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riya\Downloads\"/>
    </mc:Choice>
  </mc:AlternateContent>
  <xr:revisionPtr revIDLastSave="0" documentId="13_ncr:1_{A007E99A-96D4-4359-90B7-A3117DCD54B0}" xr6:coauthVersionLast="47" xr6:coauthVersionMax="47" xr10:uidLastSave="{00000000-0000-0000-0000-000000000000}"/>
  <bookViews>
    <workbookView xWindow="-23148" yWindow="1524" windowWidth="23256" windowHeight="12456" firstSheet="2" activeTab="7" xr2:uid="{00000000-000D-0000-FFFF-FFFF00000000}"/>
  </bookViews>
  <sheets>
    <sheet name="Forecast TQT SUMMARY " sheetId="9" state="hidden" r:id="rId1"/>
    <sheet name="Forecast TQT SUMMARY  (2)" sheetId="28" r:id="rId2"/>
    <sheet name="Insurance Apr2026-Apr2027" sheetId="25" r:id="rId3"/>
    <sheet name="CTC" sheetId="22" state="hidden" r:id="rId4"/>
    <sheet name="Summary_Master_Sheet" sheetId="20" r:id="rId5"/>
    <sheet name="Invoice list" sheetId="21" r:id="rId6"/>
    <sheet name="Clean Master sheet" sheetId="30" r:id="rId7"/>
    <sheet name="Sheet1" sheetId="31" r:id="rId8"/>
    <sheet name="document" sheetId="29" r:id="rId9"/>
    <sheet name="Insurance" sheetId="23" state="hidden" r:id="rId10"/>
    <sheet name="Model" sheetId="11" state="hidden" r:id="rId11"/>
    <sheet name="Model (2)" sheetId="18" state="hidden" r:id="rId12"/>
    <sheet name="Sheet5" sheetId="14" state="hidden" r:id="rId13"/>
    <sheet name="comparing TQT plans with CW" sheetId="16" state="hidden" r:id="rId14"/>
    <sheet name="TRANSCO 2026-2027 INSURANCE" sheetId="10" state="hidden" r:id="rId15"/>
    <sheet name="insurance plan" sheetId="15" state="hidden" r:id="rId16"/>
  </sheets>
  <externalReferences>
    <externalReference r:id="rId17"/>
  </externalReferences>
  <definedNames>
    <definedName name="_xlnm._FilterDatabase" localSheetId="0" hidden="1">'Forecast TQT SUMMARY '!$A$1:$AV$1</definedName>
    <definedName name="_xlnm._FilterDatabase" localSheetId="1" hidden="1">'Forecast TQT SUMMARY  (2)'!$A$1:$AW$1</definedName>
    <definedName name="_xlnm._FilterDatabase" localSheetId="2" hidden="1">'Insurance Apr2026-Apr2027'!$A$3:$Q$79</definedName>
    <definedName name="_xlnm._FilterDatabase" localSheetId="5" hidden="1">'Invoice list'!$A$1:$Q$82</definedName>
    <definedName name="_xlnm._FilterDatabase" localSheetId="14" hidden="1">'TRANSCO 2026-2027 INSURANCE'!$A$1:$AG$38</definedName>
  </definedNames>
  <calcPr calcId="191029"/>
  <pivotCaches>
    <pivotCache cacheId="4" r:id="rId18"/>
    <pivotCache cacheId="5" r:id="rId19"/>
    <pivotCache cacheId="6" r:id="rId20"/>
    <pivotCache cacheId="7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861" i="31" l="1"/>
  <c r="AF1861" i="31"/>
  <c r="AE1861" i="31"/>
  <c r="AG1860" i="31"/>
  <c r="Z1860" i="31"/>
  <c r="AE1860" i="31" s="1"/>
  <c r="X1860" i="31"/>
  <c r="AF1860" i="31" s="1"/>
  <c r="AG1859" i="31"/>
  <c r="Z1859" i="31"/>
  <c r="AE1859" i="31" s="1"/>
  <c r="X1859" i="31"/>
  <c r="AF1859" i="31" s="1"/>
  <c r="AG1858" i="31"/>
  <c r="AF1858" i="31"/>
  <c r="AE1858" i="31"/>
  <c r="AG1857" i="31"/>
  <c r="AF1857" i="31"/>
  <c r="AE1857" i="31"/>
  <c r="AG1856" i="31"/>
  <c r="AF1856" i="31"/>
  <c r="AE1856" i="31"/>
  <c r="AG1855" i="31"/>
  <c r="AF1855" i="31"/>
  <c r="AE1855" i="31"/>
  <c r="AG1854" i="31"/>
  <c r="AF1854" i="31"/>
  <c r="AE1854" i="31"/>
  <c r="AG1853" i="31"/>
  <c r="AF1853" i="31"/>
  <c r="AE1853" i="31"/>
  <c r="AG1852" i="31"/>
  <c r="AF1852" i="31"/>
  <c r="AE1852" i="31"/>
  <c r="AG1851" i="31"/>
  <c r="AF1851" i="31"/>
  <c r="AE1851" i="31"/>
  <c r="AF1850" i="31"/>
  <c r="O1850" i="31"/>
  <c r="AG1850" i="31" s="1"/>
  <c r="N1850" i="31"/>
  <c r="Z1850" i="31" s="1"/>
  <c r="AE1850" i="31" s="1"/>
  <c r="M1850" i="31"/>
  <c r="L1850" i="31"/>
  <c r="K1850" i="31"/>
  <c r="J1850" i="31"/>
  <c r="I1850" i="31"/>
  <c r="H1850" i="31"/>
  <c r="G1850" i="31"/>
  <c r="F1850" i="31"/>
  <c r="E1850" i="31"/>
  <c r="AG1849" i="31"/>
  <c r="AF1849" i="31"/>
  <c r="AE1849" i="31"/>
  <c r="AG1848" i="31"/>
  <c r="AF1848" i="31"/>
  <c r="AE1848" i="31"/>
  <c r="AG1847" i="31"/>
  <c r="AF1847" i="31"/>
  <c r="AE1847" i="31"/>
  <c r="AG1846" i="31"/>
  <c r="AF1846" i="31"/>
  <c r="AE1846" i="31"/>
  <c r="AG1845" i="31"/>
  <c r="AF1845" i="31"/>
  <c r="AE1845" i="31"/>
  <c r="AG1844" i="31"/>
  <c r="AF1844" i="31"/>
  <c r="AE1844" i="31"/>
  <c r="AG1843" i="31"/>
  <c r="AF1843" i="31"/>
  <c r="AE1843" i="31"/>
  <c r="AG1842" i="31"/>
  <c r="AF1842" i="31"/>
  <c r="AE1842" i="31"/>
  <c r="AG1841" i="31"/>
  <c r="AF1841" i="31"/>
  <c r="AE1841" i="31"/>
  <c r="AG1840" i="31"/>
  <c r="AF1840" i="31"/>
  <c r="AE1840" i="31"/>
  <c r="AG1839" i="31"/>
  <c r="AF1839" i="31"/>
  <c r="AE1839" i="31"/>
  <c r="AG1838" i="31"/>
  <c r="AF1838" i="31"/>
  <c r="AE1838" i="31"/>
  <c r="AG1837" i="31"/>
  <c r="AF1837" i="31"/>
  <c r="AE1837" i="31"/>
  <c r="AG1836" i="31"/>
  <c r="AF1836" i="31"/>
  <c r="AE1836" i="31"/>
  <c r="AG1835" i="31"/>
  <c r="AF1835" i="31"/>
  <c r="AE1835" i="31"/>
  <c r="AG1834" i="31"/>
  <c r="AF1834" i="31"/>
  <c r="AE1834" i="31"/>
  <c r="AG1833" i="31"/>
  <c r="AF1833" i="31"/>
  <c r="AE1833" i="31"/>
  <c r="AG1832" i="31"/>
  <c r="AF1832" i="31"/>
  <c r="AE1832" i="31"/>
  <c r="AG1831" i="31"/>
  <c r="AF1831" i="31"/>
  <c r="AE1831" i="31"/>
  <c r="AG1830" i="31"/>
  <c r="AF1830" i="31"/>
  <c r="AE1830" i="31"/>
  <c r="AG1829" i="31"/>
  <c r="AF1829" i="31"/>
  <c r="Z1829" i="31"/>
  <c r="AE1829" i="31" s="1"/>
  <c r="AG1828" i="31"/>
  <c r="AF1828" i="31"/>
  <c r="AE1828" i="31"/>
  <c r="AG1827" i="31"/>
  <c r="AF1827" i="31"/>
  <c r="AE1827" i="31"/>
  <c r="AG1826" i="31"/>
  <c r="AF1826" i="31"/>
  <c r="AE1826" i="31"/>
  <c r="AG1825" i="31"/>
  <c r="Z1825" i="31"/>
  <c r="AE1825" i="31" s="1"/>
  <c r="X1825" i="31"/>
  <c r="AF1825" i="31" s="1"/>
  <c r="AG1824" i="31"/>
  <c r="AF1824" i="31"/>
  <c r="Z1824" i="31"/>
  <c r="AE1824" i="31" s="1"/>
  <c r="X1824" i="31"/>
  <c r="AG1823" i="31"/>
  <c r="AF1823" i="31"/>
  <c r="AE1823" i="31"/>
  <c r="AG1822" i="31"/>
  <c r="AF1822" i="31"/>
  <c r="AE1822" i="31"/>
  <c r="AG1821" i="31"/>
  <c r="AF1821" i="31"/>
  <c r="AE1821" i="31"/>
  <c r="AG1820" i="31"/>
  <c r="AF1820" i="31"/>
  <c r="AE1820" i="31"/>
  <c r="AG1819" i="31"/>
  <c r="AF1819" i="31"/>
  <c r="AE1819" i="31"/>
  <c r="AG1818" i="31"/>
  <c r="AF1818" i="31"/>
  <c r="AE1818" i="31"/>
  <c r="AG1817" i="31"/>
  <c r="AF1817" i="31"/>
  <c r="AE1817" i="31"/>
  <c r="AG1816" i="31"/>
  <c r="AF1816" i="31"/>
  <c r="AE1816" i="31"/>
  <c r="AF1815" i="31"/>
  <c r="O1815" i="31"/>
  <c r="AG1815" i="31" s="1"/>
  <c r="N1815" i="31"/>
  <c r="Z1815" i="31" s="1"/>
  <c r="AE1815" i="31" s="1"/>
  <c r="M1815" i="31"/>
  <c r="L1815" i="31"/>
  <c r="K1815" i="31"/>
  <c r="J1815" i="31"/>
  <c r="I1815" i="31"/>
  <c r="H1815" i="31"/>
  <c r="G1815" i="31"/>
  <c r="F1815" i="31"/>
  <c r="E1815" i="31"/>
  <c r="AG1814" i="31"/>
  <c r="AF1814" i="31"/>
  <c r="AE1814" i="31"/>
  <c r="AG1813" i="31"/>
  <c r="AF1813" i="31"/>
  <c r="AE1813" i="31"/>
  <c r="AG1812" i="31"/>
  <c r="AF1812" i="31"/>
  <c r="AE1812" i="31"/>
  <c r="AG1811" i="31"/>
  <c r="AF1811" i="31"/>
  <c r="AE1811" i="31"/>
  <c r="AG1810" i="31"/>
  <c r="AF1810" i="31"/>
  <c r="AE1810" i="31"/>
  <c r="AG1809" i="31"/>
  <c r="AF1809" i="31"/>
  <c r="AE1809" i="31"/>
  <c r="AG1808" i="31"/>
  <c r="AF1808" i="31"/>
  <c r="AE1808" i="31"/>
  <c r="AG1807" i="31"/>
  <c r="AF1807" i="31"/>
  <c r="AE1807" i="31"/>
  <c r="AG1806" i="31"/>
  <c r="AF1806" i="31"/>
  <c r="AE1806" i="31"/>
  <c r="AG1805" i="31"/>
  <c r="AF1805" i="31"/>
  <c r="AE1805" i="31"/>
  <c r="AG1804" i="31"/>
  <c r="AF1804" i="31"/>
  <c r="AE1804" i="31"/>
  <c r="AG1803" i="31"/>
  <c r="AF1803" i="31"/>
  <c r="AE1803" i="31"/>
  <c r="AG1802" i="31"/>
  <c r="AF1802" i="31"/>
  <c r="AE1802" i="31"/>
  <c r="AG1801" i="31"/>
  <c r="AF1801" i="31"/>
  <c r="AE1801" i="31"/>
  <c r="AG1800" i="31"/>
  <c r="AF1800" i="31"/>
  <c r="AE1800" i="31"/>
  <c r="AG1799" i="31"/>
  <c r="AF1799" i="31"/>
  <c r="AE1799" i="31"/>
  <c r="AG1798" i="31"/>
  <c r="AF1798" i="31"/>
  <c r="AE1798" i="31"/>
  <c r="AG1797" i="31"/>
  <c r="AF1797" i="31"/>
  <c r="AE1797" i="31"/>
  <c r="AG1796" i="31"/>
  <c r="AF1796" i="31"/>
  <c r="AE1796" i="31"/>
  <c r="AG1795" i="31"/>
  <c r="AF1795" i="31"/>
  <c r="AE1795" i="31"/>
  <c r="AG1794" i="31"/>
  <c r="AF1794" i="31"/>
  <c r="Z1794" i="31"/>
  <c r="AE1794" i="31" s="1"/>
  <c r="AG1793" i="31"/>
  <c r="AF1793" i="31"/>
  <c r="AE1793" i="31"/>
  <c r="AG1792" i="31"/>
  <c r="AF1792" i="31"/>
  <c r="AE1792" i="31"/>
  <c r="AG1791" i="31"/>
  <c r="AF1791" i="31"/>
  <c r="AE1791" i="31"/>
  <c r="AG1790" i="31"/>
  <c r="Z1790" i="31"/>
  <c r="AE1790" i="31" s="1"/>
  <c r="X1790" i="31"/>
  <c r="AF1790" i="31" s="1"/>
  <c r="AG1789" i="31"/>
  <c r="Z1789" i="31"/>
  <c r="AE1789" i="31" s="1"/>
  <c r="X1789" i="31"/>
  <c r="AF1789" i="31" s="1"/>
  <c r="AG1788" i="31"/>
  <c r="AF1788" i="31"/>
  <c r="AE1788" i="31"/>
  <c r="AG1787" i="31"/>
  <c r="AF1787" i="31"/>
  <c r="AE1787" i="31"/>
  <c r="AG1786" i="31"/>
  <c r="AF1786" i="31"/>
  <c r="AE1786" i="31"/>
  <c r="AG1785" i="31"/>
  <c r="AF1785" i="31"/>
  <c r="AE1785" i="31"/>
  <c r="AG1784" i="31"/>
  <c r="AF1784" i="31"/>
  <c r="AE1784" i="31"/>
  <c r="AG1783" i="31"/>
  <c r="AF1783" i="31"/>
  <c r="AE1783" i="31"/>
  <c r="AG1782" i="31"/>
  <c r="AF1782" i="31"/>
  <c r="AE1782" i="31"/>
  <c r="AG1781" i="31"/>
  <c r="AF1781" i="31"/>
  <c r="AE1781" i="31"/>
  <c r="AF1780" i="31"/>
  <c r="O1780" i="31"/>
  <c r="AG1780" i="31" s="1"/>
  <c r="N1780" i="31"/>
  <c r="Z1780" i="31" s="1"/>
  <c r="AE1780" i="31" s="1"/>
  <c r="M1780" i="31"/>
  <c r="L1780" i="31"/>
  <c r="K1780" i="31"/>
  <c r="J1780" i="31"/>
  <c r="I1780" i="31"/>
  <c r="H1780" i="31"/>
  <c r="G1780" i="31"/>
  <c r="F1780" i="31"/>
  <c r="E1780" i="31"/>
  <c r="AG1779" i="31"/>
  <c r="AF1779" i="31"/>
  <c r="AE1779" i="31"/>
  <c r="AG1778" i="31"/>
  <c r="AF1778" i="31"/>
  <c r="AE1778" i="31"/>
  <c r="AG1777" i="31"/>
  <c r="AF1777" i="31"/>
  <c r="AE1777" i="31"/>
  <c r="AG1776" i="31"/>
  <c r="AF1776" i="31"/>
  <c r="AE1776" i="31"/>
  <c r="AG1775" i="31"/>
  <c r="AF1775" i="31"/>
  <c r="AE1775" i="31"/>
  <c r="AG1774" i="31"/>
  <c r="AF1774" i="31"/>
  <c r="AE1774" i="31"/>
  <c r="AG1773" i="31"/>
  <c r="AF1773" i="31"/>
  <c r="AE1773" i="31"/>
  <c r="AG1772" i="31"/>
  <c r="AF1772" i="31"/>
  <c r="AE1772" i="31"/>
  <c r="AG1771" i="31"/>
  <c r="AF1771" i="31"/>
  <c r="AE1771" i="31"/>
  <c r="AG1770" i="31"/>
  <c r="AF1770" i="31"/>
  <c r="AE1770" i="31"/>
  <c r="AG1769" i="31"/>
  <c r="AF1769" i="31"/>
  <c r="AE1769" i="31"/>
  <c r="AG1768" i="31"/>
  <c r="AF1768" i="31"/>
  <c r="AE1768" i="31"/>
  <c r="AG1767" i="31"/>
  <c r="AF1767" i="31"/>
  <c r="AE1767" i="31"/>
  <c r="AG1766" i="31"/>
  <c r="AF1766" i="31"/>
  <c r="AE1766" i="31"/>
  <c r="AG1765" i="31"/>
  <c r="AF1765" i="31"/>
  <c r="AE1765" i="31"/>
  <c r="AG1764" i="31"/>
  <c r="AF1764" i="31"/>
  <c r="AE1764" i="31"/>
  <c r="AG1763" i="31"/>
  <c r="AF1763" i="31"/>
  <c r="AE1763" i="31"/>
  <c r="AG1762" i="31"/>
  <c r="AF1762" i="31"/>
  <c r="AE1762" i="31"/>
  <c r="AG1761" i="31"/>
  <c r="AF1761" i="31"/>
  <c r="AE1761" i="31"/>
  <c r="AG1760" i="31"/>
  <c r="AF1760" i="31"/>
  <c r="AE1760" i="31"/>
  <c r="AG1759" i="31"/>
  <c r="AF1759" i="31"/>
  <c r="Z1759" i="31"/>
  <c r="AE1759" i="31" s="1"/>
  <c r="AG1758" i="31"/>
  <c r="AF1758" i="31"/>
  <c r="AE1758" i="31"/>
  <c r="AG1757" i="31"/>
  <c r="AF1757" i="31"/>
  <c r="AE1757" i="31"/>
  <c r="AG1756" i="31"/>
  <c r="AF1756" i="31"/>
  <c r="AE1756" i="31"/>
  <c r="AG1755" i="31"/>
  <c r="AF1755" i="31"/>
  <c r="AE1755" i="31"/>
  <c r="AG1754" i="31"/>
  <c r="AF1754" i="31"/>
  <c r="Z1754" i="31"/>
  <c r="AE1754" i="31" s="1"/>
  <c r="AG1753" i="31"/>
  <c r="AF1753" i="31"/>
  <c r="AE1753" i="31"/>
  <c r="AG1752" i="31"/>
  <c r="AF1752" i="31"/>
  <c r="AE1752" i="31"/>
  <c r="AG1751" i="31"/>
  <c r="AF1751" i="31"/>
  <c r="AE1751" i="31"/>
  <c r="AG1750" i="31"/>
  <c r="AF1750" i="31"/>
  <c r="AE1750" i="31"/>
  <c r="AG1749" i="31"/>
  <c r="AF1749" i="31"/>
  <c r="AE1749" i="31"/>
  <c r="AG1748" i="31"/>
  <c r="AF1748" i="31"/>
  <c r="AE1748" i="31"/>
  <c r="AG1747" i="31"/>
  <c r="AF1747" i="31"/>
  <c r="AE1747" i="31"/>
  <c r="AG1746" i="31"/>
  <c r="AF1746" i="31"/>
  <c r="AE1746" i="31"/>
  <c r="AG1745" i="31"/>
  <c r="AF1745" i="31"/>
  <c r="O1745" i="31"/>
  <c r="N1745" i="31"/>
  <c r="Z1745" i="31" s="1"/>
  <c r="AE1745" i="31" s="1"/>
  <c r="M1745" i="31"/>
  <c r="L1745" i="31"/>
  <c r="K1745" i="31"/>
  <c r="J1745" i="31"/>
  <c r="I1745" i="31"/>
  <c r="H1745" i="31"/>
  <c r="G1745" i="31"/>
  <c r="F1745" i="31"/>
  <c r="E1745" i="31"/>
  <c r="AG1744" i="31"/>
  <c r="AF1744" i="31"/>
  <c r="AE1744" i="31"/>
  <c r="AG1743" i="31"/>
  <c r="AF1743" i="31"/>
  <c r="AE1743" i="31"/>
  <c r="AG1742" i="31"/>
  <c r="AF1742" i="31"/>
  <c r="AE1742" i="31"/>
  <c r="AG1741" i="31"/>
  <c r="AF1741" i="31"/>
  <c r="AE1741" i="31"/>
  <c r="AG1740" i="31"/>
  <c r="AF1740" i="31"/>
  <c r="AE1740" i="31"/>
  <c r="AG1739" i="31"/>
  <c r="AF1739" i="31"/>
  <c r="AE1739" i="31"/>
  <c r="AG1738" i="31"/>
  <c r="AF1738" i="31"/>
  <c r="AE1738" i="31"/>
  <c r="AG1737" i="31"/>
  <c r="AF1737" i="31"/>
  <c r="AE1737" i="31"/>
  <c r="AG1736" i="31"/>
  <c r="AF1736" i="31"/>
  <c r="AE1736" i="31"/>
  <c r="AG1735" i="31"/>
  <c r="AF1735" i="31"/>
  <c r="AE1735" i="31"/>
  <c r="AG1734" i="31"/>
  <c r="AF1734" i="31"/>
  <c r="AE1734" i="31"/>
  <c r="AG1733" i="31"/>
  <c r="AF1733" i="31"/>
  <c r="AE1733" i="31"/>
  <c r="AG1732" i="31"/>
  <c r="AF1732" i="31"/>
  <c r="AE1732" i="31"/>
  <c r="AG1731" i="31"/>
  <c r="AF1731" i="31"/>
  <c r="AE1731" i="31"/>
  <c r="AG1730" i="31"/>
  <c r="AF1730" i="31"/>
  <c r="AE1730" i="31"/>
  <c r="AG1729" i="31"/>
  <c r="AF1729" i="31"/>
  <c r="AE1729" i="31"/>
  <c r="AG1728" i="31"/>
  <c r="AF1728" i="31"/>
  <c r="AE1728" i="31"/>
  <c r="AG1727" i="31"/>
  <c r="AF1727" i="31"/>
  <c r="AE1727" i="31"/>
  <c r="AG1726" i="31"/>
  <c r="AF1726" i="31"/>
  <c r="AE1726" i="31"/>
  <c r="AG1725" i="31"/>
  <c r="AF1725" i="31"/>
  <c r="AE1725" i="31"/>
  <c r="AG1724" i="31"/>
  <c r="AF1724" i="31"/>
  <c r="Z1724" i="31"/>
  <c r="AE1724" i="31" s="1"/>
  <c r="AG1723" i="31"/>
  <c r="AF1723" i="31"/>
  <c r="AE1723" i="31"/>
  <c r="AG1722" i="31"/>
  <c r="AF1722" i="31"/>
  <c r="AE1722" i="31"/>
  <c r="AG1721" i="31"/>
  <c r="AF1721" i="31"/>
  <c r="Z1721" i="31"/>
  <c r="AE1721" i="31" s="1"/>
  <c r="M1721" i="31"/>
  <c r="L1721" i="31"/>
  <c r="K1721" i="31"/>
  <c r="J1721" i="31"/>
  <c r="H1721" i="31"/>
  <c r="G1721" i="31"/>
  <c r="F1721" i="31"/>
  <c r="E1721" i="31"/>
  <c r="AG1720" i="31"/>
  <c r="AF1720" i="31"/>
  <c r="Z1720" i="31"/>
  <c r="AE1720" i="31" s="1"/>
  <c r="M1720" i="31"/>
  <c r="L1720" i="31"/>
  <c r="K1720" i="31"/>
  <c r="J1720" i="31"/>
  <c r="H1720" i="31"/>
  <c r="G1720" i="31"/>
  <c r="F1720" i="31"/>
  <c r="E1720" i="31"/>
  <c r="AG1719" i="31"/>
  <c r="Z1719" i="31"/>
  <c r="AE1719" i="31" s="1"/>
  <c r="X1719" i="31"/>
  <c r="AF1719" i="31" s="1"/>
  <c r="M1719" i="31"/>
  <c r="L1719" i="31"/>
  <c r="K1719" i="31"/>
  <c r="J1719" i="31"/>
  <c r="G1719" i="31"/>
  <c r="F1719" i="31"/>
  <c r="E1719" i="31"/>
  <c r="AE1718" i="31"/>
  <c r="Z1718" i="31"/>
  <c r="X1718" i="31"/>
  <c r="AF1718" i="31" s="1"/>
  <c r="O1718" i="31"/>
  <c r="AG1718" i="31" s="1"/>
  <c r="N1718" i="31"/>
  <c r="M1718" i="31"/>
  <c r="L1718" i="31"/>
  <c r="K1718" i="31"/>
  <c r="J1718" i="31"/>
  <c r="I1718" i="31"/>
  <c r="H1718" i="31"/>
  <c r="G1718" i="31"/>
  <c r="F1718" i="31"/>
  <c r="E1718" i="31"/>
  <c r="AF1717" i="31"/>
  <c r="O1717" i="31"/>
  <c r="AG1717" i="31" s="1"/>
  <c r="N1717" i="31"/>
  <c r="Z1717" i="31" s="1"/>
  <c r="AE1717" i="31" s="1"/>
  <c r="M1717" i="31"/>
  <c r="L1717" i="31"/>
  <c r="K1717" i="31"/>
  <c r="J1717" i="31"/>
  <c r="I1717" i="31"/>
  <c r="H1717" i="31"/>
  <c r="G1717" i="31"/>
  <c r="F1717" i="31"/>
  <c r="E1717" i="31"/>
  <c r="AF1716" i="31"/>
  <c r="O1716" i="31"/>
  <c r="AG1716" i="31" s="1"/>
  <c r="N1716" i="31"/>
  <c r="Z1716" i="31" s="1"/>
  <c r="AE1716" i="31" s="1"/>
  <c r="M1716" i="31"/>
  <c r="L1716" i="31"/>
  <c r="K1716" i="31"/>
  <c r="J1716" i="31"/>
  <c r="I1716" i="31"/>
  <c r="H1716" i="31"/>
  <c r="G1716" i="31"/>
  <c r="F1716" i="31"/>
  <c r="E1716" i="31"/>
  <c r="AF1715" i="31"/>
  <c r="O1715" i="31"/>
  <c r="AG1715" i="31" s="1"/>
  <c r="N1715" i="31"/>
  <c r="Z1715" i="31" s="1"/>
  <c r="AE1715" i="31" s="1"/>
  <c r="M1715" i="31"/>
  <c r="L1715" i="31"/>
  <c r="K1715" i="31"/>
  <c r="J1715" i="31"/>
  <c r="I1715" i="31"/>
  <c r="H1715" i="31"/>
  <c r="G1715" i="31"/>
  <c r="F1715" i="31"/>
  <c r="E1715" i="31"/>
  <c r="AF1714" i="31"/>
  <c r="AE1714" i="31"/>
  <c r="O1714" i="31"/>
  <c r="AG1714" i="31" s="1"/>
  <c r="N1714" i="31"/>
  <c r="Z1714" i="31" s="1"/>
  <c r="M1714" i="31"/>
  <c r="L1714" i="31"/>
  <c r="K1714" i="31"/>
  <c r="J1714" i="31"/>
  <c r="I1714" i="31"/>
  <c r="H1714" i="31"/>
  <c r="G1714" i="31"/>
  <c r="F1714" i="31"/>
  <c r="E1714" i="31"/>
  <c r="AG1713" i="31"/>
  <c r="AF1713" i="31"/>
  <c r="O1713" i="31"/>
  <c r="N1713" i="31"/>
  <c r="Z1713" i="31" s="1"/>
  <c r="AE1713" i="31" s="1"/>
  <c r="M1713" i="31"/>
  <c r="L1713" i="31"/>
  <c r="K1713" i="31"/>
  <c r="J1713" i="31"/>
  <c r="I1713" i="31"/>
  <c r="H1713" i="31"/>
  <c r="G1713" i="31"/>
  <c r="F1713" i="31"/>
  <c r="E1713" i="31"/>
  <c r="AF1712" i="31"/>
  <c r="Z1712" i="31"/>
  <c r="AE1712" i="31" s="1"/>
  <c r="O1712" i="31"/>
  <c r="AG1712" i="31" s="1"/>
  <c r="N1712" i="31"/>
  <c r="M1712" i="31"/>
  <c r="L1712" i="31"/>
  <c r="K1712" i="31"/>
  <c r="J1712" i="31"/>
  <c r="I1712" i="31"/>
  <c r="H1712" i="31"/>
  <c r="G1712" i="31"/>
  <c r="F1712" i="31"/>
  <c r="E1712" i="31"/>
  <c r="AF1711" i="31"/>
  <c r="AE1711" i="31"/>
  <c r="O1711" i="31"/>
  <c r="AG1711" i="31" s="1"/>
  <c r="N1711" i="31"/>
  <c r="Z1711" i="31" s="1"/>
  <c r="M1711" i="31"/>
  <c r="L1711" i="31"/>
  <c r="K1711" i="31"/>
  <c r="J1711" i="31"/>
  <c r="I1711" i="31"/>
  <c r="H1711" i="31"/>
  <c r="G1711" i="31"/>
  <c r="F1711" i="31"/>
  <c r="E1711" i="31"/>
  <c r="AF1710" i="31"/>
  <c r="O1710" i="31"/>
  <c r="AG1710" i="31" s="1"/>
  <c r="N1710" i="31"/>
  <c r="Z1710" i="31" s="1"/>
  <c r="AE1710" i="31" s="1"/>
  <c r="M1710" i="31"/>
  <c r="L1710" i="31"/>
  <c r="K1710" i="31"/>
  <c r="J1710" i="31"/>
  <c r="I1710" i="31"/>
  <c r="H1710" i="31"/>
  <c r="G1710" i="31"/>
  <c r="F1710" i="31"/>
  <c r="E1710" i="31"/>
  <c r="AF1709" i="31"/>
  <c r="O1709" i="31"/>
  <c r="AG1709" i="31" s="1"/>
  <c r="N1709" i="31"/>
  <c r="Z1709" i="31" s="1"/>
  <c r="AE1709" i="31" s="1"/>
  <c r="M1709" i="31"/>
  <c r="L1709" i="31"/>
  <c r="K1709" i="31"/>
  <c r="J1709" i="31"/>
  <c r="I1709" i="31"/>
  <c r="H1709" i="31"/>
  <c r="G1709" i="31"/>
  <c r="F1709" i="31"/>
  <c r="E1709" i="31"/>
  <c r="AG1708" i="31"/>
  <c r="AF1708" i="31"/>
  <c r="O1708" i="31"/>
  <c r="N1708" i="31"/>
  <c r="Z1708" i="31" s="1"/>
  <c r="AE1708" i="31" s="1"/>
  <c r="M1708" i="31"/>
  <c r="L1708" i="31"/>
  <c r="K1708" i="31"/>
  <c r="J1708" i="31"/>
  <c r="I1708" i="31"/>
  <c r="H1708" i="31"/>
  <c r="G1708" i="31"/>
  <c r="F1708" i="31"/>
  <c r="E1708" i="31"/>
  <c r="AF1707" i="31"/>
  <c r="O1707" i="31"/>
  <c r="AG1707" i="31" s="1"/>
  <c r="N1707" i="31"/>
  <c r="Z1707" i="31" s="1"/>
  <c r="AE1707" i="31" s="1"/>
  <c r="M1707" i="31"/>
  <c r="L1707" i="31"/>
  <c r="K1707" i="31"/>
  <c r="J1707" i="31"/>
  <c r="I1707" i="31"/>
  <c r="H1707" i="31"/>
  <c r="G1707" i="31"/>
  <c r="F1707" i="31"/>
  <c r="E1707" i="31"/>
  <c r="AF1706" i="31"/>
  <c r="O1706" i="31"/>
  <c r="AG1706" i="31" s="1"/>
  <c r="N1706" i="31"/>
  <c r="Z1706" i="31" s="1"/>
  <c r="AE1706" i="31" s="1"/>
  <c r="M1706" i="31"/>
  <c r="L1706" i="31"/>
  <c r="K1706" i="31"/>
  <c r="J1706" i="31"/>
  <c r="I1706" i="31"/>
  <c r="H1706" i="31"/>
  <c r="G1706" i="31"/>
  <c r="F1706" i="31"/>
  <c r="E1706" i="31"/>
  <c r="AG1705" i="31"/>
  <c r="AF1705" i="31"/>
  <c r="O1705" i="31"/>
  <c r="N1705" i="31"/>
  <c r="Z1705" i="31" s="1"/>
  <c r="AE1705" i="31" s="1"/>
  <c r="M1705" i="31"/>
  <c r="L1705" i="31"/>
  <c r="K1705" i="31"/>
  <c r="J1705" i="31"/>
  <c r="I1705" i="31"/>
  <c r="H1705" i="31"/>
  <c r="G1705" i="31"/>
  <c r="F1705" i="31"/>
  <c r="E1705" i="31"/>
  <c r="AF1704" i="31"/>
  <c r="O1704" i="31"/>
  <c r="AG1704" i="31" s="1"/>
  <c r="N1704" i="31"/>
  <c r="Z1704" i="31" s="1"/>
  <c r="AE1704" i="31" s="1"/>
  <c r="M1704" i="31"/>
  <c r="L1704" i="31"/>
  <c r="K1704" i="31"/>
  <c r="J1704" i="31"/>
  <c r="I1704" i="31"/>
  <c r="H1704" i="31"/>
  <c r="G1704" i="31"/>
  <c r="F1704" i="31"/>
  <c r="E1704" i="31"/>
  <c r="AG1703" i="31"/>
  <c r="AF1703" i="31"/>
  <c r="O1703" i="31"/>
  <c r="N1703" i="31"/>
  <c r="Z1703" i="31" s="1"/>
  <c r="AE1703" i="31" s="1"/>
  <c r="M1703" i="31"/>
  <c r="L1703" i="31"/>
  <c r="K1703" i="31"/>
  <c r="J1703" i="31"/>
  <c r="I1703" i="31"/>
  <c r="H1703" i="31"/>
  <c r="G1703" i="31"/>
  <c r="F1703" i="31"/>
  <c r="E1703" i="31"/>
  <c r="AF1702" i="31"/>
  <c r="O1702" i="31"/>
  <c r="AG1702" i="31" s="1"/>
  <c r="N1702" i="31"/>
  <c r="Z1702" i="31" s="1"/>
  <c r="AE1702" i="31" s="1"/>
  <c r="M1702" i="31"/>
  <c r="L1702" i="31"/>
  <c r="K1702" i="31"/>
  <c r="J1702" i="31"/>
  <c r="I1702" i="31"/>
  <c r="H1702" i="31"/>
  <c r="G1702" i="31"/>
  <c r="F1702" i="31"/>
  <c r="E1702" i="31"/>
  <c r="AF1701" i="31"/>
  <c r="AE1701" i="31"/>
  <c r="Z1701" i="31"/>
  <c r="O1701" i="31"/>
  <c r="AG1701" i="31" s="1"/>
  <c r="N1701" i="31"/>
  <c r="M1701" i="31"/>
  <c r="L1701" i="31"/>
  <c r="K1701" i="31"/>
  <c r="J1701" i="31"/>
  <c r="I1701" i="31"/>
  <c r="H1701" i="31"/>
  <c r="G1701" i="31"/>
  <c r="F1701" i="31"/>
  <c r="E1701" i="31"/>
  <c r="AF1700" i="31"/>
  <c r="Z1700" i="31"/>
  <c r="AE1700" i="31" s="1"/>
  <c r="O1700" i="31"/>
  <c r="AG1700" i="31" s="1"/>
  <c r="N1700" i="31"/>
  <c r="M1700" i="31"/>
  <c r="L1700" i="31"/>
  <c r="K1700" i="31"/>
  <c r="J1700" i="31"/>
  <c r="I1700" i="31"/>
  <c r="H1700" i="31"/>
  <c r="G1700" i="31"/>
  <c r="F1700" i="31"/>
  <c r="E1700" i="31"/>
  <c r="AF1699" i="31"/>
  <c r="Z1699" i="31"/>
  <c r="AE1699" i="31" s="1"/>
  <c r="O1699" i="31"/>
  <c r="AG1699" i="31" s="1"/>
  <c r="N1699" i="31"/>
  <c r="M1699" i="31"/>
  <c r="L1699" i="31"/>
  <c r="K1699" i="31"/>
  <c r="J1699" i="31"/>
  <c r="I1699" i="31"/>
  <c r="H1699" i="31"/>
  <c r="G1699" i="31"/>
  <c r="F1699" i="31"/>
  <c r="E1699" i="31"/>
  <c r="AF1698" i="31"/>
  <c r="AE1698" i="31"/>
  <c r="O1698" i="31"/>
  <c r="AG1698" i="31" s="1"/>
  <c r="N1698" i="31"/>
  <c r="Z1698" i="31" s="1"/>
  <c r="M1698" i="31"/>
  <c r="L1698" i="31"/>
  <c r="K1698" i="31"/>
  <c r="J1698" i="31"/>
  <c r="I1698" i="31"/>
  <c r="H1698" i="31"/>
  <c r="G1698" i="31"/>
  <c r="F1698" i="31"/>
  <c r="E1698" i="31"/>
  <c r="AF1697" i="31"/>
  <c r="Z1697" i="31"/>
  <c r="AE1697" i="31" s="1"/>
  <c r="O1697" i="31"/>
  <c r="AG1697" i="31" s="1"/>
  <c r="N1697" i="31"/>
  <c r="M1697" i="31"/>
  <c r="L1697" i="31"/>
  <c r="K1697" i="31"/>
  <c r="J1697" i="31"/>
  <c r="I1697" i="31"/>
  <c r="H1697" i="31"/>
  <c r="G1697" i="31"/>
  <c r="F1697" i="31"/>
  <c r="E1697" i="31"/>
  <c r="AF1696" i="31"/>
  <c r="Z1696" i="31"/>
  <c r="AE1696" i="31" s="1"/>
  <c r="O1696" i="31"/>
  <c r="AG1696" i="31" s="1"/>
  <c r="N1696" i="31"/>
  <c r="M1696" i="31"/>
  <c r="L1696" i="31"/>
  <c r="K1696" i="31"/>
  <c r="J1696" i="31"/>
  <c r="I1696" i="31"/>
  <c r="H1696" i="31"/>
  <c r="G1696" i="31"/>
  <c r="F1696" i="31"/>
  <c r="E1696" i="31"/>
  <c r="AG1695" i="31"/>
  <c r="AF1695" i="31"/>
  <c r="O1695" i="31"/>
  <c r="N1695" i="31"/>
  <c r="Z1695" i="31" s="1"/>
  <c r="AE1695" i="31" s="1"/>
  <c r="M1695" i="31"/>
  <c r="L1695" i="31"/>
  <c r="K1695" i="31"/>
  <c r="J1695" i="31"/>
  <c r="I1695" i="31"/>
  <c r="H1695" i="31"/>
  <c r="G1695" i="31"/>
  <c r="F1695" i="31"/>
  <c r="E1695" i="31"/>
  <c r="AF1694" i="31"/>
  <c r="O1694" i="31"/>
  <c r="AG1694" i="31" s="1"/>
  <c r="N1694" i="31"/>
  <c r="Z1694" i="31" s="1"/>
  <c r="AE1694" i="31" s="1"/>
  <c r="M1694" i="31"/>
  <c r="L1694" i="31"/>
  <c r="K1694" i="31"/>
  <c r="J1694" i="31"/>
  <c r="I1694" i="31"/>
  <c r="H1694" i="31"/>
  <c r="G1694" i="31"/>
  <c r="F1694" i="31"/>
  <c r="E1694" i="31"/>
  <c r="AF1693" i="31"/>
  <c r="Z1693" i="31"/>
  <c r="AE1693" i="31" s="1"/>
  <c r="O1693" i="31"/>
  <c r="AG1693" i="31" s="1"/>
  <c r="N1693" i="31"/>
  <c r="M1693" i="31"/>
  <c r="L1693" i="31"/>
  <c r="K1693" i="31"/>
  <c r="J1693" i="31"/>
  <c r="I1693" i="31"/>
  <c r="H1693" i="31"/>
  <c r="G1693" i="31"/>
  <c r="F1693" i="31"/>
  <c r="E1693" i="31"/>
  <c r="AG1692" i="31"/>
  <c r="AF1692" i="31"/>
  <c r="O1692" i="31"/>
  <c r="N1692" i="31"/>
  <c r="Z1692" i="31" s="1"/>
  <c r="AE1692" i="31" s="1"/>
  <c r="M1692" i="31"/>
  <c r="L1692" i="31"/>
  <c r="K1692" i="31"/>
  <c r="J1692" i="31"/>
  <c r="I1692" i="31"/>
  <c r="H1692" i="31"/>
  <c r="G1692" i="31"/>
  <c r="F1692" i="31"/>
  <c r="E1692" i="31"/>
  <c r="AF1691" i="31"/>
  <c r="O1691" i="31"/>
  <c r="AG1691" i="31" s="1"/>
  <c r="N1691" i="31"/>
  <c r="Z1691" i="31" s="1"/>
  <c r="AE1691" i="31" s="1"/>
  <c r="M1691" i="31"/>
  <c r="L1691" i="31"/>
  <c r="K1691" i="31"/>
  <c r="J1691" i="31"/>
  <c r="I1691" i="31"/>
  <c r="H1691" i="31"/>
  <c r="G1691" i="31"/>
  <c r="F1691" i="31"/>
  <c r="E1691" i="31"/>
  <c r="AF1690" i="31"/>
  <c r="AE1690" i="31"/>
  <c r="O1690" i="31"/>
  <c r="AG1690" i="31" s="1"/>
  <c r="N1690" i="31"/>
  <c r="Z1690" i="31" s="1"/>
  <c r="M1690" i="31"/>
  <c r="L1690" i="31"/>
  <c r="K1690" i="31"/>
  <c r="J1690" i="31"/>
  <c r="I1690" i="31"/>
  <c r="H1690" i="31"/>
  <c r="G1690" i="31"/>
  <c r="F1690" i="31"/>
  <c r="E1690" i="31"/>
  <c r="AF1689" i="31"/>
  <c r="O1689" i="31"/>
  <c r="AG1689" i="31" s="1"/>
  <c r="N1689" i="31"/>
  <c r="Z1689" i="31" s="1"/>
  <c r="AE1689" i="31" s="1"/>
  <c r="M1689" i="31"/>
  <c r="L1689" i="31"/>
  <c r="K1689" i="31"/>
  <c r="J1689" i="31"/>
  <c r="I1689" i="31"/>
  <c r="H1689" i="31"/>
  <c r="G1689" i="31"/>
  <c r="F1689" i="31"/>
  <c r="E1689" i="31"/>
  <c r="AG1688" i="31"/>
  <c r="AF1688" i="31"/>
  <c r="Z1688" i="31"/>
  <c r="AE1688" i="31" s="1"/>
  <c r="AG1687" i="31"/>
  <c r="AF1687" i="31"/>
  <c r="Z1687" i="31"/>
  <c r="AE1687" i="31" s="1"/>
  <c r="O1687" i="31"/>
  <c r="N1687" i="31"/>
  <c r="M1687" i="31"/>
  <c r="L1687" i="31"/>
  <c r="K1687" i="31"/>
  <c r="J1687" i="31"/>
  <c r="I1687" i="31"/>
  <c r="H1687" i="31"/>
  <c r="G1687" i="31"/>
  <c r="F1687" i="31"/>
  <c r="E1687" i="31"/>
  <c r="AF1686" i="31"/>
  <c r="O1686" i="31"/>
  <c r="AG1686" i="31" s="1"/>
  <c r="N1686" i="31"/>
  <c r="Z1686" i="31" s="1"/>
  <c r="AE1686" i="31" s="1"/>
  <c r="M1686" i="31"/>
  <c r="L1686" i="31"/>
  <c r="K1686" i="31"/>
  <c r="J1686" i="31"/>
  <c r="I1686" i="31"/>
  <c r="H1686" i="31"/>
  <c r="G1686" i="31"/>
  <c r="F1686" i="31"/>
  <c r="E1686" i="31"/>
  <c r="AG1685" i="31"/>
  <c r="AF1685" i="31"/>
  <c r="AE1685" i="31"/>
  <c r="AG1684" i="31"/>
  <c r="AF1684" i="31"/>
  <c r="Z1684" i="31"/>
  <c r="AE1684" i="31" s="1"/>
  <c r="M1684" i="31"/>
  <c r="L1684" i="31"/>
  <c r="K1684" i="31"/>
  <c r="J1684" i="31"/>
  <c r="H1684" i="31"/>
  <c r="G1684" i="31"/>
  <c r="F1684" i="31"/>
  <c r="E1684" i="31"/>
  <c r="AG1683" i="31"/>
  <c r="Z1683" i="31"/>
  <c r="AE1683" i="31" s="1"/>
  <c r="X1683" i="31"/>
  <c r="AF1683" i="31" s="1"/>
  <c r="M1683" i="31"/>
  <c r="L1683" i="31"/>
  <c r="K1683" i="31"/>
  <c r="J1683" i="31"/>
  <c r="G1683" i="31"/>
  <c r="F1683" i="31"/>
  <c r="E1683" i="31"/>
  <c r="Z1682" i="31"/>
  <c r="AE1682" i="31" s="1"/>
  <c r="X1682" i="31"/>
  <c r="AF1682" i="31" s="1"/>
  <c r="O1682" i="31"/>
  <c r="AG1682" i="31" s="1"/>
  <c r="N1682" i="31"/>
  <c r="M1682" i="31"/>
  <c r="L1682" i="31"/>
  <c r="K1682" i="31"/>
  <c r="J1682" i="31"/>
  <c r="I1682" i="31"/>
  <c r="H1682" i="31"/>
  <c r="G1682" i="31"/>
  <c r="F1682" i="31"/>
  <c r="E1682" i="31"/>
  <c r="AF1681" i="31"/>
  <c r="Z1681" i="31"/>
  <c r="AE1681" i="31" s="1"/>
  <c r="O1681" i="31"/>
  <c r="AG1681" i="31" s="1"/>
  <c r="N1681" i="31"/>
  <c r="M1681" i="31"/>
  <c r="L1681" i="31"/>
  <c r="K1681" i="31"/>
  <c r="J1681" i="31"/>
  <c r="I1681" i="31"/>
  <c r="H1681" i="31"/>
  <c r="G1681" i="31"/>
  <c r="F1681" i="31"/>
  <c r="E1681" i="31"/>
  <c r="AF1680" i="31"/>
  <c r="O1680" i="31"/>
  <c r="AG1680" i="31" s="1"/>
  <c r="N1680" i="31"/>
  <c r="Z1680" i="31" s="1"/>
  <c r="AE1680" i="31" s="1"/>
  <c r="M1680" i="31"/>
  <c r="L1680" i="31"/>
  <c r="K1680" i="31"/>
  <c r="J1680" i="31"/>
  <c r="I1680" i="31"/>
  <c r="H1680" i="31"/>
  <c r="G1680" i="31"/>
  <c r="F1680" i="31"/>
  <c r="E1680" i="31"/>
  <c r="AF1679" i="31"/>
  <c r="Z1679" i="31"/>
  <c r="AE1679" i="31" s="1"/>
  <c r="O1679" i="31"/>
  <c r="AG1679" i="31" s="1"/>
  <c r="N1679" i="31"/>
  <c r="M1679" i="31"/>
  <c r="L1679" i="31"/>
  <c r="K1679" i="31"/>
  <c r="J1679" i="31"/>
  <c r="I1679" i="31"/>
  <c r="H1679" i="31"/>
  <c r="G1679" i="31"/>
  <c r="F1679" i="31"/>
  <c r="E1679" i="31"/>
  <c r="AF1678" i="31"/>
  <c r="O1678" i="31"/>
  <c r="AG1678" i="31" s="1"/>
  <c r="N1678" i="31"/>
  <c r="Z1678" i="31" s="1"/>
  <c r="AE1678" i="31" s="1"/>
  <c r="M1678" i="31"/>
  <c r="L1678" i="31"/>
  <c r="K1678" i="31"/>
  <c r="J1678" i="31"/>
  <c r="I1678" i="31"/>
  <c r="H1678" i="31"/>
  <c r="G1678" i="31"/>
  <c r="F1678" i="31"/>
  <c r="E1678" i="31"/>
  <c r="AF1677" i="31"/>
  <c r="O1677" i="31"/>
  <c r="AG1677" i="31" s="1"/>
  <c r="N1677" i="31"/>
  <c r="Z1677" i="31" s="1"/>
  <c r="AE1677" i="31" s="1"/>
  <c r="M1677" i="31"/>
  <c r="L1677" i="31"/>
  <c r="K1677" i="31"/>
  <c r="J1677" i="31"/>
  <c r="I1677" i="31"/>
  <c r="H1677" i="31"/>
  <c r="G1677" i="31"/>
  <c r="F1677" i="31"/>
  <c r="E1677" i="31"/>
  <c r="AF1676" i="31"/>
  <c r="Z1676" i="31"/>
  <c r="AE1676" i="31" s="1"/>
  <c r="O1676" i="31"/>
  <c r="AG1676" i="31" s="1"/>
  <c r="N1676" i="31"/>
  <c r="M1676" i="31"/>
  <c r="L1676" i="31"/>
  <c r="K1676" i="31"/>
  <c r="J1676" i="31"/>
  <c r="I1676" i="31"/>
  <c r="H1676" i="31"/>
  <c r="G1676" i="31"/>
  <c r="F1676" i="31"/>
  <c r="E1676" i="31"/>
  <c r="AG1675" i="31"/>
  <c r="AF1675" i="31"/>
  <c r="AE1675" i="31"/>
  <c r="O1675" i="31"/>
  <c r="N1675" i="31"/>
  <c r="Z1675" i="31" s="1"/>
  <c r="M1675" i="31"/>
  <c r="L1675" i="31"/>
  <c r="K1675" i="31"/>
  <c r="J1675" i="31"/>
  <c r="I1675" i="31"/>
  <c r="H1675" i="31"/>
  <c r="G1675" i="31"/>
  <c r="F1675" i="31"/>
  <c r="E1675" i="31"/>
  <c r="AF1674" i="31"/>
  <c r="O1674" i="31"/>
  <c r="AG1674" i="31" s="1"/>
  <c r="N1674" i="31"/>
  <c r="Z1674" i="31" s="1"/>
  <c r="AE1674" i="31" s="1"/>
  <c r="M1674" i="31"/>
  <c r="L1674" i="31"/>
  <c r="K1674" i="31"/>
  <c r="J1674" i="31"/>
  <c r="I1674" i="31"/>
  <c r="H1674" i="31"/>
  <c r="G1674" i="31"/>
  <c r="F1674" i="31"/>
  <c r="E1674" i="31"/>
  <c r="AF1673" i="31"/>
  <c r="Z1673" i="31"/>
  <c r="AE1673" i="31" s="1"/>
  <c r="O1673" i="31"/>
  <c r="AG1673" i="31" s="1"/>
  <c r="N1673" i="31"/>
  <c r="M1673" i="31"/>
  <c r="L1673" i="31"/>
  <c r="K1673" i="31"/>
  <c r="J1673" i="31"/>
  <c r="I1673" i="31"/>
  <c r="H1673" i="31"/>
  <c r="G1673" i="31"/>
  <c r="F1673" i="31"/>
  <c r="E1673" i="31"/>
  <c r="AG1672" i="31"/>
  <c r="AF1672" i="31"/>
  <c r="O1672" i="31"/>
  <c r="N1672" i="31"/>
  <c r="Z1672" i="31" s="1"/>
  <c r="AE1672" i="31" s="1"/>
  <c r="M1672" i="31"/>
  <c r="L1672" i="31"/>
  <c r="K1672" i="31"/>
  <c r="J1672" i="31"/>
  <c r="I1672" i="31"/>
  <c r="H1672" i="31"/>
  <c r="G1672" i="31"/>
  <c r="F1672" i="31"/>
  <c r="E1672" i="31"/>
  <c r="AF1671" i="31"/>
  <c r="O1671" i="31"/>
  <c r="AG1671" i="31" s="1"/>
  <c r="N1671" i="31"/>
  <c r="Z1671" i="31" s="1"/>
  <c r="AE1671" i="31" s="1"/>
  <c r="M1671" i="31"/>
  <c r="L1671" i="31"/>
  <c r="K1671" i="31"/>
  <c r="J1671" i="31"/>
  <c r="I1671" i="31"/>
  <c r="H1671" i="31"/>
  <c r="G1671" i="31"/>
  <c r="F1671" i="31"/>
  <c r="E1671" i="31"/>
  <c r="AF1670" i="31"/>
  <c r="AE1670" i="31"/>
  <c r="O1670" i="31"/>
  <c r="AG1670" i="31" s="1"/>
  <c r="N1670" i="31"/>
  <c r="Z1670" i="31" s="1"/>
  <c r="M1670" i="31"/>
  <c r="L1670" i="31"/>
  <c r="K1670" i="31"/>
  <c r="J1670" i="31"/>
  <c r="I1670" i="31"/>
  <c r="H1670" i="31"/>
  <c r="G1670" i="31"/>
  <c r="F1670" i="31"/>
  <c r="E1670" i="31"/>
  <c r="AG1669" i="31"/>
  <c r="AF1669" i="31"/>
  <c r="O1669" i="31"/>
  <c r="N1669" i="31"/>
  <c r="Z1669" i="31" s="1"/>
  <c r="AE1669" i="31" s="1"/>
  <c r="M1669" i="31"/>
  <c r="L1669" i="31"/>
  <c r="K1669" i="31"/>
  <c r="J1669" i="31"/>
  <c r="I1669" i="31"/>
  <c r="H1669" i="31"/>
  <c r="G1669" i="31"/>
  <c r="F1669" i="31"/>
  <c r="E1669" i="31"/>
  <c r="AF1668" i="31"/>
  <c r="O1668" i="31"/>
  <c r="AG1668" i="31" s="1"/>
  <c r="N1668" i="31"/>
  <c r="Z1668" i="31" s="1"/>
  <c r="AE1668" i="31" s="1"/>
  <c r="M1668" i="31"/>
  <c r="L1668" i="31"/>
  <c r="K1668" i="31"/>
  <c r="J1668" i="31"/>
  <c r="I1668" i="31"/>
  <c r="H1668" i="31"/>
  <c r="G1668" i="31"/>
  <c r="F1668" i="31"/>
  <c r="E1668" i="31"/>
  <c r="AG1667" i="31"/>
  <c r="AF1667" i="31"/>
  <c r="O1667" i="31"/>
  <c r="N1667" i="31"/>
  <c r="Z1667" i="31" s="1"/>
  <c r="AE1667" i="31" s="1"/>
  <c r="M1667" i="31"/>
  <c r="L1667" i="31"/>
  <c r="K1667" i="31"/>
  <c r="J1667" i="31"/>
  <c r="I1667" i="31"/>
  <c r="H1667" i="31"/>
  <c r="G1667" i="31"/>
  <c r="F1667" i="31"/>
  <c r="E1667" i="31"/>
  <c r="AG1666" i="31"/>
  <c r="AF1666" i="31"/>
  <c r="O1666" i="31"/>
  <c r="N1666" i="31"/>
  <c r="Z1666" i="31" s="1"/>
  <c r="AE1666" i="31" s="1"/>
  <c r="M1666" i="31"/>
  <c r="L1666" i="31"/>
  <c r="K1666" i="31"/>
  <c r="J1666" i="31"/>
  <c r="I1666" i="31"/>
  <c r="H1666" i="31"/>
  <c r="G1666" i="31"/>
  <c r="F1666" i="31"/>
  <c r="E1666" i="31"/>
  <c r="AF1665" i="31"/>
  <c r="O1665" i="31"/>
  <c r="AG1665" i="31" s="1"/>
  <c r="N1665" i="31"/>
  <c r="Z1665" i="31" s="1"/>
  <c r="AE1665" i="31" s="1"/>
  <c r="M1665" i="31"/>
  <c r="L1665" i="31"/>
  <c r="K1665" i="31"/>
  <c r="J1665" i="31"/>
  <c r="I1665" i="31"/>
  <c r="H1665" i="31"/>
  <c r="G1665" i="31"/>
  <c r="F1665" i="31"/>
  <c r="E1665" i="31"/>
  <c r="AG1664" i="31"/>
  <c r="AF1664" i="31"/>
  <c r="O1664" i="31"/>
  <c r="N1664" i="31"/>
  <c r="Z1664" i="31" s="1"/>
  <c r="AE1664" i="31" s="1"/>
  <c r="M1664" i="31"/>
  <c r="L1664" i="31"/>
  <c r="K1664" i="31"/>
  <c r="J1664" i="31"/>
  <c r="I1664" i="31"/>
  <c r="H1664" i="31"/>
  <c r="G1664" i="31"/>
  <c r="F1664" i="31"/>
  <c r="E1664" i="31"/>
  <c r="AF1663" i="31"/>
  <c r="O1663" i="31"/>
  <c r="AG1663" i="31" s="1"/>
  <c r="N1663" i="31"/>
  <c r="Z1663" i="31" s="1"/>
  <c r="AE1663" i="31" s="1"/>
  <c r="M1663" i="31"/>
  <c r="L1663" i="31"/>
  <c r="K1663" i="31"/>
  <c r="J1663" i="31"/>
  <c r="I1663" i="31"/>
  <c r="H1663" i="31"/>
  <c r="G1663" i="31"/>
  <c r="F1663" i="31"/>
  <c r="E1663" i="31"/>
  <c r="AF1662" i="31"/>
  <c r="O1662" i="31"/>
  <c r="AG1662" i="31" s="1"/>
  <c r="N1662" i="31"/>
  <c r="Z1662" i="31" s="1"/>
  <c r="AE1662" i="31" s="1"/>
  <c r="M1662" i="31"/>
  <c r="L1662" i="31"/>
  <c r="K1662" i="31"/>
  <c r="J1662" i="31"/>
  <c r="I1662" i="31"/>
  <c r="H1662" i="31"/>
  <c r="G1662" i="31"/>
  <c r="F1662" i="31"/>
  <c r="E1662" i="31"/>
  <c r="AG1661" i="31"/>
  <c r="AF1661" i="31"/>
  <c r="O1661" i="31"/>
  <c r="N1661" i="31"/>
  <c r="Z1661" i="31" s="1"/>
  <c r="AE1661" i="31" s="1"/>
  <c r="M1661" i="31"/>
  <c r="L1661" i="31"/>
  <c r="K1661" i="31"/>
  <c r="J1661" i="31"/>
  <c r="I1661" i="31"/>
  <c r="H1661" i="31"/>
  <c r="G1661" i="31"/>
  <c r="F1661" i="31"/>
  <c r="E1661" i="31"/>
  <c r="AF1660" i="31"/>
  <c r="O1660" i="31"/>
  <c r="AG1660" i="31" s="1"/>
  <c r="N1660" i="31"/>
  <c r="Z1660" i="31" s="1"/>
  <c r="AE1660" i="31" s="1"/>
  <c r="M1660" i="31"/>
  <c r="L1660" i="31"/>
  <c r="K1660" i="31"/>
  <c r="J1660" i="31"/>
  <c r="I1660" i="31"/>
  <c r="H1660" i="31"/>
  <c r="G1660" i="31"/>
  <c r="F1660" i="31"/>
  <c r="E1660" i="31"/>
  <c r="AF1659" i="31"/>
  <c r="O1659" i="31"/>
  <c r="AG1659" i="31" s="1"/>
  <c r="N1659" i="31"/>
  <c r="Z1659" i="31" s="1"/>
  <c r="AE1659" i="31" s="1"/>
  <c r="M1659" i="31"/>
  <c r="L1659" i="31"/>
  <c r="K1659" i="31"/>
  <c r="J1659" i="31"/>
  <c r="I1659" i="31"/>
  <c r="H1659" i="31"/>
  <c r="G1659" i="31"/>
  <c r="F1659" i="31"/>
  <c r="E1659" i="31"/>
  <c r="AG1658" i="31"/>
  <c r="AF1658" i="31"/>
  <c r="O1658" i="31"/>
  <c r="N1658" i="31"/>
  <c r="Z1658" i="31" s="1"/>
  <c r="AE1658" i="31" s="1"/>
  <c r="M1658" i="31"/>
  <c r="L1658" i="31"/>
  <c r="K1658" i="31"/>
  <c r="J1658" i="31"/>
  <c r="I1658" i="31"/>
  <c r="H1658" i="31"/>
  <c r="G1658" i="31"/>
  <c r="F1658" i="31"/>
  <c r="E1658" i="31"/>
  <c r="AF1657" i="31"/>
  <c r="O1657" i="31"/>
  <c r="AG1657" i="31" s="1"/>
  <c r="N1657" i="31"/>
  <c r="Z1657" i="31" s="1"/>
  <c r="AE1657" i="31" s="1"/>
  <c r="M1657" i="31"/>
  <c r="L1657" i="31"/>
  <c r="K1657" i="31"/>
  <c r="J1657" i="31"/>
  <c r="I1657" i="31"/>
  <c r="H1657" i="31"/>
  <c r="G1657" i="31"/>
  <c r="F1657" i="31"/>
  <c r="E1657" i="31"/>
  <c r="AF1656" i="31"/>
  <c r="O1656" i="31"/>
  <c r="AG1656" i="31" s="1"/>
  <c r="N1656" i="31"/>
  <c r="Z1656" i="31" s="1"/>
  <c r="AE1656" i="31" s="1"/>
  <c r="M1656" i="31"/>
  <c r="L1656" i="31"/>
  <c r="K1656" i="31"/>
  <c r="J1656" i="31"/>
  <c r="I1656" i="31"/>
  <c r="H1656" i="31"/>
  <c r="G1656" i="31"/>
  <c r="F1656" i="31"/>
  <c r="E1656" i="31"/>
  <c r="AF1655" i="31"/>
  <c r="O1655" i="31"/>
  <c r="AG1655" i="31" s="1"/>
  <c r="N1655" i="31"/>
  <c r="Z1655" i="31" s="1"/>
  <c r="AE1655" i="31" s="1"/>
  <c r="M1655" i="31"/>
  <c r="L1655" i="31"/>
  <c r="K1655" i="31"/>
  <c r="J1655" i="31"/>
  <c r="I1655" i="31"/>
  <c r="H1655" i="31"/>
  <c r="G1655" i="31"/>
  <c r="F1655" i="31"/>
  <c r="E1655" i="31"/>
  <c r="AF1654" i="31"/>
  <c r="O1654" i="31"/>
  <c r="AG1654" i="31" s="1"/>
  <c r="N1654" i="31"/>
  <c r="Z1654" i="31" s="1"/>
  <c r="AE1654" i="31" s="1"/>
  <c r="M1654" i="31"/>
  <c r="L1654" i="31"/>
  <c r="K1654" i="31"/>
  <c r="J1654" i="31"/>
  <c r="I1654" i="31"/>
  <c r="H1654" i="31"/>
  <c r="G1654" i="31"/>
  <c r="F1654" i="31"/>
  <c r="E1654" i="31"/>
  <c r="AF1653" i="31"/>
  <c r="O1653" i="31"/>
  <c r="AG1653" i="31" s="1"/>
  <c r="N1653" i="31"/>
  <c r="Z1653" i="31" s="1"/>
  <c r="AE1653" i="31" s="1"/>
  <c r="M1653" i="31"/>
  <c r="L1653" i="31"/>
  <c r="K1653" i="31"/>
  <c r="J1653" i="31"/>
  <c r="I1653" i="31"/>
  <c r="H1653" i="31"/>
  <c r="G1653" i="31"/>
  <c r="F1653" i="31"/>
  <c r="E1653" i="31"/>
  <c r="AG1652" i="31"/>
  <c r="AF1652" i="31"/>
  <c r="Z1652" i="31"/>
  <c r="AE1652" i="31" s="1"/>
  <c r="AF1651" i="31"/>
  <c r="O1651" i="31"/>
  <c r="AG1651" i="31" s="1"/>
  <c r="N1651" i="31"/>
  <c r="Z1651" i="31" s="1"/>
  <c r="AE1651" i="31" s="1"/>
  <c r="M1651" i="31"/>
  <c r="L1651" i="31"/>
  <c r="K1651" i="31"/>
  <c r="J1651" i="31"/>
  <c r="I1651" i="31"/>
  <c r="H1651" i="31"/>
  <c r="G1651" i="31"/>
  <c r="F1651" i="31"/>
  <c r="E1651" i="31"/>
  <c r="AF1650" i="31"/>
  <c r="O1650" i="31"/>
  <c r="AG1650" i="31" s="1"/>
  <c r="N1650" i="31"/>
  <c r="Z1650" i="31" s="1"/>
  <c r="AE1650" i="31" s="1"/>
  <c r="M1650" i="31"/>
  <c r="L1650" i="31"/>
  <c r="K1650" i="31"/>
  <c r="J1650" i="31"/>
  <c r="I1650" i="31"/>
  <c r="H1650" i="31"/>
  <c r="G1650" i="31"/>
  <c r="F1650" i="31"/>
  <c r="E1650" i="31"/>
  <c r="AG1649" i="31"/>
  <c r="AF1649" i="31"/>
  <c r="Z1649" i="31"/>
  <c r="AE1649" i="31" s="1"/>
  <c r="M1649" i="31"/>
  <c r="L1649" i="31"/>
  <c r="K1649" i="31"/>
  <c r="J1649" i="31"/>
  <c r="H1649" i="31"/>
  <c r="G1649" i="31"/>
  <c r="F1649" i="31"/>
  <c r="E1649" i="31"/>
  <c r="AG1648" i="31"/>
  <c r="AF1648" i="31"/>
  <c r="Z1648" i="31"/>
  <c r="AE1648" i="31" s="1"/>
  <c r="X1648" i="31"/>
  <c r="M1648" i="31"/>
  <c r="L1648" i="31"/>
  <c r="K1648" i="31"/>
  <c r="J1648" i="31"/>
  <c r="G1648" i="31"/>
  <c r="F1648" i="31"/>
  <c r="E1648" i="31"/>
  <c r="X1647" i="31"/>
  <c r="AF1647" i="31" s="1"/>
  <c r="O1647" i="31"/>
  <c r="AG1647" i="31" s="1"/>
  <c r="N1647" i="31"/>
  <c r="Z1647" i="31" s="1"/>
  <c r="AE1647" i="31" s="1"/>
  <c r="M1647" i="31"/>
  <c r="L1647" i="31"/>
  <c r="K1647" i="31"/>
  <c r="J1647" i="31"/>
  <c r="I1647" i="31"/>
  <c r="H1647" i="31"/>
  <c r="G1647" i="31"/>
  <c r="F1647" i="31"/>
  <c r="E1647" i="31"/>
  <c r="AF1646" i="31"/>
  <c r="O1646" i="31"/>
  <c r="AG1646" i="31" s="1"/>
  <c r="N1646" i="31"/>
  <c r="Z1646" i="31" s="1"/>
  <c r="AE1646" i="31" s="1"/>
  <c r="M1646" i="31"/>
  <c r="L1646" i="31"/>
  <c r="K1646" i="31"/>
  <c r="J1646" i="31"/>
  <c r="I1646" i="31"/>
  <c r="H1646" i="31"/>
  <c r="G1646" i="31"/>
  <c r="F1646" i="31"/>
  <c r="E1646" i="31"/>
  <c r="AF1645" i="31"/>
  <c r="O1645" i="31"/>
  <c r="AG1645" i="31" s="1"/>
  <c r="N1645" i="31"/>
  <c r="Z1645" i="31" s="1"/>
  <c r="AE1645" i="31" s="1"/>
  <c r="M1645" i="31"/>
  <c r="L1645" i="31"/>
  <c r="K1645" i="31"/>
  <c r="J1645" i="31"/>
  <c r="I1645" i="31"/>
  <c r="H1645" i="31"/>
  <c r="G1645" i="31"/>
  <c r="F1645" i="31"/>
  <c r="E1645" i="31"/>
  <c r="AF1644" i="31"/>
  <c r="Z1644" i="31"/>
  <c r="AE1644" i="31" s="1"/>
  <c r="O1644" i="31"/>
  <c r="AG1644" i="31" s="1"/>
  <c r="N1644" i="31"/>
  <c r="M1644" i="31"/>
  <c r="L1644" i="31"/>
  <c r="K1644" i="31"/>
  <c r="J1644" i="31"/>
  <c r="I1644" i="31"/>
  <c r="H1644" i="31"/>
  <c r="G1644" i="31"/>
  <c r="F1644" i="31"/>
  <c r="E1644" i="31"/>
  <c r="AG1643" i="31"/>
  <c r="AF1643" i="31"/>
  <c r="O1643" i="31"/>
  <c r="N1643" i="31"/>
  <c r="Z1643" i="31" s="1"/>
  <c r="AE1643" i="31" s="1"/>
  <c r="M1643" i="31"/>
  <c r="L1643" i="31"/>
  <c r="K1643" i="31"/>
  <c r="J1643" i="31"/>
  <c r="I1643" i="31"/>
  <c r="H1643" i="31"/>
  <c r="G1643" i="31"/>
  <c r="F1643" i="31"/>
  <c r="E1643" i="31"/>
  <c r="AF1642" i="31"/>
  <c r="Z1642" i="31"/>
  <c r="AE1642" i="31" s="1"/>
  <c r="O1642" i="31"/>
  <c r="AG1642" i="31" s="1"/>
  <c r="N1642" i="31"/>
  <c r="M1642" i="31"/>
  <c r="L1642" i="31"/>
  <c r="K1642" i="31"/>
  <c r="J1642" i="31"/>
  <c r="I1642" i="31"/>
  <c r="H1642" i="31"/>
  <c r="G1642" i="31"/>
  <c r="F1642" i="31"/>
  <c r="E1642" i="31"/>
  <c r="AF1641" i="31"/>
  <c r="O1641" i="31"/>
  <c r="AG1641" i="31" s="1"/>
  <c r="N1641" i="31"/>
  <c r="Z1641" i="31" s="1"/>
  <c r="AE1641" i="31" s="1"/>
  <c r="M1641" i="31"/>
  <c r="L1641" i="31"/>
  <c r="K1641" i="31"/>
  <c r="J1641" i="31"/>
  <c r="I1641" i="31"/>
  <c r="H1641" i="31"/>
  <c r="G1641" i="31"/>
  <c r="F1641" i="31"/>
  <c r="E1641" i="31"/>
  <c r="AF1640" i="31"/>
  <c r="Z1640" i="31"/>
  <c r="AE1640" i="31" s="1"/>
  <c r="O1640" i="31"/>
  <c r="AG1640" i="31" s="1"/>
  <c r="N1640" i="31"/>
  <c r="M1640" i="31"/>
  <c r="L1640" i="31"/>
  <c r="K1640" i="31"/>
  <c r="J1640" i="31"/>
  <c r="I1640" i="31"/>
  <c r="H1640" i="31"/>
  <c r="G1640" i="31"/>
  <c r="F1640" i="31"/>
  <c r="E1640" i="31"/>
  <c r="AF1639" i="31"/>
  <c r="Z1639" i="31"/>
  <c r="AE1639" i="31" s="1"/>
  <c r="O1639" i="31"/>
  <c r="AG1639" i="31" s="1"/>
  <c r="N1639" i="31"/>
  <c r="M1639" i="31"/>
  <c r="L1639" i="31"/>
  <c r="K1639" i="31"/>
  <c r="J1639" i="31"/>
  <c r="I1639" i="31"/>
  <c r="H1639" i="31"/>
  <c r="G1639" i="31"/>
  <c r="F1639" i="31"/>
  <c r="E1639" i="31"/>
  <c r="AF1638" i="31"/>
  <c r="O1638" i="31"/>
  <c r="AG1638" i="31" s="1"/>
  <c r="N1638" i="31"/>
  <c r="Z1638" i="31" s="1"/>
  <c r="AE1638" i="31" s="1"/>
  <c r="M1638" i="31"/>
  <c r="L1638" i="31"/>
  <c r="K1638" i="31"/>
  <c r="J1638" i="31"/>
  <c r="I1638" i="31"/>
  <c r="H1638" i="31"/>
  <c r="G1638" i="31"/>
  <c r="F1638" i="31"/>
  <c r="E1638" i="31"/>
  <c r="AG1637" i="31"/>
  <c r="AF1637" i="31"/>
  <c r="Z1637" i="31"/>
  <c r="AE1637" i="31" s="1"/>
  <c r="O1637" i="31"/>
  <c r="N1637" i="31"/>
  <c r="M1637" i="31"/>
  <c r="L1637" i="31"/>
  <c r="K1637" i="31"/>
  <c r="J1637" i="31"/>
  <c r="I1637" i="31"/>
  <c r="H1637" i="31"/>
  <c r="G1637" i="31"/>
  <c r="F1637" i="31"/>
  <c r="E1637" i="31"/>
  <c r="AF1636" i="31"/>
  <c r="Z1636" i="31"/>
  <c r="AE1636" i="31" s="1"/>
  <c r="O1636" i="31"/>
  <c r="AG1636" i="31" s="1"/>
  <c r="N1636" i="31"/>
  <c r="M1636" i="31"/>
  <c r="L1636" i="31"/>
  <c r="K1636" i="31"/>
  <c r="J1636" i="31"/>
  <c r="I1636" i="31"/>
  <c r="H1636" i="31"/>
  <c r="G1636" i="31"/>
  <c r="F1636" i="31"/>
  <c r="E1636" i="31"/>
  <c r="AG1635" i="31"/>
  <c r="AF1635" i="31"/>
  <c r="O1635" i="31"/>
  <c r="N1635" i="31"/>
  <c r="Z1635" i="31" s="1"/>
  <c r="AE1635" i="31" s="1"/>
  <c r="M1635" i="31"/>
  <c r="L1635" i="31"/>
  <c r="K1635" i="31"/>
  <c r="J1635" i="31"/>
  <c r="I1635" i="31"/>
  <c r="H1635" i="31"/>
  <c r="G1635" i="31"/>
  <c r="F1635" i="31"/>
  <c r="E1635" i="31"/>
  <c r="AG1634" i="31"/>
  <c r="AF1634" i="31"/>
  <c r="O1634" i="31"/>
  <c r="N1634" i="31"/>
  <c r="Z1634" i="31" s="1"/>
  <c r="AE1634" i="31" s="1"/>
  <c r="M1634" i="31"/>
  <c r="L1634" i="31"/>
  <c r="K1634" i="31"/>
  <c r="J1634" i="31"/>
  <c r="I1634" i="31"/>
  <c r="H1634" i="31"/>
  <c r="G1634" i="31"/>
  <c r="F1634" i="31"/>
  <c r="E1634" i="31"/>
  <c r="AF1633" i="31"/>
  <c r="AE1633" i="31"/>
  <c r="Z1633" i="31"/>
  <c r="O1633" i="31"/>
  <c r="AG1633" i="31" s="1"/>
  <c r="N1633" i="31"/>
  <c r="M1633" i="31"/>
  <c r="L1633" i="31"/>
  <c r="K1633" i="31"/>
  <c r="J1633" i="31"/>
  <c r="I1633" i="31"/>
  <c r="H1633" i="31"/>
  <c r="G1633" i="31"/>
  <c r="F1633" i="31"/>
  <c r="E1633" i="31"/>
  <c r="AF1632" i="31"/>
  <c r="O1632" i="31"/>
  <c r="AG1632" i="31" s="1"/>
  <c r="N1632" i="31"/>
  <c r="Z1632" i="31" s="1"/>
  <c r="AE1632" i="31" s="1"/>
  <c r="M1632" i="31"/>
  <c r="L1632" i="31"/>
  <c r="K1632" i="31"/>
  <c r="J1632" i="31"/>
  <c r="I1632" i="31"/>
  <c r="H1632" i="31"/>
  <c r="G1632" i="31"/>
  <c r="F1632" i="31"/>
  <c r="E1632" i="31"/>
  <c r="AF1631" i="31"/>
  <c r="Z1631" i="31"/>
  <c r="AE1631" i="31" s="1"/>
  <c r="O1631" i="31"/>
  <c r="AG1631" i="31" s="1"/>
  <c r="N1631" i="31"/>
  <c r="M1631" i="31"/>
  <c r="L1631" i="31"/>
  <c r="K1631" i="31"/>
  <c r="J1631" i="31"/>
  <c r="I1631" i="31"/>
  <c r="H1631" i="31"/>
  <c r="G1631" i="31"/>
  <c r="F1631" i="31"/>
  <c r="E1631" i="31"/>
  <c r="AF1630" i="31"/>
  <c r="AE1630" i="31"/>
  <c r="O1630" i="31"/>
  <c r="AG1630" i="31" s="1"/>
  <c r="N1630" i="31"/>
  <c r="Z1630" i="31" s="1"/>
  <c r="M1630" i="31"/>
  <c r="L1630" i="31"/>
  <c r="K1630" i="31"/>
  <c r="J1630" i="31"/>
  <c r="I1630" i="31"/>
  <c r="H1630" i="31"/>
  <c r="G1630" i="31"/>
  <c r="F1630" i="31"/>
  <c r="E1630" i="31"/>
  <c r="AG1629" i="31"/>
  <c r="AF1629" i="31"/>
  <c r="O1629" i="31"/>
  <c r="N1629" i="31"/>
  <c r="Z1629" i="31" s="1"/>
  <c r="AE1629" i="31" s="1"/>
  <c r="M1629" i="31"/>
  <c r="L1629" i="31"/>
  <c r="K1629" i="31"/>
  <c r="J1629" i="31"/>
  <c r="I1629" i="31"/>
  <c r="H1629" i="31"/>
  <c r="G1629" i="31"/>
  <c r="F1629" i="31"/>
  <c r="E1629" i="31"/>
  <c r="AF1628" i="31"/>
  <c r="Z1628" i="31"/>
  <c r="AE1628" i="31" s="1"/>
  <c r="O1628" i="31"/>
  <c r="AG1628" i="31" s="1"/>
  <c r="N1628" i="31"/>
  <c r="M1628" i="31"/>
  <c r="L1628" i="31"/>
  <c r="K1628" i="31"/>
  <c r="J1628" i="31"/>
  <c r="I1628" i="31"/>
  <c r="H1628" i="31"/>
  <c r="G1628" i="31"/>
  <c r="F1628" i="31"/>
  <c r="E1628" i="31"/>
  <c r="AG1627" i="31"/>
  <c r="AF1627" i="31"/>
  <c r="O1627" i="31"/>
  <c r="N1627" i="31"/>
  <c r="Z1627" i="31" s="1"/>
  <c r="AE1627" i="31" s="1"/>
  <c r="M1627" i="31"/>
  <c r="L1627" i="31"/>
  <c r="K1627" i="31"/>
  <c r="J1627" i="31"/>
  <c r="I1627" i="31"/>
  <c r="H1627" i="31"/>
  <c r="G1627" i="31"/>
  <c r="F1627" i="31"/>
  <c r="E1627" i="31"/>
  <c r="AG1626" i="31"/>
  <c r="AF1626" i="31"/>
  <c r="O1626" i="31"/>
  <c r="N1626" i="31"/>
  <c r="Z1626" i="31" s="1"/>
  <c r="AE1626" i="31" s="1"/>
  <c r="M1626" i="31"/>
  <c r="L1626" i="31"/>
  <c r="K1626" i="31"/>
  <c r="J1626" i="31"/>
  <c r="I1626" i="31"/>
  <c r="H1626" i="31"/>
  <c r="G1626" i="31"/>
  <c r="F1626" i="31"/>
  <c r="E1626" i="31"/>
  <c r="AF1625" i="31"/>
  <c r="Z1625" i="31"/>
  <c r="AE1625" i="31" s="1"/>
  <c r="O1625" i="31"/>
  <c r="AG1625" i="31" s="1"/>
  <c r="N1625" i="31"/>
  <c r="M1625" i="31"/>
  <c r="L1625" i="31"/>
  <c r="K1625" i="31"/>
  <c r="J1625" i="31"/>
  <c r="I1625" i="31"/>
  <c r="H1625" i="31"/>
  <c r="G1625" i="31"/>
  <c r="F1625" i="31"/>
  <c r="E1625" i="31"/>
  <c r="AG1624" i="31"/>
  <c r="AF1624" i="31"/>
  <c r="O1624" i="31"/>
  <c r="N1624" i="31"/>
  <c r="Z1624" i="31" s="1"/>
  <c r="AE1624" i="31" s="1"/>
  <c r="M1624" i="31"/>
  <c r="L1624" i="31"/>
  <c r="K1624" i="31"/>
  <c r="J1624" i="31"/>
  <c r="I1624" i="31"/>
  <c r="H1624" i="31"/>
  <c r="G1624" i="31"/>
  <c r="F1624" i="31"/>
  <c r="E1624" i="31"/>
  <c r="AF1623" i="31"/>
  <c r="O1623" i="31"/>
  <c r="AG1623" i="31" s="1"/>
  <c r="N1623" i="31"/>
  <c r="Z1623" i="31" s="1"/>
  <c r="AE1623" i="31" s="1"/>
  <c r="M1623" i="31"/>
  <c r="L1623" i="31"/>
  <c r="K1623" i="31"/>
  <c r="J1623" i="31"/>
  <c r="I1623" i="31"/>
  <c r="H1623" i="31"/>
  <c r="G1623" i="31"/>
  <c r="F1623" i="31"/>
  <c r="E1623" i="31"/>
  <c r="AF1622" i="31"/>
  <c r="O1622" i="31"/>
  <c r="AG1622" i="31" s="1"/>
  <c r="N1622" i="31"/>
  <c r="Z1622" i="31" s="1"/>
  <c r="AE1622" i="31" s="1"/>
  <c r="M1622" i="31"/>
  <c r="L1622" i="31"/>
  <c r="K1622" i="31"/>
  <c r="J1622" i="31"/>
  <c r="I1622" i="31"/>
  <c r="H1622" i="31"/>
  <c r="G1622" i="31"/>
  <c r="F1622" i="31"/>
  <c r="E1622" i="31"/>
  <c r="AF1621" i="31"/>
  <c r="O1621" i="31"/>
  <c r="AG1621" i="31" s="1"/>
  <c r="N1621" i="31"/>
  <c r="Z1621" i="31" s="1"/>
  <c r="AE1621" i="31" s="1"/>
  <c r="M1621" i="31"/>
  <c r="L1621" i="31"/>
  <c r="K1621" i="31"/>
  <c r="J1621" i="31"/>
  <c r="I1621" i="31"/>
  <c r="H1621" i="31"/>
  <c r="G1621" i="31"/>
  <c r="F1621" i="31"/>
  <c r="E1621" i="31"/>
  <c r="AF1620" i="31"/>
  <c r="Z1620" i="31"/>
  <c r="AE1620" i="31" s="1"/>
  <c r="O1620" i="31"/>
  <c r="AG1620" i="31" s="1"/>
  <c r="N1620" i="31"/>
  <c r="M1620" i="31"/>
  <c r="L1620" i="31"/>
  <c r="K1620" i="31"/>
  <c r="J1620" i="31"/>
  <c r="I1620" i="31"/>
  <c r="H1620" i="31"/>
  <c r="G1620" i="31"/>
  <c r="F1620" i="31"/>
  <c r="E1620" i="31"/>
  <c r="AF1619" i="31"/>
  <c r="O1619" i="31"/>
  <c r="AG1619" i="31" s="1"/>
  <c r="N1619" i="31"/>
  <c r="Z1619" i="31" s="1"/>
  <c r="AE1619" i="31" s="1"/>
  <c r="M1619" i="31"/>
  <c r="L1619" i="31"/>
  <c r="K1619" i="31"/>
  <c r="J1619" i="31"/>
  <c r="I1619" i="31"/>
  <c r="H1619" i="31"/>
  <c r="G1619" i="31"/>
  <c r="F1619" i="31"/>
  <c r="E1619" i="31"/>
  <c r="AG1618" i="31"/>
  <c r="AF1618" i="31"/>
  <c r="Z1618" i="31"/>
  <c r="AE1618" i="31" s="1"/>
  <c r="O1618" i="31"/>
  <c r="N1618" i="31"/>
  <c r="M1618" i="31"/>
  <c r="L1618" i="31"/>
  <c r="K1618" i="31"/>
  <c r="J1618" i="31"/>
  <c r="I1618" i="31"/>
  <c r="H1618" i="31"/>
  <c r="G1618" i="31"/>
  <c r="F1618" i="31"/>
  <c r="E1618" i="31"/>
  <c r="AG1617" i="31"/>
  <c r="AF1617" i="31"/>
  <c r="Z1617" i="31"/>
  <c r="AE1617" i="31" s="1"/>
  <c r="AG1616" i="31"/>
  <c r="AF1616" i="31"/>
  <c r="O1616" i="31"/>
  <c r="N1616" i="31"/>
  <c r="Z1616" i="31" s="1"/>
  <c r="AE1616" i="31" s="1"/>
  <c r="M1616" i="31"/>
  <c r="L1616" i="31"/>
  <c r="K1616" i="31"/>
  <c r="J1616" i="31"/>
  <c r="I1616" i="31"/>
  <c r="H1616" i="31"/>
  <c r="G1616" i="31"/>
  <c r="F1616" i="31"/>
  <c r="E1616" i="31"/>
  <c r="AF1615" i="31"/>
  <c r="O1615" i="31"/>
  <c r="AG1615" i="31" s="1"/>
  <c r="N1615" i="31"/>
  <c r="Z1615" i="31" s="1"/>
  <c r="AE1615" i="31" s="1"/>
  <c r="M1615" i="31"/>
  <c r="L1615" i="31"/>
  <c r="K1615" i="31"/>
  <c r="J1615" i="31"/>
  <c r="I1615" i="31"/>
  <c r="H1615" i="31"/>
  <c r="G1615" i="31"/>
  <c r="F1615" i="31"/>
  <c r="E1615" i="31"/>
  <c r="AG1614" i="31"/>
  <c r="AF1614" i="31"/>
  <c r="AE1614" i="31"/>
  <c r="AG1613" i="31"/>
  <c r="AF1613" i="31"/>
  <c r="Z1613" i="31"/>
  <c r="AE1613" i="31" s="1"/>
  <c r="M1613" i="31"/>
  <c r="L1613" i="31"/>
  <c r="K1613" i="31"/>
  <c r="J1613" i="31"/>
  <c r="H1613" i="31"/>
  <c r="G1613" i="31"/>
  <c r="F1613" i="31"/>
  <c r="E1613" i="31"/>
  <c r="AG1612" i="31"/>
  <c r="AF1612" i="31"/>
  <c r="Z1612" i="31"/>
  <c r="AE1612" i="31" s="1"/>
  <c r="X1612" i="31"/>
  <c r="M1612" i="31"/>
  <c r="L1612" i="31"/>
  <c r="K1612" i="31"/>
  <c r="J1612" i="31"/>
  <c r="G1612" i="31"/>
  <c r="F1612" i="31"/>
  <c r="E1612" i="31"/>
  <c r="X1611" i="31"/>
  <c r="AF1611" i="31" s="1"/>
  <c r="O1611" i="31"/>
  <c r="AG1611" i="31" s="1"/>
  <c r="N1611" i="31"/>
  <c r="Z1611" i="31" s="1"/>
  <c r="AE1611" i="31" s="1"/>
  <c r="M1611" i="31"/>
  <c r="L1611" i="31"/>
  <c r="K1611" i="31"/>
  <c r="J1611" i="31"/>
  <c r="I1611" i="31"/>
  <c r="H1611" i="31"/>
  <c r="G1611" i="31"/>
  <c r="F1611" i="31"/>
  <c r="E1611" i="31"/>
  <c r="AF1610" i="31"/>
  <c r="O1610" i="31"/>
  <c r="AG1610" i="31" s="1"/>
  <c r="N1610" i="31"/>
  <c r="Z1610" i="31" s="1"/>
  <c r="AE1610" i="31" s="1"/>
  <c r="M1610" i="31"/>
  <c r="L1610" i="31"/>
  <c r="K1610" i="31"/>
  <c r="J1610" i="31"/>
  <c r="I1610" i="31"/>
  <c r="H1610" i="31"/>
  <c r="G1610" i="31"/>
  <c r="F1610" i="31"/>
  <c r="E1610" i="31"/>
  <c r="AF1609" i="31"/>
  <c r="O1609" i="31"/>
  <c r="AG1609" i="31" s="1"/>
  <c r="N1609" i="31"/>
  <c r="Z1609" i="31" s="1"/>
  <c r="AE1609" i="31" s="1"/>
  <c r="M1609" i="31"/>
  <c r="L1609" i="31"/>
  <c r="K1609" i="31"/>
  <c r="J1609" i="31"/>
  <c r="I1609" i="31"/>
  <c r="H1609" i="31"/>
  <c r="G1609" i="31"/>
  <c r="F1609" i="31"/>
  <c r="E1609" i="31"/>
  <c r="AF1608" i="31"/>
  <c r="Z1608" i="31"/>
  <c r="AE1608" i="31" s="1"/>
  <c r="O1608" i="31"/>
  <c r="AG1608" i="31" s="1"/>
  <c r="N1608" i="31"/>
  <c r="M1608" i="31"/>
  <c r="L1608" i="31"/>
  <c r="K1608" i="31"/>
  <c r="J1608" i="31"/>
  <c r="I1608" i="31"/>
  <c r="H1608" i="31"/>
  <c r="G1608" i="31"/>
  <c r="F1608" i="31"/>
  <c r="E1608" i="31"/>
  <c r="AG1607" i="31"/>
  <c r="AF1607" i="31"/>
  <c r="O1607" i="31"/>
  <c r="N1607" i="31"/>
  <c r="Z1607" i="31" s="1"/>
  <c r="AE1607" i="31" s="1"/>
  <c r="M1607" i="31"/>
  <c r="L1607" i="31"/>
  <c r="K1607" i="31"/>
  <c r="J1607" i="31"/>
  <c r="I1607" i="31"/>
  <c r="H1607" i="31"/>
  <c r="G1607" i="31"/>
  <c r="F1607" i="31"/>
  <c r="E1607" i="31"/>
  <c r="AG1606" i="31"/>
  <c r="AF1606" i="31"/>
  <c r="O1606" i="31"/>
  <c r="N1606" i="31"/>
  <c r="Z1606" i="31" s="1"/>
  <c r="AE1606" i="31" s="1"/>
  <c r="M1606" i="31"/>
  <c r="L1606" i="31"/>
  <c r="K1606" i="31"/>
  <c r="J1606" i="31"/>
  <c r="I1606" i="31"/>
  <c r="H1606" i="31"/>
  <c r="G1606" i="31"/>
  <c r="F1606" i="31"/>
  <c r="E1606" i="31"/>
  <c r="AF1605" i="31"/>
  <c r="Z1605" i="31"/>
  <c r="AE1605" i="31" s="1"/>
  <c r="O1605" i="31"/>
  <c r="AG1605" i="31" s="1"/>
  <c r="N1605" i="31"/>
  <c r="M1605" i="31"/>
  <c r="L1605" i="31"/>
  <c r="K1605" i="31"/>
  <c r="J1605" i="31"/>
  <c r="I1605" i="31"/>
  <c r="H1605" i="31"/>
  <c r="G1605" i="31"/>
  <c r="F1605" i="31"/>
  <c r="E1605" i="31"/>
  <c r="AG1604" i="31"/>
  <c r="AF1604" i="31"/>
  <c r="O1604" i="31"/>
  <c r="N1604" i="31"/>
  <c r="Z1604" i="31" s="1"/>
  <c r="AE1604" i="31" s="1"/>
  <c r="M1604" i="31"/>
  <c r="L1604" i="31"/>
  <c r="K1604" i="31"/>
  <c r="J1604" i="31"/>
  <c r="I1604" i="31"/>
  <c r="H1604" i="31"/>
  <c r="G1604" i="31"/>
  <c r="F1604" i="31"/>
  <c r="E1604" i="31"/>
  <c r="AF1603" i="31"/>
  <c r="O1603" i="31"/>
  <c r="AG1603" i="31" s="1"/>
  <c r="N1603" i="31"/>
  <c r="Z1603" i="31" s="1"/>
  <c r="AE1603" i="31" s="1"/>
  <c r="M1603" i="31"/>
  <c r="L1603" i="31"/>
  <c r="K1603" i="31"/>
  <c r="J1603" i="31"/>
  <c r="I1603" i="31"/>
  <c r="H1603" i="31"/>
  <c r="G1603" i="31"/>
  <c r="F1603" i="31"/>
  <c r="E1603" i="31"/>
  <c r="AF1602" i="31"/>
  <c r="O1602" i="31"/>
  <c r="AG1602" i="31" s="1"/>
  <c r="N1602" i="31"/>
  <c r="Z1602" i="31" s="1"/>
  <c r="AE1602" i="31" s="1"/>
  <c r="M1602" i="31"/>
  <c r="L1602" i="31"/>
  <c r="K1602" i="31"/>
  <c r="J1602" i="31"/>
  <c r="I1602" i="31"/>
  <c r="H1602" i="31"/>
  <c r="G1602" i="31"/>
  <c r="F1602" i="31"/>
  <c r="E1602" i="31"/>
  <c r="AF1601" i="31"/>
  <c r="O1601" i="31"/>
  <c r="AG1601" i="31" s="1"/>
  <c r="N1601" i="31"/>
  <c r="Z1601" i="31" s="1"/>
  <c r="AE1601" i="31" s="1"/>
  <c r="M1601" i="31"/>
  <c r="L1601" i="31"/>
  <c r="K1601" i="31"/>
  <c r="J1601" i="31"/>
  <c r="I1601" i="31"/>
  <c r="H1601" i="31"/>
  <c r="G1601" i="31"/>
  <c r="F1601" i="31"/>
  <c r="E1601" i="31"/>
  <c r="AF1600" i="31"/>
  <c r="Z1600" i="31"/>
  <c r="AE1600" i="31" s="1"/>
  <c r="O1600" i="31"/>
  <c r="AG1600" i="31" s="1"/>
  <c r="N1600" i="31"/>
  <c r="M1600" i="31"/>
  <c r="L1600" i="31"/>
  <c r="K1600" i="31"/>
  <c r="J1600" i="31"/>
  <c r="I1600" i="31"/>
  <c r="H1600" i="31"/>
  <c r="G1600" i="31"/>
  <c r="F1600" i="31"/>
  <c r="E1600" i="31"/>
  <c r="AG1599" i="31"/>
  <c r="AF1599" i="31"/>
  <c r="O1599" i="31"/>
  <c r="N1599" i="31"/>
  <c r="Z1599" i="31" s="1"/>
  <c r="AE1599" i="31" s="1"/>
  <c r="M1599" i="31"/>
  <c r="L1599" i="31"/>
  <c r="K1599" i="31"/>
  <c r="J1599" i="31"/>
  <c r="I1599" i="31"/>
  <c r="H1599" i="31"/>
  <c r="G1599" i="31"/>
  <c r="F1599" i="31"/>
  <c r="E1599" i="31"/>
  <c r="AG1598" i="31"/>
  <c r="AF1598" i="31"/>
  <c r="O1598" i="31"/>
  <c r="N1598" i="31"/>
  <c r="Z1598" i="31" s="1"/>
  <c r="AE1598" i="31" s="1"/>
  <c r="M1598" i="31"/>
  <c r="L1598" i="31"/>
  <c r="K1598" i="31"/>
  <c r="J1598" i="31"/>
  <c r="I1598" i="31"/>
  <c r="H1598" i="31"/>
  <c r="G1598" i="31"/>
  <c r="F1598" i="31"/>
  <c r="E1598" i="31"/>
  <c r="AF1597" i="31"/>
  <c r="Z1597" i="31"/>
  <c r="AE1597" i="31" s="1"/>
  <c r="O1597" i="31"/>
  <c r="AG1597" i="31" s="1"/>
  <c r="N1597" i="31"/>
  <c r="M1597" i="31"/>
  <c r="L1597" i="31"/>
  <c r="K1597" i="31"/>
  <c r="J1597" i="31"/>
  <c r="I1597" i="31"/>
  <c r="H1597" i="31"/>
  <c r="G1597" i="31"/>
  <c r="F1597" i="31"/>
  <c r="E1597" i="31"/>
  <c r="AF1596" i="31"/>
  <c r="O1596" i="31"/>
  <c r="AG1596" i="31" s="1"/>
  <c r="N1596" i="31"/>
  <c r="Z1596" i="31" s="1"/>
  <c r="AE1596" i="31" s="1"/>
  <c r="M1596" i="31"/>
  <c r="L1596" i="31"/>
  <c r="K1596" i="31"/>
  <c r="J1596" i="31"/>
  <c r="I1596" i="31"/>
  <c r="H1596" i="31"/>
  <c r="G1596" i="31"/>
  <c r="F1596" i="31"/>
  <c r="E1596" i="31"/>
  <c r="AF1595" i="31"/>
  <c r="Z1595" i="31"/>
  <c r="AE1595" i="31" s="1"/>
  <c r="O1595" i="31"/>
  <c r="AG1595" i="31" s="1"/>
  <c r="N1595" i="31"/>
  <c r="M1595" i="31"/>
  <c r="L1595" i="31"/>
  <c r="K1595" i="31"/>
  <c r="J1595" i="31"/>
  <c r="I1595" i="31"/>
  <c r="H1595" i="31"/>
  <c r="G1595" i="31"/>
  <c r="F1595" i="31"/>
  <c r="E1595" i="31"/>
  <c r="AF1594" i="31"/>
  <c r="O1594" i="31"/>
  <c r="AG1594" i="31" s="1"/>
  <c r="N1594" i="31"/>
  <c r="Z1594" i="31" s="1"/>
  <c r="AE1594" i="31" s="1"/>
  <c r="M1594" i="31"/>
  <c r="L1594" i="31"/>
  <c r="K1594" i="31"/>
  <c r="J1594" i="31"/>
  <c r="I1594" i="31"/>
  <c r="H1594" i="31"/>
  <c r="G1594" i="31"/>
  <c r="F1594" i="31"/>
  <c r="E1594" i="31"/>
  <c r="AF1593" i="31"/>
  <c r="O1593" i="31"/>
  <c r="AG1593" i="31" s="1"/>
  <c r="N1593" i="31"/>
  <c r="Z1593" i="31" s="1"/>
  <c r="AE1593" i="31" s="1"/>
  <c r="M1593" i="31"/>
  <c r="L1593" i="31"/>
  <c r="K1593" i="31"/>
  <c r="J1593" i="31"/>
  <c r="I1593" i="31"/>
  <c r="H1593" i="31"/>
  <c r="G1593" i="31"/>
  <c r="F1593" i="31"/>
  <c r="E1593" i="31"/>
  <c r="AF1592" i="31"/>
  <c r="O1592" i="31"/>
  <c r="AG1592" i="31" s="1"/>
  <c r="N1592" i="31"/>
  <c r="Z1592" i="31" s="1"/>
  <c r="AE1592" i="31" s="1"/>
  <c r="M1592" i="31"/>
  <c r="L1592" i="31"/>
  <c r="K1592" i="31"/>
  <c r="J1592" i="31"/>
  <c r="I1592" i="31"/>
  <c r="H1592" i="31"/>
  <c r="G1592" i="31"/>
  <c r="F1592" i="31"/>
  <c r="E1592" i="31"/>
  <c r="AF1591" i="31"/>
  <c r="O1591" i="31"/>
  <c r="AG1591" i="31" s="1"/>
  <c r="N1591" i="31"/>
  <c r="Z1591" i="31" s="1"/>
  <c r="AE1591" i="31" s="1"/>
  <c r="M1591" i="31"/>
  <c r="L1591" i="31"/>
  <c r="K1591" i="31"/>
  <c r="J1591" i="31"/>
  <c r="I1591" i="31"/>
  <c r="H1591" i="31"/>
  <c r="G1591" i="31"/>
  <c r="F1591" i="31"/>
  <c r="E1591" i="31"/>
  <c r="AF1590" i="31"/>
  <c r="O1590" i="31"/>
  <c r="AG1590" i="31" s="1"/>
  <c r="N1590" i="31"/>
  <c r="Z1590" i="31" s="1"/>
  <c r="AE1590" i="31" s="1"/>
  <c r="M1590" i="31"/>
  <c r="L1590" i="31"/>
  <c r="K1590" i="31"/>
  <c r="J1590" i="31"/>
  <c r="I1590" i="31"/>
  <c r="H1590" i="31"/>
  <c r="G1590" i="31"/>
  <c r="F1590" i="31"/>
  <c r="E1590" i="31"/>
  <c r="AF1589" i="31"/>
  <c r="O1589" i="31"/>
  <c r="AG1589" i="31" s="1"/>
  <c r="N1589" i="31"/>
  <c r="Z1589" i="31" s="1"/>
  <c r="AE1589" i="31" s="1"/>
  <c r="M1589" i="31"/>
  <c r="L1589" i="31"/>
  <c r="K1589" i="31"/>
  <c r="J1589" i="31"/>
  <c r="I1589" i="31"/>
  <c r="H1589" i="31"/>
  <c r="G1589" i="31"/>
  <c r="F1589" i="31"/>
  <c r="E1589" i="31"/>
  <c r="AG1588" i="31"/>
  <c r="AF1588" i="31"/>
  <c r="Z1588" i="31"/>
  <c r="AE1588" i="31" s="1"/>
  <c r="O1588" i="31"/>
  <c r="N1588" i="31"/>
  <c r="M1588" i="31"/>
  <c r="L1588" i="31"/>
  <c r="K1588" i="31"/>
  <c r="J1588" i="31"/>
  <c r="I1588" i="31"/>
  <c r="H1588" i="31"/>
  <c r="G1588" i="31"/>
  <c r="F1588" i="31"/>
  <c r="E1588" i="31"/>
  <c r="AF1587" i="31"/>
  <c r="O1587" i="31"/>
  <c r="AG1587" i="31" s="1"/>
  <c r="N1587" i="31"/>
  <c r="Z1587" i="31" s="1"/>
  <c r="AE1587" i="31" s="1"/>
  <c r="M1587" i="31"/>
  <c r="L1587" i="31"/>
  <c r="K1587" i="31"/>
  <c r="J1587" i="31"/>
  <c r="I1587" i="31"/>
  <c r="H1587" i="31"/>
  <c r="G1587" i="31"/>
  <c r="F1587" i="31"/>
  <c r="E1587" i="31"/>
  <c r="AF1586" i="31"/>
  <c r="O1586" i="31"/>
  <c r="AG1586" i="31" s="1"/>
  <c r="N1586" i="31"/>
  <c r="Z1586" i="31" s="1"/>
  <c r="AE1586" i="31" s="1"/>
  <c r="M1586" i="31"/>
  <c r="L1586" i="31"/>
  <c r="K1586" i="31"/>
  <c r="J1586" i="31"/>
  <c r="I1586" i="31"/>
  <c r="H1586" i="31"/>
  <c r="G1586" i="31"/>
  <c r="F1586" i="31"/>
  <c r="E1586" i="31"/>
  <c r="AF1585" i="31"/>
  <c r="Z1585" i="31"/>
  <c r="AE1585" i="31" s="1"/>
  <c r="O1585" i="31"/>
  <c r="AG1585" i="31" s="1"/>
  <c r="N1585" i="31"/>
  <c r="M1585" i="31"/>
  <c r="L1585" i="31"/>
  <c r="K1585" i="31"/>
  <c r="J1585" i="31"/>
  <c r="I1585" i="31"/>
  <c r="H1585" i="31"/>
  <c r="G1585" i="31"/>
  <c r="F1585" i="31"/>
  <c r="E1585" i="31"/>
  <c r="AF1584" i="31"/>
  <c r="Z1584" i="31"/>
  <c r="AE1584" i="31" s="1"/>
  <c r="O1584" i="31"/>
  <c r="AG1584" i="31" s="1"/>
  <c r="N1584" i="31"/>
  <c r="M1584" i="31"/>
  <c r="L1584" i="31"/>
  <c r="K1584" i="31"/>
  <c r="J1584" i="31"/>
  <c r="I1584" i="31"/>
  <c r="H1584" i="31"/>
  <c r="G1584" i="31"/>
  <c r="F1584" i="31"/>
  <c r="E1584" i="31"/>
  <c r="AG1583" i="31"/>
  <c r="AF1583" i="31"/>
  <c r="O1583" i="31"/>
  <c r="N1583" i="31"/>
  <c r="Z1583" i="31" s="1"/>
  <c r="AE1583" i="31" s="1"/>
  <c r="M1583" i="31"/>
  <c r="L1583" i="31"/>
  <c r="K1583" i="31"/>
  <c r="J1583" i="31"/>
  <c r="I1583" i="31"/>
  <c r="H1583" i="31"/>
  <c r="G1583" i="31"/>
  <c r="F1583" i="31"/>
  <c r="E1583" i="31"/>
  <c r="AF1582" i="31"/>
  <c r="Z1582" i="31"/>
  <c r="AE1582" i="31" s="1"/>
  <c r="O1582" i="31"/>
  <c r="AG1582" i="31" s="1"/>
  <c r="N1582" i="31"/>
  <c r="M1582" i="31"/>
  <c r="L1582" i="31"/>
  <c r="K1582" i="31"/>
  <c r="J1582" i="31"/>
  <c r="I1582" i="31"/>
  <c r="H1582" i="31"/>
  <c r="G1582" i="31"/>
  <c r="F1582" i="31"/>
  <c r="E1582" i="31"/>
  <c r="AG1581" i="31"/>
  <c r="AF1581" i="31"/>
  <c r="Z1581" i="31"/>
  <c r="AE1581" i="31" s="1"/>
  <c r="AG1580" i="31"/>
  <c r="AF1580" i="31"/>
  <c r="O1580" i="31"/>
  <c r="N1580" i="31"/>
  <c r="Z1580" i="31" s="1"/>
  <c r="AE1580" i="31" s="1"/>
  <c r="M1580" i="31"/>
  <c r="L1580" i="31"/>
  <c r="K1580" i="31"/>
  <c r="J1580" i="31"/>
  <c r="I1580" i="31"/>
  <c r="H1580" i="31"/>
  <c r="G1580" i="31"/>
  <c r="F1580" i="31"/>
  <c r="E1580" i="31"/>
  <c r="AF1579" i="31"/>
  <c r="O1579" i="31"/>
  <c r="AG1579" i="31" s="1"/>
  <c r="N1579" i="31"/>
  <c r="Z1579" i="31" s="1"/>
  <c r="AE1579" i="31" s="1"/>
  <c r="M1579" i="31"/>
  <c r="L1579" i="31"/>
  <c r="K1579" i="31"/>
  <c r="J1579" i="31"/>
  <c r="I1579" i="31"/>
  <c r="H1579" i="31"/>
  <c r="G1579" i="31"/>
  <c r="F1579" i="31"/>
  <c r="E1579" i="31"/>
  <c r="AG1578" i="31"/>
  <c r="AF1578" i="31"/>
  <c r="Z1578" i="31"/>
  <c r="AE1578" i="31" s="1"/>
  <c r="M1578" i="31"/>
  <c r="L1578" i="31"/>
  <c r="K1578" i="31"/>
  <c r="J1578" i="31"/>
  <c r="H1578" i="31"/>
  <c r="G1578" i="31"/>
  <c r="F1578" i="31"/>
  <c r="E1578" i="31"/>
  <c r="AG1577" i="31"/>
  <c r="Z1577" i="31"/>
  <c r="AE1577" i="31" s="1"/>
  <c r="X1577" i="31"/>
  <c r="AF1577" i="31" s="1"/>
  <c r="M1577" i="31"/>
  <c r="L1577" i="31"/>
  <c r="K1577" i="31"/>
  <c r="J1577" i="31"/>
  <c r="G1577" i="31"/>
  <c r="F1577" i="31"/>
  <c r="E1577" i="31"/>
  <c r="X1576" i="31"/>
  <c r="AF1576" i="31" s="1"/>
  <c r="O1576" i="31"/>
  <c r="AG1576" i="31" s="1"/>
  <c r="N1576" i="31"/>
  <c r="Z1576" i="31" s="1"/>
  <c r="AE1576" i="31" s="1"/>
  <c r="M1576" i="31"/>
  <c r="L1576" i="31"/>
  <c r="K1576" i="31"/>
  <c r="J1576" i="31"/>
  <c r="I1576" i="31"/>
  <c r="H1576" i="31"/>
  <c r="G1576" i="31"/>
  <c r="F1576" i="31"/>
  <c r="E1576" i="31"/>
  <c r="AF1575" i="31"/>
  <c r="O1575" i="31"/>
  <c r="AG1575" i="31" s="1"/>
  <c r="N1575" i="31"/>
  <c r="Z1575" i="31" s="1"/>
  <c r="AE1575" i="31" s="1"/>
  <c r="M1575" i="31"/>
  <c r="L1575" i="31"/>
  <c r="K1575" i="31"/>
  <c r="J1575" i="31"/>
  <c r="I1575" i="31"/>
  <c r="H1575" i="31"/>
  <c r="G1575" i="31"/>
  <c r="F1575" i="31"/>
  <c r="E1575" i="31"/>
  <c r="AG1574" i="31"/>
  <c r="AF1574" i="31"/>
  <c r="O1574" i="31"/>
  <c r="N1574" i="31"/>
  <c r="Z1574" i="31" s="1"/>
  <c r="AE1574" i="31" s="1"/>
  <c r="M1574" i="31"/>
  <c r="L1574" i="31"/>
  <c r="K1574" i="31"/>
  <c r="J1574" i="31"/>
  <c r="I1574" i="31"/>
  <c r="H1574" i="31"/>
  <c r="G1574" i="31"/>
  <c r="F1574" i="31"/>
  <c r="E1574" i="31"/>
  <c r="AF1573" i="31"/>
  <c r="O1573" i="31"/>
  <c r="AG1573" i="31" s="1"/>
  <c r="N1573" i="31"/>
  <c r="Z1573" i="31" s="1"/>
  <c r="AE1573" i="31" s="1"/>
  <c r="M1573" i="31"/>
  <c r="L1573" i="31"/>
  <c r="K1573" i="31"/>
  <c r="J1573" i="31"/>
  <c r="I1573" i="31"/>
  <c r="H1573" i="31"/>
  <c r="G1573" i="31"/>
  <c r="F1573" i="31"/>
  <c r="E1573" i="31"/>
  <c r="AG1572" i="31"/>
  <c r="AF1572" i="31"/>
  <c r="Z1572" i="31"/>
  <c r="AE1572" i="31" s="1"/>
  <c r="O1572" i="31"/>
  <c r="N1572" i="31"/>
  <c r="M1572" i="31"/>
  <c r="L1572" i="31"/>
  <c r="K1572" i="31"/>
  <c r="J1572" i="31"/>
  <c r="I1572" i="31"/>
  <c r="H1572" i="31"/>
  <c r="G1572" i="31"/>
  <c r="F1572" i="31"/>
  <c r="E1572" i="31"/>
  <c r="AF1571" i="31"/>
  <c r="O1571" i="31"/>
  <c r="AG1571" i="31" s="1"/>
  <c r="N1571" i="31"/>
  <c r="Z1571" i="31" s="1"/>
  <c r="AE1571" i="31" s="1"/>
  <c r="M1571" i="31"/>
  <c r="L1571" i="31"/>
  <c r="K1571" i="31"/>
  <c r="J1571" i="31"/>
  <c r="I1571" i="31"/>
  <c r="H1571" i="31"/>
  <c r="G1571" i="31"/>
  <c r="F1571" i="31"/>
  <c r="E1571" i="31"/>
  <c r="AF1570" i="31"/>
  <c r="O1570" i="31"/>
  <c r="AG1570" i="31" s="1"/>
  <c r="N1570" i="31"/>
  <c r="Z1570" i="31" s="1"/>
  <c r="AE1570" i="31" s="1"/>
  <c r="M1570" i="31"/>
  <c r="L1570" i="31"/>
  <c r="K1570" i="31"/>
  <c r="J1570" i="31"/>
  <c r="I1570" i="31"/>
  <c r="H1570" i="31"/>
  <c r="G1570" i="31"/>
  <c r="F1570" i="31"/>
  <c r="E1570" i="31"/>
  <c r="AF1569" i="31"/>
  <c r="Z1569" i="31"/>
  <c r="AE1569" i="31" s="1"/>
  <c r="O1569" i="31"/>
  <c r="AG1569" i="31" s="1"/>
  <c r="N1569" i="31"/>
  <c r="M1569" i="31"/>
  <c r="L1569" i="31"/>
  <c r="K1569" i="31"/>
  <c r="J1569" i="31"/>
  <c r="I1569" i="31"/>
  <c r="H1569" i="31"/>
  <c r="G1569" i="31"/>
  <c r="F1569" i="31"/>
  <c r="E1569" i="31"/>
  <c r="AF1568" i="31"/>
  <c r="Z1568" i="31"/>
  <c r="AE1568" i="31" s="1"/>
  <c r="O1568" i="31"/>
  <c r="AG1568" i="31" s="1"/>
  <c r="N1568" i="31"/>
  <c r="M1568" i="31"/>
  <c r="L1568" i="31"/>
  <c r="K1568" i="31"/>
  <c r="J1568" i="31"/>
  <c r="I1568" i="31"/>
  <c r="H1568" i="31"/>
  <c r="G1568" i="31"/>
  <c r="F1568" i="31"/>
  <c r="E1568" i="31"/>
  <c r="AG1567" i="31"/>
  <c r="AF1567" i="31"/>
  <c r="O1567" i="31"/>
  <c r="N1567" i="31"/>
  <c r="Z1567" i="31" s="1"/>
  <c r="AE1567" i="31" s="1"/>
  <c r="M1567" i="31"/>
  <c r="L1567" i="31"/>
  <c r="K1567" i="31"/>
  <c r="J1567" i="31"/>
  <c r="I1567" i="31"/>
  <c r="H1567" i="31"/>
  <c r="G1567" i="31"/>
  <c r="F1567" i="31"/>
  <c r="E1567" i="31"/>
  <c r="AF1566" i="31"/>
  <c r="Z1566" i="31"/>
  <c r="AE1566" i="31" s="1"/>
  <c r="O1566" i="31"/>
  <c r="AG1566" i="31" s="1"/>
  <c r="N1566" i="31"/>
  <c r="M1566" i="31"/>
  <c r="L1566" i="31"/>
  <c r="K1566" i="31"/>
  <c r="J1566" i="31"/>
  <c r="I1566" i="31"/>
  <c r="H1566" i="31"/>
  <c r="G1566" i="31"/>
  <c r="F1566" i="31"/>
  <c r="E1566" i="31"/>
  <c r="AF1565" i="31"/>
  <c r="O1565" i="31"/>
  <c r="AG1565" i="31" s="1"/>
  <c r="N1565" i="31"/>
  <c r="Z1565" i="31" s="1"/>
  <c r="AE1565" i="31" s="1"/>
  <c r="M1565" i="31"/>
  <c r="L1565" i="31"/>
  <c r="K1565" i="31"/>
  <c r="J1565" i="31"/>
  <c r="I1565" i="31"/>
  <c r="H1565" i="31"/>
  <c r="G1565" i="31"/>
  <c r="F1565" i="31"/>
  <c r="E1565" i="31"/>
  <c r="AF1564" i="31"/>
  <c r="O1564" i="31"/>
  <c r="AG1564" i="31" s="1"/>
  <c r="N1564" i="31"/>
  <c r="Z1564" i="31" s="1"/>
  <c r="AE1564" i="31" s="1"/>
  <c r="M1564" i="31"/>
  <c r="L1564" i="31"/>
  <c r="K1564" i="31"/>
  <c r="J1564" i="31"/>
  <c r="I1564" i="31"/>
  <c r="H1564" i="31"/>
  <c r="G1564" i="31"/>
  <c r="F1564" i="31"/>
  <c r="E1564" i="31"/>
  <c r="AF1563" i="31"/>
  <c r="Z1563" i="31"/>
  <c r="AE1563" i="31" s="1"/>
  <c r="O1563" i="31"/>
  <c r="AG1563" i="31" s="1"/>
  <c r="N1563" i="31"/>
  <c r="M1563" i="31"/>
  <c r="L1563" i="31"/>
  <c r="K1563" i="31"/>
  <c r="J1563" i="31"/>
  <c r="I1563" i="31"/>
  <c r="H1563" i="31"/>
  <c r="G1563" i="31"/>
  <c r="F1563" i="31"/>
  <c r="E1563" i="31"/>
  <c r="AF1562" i="31"/>
  <c r="O1562" i="31"/>
  <c r="AG1562" i="31" s="1"/>
  <c r="N1562" i="31"/>
  <c r="Z1562" i="31" s="1"/>
  <c r="AE1562" i="31" s="1"/>
  <c r="M1562" i="31"/>
  <c r="L1562" i="31"/>
  <c r="K1562" i="31"/>
  <c r="J1562" i="31"/>
  <c r="I1562" i="31"/>
  <c r="H1562" i="31"/>
  <c r="G1562" i="31"/>
  <c r="F1562" i="31"/>
  <c r="E1562" i="31"/>
  <c r="AG1561" i="31"/>
  <c r="AF1561" i="31"/>
  <c r="O1561" i="31"/>
  <c r="N1561" i="31"/>
  <c r="Z1561" i="31" s="1"/>
  <c r="AE1561" i="31" s="1"/>
  <c r="M1561" i="31"/>
  <c r="L1561" i="31"/>
  <c r="K1561" i="31"/>
  <c r="J1561" i="31"/>
  <c r="I1561" i="31"/>
  <c r="H1561" i="31"/>
  <c r="G1561" i="31"/>
  <c r="F1561" i="31"/>
  <c r="E1561" i="31"/>
  <c r="AF1560" i="31"/>
  <c r="O1560" i="31"/>
  <c r="AG1560" i="31" s="1"/>
  <c r="N1560" i="31"/>
  <c r="Z1560" i="31" s="1"/>
  <c r="AE1560" i="31" s="1"/>
  <c r="M1560" i="31"/>
  <c r="L1560" i="31"/>
  <c r="K1560" i="31"/>
  <c r="J1560" i="31"/>
  <c r="I1560" i="31"/>
  <c r="H1560" i="31"/>
  <c r="G1560" i="31"/>
  <c r="F1560" i="31"/>
  <c r="E1560" i="31"/>
  <c r="AF1559" i="31"/>
  <c r="AE1559" i="31"/>
  <c r="O1559" i="31"/>
  <c r="AG1559" i="31" s="1"/>
  <c r="N1559" i="31"/>
  <c r="Z1559" i="31" s="1"/>
  <c r="M1559" i="31"/>
  <c r="L1559" i="31"/>
  <c r="K1559" i="31"/>
  <c r="J1559" i="31"/>
  <c r="I1559" i="31"/>
  <c r="H1559" i="31"/>
  <c r="G1559" i="31"/>
  <c r="F1559" i="31"/>
  <c r="E1559" i="31"/>
  <c r="AF1558" i="31"/>
  <c r="O1558" i="31"/>
  <c r="AG1558" i="31" s="1"/>
  <c r="N1558" i="31"/>
  <c r="Z1558" i="31" s="1"/>
  <c r="AE1558" i="31" s="1"/>
  <c r="M1558" i="31"/>
  <c r="L1558" i="31"/>
  <c r="K1558" i="31"/>
  <c r="J1558" i="31"/>
  <c r="I1558" i="31"/>
  <c r="H1558" i="31"/>
  <c r="G1558" i="31"/>
  <c r="F1558" i="31"/>
  <c r="E1558" i="31"/>
  <c r="AF1557" i="31"/>
  <c r="O1557" i="31"/>
  <c r="AG1557" i="31" s="1"/>
  <c r="N1557" i="31"/>
  <c r="Z1557" i="31" s="1"/>
  <c r="AE1557" i="31" s="1"/>
  <c r="M1557" i="31"/>
  <c r="L1557" i="31"/>
  <c r="K1557" i="31"/>
  <c r="J1557" i="31"/>
  <c r="I1557" i="31"/>
  <c r="H1557" i="31"/>
  <c r="G1557" i="31"/>
  <c r="F1557" i="31"/>
  <c r="E1557" i="31"/>
  <c r="AG1556" i="31"/>
  <c r="AF1556" i="31"/>
  <c r="Z1556" i="31"/>
  <c r="AE1556" i="31" s="1"/>
  <c r="O1556" i="31"/>
  <c r="N1556" i="31"/>
  <c r="M1556" i="31"/>
  <c r="L1556" i="31"/>
  <c r="K1556" i="31"/>
  <c r="J1556" i="31"/>
  <c r="I1556" i="31"/>
  <c r="H1556" i="31"/>
  <c r="G1556" i="31"/>
  <c r="F1556" i="31"/>
  <c r="E1556" i="31"/>
  <c r="AF1555" i="31"/>
  <c r="O1555" i="31"/>
  <c r="AG1555" i="31" s="1"/>
  <c r="N1555" i="31"/>
  <c r="Z1555" i="31" s="1"/>
  <c r="AE1555" i="31" s="1"/>
  <c r="M1555" i="31"/>
  <c r="L1555" i="31"/>
  <c r="K1555" i="31"/>
  <c r="J1555" i="31"/>
  <c r="I1555" i="31"/>
  <c r="H1555" i="31"/>
  <c r="G1555" i="31"/>
  <c r="F1555" i="31"/>
  <c r="E1555" i="31"/>
  <c r="AF1554" i="31"/>
  <c r="O1554" i="31"/>
  <c r="AG1554" i="31" s="1"/>
  <c r="N1554" i="31"/>
  <c r="Z1554" i="31" s="1"/>
  <c r="AE1554" i="31" s="1"/>
  <c r="M1554" i="31"/>
  <c r="L1554" i="31"/>
  <c r="K1554" i="31"/>
  <c r="J1554" i="31"/>
  <c r="I1554" i="31"/>
  <c r="H1554" i="31"/>
  <c r="G1554" i="31"/>
  <c r="F1554" i="31"/>
  <c r="E1554" i="31"/>
  <c r="AF1553" i="31"/>
  <c r="Z1553" i="31"/>
  <c r="AE1553" i="31" s="1"/>
  <c r="O1553" i="31"/>
  <c r="AG1553" i="31" s="1"/>
  <c r="N1553" i="31"/>
  <c r="M1553" i="31"/>
  <c r="L1553" i="31"/>
  <c r="K1553" i="31"/>
  <c r="J1553" i="31"/>
  <c r="I1553" i="31"/>
  <c r="H1553" i="31"/>
  <c r="G1553" i="31"/>
  <c r="F1553" i="31"/>
  <c r="E1553" i="31"/>
  <c r="AF1552" i="31"/>
  <c r="Z1552" i="31"/>
  <c r="AE1552" i="31" s="1"/>
  <c r="O1552" i="31"/>
  <c r="AG1552" i="31" s="1"/>
  <c r="N1552" i="31"/>
  <c r="M1552" i="31"/>
  <c r="L1552" i="31"/>
  <c r="K1552" i="31"/>
  <c r="J1552" i="31"/>
  <c r="I1552" i="31"/>
  <c r="H1552" i="31"/>
  <c r="G1552" i="31"/>
  <c r="F1552" i="31"/>
  <c r="E1552" i="31"/>
  <c r="AG1551" i="31"/>
  <c r="AF1551" i="31"/>
  <c r="O1551" i="31"/>
  <c r="N1551" i="31"/>
  <c r="Z1551" i="31" s="1"/>
  <c r="AE1551" i="31" s="1"/>
  <c r="M1551" i="31"/>
  <c r="L1551" i="31"/>
  <c r="K1551" i="31"/>
  <c r="J1551" i="31"/>
  <c r="I1551" i="31"/>
  <c r="H1551" i="31"/>
  <c r="G1551" i="31"/>
  <c r="F1551" i="31"/>
  <c r="E1551" i="31"/>
  <c r="AG1550" i="31"/>
  <c r="AF1550" i="31"/>
  <c r="Z1550" i="31"/>
  <c r="AE1550" i="31" s="1"/>
  <c r="O1550" i="31"/>
  <c r="N1550" i="31"/>
  <c r="M1550" i="31"/>
  <c r="L1550" i="31"/>
  <c r="K1550" i="31"/>
  <c r="J1550" i="31"/>
  <c r="I1550" i="31"/>
  <c r="H1550" i="31"/>
  <c r="G1550" i="31"/>
  <c r="F1550" i="31"/>
  <c r="E1550" i="31"/>
  <c r="AF1549" i="31"/>
  <c r="O1549" i="31"/>
  <c r="AG1549" i="31" s="1"/>
  <c r="N1549" i="31"/>
  <c r="Z1549" i="31" s="1"/>
  <c r="AE1549" i="31" s="1"/>
  <c r="M1549" i="31"/>
  <c r="L1549" i="31"/>
  <c r="K1549" i="31"/>
  <c r="J1549" i="31"/>
  <c r="I1549" i="31"/>
  <c r="H1549" i="31"/>
  <c r="G1549" i="31"/>
  <c r="F1549" i="31"/>
  <c r="E1549" i="31"/>
  <c r="AF1548" i="31"/>
  <c r="Z1548" i="31"/>
  <c r="AE1548" i="31" s="1"/>
  <c r="O1548" i="31"/>
  <c r="AG1548" i="31" s="1"/>
  <c r="N1548" i="31"/>
  <c r="M1548" i="31"/>
  <c r="L1548" i="31"/>
  <c r="K1548" i="31"/>
  <c r="J1548" i="31"/>
  <c r="I1548" i="31"/>
  <c r="H1548" i="31"/>
  <c r="G1548" i="31"/>
  <c r="F1548" i="31"/>
  <c r="E1548" i="31"/>
  <c r="AF1547" i="31"/>
  <c r="Z1547" i="31"/>
  <c r="AE1547" i="31" s="1"/>
  <c r="O1547" i="31"/>
  <c r="AG1547" i="31" s="1"/>
  <c r="N1547" i="31"/>
  <c r="M1547" i="31"/>
  <c r="L1547" i="31"/>
  <c r="K1547" i="31"/>
  <c r="J1547" i="31"/>
  <c r="I1547" i="31"/>
  <c r="H1547" i="31"/>
  <c r="G1547" i="31"/>
  <c r="F1547" i="31"/>
  <c r="E1547" i="31"/>
  <c r="AG1546" i="31"/>
  <c r="AF1546" i="31"/>
  <c r="Z1546" i="31"/>
  <c r="AE1546" i="31" s="1"/>
  <c r="AG1545" i="31"/>
  <c r="AF1545" i="31"/>
  <c r="Z1545" i="31"/>
  <c r="AE1545" i="31" s="1"/>
  <c r="O1545" i="31"/>
  <c r="N1545" i="31"/>
  <c r="M1545" i="31"/>
  <c r="L1545" i="31"/>
  <c r="K1545" i="31"/>
  <c r="J1545" i="31"/>
  <c r="I1545" i="31"/>
  <c r="H1545" i="31"/>
  <c r="G1545" i="31"/>
  <c r="F1545" i="31"/>
  <c r="E1545" i="31"/>
  <c r="AF1544" i="31"/>
  <c r="Z1544" i="31"/>
  <c r="AE1544" i="31" s="1"/>
  <c r="O1544" i="31"/>
  <c r="AG1544" i="31" s="1"/>
  <c r="N1544" i="31"/>
  <c r="M1544" i="31"/>
  <c r="L1544" i="31"/>
  <c r="K1544" i="31"/>
  <c r="J1544" i="31"/>
  <c r="I1544" i="31"/>
  <c r="H1544" i="31"/>
  <c r="G1544" i="31"/>
  <c r="F1544" i="31"/>
  <c r="E1544" i="31"/>
  <c r="AG1543" i="31"/>
  <c r="AF1543" i="31"/>
  <c r="Z1543" i="31"/>
  <c r="AE1543" i="31" s="1"/>
  <c r="M1543" i="31"/>
  <c r="L1543" i="31"/>
  <c r="K1543" i="31"/>
  <c r="J1543" i="31"/>
  <c r="H1543" i="31"/>
  <c r="G1543" i="31"/>
  <c r="F1543" i="31"/>
  <c r="E1543" i="31"/>
  <c r="AG1542" i="31"/>
  <c r="AF1542" i="31"/>
  <c r="Z1542" i="31"/>
  <c r="AE1542" i="31" s="1"/>
  <c r="X1542" i="31"/>
  <c r="M1542" i="31"/>
  <c r="L1542" i="31"/>
  <c r="K1542" i="31"/>
  <c r="J1542" i="31"/>
  <c r="G1542" i="31"/>
  <c r="F1542" i="31"/>
  <c r="E1542" i="31"/>
  <c r="X1541" i="31"/>
  <c r="AF1541" i="31" s="1"/>
  <c r="O1541" i="31"/>
  <c r="AG1541" i="31" s="1"/>
  <c r="N1541" i="31"/>
  <c r="Z1541" i="31" s="1"/>
  <c r="AE1541" i="31" s="1"/>
  <c r="M1541" i="31"/>
  <c r="L1541" i="31"/>
  <c r="K1541" i="31"/>
  <c r="J1541" i="31"/>
  <c r="I1541" i="31"/>
  <c r="H1541" i="31"/>
  <c r="G1541" i="31"/>
  <c r="F1541" i="31"/>
  <c r="E1541" i="31"/>
  <c r="AG1540" i="31"/>
  <c r="AF1540" i="31"/>
  <c r="O1540" i="31"/>
  <c r="N1540" i="31"/>
  <c r="Z1540" i="31" s="1"/>
  <c r="AE1540" i="31" s="1"/>
  <c r="M1540" i="31"/>
  <c r="L1540" i="31"/>
  <c r="K1540" i="31"/>
  <c r="J1540" i="31"/>
  <c r="I1540" i="31"/>
  <c r="H1540" i="31"/>
  <c r="G1540" i="31"/>
  <c r="F1540" i="31"/>
  <c r="E1540" i="31"/>
  <c r="AF1539" i="31"/>
  <c r="O1539" i="31"/>
  <c r="AG1539" i="31" s="1"/>
  <c r="N1539" i="31"/>
  <c r="Z1539" i="31" s="1"/>
  <c r="AE1539" i="31" s="1"/>
  <c r="M1539" i="31"/>
  <c r="L1539" i="31"/>
  <c r="K1539" i="31"/>
  <c r="J1539" i="31"/>
  <c r="I1539" i="31"/>
  <c r="H1539" i="31"/>
  <c r="G1539" i="31"/>
  <c r="F1539" i="31"/>
  <c r="E1539" i="31"/>
  <c r="AF1538" i="31"/>
  <c r="O1538" i="31"/>
  <c r="AG1538" i="31" s="1"/>
  <c r="N1538" i="31"/>
  <c r="Z1538" i="31" s="1"/>
  <c r="AE1538" i="31" s="1"/>
  <c r="M1538" i="31"/>
  <c r="L1538" i="31"/>
  <c r="K1538" i="31"/>
  <c r="J1538" i="31"/>
  <c r="I1538" i="31"/>
  <c r="H1538" i="31"/>
  <c r="G1538" i="31"/>
  <c r="F1538" i="31"/>
  <c r="E1538" i="31"/>
  <c r="AF1537" i="31"/>
  <c r="O1537" i="31"/>
  <c r="AG1537" i="31" s="1"/>
  <c r="N1537" i="31"/>
  <c r="Z1537" i="31" s="1"/>
  <c r="AE1537" i="31" s="1"/>
  <c r="M1537" i="31"/>
  <c r="L1537" i="31"/>
  <c r="K1537" i="31"/>
  <c r="J1537" i="31"/>
  <c r="I1537" i="31"/>
  <c r="H1537" i="31"/>
  <c r="G1537" i="31"/>
  <c r="F1537" i="31"/>
  <c r="E1537" i="31"/>
  <c r="AG1536" i="31"/>
  <c r="AF1536" i="31"/>
  <c r="O1536" i="31"/>
  <c r="N1536" i="31"/>
  <c r="Z1536" i="31" s="1"/>
  <c r="AE1536" i="31" s="1"/>
  <c r="M1536" i="31"/>
  <c r="L1536" i="31"/>
  <c r="K1536" i="31"/>
  <c r="J1536" i="31"/>
  <c r="I1536" i="31"/>
  <c r="H1536" i="31"/>
  <c r="G1536" i="31"/>
  <c r="F1536" i="31"/>
  <c r="E1536" i="31"/>
  <c r="AF1535" i="31"/>
  <c r="O1535" i="31"/>
  <c r="AG1535" i="31" s="1"/>
  <c r="N1535" i="31"/>
  <c r="Z1535" i="31" s="1"/>
  <c r="AE1535" i="31" s="1"/>
  <c r="M1535" i="31"/>
  <c r="L1535" i="31"/>
  <c r="K1535" i="31"/>
  <c r="J1535" i="31"/>
  <c r="I1535" i="31"/>
  <c r="H1535" i="31"/>
  <c r="G1535" i="31"/>
  <c r="F1535" i="31"/>
  <c r="E1535" i="31"/>
  <c r="AG1534" i="31"/>
  <c r="AF1534" i="31"/>
  <c r="O1534" i="31"/>
  <c r="N1534" i="31"/>
  <c r="Z1534" i="31" s="1"/>
  <c r="AE1534" i="31" s="1"/>
  <c r="M1534" i="31"/>
  <c r="L1534" i="31"/>
  <c r="K1534" i="31"/>
  <c r="J1534" i="31"/>
  <c r="I1534" i="31"/>
  <c r="H1534" i="31"/>
  <c r="G1534" i="31"/>
  <c r="F1534" i="31"/>
  <c r="E1534" i="31"/>
  <c r="AF1533" i="31"/>
  <c r="O1533" i="31"/>
  <c r="AG1533" i="31" s="1"/>
  <c r="N1533" i="31"/>
  <c r="Z1533" i="31" s="1"/>
  <c r="AE1533" i="31" s="1"/>
  <c r="M1533" i="31"/>
  <c r="L1533" i="31"/>
  <c r="K1533" i="31"/>
  <c r="J1533" i="31"/>
  <c r="I1533" i="31"/>
  <c r="H1533" i="31"/>
  <c r="G1533" i="31"/>
  <c r="F1533" i="31"/>
  <c r="E1533" i="31"/>
  <c r="AG1532" i="31"/>
  <c r="AF1532" i="31"/>
  <c r="O1532" i="31"/>
  <c r="N1532" i="31"/>
  <c r="Z1532" i="31" s="1"/>
  <c r="AE1532" i="31" s="1"/>
  <c r="M1532" i="31"/>
  <c r="L1532" i="31"/>
  <c r="K1532" i="31"/>
  <c r="J1532" i="31"/>
  <c r="I1532" i="31"/>
  <c r="H1532" i="31"/>
  <c r="G1532" i="31"/>
  <c r="F1532" i="31"/>
  <c r="E1532" i="31"/>
  <c r="AF1531" i="31"/>
  <c r="Z1531" i="31"/>
  <c r="AE1531" i="31" s="1"/>
  <c r="O1531" i="31"/>
  <c r="AG1531" i="31" s="1"/>
  <c r="N1531" i="31"/>
  <c r="M1531" i="31"/>
  <c r="L1531" i="31"/>
  <c r="K1531" i="31"/>
  <c r="J1531" i="31"/>
  <c r="I1531" i="31"/>
  <c r="H1531" i="31"/>
  <c r="G1531" i="31"/>
  <c r="F1531" i="31"/>
  <c r="E1531" i="31"/>
  <c r="AF1530" i="31"/>
  <c r="O1530" i="31"/>
  <c r="AG1530" i="31" s="1"/>
  <c r="N1530" i="31"/>
  <c r="Z1530" i="31" s="1"/>
  <c r="AE1530" i="31" s="1"/>
  <c r="M1530" i="31"/>
  <c r="L1530" i="31"/>
  <c r="K1530" i="31"/>
  <c r="J1530" i="31"/>
  <c r="I1530" i="31"/>
  <c r="H1530" i="31"/>
  <c r="G1530" i="31"/>
  <c r="F1530" i="31"/>
  <c r="E1530" i="31"/>
  <c r="AF1529" i="31"/>
  <c r="O1529" i="31"/>
  <c r="AG1529" i="31" s="1"/>
  <c r="N1529" i="31"/>
  <c r="Z1529" i="31" s="1"/>
  <c r="AE1529" i="31" s="1"/>
  <c r="M1529" i="31"/>
  <c r="L1529" i="31"/>
  <c r="K1529" i="31"/>
  <c r="J1529" i="31"/>
  <c r="I1529" i="31"/>
  <c r="H1529" i="31"/>
  <c r="G1529" i="31"/>
  <c r="F1529" i="31"/>
  <c r="E1529" i="31"/>
  <c r="AG1528" i="31"/>
  <c r="AF1528" i="31"/>
  <c r="Z1528" i="31"/>
  <c r="AE1528" i="31" s="1"/>
  <c r="O1528" i="31"/>
  <c r="N1528" i="31"/>
  <c r="M1528" i="31"/>
  <c r="L1528" i="31"/>
  <c r="K1528" i="31"/>
  <c r="J1528" i="31"/>
  <c r="I1528" i="31"/>
  <c r="H1528" i="31"/>
  <c r="G1528" i="31"/>
  <c r="F1528" i="31"/>
  <c r="E1528" i="31"/>
  <c r="AF1527" i="31"/>
  <c r="O1527" i="31"/>
  <c r="AG1527" i="31" s="1"/>
  <c r="N1527" i="31"/>
  <c r="Z1527" i="31" s="1"/>
  <c r="AE1527" i="31" s="1"/>
  <c r="M1527" i="31"/>
  <c r="L1527" i="31"/>
  <c r="K1527" i="31"/>
  <c r="J1527" i="31"/>
  <c r="I1527" i="31"/>
  <c r="H1527" i="31"/>
  <c r="G1527" i="31"/>
  <c r="F1527" i="31"/>
  <c r="E1527" i="31"/>
  <c r="AF1526" i="31"/>
  <c r="O1526" i="31"/>
  <c r="AG1526" i="31" s="1"/>
  <c r="N1526" i="31"/>
  <c r="Z1526" i="31" s="1"/>
  <c r="AE1526" i="31" s="1"/>
  <c r="M1526" i="31"/>
  <c r="L1526" i="31"/>
  <c r="K1526" i="31"/>
  <c r="J1526" i="31"/>
  <c r="I1526" i="31"/>
  <c r="H1526" i="31"/>
  <c r="G1526" i="31"/>
  <c r="F1526" i="31"/>
  <c r="E1526" i="31"/>
  <c r="AF1525" i="31"/>
  <c r="Z1525" i="31"/>
  <c r="AE1525" i="31" s="1"/>
  <c r="O1525" i="31"/>
  <c r="AG1525" i="31" s="1"/>
  <c r="N1525" i="31"/>
  <c r="M1525" i="31"/>
  <c r="L1525" i="31"/>
  <c r="K1525" i="31"/>
  <c r="J1525" i="31"/>
  <c r="I1525" i="31"/>
  <c r="H1525" i="31"/>
  <c r="G1525" i="31"/>
  <c r="F1525" i="31"/>
  <c r="E1525" i="31"/>
  <c r="AF1524" i="31"/>
  <c r="O1524" i="31"/>
  <c r="AG1524" i="31" s="1"/>
  <c r="N1524" i="31"/>
  <c r="Z1524" i="31" s="1"/>
  <c r="AE1524" i="31" s="1"/>
  <c r="M1524" i="31"/>
  <c r="L1524" i="31"/>
  <c r="K1524" i="31"/>
  <c r="J1524" i="31"/>
  <c r="I1524" i="31"/>
  <c r="H1524" i="31"/>
  <c r="G1524" i="31"/>
  <c r="F1524" i="31"/>
  <c r="E1524" i="31"/>
  <c r="AF1523" i="31"/>
  <c r="O1523" i="31"/>
  <c r="AG1523" i="31" s="1"/>
  <c r="N1523" i="31"/>
  <c r="Z1523" i="31" s="1"/>
  <c r="AE1523" i="31" s="1"/>
  <c r="M1523" i="31"/>
  <c r="L1523" i="31"/>
  <c r="K1523" i="31"/>
  <c r="J1523" i="31"/>
  <c r="I1523" i="31"/>
  <c r="H1523" i="31"/>
  <c r="G1523" i="31"/>
  <c r="F1523" i="31"/>
  <c r="E1523" i="31"/>
  <c r="AF1522" i="31"/>
  <c r="O1522" i="31"/>
  <c r="AG1522" i="31" s="1"/>
  <c r="N1522" i="31"/>
  <c r="Z1522" i="31" s="1"/>
  <c r="AE1522" i="31" s="1"/>
  <c r="M1522" i="31"/>
  <c r="L1522" i="31"/>
  <c r="K1522" i="31"/>
  <c r="J1522" i="31"/>
  <c r="I1522" i="31"/>
  <c r="H1522" i="31"/>
  <c r="G1522" i="31"/>
  <c r="F1522" i="31"/>
  <c r="E1522" i="31"/>
  <c r="AF1521" i="31"/>
  <c r="O1521" i="31"/>
  <c r="AG1521" i="31" s="1"/>
  <c r="N1521" i="31"/>
  <c r="Z1521" i="31" s="1"/>
  <c r="AE1521" i="31" s="1"/>
  <c r="M1521" i="31"/>
  <c r="L1521" i="31"/>
  <c r="K1521" i="31"/>
  <c r="J1521" i="31"/>
  <c r="I1521" i="31"/>
  <c r="H1521" i="31"/>
  <c r="G1521" i="31"/>
  <c r="F1521" i="31"/>
  <c r="E1521" i="31"/>
  <c r="AG1520" i="31"/>
  <c r="AF1520" i="31"/>
  <c r="O1520" i="31"/>
  <c r="N1520" i="31"/>
  <c r="Z1520" i="31" s="1"/>
  <c r="AE1520" i="31" s="1"/>
  <c r="M1520" i="31"/>
  <c r="L1520" i="31"/>
  <c r="K1520" i="31"/>
  <c r="J1520" i="31"/>
  <c r="I1520" i="31"/>
  <c r="H1520" i="31"/>
  <c r="G1520" i="31"/>
  <c r="F1520" i="31"/>
  <c r="E1520" i="31"/>
  <c r="AG1519" i="31"/>
  <c r="AF1519" i="31"/>
  <c r="AE1519" i="31"/>
  <c r="O1519" i="31"/>
  <c r="N1519" i="31"/>
  <c r="Z1519" i="31" s="1"/>
  <c r="M1519" i="31"/>
  <c r="L1519" i="31"/>
  <c r="K1519" i="31"/>
  <c r="J1519" i="31"/>
  <c r="I1519" i="31"/>
  <c r="H1519" i="31"/>
  <c r="G1519" i="31"/>
  <c r="F1519" i="31"/>
  <c r="E1519" i="31"/>
  <c r="AF1518" i="31"/>
  <c r="AE1518" i="31"/>
  <c r="Z1518" i="31"/>
  <c r="O1518" i="31"/>
  <c r="AG1518" i="31" s="1"/>
  <c r="N1518" i="31"/>
  <c r="M1518" i="31"/>
  <c r="L1518" i="31"/>
  <c r="K1518" i="31"/>
  <c r="J1518" i="31"/>
  <c r="I1518" i="31"/>
  <c r="H1518" i="31"/>
  <c r="G1518" i="31"/>
  <c r="F1518" i="31"/>
  <c r="E1518" i="31"/>
  <c r="AF1517" i="31"/>
  <c r="O1517" i="31"/>
  <c r="AG1517" i="31" s="1"/>
  <c r="N1517" i="31"/>
  <c r="Z1517" i="31" s="1"/>
  <c r="AE1517" i="31" s="1"/>
  <c r="M1517" i="31"/>
  <c r="L1517" i="31"/>
  <c r="K1517" i="31"/>
  <c r="J1517" i="31"/>
  <c r="I1517" i="31"/>
  <c r="H1517" i="31"/>
  <c r="G1517" i="31"/>
  <c r="F1517" i="31"/>
  <c r="E1517" i="31"/>
  <c r="AG1516" i="31"/>
  <c r="AF1516" i="31"/>
  <c r="O1516" i="31"/>
  <c r="N1516" i="31"/>
  <c r="Z1516" i="31" s="1"/>
  <c r="AE1516" i="31" s="1"/>
  <c r="M1516" i="31"/>
  <c r="L1516" i="31"/>
  <c r="K1516" i="31"/>
  <c r="J1516" i="31"/>
  <c r="I1516" i="31"/>
  <c r="H1516" i="31"/>
  <c r="G1516" i="31"/>
  <c r="F1516" i="31"/>
  <c r="E1516" i="31"/>
  <c r="AF1515" i="31"/>
  <c r="O1515" i="31"/>
  <c r="AG1515" i="31" s="1"/>
  <c r="N1515" i="31"/>
  <c r="Z1515" i="31" s="1"/>
  <c r="AE1515" i="31" s="1"/>
  <c r="M1515" i="31"/>
  <c r="L1515" i="31"/>
  <c r="K1515" i="31"/>
  <c r="J1515" i="31"/>
  <c r="I1515" i="31"/>
  <c r="H1515" i="31"/>
  <c r="G1515" i="31"/>
  <c r="F1515" i="31"/>
  <c r="E1515" i="31"/>
  <c r="AF1514" i="31"/>
  <c r="O1514" i="31"/>
  <c r="AG1514" i="31" s="1"/>
  <c r="N1514" i="31"/>
  <c r="Z1514" i="31" s="1"/>
  <c r="AE1514" i="31" s="1"/>
  <c r="M1514" i="31"/>
  <c r="L1514" i="31"/>
  <c r="K1514" i="31"/>
  <c r="J1514" i="31"/>
  <c r="I1514" i="31"/>
  <c r="H1514" i="31"/>
  <c r="G1514" i="31"/>
  <c r="F1514" i="31"/>
  <c r="E1514" i="31"/>
  <c r="AF1513" i="31"/>
  <c r="O1513" i="31"/>
  <c r="AG1513" i="31" s="1"/>
  <c r="N1513" i="31"/>
  <c r="Z1513" i="31" s="1"/>
  <c r="AE1513" i="31" s="1"/>
  <c r="M1513" i="31"/>
  <c r="L1513" i="31"/>
  <c r="K1513" i="31"/>
  <c r="J1513" i="31"/>
  <c r="I1513" i="31"/>
  <c r="H1513" i="31"/>
  <c r="G1513" i="31"/>
  <c r="F1513" i="31"/>
  <c r="E1513" i="31"/>
  <c r="AG1512" i="31"/>
  <c r="AF1512" i="31"/>
  <c r="O1512" i="31"/>
  <c r="N1512" i="31"/>
  <c r="Z1512" i="31" s="1"/>
  <c r="AE1512" i="31" s="1"/>
  <c r="M1512" i="31"/>
  <c r="L1512" i="31"/>
  <c r="K1512" i="31"/>
  <c r="J1512" i="31"/>
  <c r="I1512" i="31"/>
  <c r="H1512" i="31"/>
  <c r="G1512" i="31"/>
  <c r="F1512" i="31"/>
  <c r="E1512" i="31"/>
  <c r="AG1511" i="31"/>
  <c r="AF1511" i="31"/>
  <c r="Z1511" i="31"/>
  <c r="AE1511" i="31" s="1"/>
  <c r="AF1510" i="31"/>
  <c r="O1510" i="31"/>
  <c r="AG1510" i="31" s="1"/>
  <c r="N1510" i="31"/>
  <c r="Z1510" i="31" s="1"/>
  <c r="AE1510" i="31" s="1"/>
  <c r="M1510" i="31"/>
  <c r="L1510" i="31"/>
  <c r="K1510" i="31"/>
  <c r="J1510" i="31"/>
  <c r="I1510" i="31"/>
  <c r="H1510" i="31"/>
  <c r="G1510" i="31"/>
  <c r="F1510" i="31"/>
  <c r="E1510" i="31"/>
  <c r="AF1509" i="31"/>
  <c r="O1509" i="31"/>
  <c r="AG1509" i="31" s="1"/>
  <c r="N1509" i="31"/>
  <c r="Z1509" i="31" s="1"/>
  <c r="AE1509" i="31" s="1"/>
  <c r="M1509" i="31"/>
  <c r="L1509" i="31"/>
  <c r="K1509" i="31"/>
  <c r="J1509" i="31"/>
  <c r="I1509" i="31"/>
  <c r="H1509" i="31"/>
  <c r="G1509" i="31"/>
  <c r="F1509" i="31"/>
  <c r="E1509" i="31"/>
  <c r="AG1508" i="31"/>
  <c r="AF1508" i="31"/>
  <c r="Z1508" i="31"/>
  <c r="AE1508" i="31" s="1"/>
  <c r="M1508" i="31"/>
  <c r="L1508" i="31"/>
  <c r="K1508" i="31"/>
  <c r="J1508" i="31"/>
  <c r="H1508" i="31"/>
  <c r="G1508" i="31"/>
  <c r="F1508" i="31"/>
  <c r="E1508" i="31"/>
  <c r="AG1507" i="31"/>
  <c r="Z1507" i="31"/>
  <c r="AE1507" i="31" s="1"/>
  <c r="X1507" i="31"/>
  <c r="AF1507" i="31" s="1"/>
  <c r="M1507" i="31"/>
  <c r="L1507" i="31"/>
  <c r="K1507" i="31"/>
  <c r="J1507" i="31"/>
  <c r="G1507" i="31"/>
  <c r="F1507" i="31"/>
  <c r="E1507" i="31"/>
  <c r="X1506" i="31"/>
  <c r="AF1506" i="31" s="1"/>
  <c r="O1506" i="31"/>
  <c r="AG1506" i="31" s="1"/>
  <c r="N1506" i="31"/>
  <c r="Z1506" i="31" s="1"/>
  <c r="AE1506" i="31" s="1"/>
  <c r="M1506" i="31"/>
  <c r="L1506" i="31"/>
  <c r="K1506" i="31"/>
  <c r="J1506" i="31"/>
  <c r="I1506" i="31"/>
  <c r="H1506" i="31"/>
  <c r="G1506" i="31"/>
  <c r="F1506" i="31"/>
  <c r="E1506" i="31"/>
  <c r="AG1505" i="31"/>
  <c r="AF1505" i="31"/>
  <c r="O1505" i="31"/>
  <c r="N1505" i="31"/>
  <c r="Z1505" i="31" s="1"/>
  <c r="AE1505" i="31" s="1"/>
  <c r="M1505" i="31"/>
  <c r="L1505" i="31"/>
  <c r="K1505" i="31"/>
  <c r="J1505" i="31"/>
  <c r="I1505" i="31"/>
  <c r="H1505" i="31"/>
  <c r="G1505" i="31"/>
  <c r="F1505" i="31"/>
  <c r="E1505" i="31"/>
  <c r="AF1504" i="31"/>
  <c r="O1504" i="31"/>
  <c r="AG1504" i="31" s="1"/>
  <c r="N1504" i="31"/>
  <c r="Z1504" i="31" s="1"/>
  <c r="AE1504" i="31" s="1"/>
  <c r="M1504" i="31"/>
  <c r="L1504" i="31"/>
  <c r="K1504" i="31"/>
  <c r="J1504" i="31"/>
  <c r="I1504" i="31"/>
  <c r="H1504" i="31"/>
  <c r="G1504" i="31"/>
  <c r="F1504" i="31"/>
  <c r="E1504" i="31"/>
  <c r="AF1503" i="31"/>
  <c r="O1503" i="31"/>
  <c r="AG1503" i="31" s="1"/>
  <c r="N1503" i="31"/>
  <c r="Z1503" i="31" s="1"/>
  <c r="AE1503" i="31" s="1"/>
  <c r="M1503" i="31"/>
  <c r="L1503" i="31"/>
  <c r="K1503" i="31"/>
  <c r="J1503" i="31"/>
  <c r="I1503" i="31"/>
  <c r="H1503" i="31"/>
  <c r="G1503" i="31"/>
  <c r="F1503" i="31"/>
  <c r="E1503" i="31"/>
  <c r="AG1502" i="31"/>
  <c r="AF1502" i="31"/>
  <c r="Z1502" i="31"/>
  <c r="AE1502" i="31" s="1"/>
  <c r="O1502" i="31"/>
  <c r="N1502" i="31"/>
  <c r="M1502" i="31"/>
  <c r="L1502" i="31"/>
  <c r="K1502" i="31"/>
  <c r="J1502" i="31"/>
  <c r="I1502" i="31"/>
  <c r="H1502" i="31"/>
  <c r="G1502" i="31"/>
  <c r="F1502" i="31"/>
  <c r="E1502" i="31"/>
  <c r="AF1501" i="31"/>
  <c r="AE1501" i="31"/>
  <c r="Z1501" i="31"/>
  <c r="O1501" i="31"/>
  <c r="AG1501" i="31" s="1"/>
  <c r="N1501" i="31"/>
  <c r="M1501" i="31"/>
  <c r="L1501" i="31"/>
  <c r="K1501" i="31"/>
  <c r="J1501" i="31"/>
  <c r="I1501" i="31"/>
  <c r="H1501" i="31"/>
  <c r="G1501" i="31"/>
  <c r="F1501" i="31"/>
  <c r="E1501" i="31"/>
  <c r="AG1500" i="31"/>
  <c r="AF1500" i="31"/>
  <c r="O1500" i="31"/>
  <c r="N1500" i="31"/>
  <c r="Z1500" i="31" s="1"/>
  <c r="AE1500" i="31" s="1"/>
  <c r="M1500" i="31"/>
  <c r="L1500" i="31"/>
  <c r="K1500" i="31"/>
  <c r="J1500" i="31"/>
  <c r="I1500" i="31"/>
  <c r="H1500" i="31"/>
  <c r="G1500" i="31"/>
  <c r="F1500" i="31"/>
  <c r="E1500" i="31"/>
  <c r="AF1499" i="31"/>
  <c r="O1499" i="31"/>
  <c r="AG1499" i="31" s="1"/>
  <c r="N1499" i="31"/>
  <c r="Z1499" i="31" s="1"/>
  <c r="AE1499" i="31" s="1"/>
  <c r="M1499" i="31"/>
  <c r="L1499" i="31"/>
  <c r="K1499" i="31"/>
  <c r="J1499" i="31"/>
  <c r="I1499" i="31"/>
  <c r="H1499" i="31"/>
  <c r="G1499" i="31"/>
  <c r="F1499" i="31"/>
  <c r="E1499" i="31"/>
  <c r="AF1498" i="31"/>
  <c r="O1498" i="31"/>
  <c r="AG1498" i="31" s="1"/>
  <c r="N1498" i="31"/>
  <c r="Z1498" i="31" s="1"/>
  <c r="AE1498" i="31" s="1"/>
  <c r="M1498" i="31"/>
  <c r="L1498" i="31"/>
  <c r="K1498" i="31"/>
  <c r="J1498" i="31"/>
  <c r="I1498" i="31"/>
  <c r="H1498" i="31"/>
  <c r="G1498" i="31"/>
  <c r="F1498" i="31"/>
  <c r="E1498" i="31"/>
  <c r="AF1497" i="31"/>
  <c r="O1497" i="31"/>
  <c r="AG1497" i="31" s="1"/>
  <c r="N1497" i="31"/>
  <c r="Z1497" i="31" s="1"/>
  <c r="AE1497" i="31" s="1"/>
  <c r="M1497" i="31"/>
  <c r="L1497" i="31"/>
  <c r="K1497" i="31"/>
  <c r="J1497" i="31"/>
  <c r="I1497" i="31"/>
  <c r="H1497" i="31"/>
  <c r="G1497" i="31"/>
  <c r="F1497" i="31"/>
  <c r="E1497" i="31"/>
  <c r="AG1496" i="31"/>
  <c r="AF1496" i="31"/>
  <c r="Z1496" i="31"/>
  <c r="AE1496" i="31" s="1"/>
  <c r="O1496" i="31"/>
  <c r="N1496" i="31"/>
  <c r="M1496" i="31"/>
  <c r="L1496" i="31"/>
  <c r="K1496" i="31"/>
  <c r="J1496" i="31"/>
  <c r="I1496" i="31"/>
  <c r="H1496" i="31"/>
  <c r="G1496" i="31"/>
  <c r="F1496" i="31"/>
  <c r="E1496" i="31"/>
  <c r="AF1495" i="31"/>
  <c r="Z1495" i="31"/>
  <c r="AE1495" i="31" s="1"/>
  <c r="O1495" i="31"/>
  <c r="AG1495" i="31" s="1"/>
  <c r="N1495" i="31"/>
  <c r="M1495" i="31"/>
  <c r="L1495" i="31"/>
  <c r="K1495" i="31"/>
  <c r="J1495" i="31"/>
  <c r="I1495" i="31"/>
  <c r="H1495" i="31"/>
  <c r="G1495" i="31"/>
  <c r="F1495" i="31"/>
  <c r="E1495" i="31"/>
  <c r="AG1494" i="31"/>
  <c r="AF1494" i="31"/>
  <c r="O1494" i="31"/>
  <c r="N1494" i="31"/>
  <c r="Z1494" i="31" s="1"/>
  <c r="AE1494" i="31" s="1"/>
  <c r="M1494" i="31"/>
  <c r="L1494" i="31"/>
  <c r="K1494" i="31"/>
  <c r="J1494" i="31"/>
  <c r="I1494" i="31"/>
  <c r="H1494" i="31"/>
  <c r="G1494" i="31"/>
  <c r="F1494" i="31"/>
  <c r="E1494" i="31"/>
  <c r="AF1493" i="31"/>
  <c r="O1493" i="31"/>
  <c r="AG1493" i="31" s="1"/>
  <c r="N1493" i="31"/>
  <c r="Z1493" i="31" s="1"/>
  <c r="AE1493" i="31" s="1"/>
  <c r="M1493" i="31"/>
  <c r="L1493" i="31"/>
  <c r="K1493" i="31"/>
  <c r="J1493" i="31"/>
  <c r="I1493" i="31"/>
  <c r="H1493" i="31"/>
  <c r="G1493" i="31"/>
  <c r="F1493" i="31"/>
  <c r="E1493" i="31"/>
  <c r="AF1492" i="31"/>
  <c r="Z1492" i="31"/>
  <c r="AE1492" i="31" s="1"/>
  <c r="O1492" i="31"/>
  <c r="AG1492" i="31" s="1"/>
  <c r="N1492" i="31"/>
  <c r="M1492" i="31"/>
  <c r="L1492" i="31"/>
  <c r="K1492" i="31"/>
  <c r="J1492" i="31"/>
  <c r="I1492" i="31"/>
  <c r="H1492" i="31"/>
  <c r="G1492" i="31"/>
  <c r="F1492" i="31"/>
  <c r="E1492" i="31"/>
  <c r="AF1491" i="31"/>
  <c r="O1491" i="31"/>
  <c r="AG1491" i="31" s="1"/>
  <c r="N1491" i="31"/>
  <c r="Z1491" i="31" s="1"/>
  <c r="AE1491" i="31" s="1"/>
  <c r="M1491" i="31"/>
  <c r="L1491" i="31"/>
  <c r="K1491" i="31"/>
  <c r="J1491" i="31"/>
  <c r="I1491" i="31"/>
  <c r="H1491" i="31"/>
  <c r="G1491" i="31"/>
  <c r="F1491" i="31"/>
  <c r="E1491" i="31"/>
  <c r="AF1490" i="31"/>
  <c r="O1490" i="31"/>
  <c r="AG1490" i="31" s="1"/>
  <c r="N1490" i="31"/>
  <c r="Z1490" i="31" s="1"/>
  <c r="AE1490" i="31" s="1"/>
  <c r="M1490" i="31"/>
  <c r="L1490" i="31"/>
  <c r="K1490" i="31"/>
  <c r="J1490" i="31"/>
  <c r="I1490" i="31"/>
  <c r="H1490" i="31"/>
  <c r="G1490" i="31"/>
  <c r="F1490" i="31"/>
  <c r="E1490" i="31"/>
  <c r="AF1489" i="31"/>
  <c r="O1489" i="31"/>
  <c r="AG1489" i="31" s="1"/>
  <c r="N1489" i="31"/>
  <c r="Z1489" i="31" s="1"/>
  <c r="AE1489" i="31" s="1"/>
  <c r="M1489" i="31"/>
  <c r="L1489" i="31"/>
  <c r="K1489" i="31"/>
  <c r="J1489" i="31"/>
  <c r="I1489" i="31"/>
  <c r="H1489" i="31"/>
  <c r="G1489" i="31"/>
  <c r="F1489" i="31"/>
  <c r="E1489" i="31"/>
  <c r="AG1488" i="31"/>
  <c r="AF1488" i="31"/>
  <c r="O1488" i="31"/>
  <c r="N1488" i="31"/>
  <c r="Z1488" i="31" s="1"/>
  <c r="AE1488" i="31" s="1"/>
  <c r="M1488" i="31"/>
  <c r="L1488" i="31"/>
  <c r="K1488" i="31"/>
  <c r="J1488" i="31"/>
  <c r="I1488" i="31"/>
  <c r="H1488" i="31"/>
  <c r="G1488" i="31"/>
  <c r="F1488" i="31"/>
  <c r="E1488" i="31"/>
  <c r="AF1487" i="31"/>
  <c r="Z1487" i="31"/>
  <c r="AE1487" i="31" s="1"/>
  <c r="O1487" i="31"/>
  <c r="AG1487" i="31" s="1"/>
  <c r="N1487" i="31"/>
  <c r="M1487" i="31"/>
  <c r="L1487" i="31"/>
  <c r="K1487" i="31"/>
  <c r="J1487" i="31"/>
  <c r="I1487" i="31"/>
  <c r="H1487" i="31"/>
  <c r="G1487" i="31"/>
  <c r="F1487" i="31"/>
  <c r="E1487" i="31"/>
  <c r="AF1486" i="31"/>
  <c r="O1486" i="31"/>
  <c r="AG1486" i="31" s="1"/>
  <c r="N1486" i="31"/>
  <c r="Z1486" i="31" s="1"/>
  <c r="AE1486" i="31" s="1"/>
  <c r="M1486" i="31"/>
  <c r="L1486" i="31"/>
  <c r="K1486" i="31"/>
  <c r="J1486" i="31"/>
  <c r="I1486" i="31"/>
  <c r="H1486" i="31"/>
  <c r="G1486" i="31"/>
  <c r="F1486" i="31"/>
  <c r="E1486" i="31"/>
  <c r="AF1485" i="31"/>
  <c r="Z1485" i="31"/>
  <c r="AE1485" i="31" s="1"/>
  <c r="O1485" i="31"/>
  <c r="AG1485" i="31" s="1"/>
  <c r="N1485" i="31"/>
  <c r="M1485" i="31"/>
  <c r="L1485" i="31"/>
  <c r="K1485" i="31"/>
  <c r="J1485" i="31"/>
  <c r="I1485" i="31"/>
  <c r="H1485" i="31"/>
  <c r="G1485" i="31"/>
  <c r="F1485" i="31"/>
  <c r="E1485" i="31"/>
  <c r="AF1484" i="31"/>
  <c r="O1484" i="31"/>
  <c r="AG1484" i="31" s="1"/>
  <c r="N1484" i="31"/>
  <c r="Z1484" i="31" s="1"/>
  <c r="AE1484" i="31" s="1"/>
  <c r="M1484" i="31"/>
  <c r="L1484" i="31"/>
  <c r="K1484" i="31"/>
  <c r="J1484" i="31"/>
  <c r="I1484" i="31"/>
  <c r="H1484" i="31"/>
  <c r="G1484" i="31"/>
  <c r="F1484" i="31"/>
  <c r="E1484" i="31"/>
  <c r="AF1483" i="31"/>
  <c r="O1483" i="31"/>
  <c r="AG1483" i="31" s="1"/>
  <c r="N1483" i="31"/>
  <c r="Z1483" i="31" s="1"/>
  <c r="AE1483" i="31" s="1"/>
  <c r="M1483" i="31"/>
  <c r="L1483" i="31"/>
  <c r="K1483" i="31"/>
  <c r="J1483" i="31"/>
  <c r="I1483" i="31"/>
  <c r="H1483" i="31"/>
  <c r="G1483" i="31"/>
  <c r="F1483" i="31"/>
  <c r="E1483" i="31"/>
  <c r="AF1482" i="31"/>
  <c r="O1482" i="31"/>
  <c r="AG1482" i="31" s="1"/>
  <c r="N1482" i="31"/>
  <c r="Z1482" i="31" s="1"/>
  <c r="AE1482" i="31" s="1"/>
  <c r="M1482" i="31"/>
  <c r="L1482" i="31"/>
  <c r="K1482" i="31"/>
  <c r="J1482" i="31"/>
  <c r="I1482" i="31"/>
  <c r="H1482" i="31"/>
  <c r="G1482" i="31"/>
  <c r="F1482" i="31"/>
  <c r="E1482" i="31"/>
  <c r="AG1481" i="31"/>
  <c r="AF1481" i="31"/>
  <c r="O1481" i="31"/>
  <c r="N1481" i="31"/>
  <c r="Z1481" i="31" s="1"/>
  <c r="AE1481" i="31" s="1"/>
  <c r="M1481" i="31"/>
  <c r="L1481" i="31"/>
  <c r="K1481" i="31"/>
  <c r="J1481" i="31"/>
  <c r="I1481" i="31"/>
  <c r="H1481" i="31"/>
  <c r="G1481" i="31"/>
  <c r="F1481" i="31"/>
  <c r="E1481" i="31"/>
  <c r="AF1480" i="31"/>
  <c r="O1480" i="31"/>
  <c r="AG1480" i="31" s="1"/>
  <c r="N1480" i="31"/>
  <c r="Z1480" i="31" s="1"/>
  <c r="AE1480" i="31" s="1"/>
  <c r="M1480" i="31"/>
  <c r="L1480" i="31"/>
  <c r="K1480" i="31"/>
  <c r="J1480" i="31"/>
  <c r="I1480" i="31"/>
  <c r="H1480" i="31"/>
  <c r="G1480" i="31"/>
  <c r="F1480" i="31"/>
  <c r="E1480" i="31"/>
  <c r="AG1479" i="31"/>
  <c r="AF1479" i="31"/>
  <c r="O1479" i="31"/>
  <c r="N1479" i="31"/>
  <c r="Z1479" i="31" s="1"/>
  <c r="AE1479" i="31" s="1"/>
  <c r="M1479" i="31"/>
  <c r="L1479" i="31"/>
  <c r="K1479" i="31"/>
  <c r="J1479" i="31"/>
  <c r="I1479" i="31"/>
  <c r="H1479" i="31"/>
  <c r="G1479" i="31"/>
  <c r="F1479" i="31"/>
  <c r="E1479" i="31"/>
  <c r="AG1478" i="31"/>
  <c r="AF1478" i="31"/>
  <c r="Z1478" i="31"/>
  <c r="AE1478" i="31" s="1"/>
  <c r="O1478" i="31"/>
  <c r="N1478" i="31"/>
  <c r="M1478" i="31"/>
  <c r="L1478" i="31"/>
  <c r="K1478" i="31"/>
  <c r="J1478" i="31"/>
  <c r="I1478" i="31"/>
  <c r="H1478" i="31"/>
  <c r="G1478" i="31"/>
  <c r="F1478" i="31"/>
  <c r="E1478" i="31"/>
  <c r="AF1477" i="31"/>
  <c r="O1477" i="31"/>
  <c r="AG1477" i="31" s="1"/>
  <c r="N1477" i="31"/>
  <c r="Z1477" i="31" s="1"/>
  <c r="AE1477" i="31" s="1"/>
  <c r="M1477" i="31"/>
  <c r="L1477" i="31"/>
  <c r="K1477" i="31"/>
  <c r="J1477" i="31"/>
  <c r="I1477" i="31"/>
  <c r="H1477" i="31"/>
  <c r="G1477" i="31"/>
  <c r="F1477" i="31"/>
  <c r="E1477" i="31"/>
  <c r="AG1476" i="31"/>
  <c r="AF1476" i="31"/>
  <c r="Z1476" i="31"/>
  <c r="AE1476" i="31" s="1"/>
  <c r="AF1475" i="31"/>
  <c r="O1475" i="31"/>
  <c r="AG1475" i="31" s="1"/>
  <c r="N1475" i="31"/>
  <c r="Z1475" i="31" s="1"/>
  <c r="AE1475" i="31" s="1"/>
  <c r="M1475" i="31"/>
  <c r="L1475" i="31"/>
  <c r="K1475" i="31"/>
  <c r="J1475" i="31"/>
  <c r="I1475" i="31"/>
  <c r="H1475" i="31"/>
  <c r="G1475" i="31"/>
  <c r="F1475" i="31"/>
  <c r="E1475" i="31"/>
  <c r="AF1474" i="31"/>
  <c r="O1474" i="31"/>
  <c r="AG1474" i="31" s="1"/>
  <c r="N1474" i="31"/>
  <c r="Z1474" i="31" s="1"/>
  <c r="AE1474" i="31" s="1"/>
  <c r="M1474" i="31"/>
  <c r="L1474" i="31"/>
  <c r="K1474" i="31"/>
  <c r="J1474" i="31"/>
  <c r="I1474" i="31"/>
  <c r="H1474" i="31"/>
  <c r="G1474" i="31"/>
  <c r="F1474" i="31"/>
  <c r="E1474" i="31"/>
  <c r="AG1473" i="31"/>
  <c r="AF1473" i="31"/>
  <c r="Z1473" i="31"/>
  <c r="AE1473" i="31" s="1"/>
  <c r="M1473" i="31"/>
  <c r="L1473" i="31"/>
  <c r="K1473" i="31"/>
  <c r="J1473" i="31"/>
  <c r="H1473" i="31"/>
  <c r="G1473" i="31"/>
  <c r="F1473" i="31"/>
  <c r="E1473" i="31"/>
  <c r="AG1472" i="31"/>
  <c r="Z1472" i="31"/>
  <c r="AE1472" i="31" s="1"/>
  <c r="X1472" i="31"/>
  <c r="AF1472" i="31" s="1"/>
  <c r="M1472" i="31"/>
  <c r="L1472" i="31"/>
  <c r="K1472" i="31"/>
  <c r="J1472" i="31"/>
  <c r="G1472" i="31"/>
  <c r="F1472" i="31"/>
  <c r="E1472" i="31"/>
  <c r="AG1471" i="31"/>
  <c r="AF1471" i="31"/>
  <c r="X1471" i="31"/>
  <c r="O1471" i="31"/>
  <c r="N1471" i="31"/>
  <c r="Z1471" i="31" s="1"/>
  <c r="AE1471" i="31" s="1"/>
  <c r="M1471" i="31"/>
  <c r="L1471" i="31"/>
  <c r="K1471" i="31"/>
  <c r="J1471" i="31"/>
  <c r="I1471" i="31"/>
  <c r="H1471" i="31"/>
  <c r="G1471" i="31"/>
  <c r="F1471" i="31"/>
  <c r="E1471" i="31"/>
  <c r="AG1470" i="31"/>
  <c r="AF1470" i="31"/>
  <c r="O1470" i="31"/>
  <c r="N1470" i="31"/>
  <c r="Z1470" i="31" s="1"/>
  <c r="AE1470" i="31" s="1"/>
  <c r="M1470" i="31"/>
  <c r="L1470" i="31"/>
  <c r="K1470" i="31"/>
  <c r="J1470" i="31"/>
  <c r="I1470" i="31"/>
  <c r="H1470" i="31"/>
  <c r="G1470" i="31"/>
  <c r="F1470" i="31"/>
  <c r="E1470" i="31"/>
  <c r="AF1469" i="31"/>
  <c r="Z1469" i="31"/>
  <c r="AE1469" i="31" s="1"/>
  <c r="O1469" i="31"/>
  <c r="AG1469" i="31" s="1"/>
  <c r="N1469" i="31"/>
  <c r="M1469" i="31"/>
  <c r="L1469" i="31"/>
  <c r="K1469" i="31"/>
  <c r="J1469" i="31"/>
  <c r="I1469" i="31"/>
  <c r="H1469" i="31"/>
  <c r="G1469" i="31"/>
  <c r="F1469" i="31"/>
  <c r="E1469" i="31"/>
  <c r="AF1468" i="31"/>
  <c r="Z1468" i="31"/>
  <c r="AE1468" i="31" s="1"/>
  <c r="O1468" i="31"/>
  <c r="AG1468" i="31" s="1"/>
  <c r="N1468" i="31"/>
  <c r="M1468" i="31"/>
  <c r="L1468" i="31"/>
  <c r="K1468" i="31"/>
  <c r="J1468" i="31"/>
  <c r="I1468" i="31"/>
  <c r="H1468" i="31"/>
  <c r="G1468" i="31"/>
  <c r="F1468" i="31"/>
  <c r="E1468" i="31"/>
  <c r="AF1467" i="31"/>
  <c r="O1467" i="31"/>
  <c r="AG1467" i="31" s="1"/>
  <c r="N1467" i="31"/>
  <c r="Z1467" i="31" s="1"/>
  <c r="AE1467" i="31" s="1"/>
  <c r="M1467" i="31"/>
  <c r="L1467" i="31"/>
  <c r="K1467" i="31"/>
  <c r="J1467" i="31"/>
  <c r="I1467" i="31"/>
  <c r="H1467" i="31"/>
  <c r="G1467" i="31"/>
  <c r="F1467" i="31"/>
  <c r="E1467" i="31"/>
  <c r="AF1466" i="31"/>
  <c r="O1466" i="31"/>
  <c r="AG1466" i="31" s="1"/>
  <c r="N1466" i="31"/>
  <c r="Z1466" i="31" s="1"/>
  <c r="AE1466" i="31" s="1"/>
  <c r="M1466" i="31"/>
  <c r="L1466" i="31"/>
  <c r="K1466" i="31"/>
  <c r="J1466" i="31"/>
  <c r="I1466" i="31"/>
  <c r="H1466" i="31"/>
  <c r="G1466" i="31"/>
  <c r="F1466" i="31"/>
  <c r="E1466" i="31"/>
  <c r="AG1465" i="31"/>
  <c r="AF1465" i="31"/>
  <c r="O1465" i="31"/>
  <c r="N1465" i="31"/>
  <c r="Z1465" i="31" s="1"/>
  <c r="AE1465" i="31" s="1"/>
  <c r="M1465" i="31"/>
  <c r="L1465" i="31"/>
  <c r="K1465" i="31"/>
  <c r="J1465" i="31"/>
  <c r="I1465" i="31"/>
  <c r="H1465" i="31"/>
  <c r="G1465" i="31"/>
  <c r="F1465" i="31"/>
  <c r="E1465" i="31"/>
  <c r="AF1464" i="31"/>
  <c r="Z1464" i="31"/>
  <c r="AE1464" i="31" s="1"/>
  <c r="O1464" i="31"/>
  <c r="AG1464" i="31" s="1"/>
  <c r="N1464" i="31"/>
  <c r="M1464" i="31"/>
  <c r="L1464" i="31"/>
  <c r="K1464" i="31"/>
  <c r="J1464" i="31"/>
  <c r="I1464" i="31"/>
  <c r="H1464" i="31"/>
  <c r="G1464" i="31"/>
  <c r="F1464" i="31"/>
  <c r="E1464" i="31"/>
  <c r="AF1463" i="31"/>
  <c r="O1463" i="31"/>
  <c r="AG1463" i="31" s="1"/>
  <c r="N1463" i="31"/>
  <c r="Z1463" i="31" s="1"/>
  <c r="AE1463" i="31" s="1"/>
  <c r="M1463" i="31"/>
  <c r="L1463" i="31"/>
  <c r="K1463" i="31"/>
  <c r="J1463" i="31"/>
  <c r="I1463" i="31"/>
  <c r="H1463" i="31"/>
  <c r="G1463" i="31"/>
  <c r="F1463" i="31"/>
  <c r="E1463" i="31"/>
  <c r="AF1462" i="31"/>
  <c r="O1462" i="31"/>
  <c r="AG1462" i="31" s="1"/>
  <c r="N1462" i="31"/>
  <c r="Z1462" i="31" s="1"/>
  <c r="AE1462" i="31" s="1"/>
  <c r="M1462" i="31"/>
  <c r="L1462" i="31"/>
  <c r="K1462" i="31"/>
  <c r="J1462" i="31"/>
  <c r="I1462" i="31"/>
  <c r="H1462" i="31"/>
  <c r="G1462" i="31"/>
  <c r="F1462" i="31"/>
  <c r="E1462" i="31"/>
  <c r="AF1461" i="31"/>
  <c r="O1461" i="31"/>
  <c r="AG1461" i="31" s="1"/>
  <c r="N1461" i="31"/>
  <c r="Z1461" i="31" s="1"/>
  <c r="AE1461" i="31" s="1"/>
  <c r="M1461" i="31"/>
  <c r="L1461" i="31"/>
  <c r="K1461" i="31"/>
  <c r="J1461" i="31"/>
  <c r="I1461" i="31"/>
  <c r="H1461" i="31"/>
  <c r="G1461" i="31"/>
  <c r="F1461" i="31"/>
  <c r="E1461" i="31"/>
  <c r="AF1460" i="31"/>
  <c r="O1460" i="31"/>
  <c r="AG1460" i="31" s="1"/>
  <c r="N1460" i="31"/>
  <c r="Z1460" i="31" s="1"/>
  <c r="AE1460" i="31" s="1"/>
  <c r="M1460" i="31"/>
  <c r="L1460" i="31"/>
  <c r="K1460" i="31"/>
  <c r="J1460" i="31"/>
  <c r="I1460" i="31"/>
  <c r="H1460" i="31"/>
  <c r="G1460" i="31"/>
  <c r="F1460" i="31"/>
  <c r="E1460" i="31"/>
  <c r="AF1459" i="31"/>
  <c r="O1459" i="31"/>
  <c r="AG1459" i="31" s="1"/>
  <c r="N1459" i="31"/>
  <c r="Z1459" i="31" s="1"/>
  <c r="AE1459" i="31" s="1"/>
  <c r="M1459" i="31"/>
  <c r="L1459" i="31"/>
  <c r="K1459" i="31"/>
  <c r="J1459" i="31"/>
  <c r="I1459" i="31"/>
  <c r="H1459" i="31"/>
  <c r="G1459" i="31"/>
  <c r="F1459" i="31"/>
  <c r="E1459" i="31"/>
  <c r="AF1458" i="31"/>
  <c r="O1458" i="31"/>
  <c r="AG1458" i="31" s="1"/>
  <c r="N1458" i="31"/>
  <c r="Z1458" i="31" s="1"/>
  <c r="AE1458" i="31" s="1"/>
  <c r="M1458" i="31"/>
  <c r="L1458" i="31"/>
  <c r="K1458" i="31"/>
  <c r="J1458" i="31"/>
  <c r="I1458" i="31"/>
  <c r="H1458" i="31"/>
  <c r="G1458" i="31"/>
  <c r="F1458" i="31"/>
  <c r="E1458" i="31"/>
  <c r="AF1457" i="31"/>
  <c r="O1457" i="31"/>
  <c r="AG1457" i="31" s="1"/>
  <c r="N1457" i="31"/>
  <c r="Z1457" i="31" s="1"/>
  <c r="AE1457" i="31" s="1"/>
  <c r="M1457" i="31"/>
  <c r="L1457" i="31"/>
  <c r="K1457" i="31"/>
  <c r="J1457" i="31"/>
  <c r="I1457" i="31"/>
  <c r="H1457" i="31"/>
  <c r="G1457" i="31"/>
  <c r="F1457" i="31"/>
  <c r="E1457" i="31"/>
  <c r="AG1456" i="31"/>
  <c r="AF1456" i="31"/>
  <c r="O1456" i="31"/>
  <c r="N1456" i="31"/>
  <c r="Z1456" i="31" s="1"/>
  <c r="AE1456" i="31" s="1"/>
  <c r="M1456" i="31"/>
  <c r="L1456" i="31"/>
  <c r="K1456" i="31"/>
  <c r="J1456" i="31"/>
  <c r="I1456" i="31"/>
  <c r="H1456" i="31"/>
  <c r="G1456" i="31"/>
  <c r="F1456" i="31"/>
  <c r="E1456" i="31"/>
  <c r="AG1455" i="31"/>
  <c r="AF1455" i="31"/>
  <c r="Z1455" i="31"/>
  <c r="AE1455" i="31" s="1"/>
  <c r="O1455" i="31"/>
  <c r="N1455" i="31"/>
  <c r="M1455" i="31"/>
  <c r="L1455" i="31"/>
  <c r="K1455" i="31"/>
  <c r="J1455" i="31"/>
  <c r="I1455" i="31"/>
  <c r="H1455" i="31"/>
  <c r="G1455" i="31"/>
  <c r="F1455" i="31"/>
  <c r="E1455" i="31"/>
  <c r="AF1454" i="31"/>
  <c r="O1454" i="31"/>
  <c r="AG1454" i="31" s="1"/>
  <c r="N1454" i="31"/>
  <c r="Z1454" i="31" s="1"/>
  <c r="AE1454" i="31" s="1"/>
  <c r="M1454" i="31"/>
  <c r="L1454" i="31"/>
  <c r="K1454" i="31"/>
  <c r="J1454" i="31"/>
  <c r="I1454" i="31"/>
  <c r="H1454" i="31"/>
  <c r="G1454" i="31"/>
  <c r="F1454" i="31"/>
  <c r="E1454" i="31"/>
  <c r="AF1453" i="31"/>
  <c r="O1453" i="31"/>
  <c r="AG1453" i="31" s="1"/>
  <c r="N1453" i="31"/>
  <c r="Z1453" i="31" s="1"/>
  <c r="AE1453" i="31" s="1"/>
  <c r="M1453" i="31"/>
  <c r="L1453" i="31"/>
  <c r="K1453" i="31"/>
  <c r="J1453" i="31"/>
  <c r="I1453" i="31"/>
  <c r="H1453" i="31"/>
  <c r="G1453" i="31"/>
  <c r="F1453" i="31"/>
  <c r="E1453" i="31"/>
  <c r="AF1452" i="31"/>
  <c r="O1452" i="31"/>
  <c r="AG1452" i="31" s="1"/>
  <c r="N1452" i="31"/>
  <c r="Z1452" i="31" s="1"/>
  <c r="AE1452" i="31" s="1"/>
  <c r="M1452" i="31"/>
  <c r="L1452" i="31"/>
  <c r="K1452" i="31"/>
  <c r="J1452" i="31"/>
  <c r="I1452" i="31"/>
  <c r="H1452" i="31"/>
  <c r="G1452" i="31"/>
  <c r="F1452" i="31"/>
  <c r="E1452" i="31"/>
  <c r="AF1451" i="31"/>
  <c r="O1451" i="31"/>
  <c r="AG1451" i="31" s="1"/>
  <c r="N1451" i="31"/>
  <c r="Z1451" i="31" s="1"/>
  <c r="AE1451" i="31" s="1"/>
  <c r="M1451" i="31"/>
  <c r="L1451" i="31"/>
  <c r="K1451" i="31"/>
  <c r="J1451" i="31"/>
  <c r="I1451" i="31"/>
  <c r="H1451" i="31"/>
  <c r="G1451" i="31"/>
  <c r="F1451" i="31"/>
  <c r="E1451" i="31"/>
  <c r="AF1450" i="31"/>
  <c r="O1450" i="31"/>
  <c r="AG1450" i="31" s="1"/>
  <c r="N1450" i="31"/>
  <c r="Z1450" i="31" s="1"/>
  <c r="AE1450" i="31" s="1"/>
  <c r="M1450" i="31"/>
  <c r="L1450" i="31"/>
  <c r="K1450" i="31"/>
  <c r="J1450" i="31"/>
  <c r="I1450" i="31"/>
  <c r="H1450" i="31"/>
  <c r="G1450" i="31"/>
  <c r="F1450" i="31"/>
  <c r="E1450" i="31"/>
  <c r="AF1449" i="31"/>
  <c r="O1449" i="31"/>
  <c r="AG1449" i="31" s="1"/>
  <c r="N1449" i="31"/>
  <c r="Z1449" i="31" s="1"/>
  <c r="AE1449" i="31" s="1"/>
  <c r="M1449" i="31"/>
  <c r="L1449" i="31"/>
  <c r="K1449" i="31"/>
  <c r="J1449" i="31"/>
  <c r="I1449" i="31"/>
  <c r="H1449" i="31"/>
  <c r="G1449" i="31"/>
  <c r="F1449" i="31"/>
  <c r="E1449" i="31"/>
  <c r="AF1448" i="31"/>
  <c r="O1448" i="31"/>
  <c r="AG1448" i="31" s="1"/>
  <c r="N1448" i="31"/>
  <c r="Z1448" i="31" s="1"/>
  <c r="AE1448" i="31" s="1"/>
  <c r="M1448" i="31"/>
  <c r="L1448" i="31"/>
  <c r="K1448" i="31"/>
  <c r="J1448" i="31"/>
  <c r="I1448" i="31"/>
  <c r="H1448" i="31"/>
  <c r="G1448" i="31"/>
  <c r="F1448" i="31"/>
  <c r="E1448" i="31"/>
  <c r="AG1447" i="31"/>
  <c r="AF1447" i="31"/>
  <c r="Z1447" i="31"/>
  <c r="AE1447" i="31" s="1"/>
  <c r="O1447" i="31"/>
  <c r="N1447" i="31"/>
  <c r="M1447" i="31"/>
  <c r="L1447" i="31"/>
  <c r="K1447" i="31"/>
  <c r="J1447" i="31"/>
  <c r="I1447" i="31"/>
  <c r="H1447" i="31"/>
  <c r="G1447" i="31"/>
  <c r="F1447" i="31"/>
  <c r="E1447" i="31"/>
  <c r="AG1446" i="31"/>
  <c r="AF1446" i="31"/>
  <c r="AE1446" i="31"/>
  <c r="Z1446" i="31"/>
  <c r="O1446" i="31"/>
  <c r="N1446" i="31"/>
  <c r="M1446" i="31"/>
  <c r="L1446" i="31"/>
  <c r="K1446" i="31"/>
  <c r="J1446" i="31"/>
  <c r="I1446" i="31"/>
  <c r="H1446" i="31"/>
  <c r="G1446" i="31"/>
  <c r="F1446" i="31"/>
  <c r="E1446" i="31"/>
  <c r="AF1445" i="31"/>
  <c r="O1445" i="31"/>
  <c r="AG1445" i="31" s="1"/>
  <c r="N1445" i="31"/>
  <c r="Z1445" i="31" s="1"/>
  <c r="AE1445" i="31" s="1"/>
  <c r="M1445" i="31"/>
  <c r="L1445" i="31"/>
  <c r="K1445" i="31"/>
  <c r="J1445" i="31"/>
  <c r="I1445" i="31"/>
  <c r="H1445" i="31"/>
  <c r="G1445" i="31"/>
  <c r="F1445" i="31"/>
  <c r="E1445" i="31"/>
  <c r="AF1444" i="31"/>
  <c r="O1444" i="31"/>
  <c r="AG1444" i="31" s="1"/>
  <c r="N1444" i="31"/>
  <c r="Z1444" i="31" s="1"/>
  <c r="AE1444" i="31" s="1"/>
  <c r="M1444" i="31"/>
  <c r="L1444" i="31"/>
  <c r="K1444" i="31"/>
  <c r="J1444" i="31"/>
  <c r="I1444" i="31"/>
  <c r="H1444" i="31"/>
  <c r="G1444" i="31"/>
  <c r="F1444" i="31"/>
  <c r="E1444" i="31"/>
  <c r="AF1443" i="31"/>
  <c r="Z1443" i="31"/>
  <c r="AE1443" i="31" s="1"/>
  <c r="O1443" i="31"/>
  <c r="AG1443" i="31" s="1"/>
  <c r="N1443" i="31"/>
  <c r="M1443" i="31"/>
  <c r="L1443" i="31"/>
  <c r="K1443" i="31"/>
  <c r="J1443" i="31"/>
  <c r="I1443" i="31"/>
  <c r="H1443" i="31"/>
  <c r="G1443" i="31"/>
  <c r="F1443" i="31"/>
  <c r="E1443" i="31"/>
  <c r="AF1442" i="31"/>
  <c r="O1442" i="31"/>
  <c r="AG1442" i="31" s="1"/>
  <c r="N1442" i="31"/>
  <c r="Z1442" i="31" s="1"/>
  <c r="AE1442" i="31" s="1"/>
  <c r="M1442" i="31"/>
  <c r="L1442" i="31"/>
  <c r="K1442" i="31"/>
  <c r="J1442" i="31"/>
  <c r="I1442" i="31"/>
  <c r="H1442" i="31"/>
  <c r="G1442" i="31"/>
  <c r="F1442" i="31"/>
  <c r="E1442" i="31"/>
  <c r="AG1441" i="31"/>
  <c r="AF1441" i="31"/>
  <c r="Z1441" i="31"/>
  <c r="AE1441" i="31" s="1"/>
  <c r="AF1440" i="31"/>
  <c r="O1440" i="31"/>
  <c r="AG1440" i="31" s="1"/>
  <c r="N1440" i="31"/>
  <c r="Z1440" i="31" s="1"/>
  <c r="AE1440" i="31" s="1"/>
  <c r="M1440" i="31"/>
  <c r="L1440" i="31"/>
  <c r="K1440" i="31"/>
  <c r="J1440" i="31"/>
  <c r="I1440" i="31"/>
  <c r="H1440" i="31"/>
  <c r="G1440" i="31"/>
  <c r="F1440" i="31"/>
  <c r="E1440" i="31"/>
  <c r="AF1439" i="31"/>
  <c r="Z1439" i="31"/>
  <c r="AE1439" i="31" s="1"/>
  <c r="O1439" i="31"/>
  <c r="AG1439" i="31" s="1"/>
  <c r="N1439" i="31"/>
  <c r="M1439" i="31"/>
  <c r="L1439" i="31"/>
  <c r="K1439" i="31"/>
  <c r="J1439" i="31"/>
  <c r="I1439" i="31"/>
  <c r="H1439" i="31"/>
  <c r="G1439" i="31"/>
  <c r="F1439" i="31"/>
  <c r="E1439" i="31"/>
  <c r="AG1438" i="31"/>
  <c r="AF1438" i="31"/>
  <c r="Z1438" i="31"/>
  <c r="AE1438" i="31" s="1"/>
  <c r="M1438" i="31"/>
  <c r="L1438" i="31"/>
  <c r="K1438" i="31"/>
  <c r="J1438" i="31"/>
  <c r="H1438" i="31"/>
  <c r="G1438" i="31"/>
  <c r="F1438" i="31"/>
  <c r="E1438" i="31"/>
  <c r="AG1437" i="31"/>
  <c r="AF1437" i="31"/>
  <c r="Z1437" i="31"/>
  <c r="AE1437" i="31" s="1"/>
  <c r="X1437" i="31"/>
  <c r="M1437" i="31"/>
  <c r="L1437" i="31"/>
  <c r="K1437" i="31"/>
  <c r="J1437" i="31"/>
  <c r="G1437" i="31"/>
  <c r="F1437" i="31"/>
  <c r="E1437" i="31"/>
  <c r="X1436" i="31"/>
  <c r="AF1436" i="31" s="1"/>
  <c r="O1436" i="31"/>
  <c r="AG1436" i="31" s="1"/>
  <c r="N1436" i="31"/>
  <c r="Z1436" i="31" s="1"/>
  <c r="AE1436" i="31" s="1"/>
  <c r="M1436" i="31"/>
  <c r="L1436" i="31"/>
  <c r="K1436" i="31"/>
  <c r="J1436" i="31"/>
  <c r="I1436" i="31"/>
  <c r="H1436" i="31"/>
  <c r="G1436" i="31"/>
  <c r="F1436" i="31"/>
  <c r="E1436" i="31"/>
  <c r="AF1435" i="31"/>
  <c r="O1435" i="31"/>
  <c r="AG1435" i="31" s="1"/>
  <c r="N1435" i="31"/>
  <c r="Z1435" i="31" s="1"/>
  <c r="AE1435" i="31" s="1"/>
  <c r="M1435" i="31"/>
  <c r="L1435" i="31"/>
  <c r="K1435" i="31"/>
  <c r="J1435" i="31"/>
  <c r="I1435" i="31"/>
  <c r="H1435" i="31"/>
  <c r="G1435" i="31"/>
  <c r="F1435" i="31"/>
  <c r="E1435" i="31"/>
  <c r="AF1434" i="31"/>
  <c r="O1434" i="31"/>
  <c r="AG1434" i="31" s="1"/>
  <c r="N1434" i="31"/>
  <c r="Z1434" i="31" s="1"/>
  <c r="AE1434" i="31" s="1"/>
  <c r="M1434" i="31"/>
  <c r="L1434" i="31"/>
  <c r="K1434" i="31"/>
  <c r="J1434" i="31"/>
  <c r="I1434" i="31"/>
  <c r="H1434" i="31"/>
  <c r="G1434" i="31"/>
  <c r="F1434" i="31"/>
  <c r="E1434" i="31"/>
  <c r="AF1433" i="31"/>
  <c r="O1433" i="31"/>
  <c r="AG1433" i="31" s="1"/>
  <c r="N1433" i="31"/>
  <c r="Z1433" i="31" s="1"/>
  <c r="AE1433" i="31" s="1"/>
  <c r="M1433" i="31"/>
  <c r="L1433" i="31"/>
  <c r="K1433" i="31"/>
  <c r="J1433" i="31"/>
  <c r="I1433" i="31"/>
  <c r="H1433" i="31"/>
  <c r="G1433" i="31"/>
  <c r="F1433" i="31"/>
  <c r="E1433" i="31"/>
  <c r="AF1432" i="31"/>
  <c r="O1432" i="31"/>
  <c r="AG1432" i="31" s="1"/>
  <c r="N1432" i="31"/>
  <c r="Z1432" i="31" s="1"/>
  <c r="AE1432" i="31" s="1"/>
  <c r="M1432" i="31"/>
  <c r="L1432" i="31"/>
  <c r="K1432" i="31"/>
  <c r="J1432" i="31"/>
  <c r="I1432" i="31"/>
  <c r="H1432" i="31"/>
  <c r="G1432" i="31"/>
  <c r="F1432" i="31"/>
  <c r="E1432" i="31"/>
  <c r="AF1431" i="31"/>
  <c r="O1431" i="31"/>
  <c r="AG1431" i="31" s="1"/>
  <c r="N1431" i="31"/>
  <c r="Z1431" i="31" s="1"/>
  <c r="AE1431" i="31" s="1"/>
  <c r="M1431" i="31"/>
  <c r="L1431" i="31"/>
  <c r="K1431" i="31"/>
  <c r="J1431" i="31"/>
  <c r="I1431" i="31"/>
  <c r="H1431" i="31"/>
  <c r="G1431" i="31"/>
  <c r="F1431" i="31"/>
  <c r="E1431" i="31"/>
  <c r="AG1430" i="31"/>
  <c r="AF1430" i="31"/>
  <c r="O1430" i="31"/>
  <c r="N1430" i="31"/>
  <c r="Z1430" i="31" s="1"/>
  <c r="AE1430" i="31" s="1"/>
  <c r="M1430" i="31"/>
  <c r="L1430" i="31"/>
  <c r="K1430" i="31"/>
  <c r="J1430" i="31"/>
  <c r="I1430" i="31"/>
  <c r="H1430" i="31"/>
  <c r="G1430" i="31"/>
  <c r="F1430" i="31"/>
  <c r="E1430" i="31"/>
  <c r="AF1429" i="31"/>
  <c r="Z1429" i="31"/>
  <c r="AE1429" i="31" s="1"/>
  <c r="O1429" i="31"/>
  <c r="AG1429" i="31" s="1"/>
  <c r="N1429" i="31"/>
  <c r="M1429" i="31"/>
  <c r="L1429" i="31"/>
  <c r="K1429" i="31"/>
  <c r="J1429" i="31"/>
  <c r="I1429" i="31"/>
  <c r="H1429" i="31"/>
  <c r="G1429" i="31"/>
  <c r="F1429" i="31"/>
  <c r="E1429" i="31"/>
  <c r="AF1428" i="31"/>
  <c r="O1428" i="31"/>
  <c r="AG1428" i="31" s="1"/>
  <c r="N1428" i="31"/>
  <c r="Z1428" i="31" s="1"/>
  <c r="AE1428" i="31" s="1"/>
  <c r="M1428" i="31"/>
  <c r="L1428" i="31"/>
  <c r="K1428" i="31"/>
  <c r="J1428" i="31"/>
  <c r="I1428" i="31"/>
  <c r="H1428" i="31"/>
  <c r="G1428" i="31"/>
  <c r="F1428" i="31"/>
  <c r="E1428" i="31"/>
  <c r="AF1427" i="31"/>
  <c r="Z1427" i="31"/>
  <c r="AE1427" i="31" s="1"/>
  <c r="O1427" i="31"/>
  <c r="AG1427" i="31" s="1"/>
  <c r="N1427" i="31"/>
  <c r="M1427" i="31"/>
  <c r="L1427" i="31"/>
  <c r="K1427" i="31"/>
  <c r="J1427" i="31"/>
  <c r="I1427" i="31"/>
  <c r="H1427" i="31"/>
  <c r="G1427" i="31"/>
  <c r="F1427" i="31"/>
  <c r="E1427" i="31"/>
  <c r="AF1426" i="31"/>
  <c r="O1426" i="31"/>
  <c r="AG1426" i="31" s="1"/>
  <c r="N1426" i="31"/>
  <c r="Z1426" i="31" s="1"/>
  <c r="AE1426" i="31" s="1"/>
  <c r="M1426" i="31"/>
  <c r="L1426" i="31"/>
  <c r="K1426" i="31"/>
  <c r="J1426" i="31"/>
  <c r="I1426" i="31"/>
  <c r="H1426" i="31"/>
  <c r="G1426" i="31"/>
  <c r="F1426" i="31"/>
  <c r="E1426" i="31"/>
  <c r="AG1425" i="31"/>
  <c r="AF1425" i="31"/>
  <c r="O1425" i="31"/>
  <c r="N1425" i="31"/>
  <c r="Z1425" i="31" s="1"/>
  <c r="AE1425" i="31" s="1"/>
  <c r="M1425" i="31"/>
  <c r="L1425" i="31"/>
  <c r="K1425" i="31"/>
  <c r="J1425" i="31"/>
  <c r="I1425" i="31"/>
  <c r="H1425" i="31"/>
  <c r="G1425" i="31"/>
  <c r="F1425" i="31"/>
  <c r="E1425" i="31"/>
  <c r="AF1424" i="31"/>
  <c r="Z1424" i="31"/>
  <c r="AE1424" i="31" s="1"/>
  <c r="O1424" i="31"/>
  <c r="AG1424" i="31" s="1"/>
  <c r="N1424" i="31"/>
  <c r="M1424" i="31"/>
  <c r="L1424" i="31"/>
  <c r="K1424" i="31"/>
  <c r="J1424" i="31"/>
  <c r="I1424" i="31"/>
  <c r="H1424" i="31"/>
  <c r="G1424" i="31"/>
  <c r="F1424" i="31"/>
  <c r="E1424" i="31"/>
  <c r="AF1423" i="31"/>
  <c r="O1423" i="31"/>
  <c r="AG1423" i="31" s="1"/>
  <c r="N1423" i="31"/>
  <c r="Z1423" i="31" s="1"/>
  <c r="AE1423" i="31" s="1"/>
  <c r="M1423" i="31"/>
  <c r="L1423" i="31"/>
  <c r="K1423" i="31"/>
  <c r="J1423" i="31"/>
  <c r="I1423" i="31"/>
  <c r="H1423" i="31"/>
  <c r="G1423" i="31"/>
  <c r="F1423" i="31"/>
  <c r="E1423" i="31"/>
  <c r="AF1422" i="31"/>
  <c r="O1422" i="31"/>
  <c r="AG1422" i="31" s="1"/>
  <c r="N1422" i="31"/>
  <c r="Z1422" i="31" s="1"/>
  <c r="AE1422" i="31" s="1"/>
  <c r="M1422" i="31"/>
  <c r="L1422" i="31"/>
  <c r="K1422" i="31"/>
  <c r="J1422" i="31"/>
  <c r="I1422" i="31"/>
  <c r="H1422" i="31"/>
  <c r="G1422" i="31"/>
  <c r="F1422" i="31"/>
  <c r="E1422" i="31"/>
  <c r="AF1421" i="31"/>
  <c r="Z1421" i="31"/>
  <c r="AE1421" i="31" s="1"/>
  <c r="O1421" i="31"/>
  <c r="AG1421" i="31" s="1"/>
  <c r="N1421" i="31"/>
  <c r="M1421" i="31"/>
  <c r="L1421" i="31"/>
  <c r="K1421" i="31"/>
  <c r="J1421" i="31"/>
  <c r="I1421" i="31"/>
  <c r="H1421" i="31"/>
  <c r="G1421" i="31"/>
  <c r="F1421" i="31"/>
  <c r="E1421" i="31"/>
  <c r="AF1420" i="31"/>
  <c r="O1420" i="31"/>
  <c r="AG1420" i="31" s="1"/>
  <c r="N1420" i="31"/>
  <c r="Z1420" i="31" s="1"/>
  <c r="AE1420" i="31" s="1"/>
  <c r="M1420" i="31"/>
  <c r="L1420" i="31"/>
  <c r="K1420" i="31"/>
  <c r="J1420" i="31"/>
  <c r="I1420" i="31"/>
  <c r="H1420" i="31"/>
  <c r="G1420" i="31"/>
  <c r="F1420" i="31"/>
  <c r="E1420" i="31"/>
  <c r="AF1419" i="31"/>
  <c r="O1419" i="31"/>
  <c r="AG1419" i="31" s="1"/>
  <c r="N1419" i="31"/>
  <c r="Z1419" i="31" s="1"/>
  <c r="AE1419" i="31" s="1"/>
  <c r="M1419" i="31"/>
  <c r="L1419" i="31"/>
  <c r="K1419" i="31"/>
  <c r="J1419" i="31"/>
  <c r="I1419" i="31"/>
  <c r="H1419" i="31"/>
  <c r="G1419" i="31"/>
  <c r="F1419" i="31"/>
  <c r="E1419" i="31"/>
  <c r="AF1418" i="31"/>
  <c r="O1418" i="31"/>
  <c r="AG1418" i="31" s="1"/>
  <c r="N1418" i="31"/>
  <c r="Z1418" i="31" s="1"/>
  <c r="AE1418" i="31" s="1"/>
  <c r="M1418" i="31"/>
  <c r="L1418" i="31"/>
  <c r="K1418" i="31"/>
  <c r="J1418" i="31"/>
  <c r="I1418" i="31"/>
  <c r="H1418" i="31"/>
  <c r="G1418" i="31"/>
  <c r="F1418" i="31"/>
  <c r="E1418" i="31"/>
  <c r="AF1417" i="31"/>
  <c r="O1417" i="31"/>
  <c r="AG1417" i="31" s="1"/>
  <c r="N1417" i="31"/>
  <c r="Z1417" i="31" s="1"/>
  <c r="AE1417" i="31" s="1"/>
  <c r="M1417" i="31"/>
  <c r="L1417" i="31"/>
  <c r="K1417" i="31"/>
  <c r="J1417" i="31"/>
  <c r="I1417" i="31"/>
  <c r="H1417" i="31"/>
  <c r="G1417" i="31"/>
  <c r="F1417" i="31"/>
  <c r="E1417" i="31"/>
  <c r="AG1416" i="31"/>
  <c r="AF1416" i="31"/>
  <c r="O1416" i="31"/>
  <c r="N1416" i="31"/>
  <c r="Z1416" i="31" s="1"/>
  <c r="AE1416" i="31" s="1"/>
  <c r="M1416" i="31"/>
  <c r="L1416" i="31"/>
  <c r="K1416" i="31"/>
  <c r="J1416" i="31"/>
  <c r="I1416" i="31"/>
  <c r="H1416" i="31"/>
  <c r="G1416" i="31"/>
  <c r="F1416" i="31"/>
  <c r="E1416" i="31"/>
  <c r="AF1415" i="31"/>
  <c r="Z1415" i="31"/>
  <c r="AE1415" i="31" s="1"/>
  <c r="O1415" i="31"/>
  <c r="AG1415" i="31" s="1"/>
  <c r="N1415" i="31"/>
  <c r="M1415" i="31"/>
  <c r="L1415" i="31"/>
  <c r="K1415" i="31"/>
  <c r="J1415" i="31"/>
  <c r="I1415" i="31"/>
  <c r="H1415" i="31"/>
  <c r="G1415" i="31"/>
  <c r="F1415" i="31"/>
  <c r="E1415" i="31"/>
  <c r="AF1414" i="31"/>
  <c r="O1414" i="31"/>
  <c r="AG1414" i="31" s="1"/>
  <c r="N1414" i="31"/>
  <c r="Z1414" i="31" s="1"/>
  <c r="AE1414" i="31" s="1"/>
  <c r="M1414" i="31"/>
  <c r="L1414" i="31"/>
  <c r="K1414" i="31"/>
  <c r="J1414" i="31"/>
  <c r="I1414" i="31"/>
  <c r="H1414" i="31"/>
  <c r="G1414" i="31"/>
  <c r="F1414" i="31"/>
  <c r="E1414" i="31"/>
  <c r="AF1413" i="31"/>
  <c r="O1413" i="31"/>
  <c r="AG1413" i="31" s="1"/>
  <c r="N1413" i="31"/>
  <c r="Z1413" i="31" s="1"/>
  <c r="AE1413" i="31" s="1"/>
  <c r="M1413" i="31"/>
  <c r="L1413" i="31"/>
  <c r="K1413" i="31"/>
  <c r="J1413" i="31"/>
  <c r="I1413" i="31"/>
  <c r="H1413" i="31"/>
  <c r="G1413" i="31"/>
  <c r="F1413" i="31"/>
  <c r="E1413" i="31"/>
  <c r="AF1412" i="31"/>
  <c r="O1412" i="31"/>
  <c r="AG1412" i="31" s="1"/>
  <c r="N1412" i="31"/>
  <c r="Z1412" i="31" s="1"/>
  <c r="AE1412" i="31" s="1"/>
  <c r="M1412" i="31"/>
  <c r="L1412" i="31"/>
  <c r="K1412" i="31"/>
  <c r="J1412" i="31"/>
  <c r="I1412" i="31"/>
  <c r="H1412" i="31"/>
  <c r="G1412" i="31"/>
  <c r="F1412" i="31"/>
  <c r="E1412" i="31"/>
  <c r="AF1411" i="31"/>
  <c r="O1411" i="31"/>
  <c r="AG1411" i="31" s="1"/>
  <c r="N1411" i="31"/>
  <c r="Z1411" i="31" s="1"/>
  <c r="AE1411" i="31" s="1"/>
  <c r="M1411" i="31"/>
  <c r="L1411" i="31"/>
  <c r="K1411" i="31"/>
  <c r="J1411" i="31"/>
  <c r="I1411" i="31"/>
  <c r="H1411" i="31"/>
  <c r="G1411" i="31"/>
  <c r="F1411" i="31"/>
  <c r="E1411" i="31"/>
  <c r="AF1410" i="31"/>
  <c r="O1410" i="31"/>
  <c r="AG1410" i="31" s="1"/>
  <c r="N1410" i="31"/>
  <c r="Z1410" i="31" s="1"/>
  <c r="AE1410" i="31" s="1"/>
  <c r="M1410" i="31"/>
  <c r="L1410" i="31"/>
  <c r="K1410" i="31"/>
  <c r="J1410" i="31"/>
  <c r="I1410" i="31"/>
  <c r="H1410" i="31"/>
  <c r="G1410" i="31"/>
  <c r="F1410" i="31"/>
  <c r="E1410" i="31"/>
  <c r="AF1409" i="31"/>
  <c r="O1409" i="31"/>
  <c r="AG1409" i="31" s="1"/>
  <c r="N1409" i="31"/>
  <c r="Z1409" i="31" s="1"/>
  <c r="AE1409" i="31" s="1"/>
  <c r="M1409" i="31"/>
  <c r="L1409" i="31"/>
  <c r="K1409" i="31"/>
  <c r="J1409" i="31"/>
  <c r="I1409" i="31"/>
  <c r="H1409" i="31"/>
  <c r="G1409" i="31"/>
  <c r="F1409" i="31"/>
  <c r="E1409" i="31"/>
  <c r="AG1408" i="31"/>
  <c r="AF1408" i="31"/>
  <c r="O1408" i="31"/>
  <c r="N1408" i="31"/>
  <c r="Z1408" i="31" s="1"/>
  <c r="AE1408" i="31" s="1"/>
  <c r="M1408" i="31"/>
  <c r="L1408" i="31"/>
  <c r="K1408" i="31"/>
  <c r="J1408" i="31"/>
  <c r="I1408" i="31"/>
  <c r="H1408" i="31"/>
  <c r="G1408" i="31"/>
  <c r="F1408" i="31"/>
  <c r="E1408" i="31"/>
  <c r="AG1407" i="31"/>
  <c r="AF1407" i="31"/>
  <c r="Z1407" i="31"/>
  <c r="AE1407" i="31" s="1"/>
  <c r="O1407" i="31"/>
  <c r="N1407" i="31"/>
  <c r="M1407" i="31"/>
  <c r="L1407" i="31"/>
  <c r="K1407" i="31"/>
  <c r="J1407" i="31"/>
  <c r="I1407" i="31"/>
  <c r="H1407" i="31"/>
  <c r="G1407" i="31"/>
  <c r="F1407" i="31"/>
  <c r="E1407" i="31"/>
  <c r="AG1406" i="31"/>
  <c r="AF1406" i="31"/>
  <c r="AE1406" i="31"/>
  <c r="Z1406" i="31"/>
  <c r="AF1405" i="31"/>
  <c r="O1405" i="31"/>
  <c r="AG1405" i="31" s="1"/>
  <c r="N1405" i="31"/>
  <c r="Z1405" i="31" s="1"/>
  <c r="AE1405" i="31" s="1"/>
  <c r="M1405" i="31"/>
  <c r="L1405" i="31"/>
  <c r="K1405" i="31"/>
  <c r="J1405" i="31"/>
  <c r="I1405" i="31"/>
  <c r="H1405" i="31"/>
  <c r="G1405" i="31"/>
  <c r="F1405" i="31"/>
  <c r="E1405" i="31"/>
  <c r="AF1404" i="31"/>
  <c r="O1404" i="31"/>
  <c r="AG1404" i="31" s="1"/>
  <c r="N1404" i="31"/>
  <c r="Z1404" i="31" s="1"/>
  <c r="AE1404" i="31" s="1"/>
  <c r="M1404" i="31"/>
  <c r="L1404" i="31"/>
  <c r="K1404" i="31"/>
  <c r="J1404" i="31"/>
  <c r="I1404" i="31"/>
  <c r="H1404" i="31"/>
  <c r="G1404" i="31"/>
  <c r="F1404" i="31"/>
  <c r="E1404" i="31"/>
  <c r="AG1403" i="31"/>
  <c r="AF1403" i="31"/>
  <c r="Z1403" i="31"/>
  <c r="AE1403" i="31" s="1"/>
  <c r="M1403" i="31"/>
  <c r="L1403" i="31"/>
  <c r="K1403" i="31"/>
  <c r="J1403" i="31"/>
  <c r="H1403" i="31"/>
  <c r="G1403" i="31"/>
  <c r="F1403" i="31"/>
  <c r="E1403" i="31"/>
  <c r="AG1402" i="31"/>
  <c r="Z1402" i="31"/>
  <c r="AE1402" i="31" s="1"/>
  <c r="X1402" i="31"/>
  <c r="AF1402" i="31" s="1"/>
  <c r="M1402" i="31"/>
  <c r="L1402" i="31"/>
  <c r="K1402" i="31"/>
  <c r="J1402" i="31"/>
  <c r="G1402" i="31"/>
  <c r="F1402" i="31"/>
  <c r="E1402" i="31"/>
  <c r="AF1401" i="31"/>
  <c r="X1401" i="31"/>
  <c r="O1401" i="31"/>
  <c r="AG1401" i="31" s="1"/>
  <c r="N1401" i="31"/>
  <c r="Z1401" i="31" s="1"/>
  <c r="AE1401" i="31" s="1"/>
  <c r="M1401" i="31"/>
  <c r="L1401" i="31"/>
  <c r="K1401" i="31"/>
  <c r="J1401" i="31"/>
  <c r="I1401" i="31"/>
  <c r="H1401" i="31"/>
  <c r="G1401" i="31"/>
  <c r="F1401" i="31"/>
  <c r="E1401" i="31"/>
  <c r="AF1400" i="31"/>
  <c r="Z1400" i="31"/>
  <c r="AE1400" i="31" s="1"/>
  <c r="O1400" i="31"/>
  <c r="AG1400" i="31" s="1"/>
  <c r="N1400" i="31"/>
  <c r="M1400" i="31"/>
  <c r="L1400" i="31"/>
  <c r="K1400" i="31"/>
  <c r="J1400" i="31"/>
  <c r="I1400" i="31"/>
  <c r="H1400" i="31"/>
  <c r="G1400" i="31"/>
  <c r="F1400" i="31"/>
  <c r="E1400" i="31"/>
  <c r="AG1399" i="31"/>
  <c r="AF1399" i="31"/>
  <c r="O1399" i="31"/>
  <c r="N1399" i="31"/>
  <c r="Z1399" i="31" s="1"/>
  <c r="AE1399" i="31" s="1"/>
  <c r="M1399" i="31"/>
  <c r="L1399" i="31"/>
  <c r="K1399" i="31"/>
  <c r="J1399" i="31"/>
  <c r="I1399" i="31"/>
  <c r="H1399" i="31"/>
  <c r="G1399" i="31"/>
  <c r="F1399" i="31"/>
  <c r="E1399" i="31"/>
  <c r="AG1398" i="31"/>
  <c r="AF1398" i="31"/>
  <c r="O1398" i="31"/>
  <c r="N1398" i="31"/>
  <c r="Z1398" i="31" s="1"/>
  <c r="AE1398" i="31" s="1"/>
  <c r="M1398" i="31"/>
  <c r="L1398" i="31"/>
  <c r="K1398" i="31"/>
  <c r="J1398" i="31"/>
  <c r="I1398" i="31"/>
  <c r="H1398" i="31"/>
  <c r="G1398" i="31"/>
  <c r="F1398" i="31"/>
  <c r="E1398" i="31"/>
  <c r="AF1397" i="31"/>
  <c r="Z1397" i="31"/>
  <c r="AE1397" i="31" s="1"/>
  <c r="O1397" i="31"/>
  <c r="AG1397" i="31" s="1"/>
  <c r="N1397" i="31"/>
  <c r="M1397" i="31"/>
  <c r="L1397" i="31"/>
  <c r="K1397" i="31"/>
  <c r="J1397" i="31"/>
  <c r="I1397" i="31"/>
  <c r="H1397" i="31"/>
  <c r="G1397" i="31"/>
  <c r="F1397" i="31"/>
  <c r="E1397" i="31"/>
  <c r="AF1396" i="31"/>
  <c r="O1396" i="31"/>
  <c r="AG1396" i="31" s="1"/>
  <c r="N1396" i="31"/>
  <c r="Z1396" i="31" s="1"/>
  <c r="AE1396" i="31" s="1"/>
  <c r="M1396" i="31"/>
  <c r="L1396" i="31"/>
  <c r="K1396" i="31"/>
  <c r="J1396" i="31"/>
  <c r="I1396" i="31"/>
  <c r="H1396" i="31"/>
  <c r="G1396" i="31"/>
  <c r="F1396" i="31"/>
  <c r="E1396" i="31"/>
  <c r="AF1395" i="31"/>
  <c r="O1395" i="31"/>
  <c r="AG1395" i="31" s="1"/>
  <c r="N1395" i="31"/>
  <c r="Z1395" i="31" s="1"/>
  <c r="AE1395" i="31" s="1"/>
  <c r="M1395" i="31"/>
  <c r="L1395" i="31"/>
  <c r="K1395" i="31"/>
  <c r="J1395" i="31"/>
  <c r="I1395" i="31"/>
  <c r="H1395" i="31"/>
  <c r="G1395" i="31"/>
  <c r="F1395" i="31"/>
  <c r="E1395" i="31"/>
  <c r="AF1394" i="31"/>
  <c r="O1394" i="31"/>
  <c r="AG1394" i="31" s="1"/>
  <c r="N1394" i="31"/>
  <c r="Z1394" i="31" s="1"/>
  <c r="AE1394" i="31" s="1"/>
  <c r="M1394" i="31"/>
  <c r="L1394" i="31"/>
  <c r="K1394" i="31"/>
  <c r="J1394" i="31"/>
  <c r="I1394" i="31"/>
  <c r="H1394" i="31"/>
  <c r="G1394" i="31"/>
  <c r="F1394" i="31"/>
  <c r="E1394" i="31"/>
  <c r="AG1393" i="31"/>
  <c r="AF1393" i="31"/>
  <c r="O1393" i="31"/>
  <c r="N1393" i="31"/>
  <c r="Z1393" i="31" s="1"/>
  <c r="AE1393" i="31" s="1"/>
  <c r="M1393" i="31"/>
  <c r="L1393" i="31"/>
  <c r="K1393" i="31"/>
  <c r="J1393" i="31"/>
  <c r="I1393" i="31"/>
  <c r="H1393" i="31"/>
  <c r="G1393" i="31"/>
  <c r="F1393" i="31"/>
  <c r="E1393" i="31"/>
  <c r="AG1392" i="31"/>
  <c r="AF1392" i="31"/>
  <c r="Z1392" i="31"/>
  <c r="AE1392" i="31" s="1"/>
  <c r="O1392" i="31"/>
  <c r="N1392" i="31"/>
  <c r="M1392" i="31"/>
  <c r="L1392" i="31"/>
  <c r="K1392" i="31"/>
  <c r="J1392" i="31"/>
  <c r="I1392" i="31"/>
  <c r="H1392" i="31"/>
  <c r="G1392" i="31"/>
  <c r="F1392" i="31"/>
  <c r="E1392" i="31"/>
  <c r="AF1391" i="31"/>
  <c r="O1391" i="31"/>
  <c r="AG1391" i="31" s="1"/>
  <c r="N1391" i="31"/>
  <c r="Z1391" i="31" s="1"/>
  <c r="AE1391" i="31" s="1"/>
  <c r="M1391" i="31"/>
  <c r="L1391" i="31"/>
  <c r="K1391" i="31"/>
  <c r="J1391" i="31"/>
  <c r="I1391" i="31"/>
  <c r="H1391" i="31"/>
  <c r="G1391" i="31"/>
  <c r="F1391" i="31"/>
  <c r="E1391" i="31"/>
  <c r="AF1390" i="31"/>
  <c r="O1390" i="31"/>
  <c r="AG1390" i="31" s="1"/>
  <c r="N1390" i="31"/>
  <c r="Z1390" i="31" s="1"/>
  <c r="AE1390" i="31" s="1"/>
  <c r="M1390" i="31"/>
  <c r="L1390" i="31"/>
  <c r="K1390" i="31"/>
  <c r="J1390" i="31"/>
  <c r="I1390" i="31"/>
  <c r="H1390" i="31"/>
  <c r="G1390" i="31"/>
  <c r="F1390" i="31"/>
  <c r="E1390" i="31"/>
  <c r="AF1389" i="31"/>
  <c r="AE1389" i="31"/>
  <c r="Z1389" i="31"/>
  <c r="O1389" i="31"/>
  <c r="AG1389" i="31" s="1"/>
  <c r="N1389" i="31"/>
  <c r="M1389" i="31"/>
  <c r="L1389" i="31"/>
  <c r="K1389" i="31"/>
  <c r="J1389" i="31"/>
  <c r="I1389" i="31"/>
  <c r="H1389" i="31"/>
  <c r="G1389" i="31"/>
  <c r="F1389" i="31"/>
  <c r="E1389" i="31"/>
  <c r="AF1388" i="31"/>
  <c r="Z1388" i="31"/>
  <c r="AE1388" i="31" s="1"/>
  <c r="O1388" i="31"/>
  <c r="AG1388" i="31" s="1"/>
  <c r="N1388" i="31"/>
  <c r="M1388" i="31"/>
  <c r="L1388" i="31"/>
  <c r="K1388" i="31"/>
  <c r="J1388" i="31"/>
  <c r="I1388" i="31"/>
  <c r="H1388" i="31"/>
  <c r="G1388" i="31"/>
  <c r="F1388" i="31"/>
  <c r="E1388" i="31"/>
  <c r="AF1387" i="31"/>
  <c r="O1387" i="31"/>
  <c r="AG1387" i="31" s="1"/>
  <c r="N1387" i="31"/>
  <c r="Z1387" i="31" s="1"/>
  <c r="AE1387" i="31" s="1"/>
  <c r="M1387" i="31"/>
  <c r="L1387" i="31"/>
  <c r="K1387" i="31"/>
  <c r="J1387" i="31"/>
  <c r="I1387" i="31"/>
  <c r="H1387" i="31"/>
  <c r="G1387" i="31"/>
  <c r="F1387" i="31"/>
  <c r="E1387" i="31"/>
  <c r="AF1386" i="31"/>
  <c r="O1386" i="31"/>
  <c r="AG1386" i="31" s="1"/>
  <c r="N1386" i="31"/>
  <c r="Z1386" i="31" s="1"/>
  <c r="AE1386" i="31" s="1"/>
  <c r="M1386" i="31"/>
  <c r="L1386" i="31"/>
  <c r="K1386" i="31"/>
  <c r="J1386" i="31"/>
  <c r="I1386" i="31"/>
  <c r="H1386" i="31"/>
  <c r="G1386" i="31"/>
  <c r="F1386" i="31"/>
  <c r="E1386" i="31"/>
  <c r="AF1385" i="31"/>
  <c r="O1385" i="31"/>
  <c r="AG1385" i="31" s="1"/>
  <c r="N1385" i="31"/>
  <c r="Z1385" i="31" s="1"/>
  <c r="AE1385" i="31" s="1"/>
  <c r="M1385" i="31"/>
  <c r="L1385" i="31"/>
  <c r="K1385" i="31"/>
  <c r="J1385" i="31"/>
  <c r="I1385" i="31"/>
  <c r="H1385" i="31"/>
  <c r="G1385" i="31"/>
  <c r="F1385" i="31"/>
  <c r="E1385" i="31"/>
  <c r="AG1384" i="31"/>
  <c r="AF1384" i="31"/>
  <c r="Z1384" i="31"/>
  <c r="AE1384" i="31" s="1"/>
  <c r="O1384" i="31"/>
  <c r="N1384" i="31"/>
  <c r="M1384" i="31"/>
  <c r="L1384" i="31"/>
  <c r="K1384" i="31"/>
  <c r="J1384" i="31"/>
  <c r="I1384" i="31"/>
  <c r="H1384" i="31"/>
  <c r="G1384" i="31"/>
  <c r="F1384" i="31"/>
  <c r="E1384" i="31"/>
  <c r="AG1383" i="31"/>
  <c r="AF1383" i="31"/>
  <c r="Z1383" i="31"/>
  <c r="AE1383" i="31" s="1"/>
  <c r="O1383" i="31"/>
  <c r="N1383" i="31"/>
  <c r="M1383" i="31"/>
  <c r="L1383" i="31"/>
  <c r="K1383" i="31"/>
  <c r="J1383" i="31"/>
  <c r="I1383" i="31"/>
  <c r="H1383" i="31"/>
  <c r="G1383" i="31"/>
  <c r="F1383" i="31"/>
  <c r="E1383" i="31"/>
  <c r="AG1382" i="31"/>
  <c r="AF1382" i="31"/>
  <c r="Z1382" i="31"/>
  <c r="AE1382" i="31" s="1"/>
  <c r="O1382" i="31"/>
  <c r="N1382" i="31"/>
  <c r="M1382" i="31"/>
  <c r="L1382" i="31"/>
  <c r="K1382" i="31"/>
  <c r="J1382" i="31"/>
  <c r="I1382" i="31"/>
  <c r="H1382" i="31"/>
  <c r="G1382" i="31"/>
  <c r="F1382" i="31"/>
  <c r="E1382" i="31"/>
  <c r="AF1381" i="31"/>
  <c r="O1381" i="31"/>
  <c r="AG1381" i="31" s="1"/>
  <c r="N1381" i="31"/>
  <c r="Z1381" i="31" s="1"/>
  <c r="AE1381" i="31" s="1"/>
  <c r="M1381" i="31"/>
  <c r="L1381" i="31"/>
  <c r="K1381" i="31"/>
  <c r="J1381" i="31"/>
  <c r="I1381" i="31"/>
  <c r="H1381" i="31"/>
  <c r="G1381" i="31"/>
  <c r="F1381" i="31"/>
  <c r="E1381" i="31"/>
  <c r="AF1380" i="31"/>
  <c r="O1380" i="31"/>
  <c r="AG1380" i="31" s="1"/>
  <c r="N1380" i="31"/>
  <c r="Z1380" i="31" s="1"/>
  <c r="AE1380" i="31" s="1"/>
  <c r="M1380" i="31"/>
  <c r="L1380" i="31"/>
  <c r="K1380" i="31"/>
  <c r="J1380" i="31"/>
  <c r="I1380" i="31"/>
  <c r="H1380" i="31"/>
  <c r="G1380" i="31"/>
  <c r="F1380" i="31"/>
  <c r="E1380" i="31"/>
  <c r="AF1379" i="31"/>
  <c r="O1379" i="31"/>
  <c r="AG1379" i="31" s="1"/>
  <c r="N1379" i="31"/>
  <c r="Z1379" i="31" s="1"/>
  <c r="AE1379" i="31" s="1"/>
  <c r="M1379" i="31"/>
  <c r="L1379" i="31"/>
  <c r="K1379" i="31"/>
  <c r="J1379" i="31"/>
  <c r="I1379" i="31"/>
  <c r="H1379" i="31"/>
  <c r="G1379" i="31"/>
  <c r="F1379" i="31"/>
  <c r="E1379" i="31"/>
  <c r="AF1378" i="31"/>
  <c r="O1378" i="31"/>
  <c r="AG1378" i="31" s="1"/>
  <c r="N1378" i="31"/>
  <c r="Z1378" i="31" s="1"/>
  <c r="AE1378" i="31" s="1"/>
  <c r="M1378" i="31"/>
  <c r="L1378" i="31"/>
  <c r="K1378" i="31"/>
  <c r="J1378" i="31"/>
  <c r="I1378" i="31"/>
  <c r="H1378" i="31"/>
  <c r="G1378" i="31"/>
  <c r="F1378" i="31"/>
  <c r="E1378" i="31"/>
  <c r="AF1377" i="31"/>
  <c r="O1377" i="31"/>
  <c r="AG1377" i="31" s="1"/>
  <c r="N1377" i="31"/>
  <c r="Z1377" i="31" s="1"/>
  <c r="AE1377" i="31" s="1"/>
  <c r="M1377" i="31"/>
  <c r="L1377" i="31"/>
  <c r="K1377" i="31"/>
  <c r="J1377" i="31"/>
  <c r="I1377" i="31"/>
  <c r="H1377" i="31"/>
  <c r="G1377" i="31"/>
  <c r="F1377" i="31"/>
  <c r="E1377" i="31"/>
  <c r="AG1376" i="31"/>
  <c r="AF1376" i="31"/>
  <c r="O1376" i="31"/>
  <c r="N1376" i="31"/>
  <c r="Z1376" i="31" s="1"/>
  <c r="AE1376" i="31" s="1"/>
  <c r="M1376" i="31"/>
  <c r="L1376" i="31"/>
  <c r="K1376" i="31"/>
  <c r="J1376" i="31"/>
  <c r="I1376" i="31"/>
  <c r="H1376" i="31"/>
  <c r="G1376" i="31"/>
  <c r="F1376" i="31"/>
  <c r="E1376" i="31"/>
  <c r="AG1375" i="31"/>
  <c r="AF1375" i="31"/>
  <c r="Z1375" i="31"/>
  <c r="AE1375" i="31" s="1"/>
  <c r="O1375" i="31"/>
  <c r="N1375" i="31"/>
  <c r="M1375" i="31"/>
  <c r="L1375" i="31"/>
  <c r="K1375" i="31"/>
  <c r="J1375" i="31"/>
  <c r="I1375" i="31"/>
  <c r="H1375" i="31"/>
  <c r="G1375" i="31"/>
  <c r="F1375" i="31"/>
  <c r="E1375" i="31"/>
  <c r="AG1374" i="31"/>
  <c r="AF1374" i="31"/>
  <c r="Z1374" i="31"/>
  <c r="AE1374" i="31" s="1"/>
  <c r="O1374" i="31"/>
  <c r="N1374" i="31"/>
  <c r="M1374" i="31"/>
  <c r="L1374" i="31"/>
  <c r="K1374" i="31"/>
  <c r="J1374" i="31"/>
  <c r="I1374" i="31"/>
  <c r="H1374" i="31"/>
  <c r="G1374" i="31"/>
  <c r="F1374" i="31"/>
  <c r="E1374" i="31"/>
  <c r="AF1373" i="31"/>
  <c r="O1373" i="31"/>
  <c r="AG1373" i="31" s="1"/>
  <c r="N1373" i="31"/>
  <c r="Z1373" i="31" s="1"/>
  <c r="AE1373" i="31" s="1"/>
  <c r="M1373" i="31"/>
  <c r="L1373" i="31"/>
  <c r="K1373" i="31"/>
  <c r="J1373" i="31"/>
  <c r="I1373" i="31"/>
  <c r="H1373" i="31"/>
  <c r="G1373" i="31"/>
  <c r="F1373" i="31"/>
  <c r="E1373" i="31"/>
  <c r="AF1372" i="31"/>
  <c r="O1372" i="31"/>
  <c r="AG1372" i="31" s="1"/>
  <c r="N1372" i="31"/>
  <c r="Z1372" i="31" s="1"/>
  <c r="AE1372" i="31" s="1"/>
  <c r="M1372" i="31"/>
  <c r="L1372" i="31"/>
  <c r="K1372" i="31"/>
  <c r="J1372" i="31"/>
  <c r="I1372" i="31"/>
  <c r="H1372" i="31"/>
  <c r="G1372" i="31"/>
  <c r="F1372" i="31"/>
  <c r="E1372" i="31"/>
  <c r="AG1371" i="31"/>
  <c r="AF1371" i="31"/>
  <c r="Z1371" i="31"/>
  <c r="AE1371" i="31" s="1"/>
  <c r="AG1370" i="31"/>
  <c r="AF1370" i="31"/>
  <c r="O1370" i="31"/>
  <c r="N1370" i="31"/>
  <c r="Z1370" i="31" s="1"/>
  <c r="AE1370" i="31" s="1"/>
  <c r="M1370" i="31"/>
  <c r="L1370" i="31"/>
  <c r="K1370" i="31"/>
  <c r="J1370" i="31"/>
  <c r="I1370" i="31"/>
  <c r="H1370" i="31"/>
  <c r="G1370" i="31"/>
  <c r="F1370" i="31"/>
  <c r="E1370" i="31"/>
  <c r="AF1369" i="31"/>
  <c r="Z1369" i="31"/>
  <c r="AE1369" i="31" s="1"/>
  <c r="O1369" i="31"/>
  <c r="AG1369" i="31" s="1"/>
  <c r="N1369" i="31"/>
  <c r="M1369" i="31"/>
  <c r="L1369" i="31"/>
  <c r="K1369" i="31"/>
  <c r="J1369" i="31"/>
  <c r="I1369" i="31"/>
  <c r="H1369" i="31"/>
  <c r="G1369" i="31"/>
  <c r="F1369" i="31"/>
  <c r="E1369" i="31"/>
  <c r="AG1368" i="31"/>
  <c r="AF1368" i="31"/>
  <c r="Z1368" i="31"/>
  <c r="AE1368" i="31" s="1"/>
  <c r="M1368" i="31"/>
  <c r="L1368" i="31"/>
  <c r="K1368" i="31"/>
  <c r="J1368" i="31"/>
  <c r="H1368" i="31"/>
  <c r="G1368" i="31"/>
  <c r="F1368" i="31"/>
  <c r="E1368" i="31"/>
  <c r="AG1367" i="31"/>
  <c r="AE1367" i="31"/>
  <c r="Z1367" i="31"/>
  <c r="X1367" i="31"/>
  <c r="AF1367" i="31" s="1"/>
  <c r="M1367" i="31"/>
  <c r="L1367" i="31"/>
  <c r="K1367" i="31"/>
  <c r="J1367" i="31"/>
  <c r="G1367" i="31"/>
  <c r="F1367" i="31"/>
  <c r="E1367" i="31"/>
  <c r="AF1366" i="31"/>
  <c r="X1366" i="31"/>
  <c r="O1366" i="31"/>
  <c r="AG1366" i="31" s="1"/>
  <c r="N1366" i="31"/>
  <c r="Z1366" i="31" s="1"/>
  <c r="AE1366" i="31" s="1"/>
  <c r="M1366" i="31"/>
  <c r="L1366" i="31"/>
  <c r="K1366" i="31"/>
  <c r="J1366" i="31"/>
  <c r="I1366" i="31"/>
  <c r="H1366" i="31"/>
  <c r="G1366" i="31"/>
  <c r="F1366" i="31"/>
  <c r="E1366" i="31"/>
  <c r="AF1365" i="31"/>
  <c r="Z1365" i="31"/>
  <c r="AE1365" i="31" s="1"/>
  <c r="O1365" i="31"/>
  <c r="AG1365" i="31" s="1"/>
  <c r="N1365" i="31"/>
  <c r="M1365" i="31"/>
  <c r="L1365" i="31"/>
  <c r="K1365" i="31"/>
  <c r="J1365" i="31"/>
  <c r="I1365" i="31"/>
  <c r="H1365" i="31"/>
  <c r="G1365" i="31"/>
  <c r="F1365" i="31"/>
  <c r="E1365" i="31"/>
  <c r="AF1364" i="31"/>
  <c r="O1364" i="31"/>
  <c r="AG1364" i="31" s="1"/>
  <c r="N1364" i="31"/>
  <c r="Z1364" i="31" s="1"/>
  <c r="AE1364" i="31" s="1"/>
  <c r="M1364" i="31"/>
  <c r="L1364" i="31"/>
  <c r="K1364" i="31"/>
  <c r="J1364" i="31"/>
  <c r="I1364" i="31"/>
  <c r="H1364" i="31"/>
  <c r="G1364" i="31"/>
  <c r="F1364" i="31"/>
  <c r="E1364" i="31"/>
  <c r="AF1363" i="31"/>
  <c r="O1363" i="31"/>
  <c r="AG1363" i="31" s="1"/>
  <c r="N1363" i="31"/>
  <c r="Z1363" i="31" s="1"/>
  <c r="AE1363" i="31" s="1"/>
  <c r="M1363" i="31"/>
  <c r="L1363" i="31"/>
  <c r="K1363" i="31"/>
  <c r="J1363" i="31"/>
  <c r="I1363" i="31"/>
  <c r="H1363" i="31"/>
  <c r="G1363" i="31"/>
  <c r="F1363" i="31"/>
  <c r="E1363" i="31"/>
  <c r="AF1362" i="31"/>
  <c r="O1362" i="31"/>
  <c r="AG1362" i="31" s="1"/>
  <c r="N1362" i="31"/>
  <c r="Z1362" i="31" s="1"/>
  <c r="AE1362" i="31" s="1"/>
  <c r="M1362" i="31"/>
  <c r="L1362" i="31"/>
  <c r="K1362" i="31"/>
  <c r="J1362" i="31"/>
  <c r="I1362" i="31"/>
  <c r="H1362" i="31"/>
  <c r="G1362" i="31"/>
  <c r="F1362" i="31"/>
  <c r="E1362" i="31"/>
  <c r="AF1361" i="31"/>
  <c r="O1361" i="31"/>
  <c r="AG1361" i="31" s="1"/>
  <c r="N1361" i="31"/>
  <c r="Z1361" i="31" s="1"/>
  <c r="AE1361" i="31" s="1"/>
  <c r="M1361" i="31"/>
  <c r="L1361" i="31"/>
  <c r="K1361" i="31"/>
  <c r="J1361" i="31"/>
  <c r="I1361" i="31"/>
  <c r="H1361" i="31"/>
  <c r="G1361" i="31"/>
  <c r="F1361" i="31"/>
  <c r="E1361" i="31"/>
  <c r="AF1360" i="31"/>
  <c r="O1360" i="31"/>
  <c r="AG1360" i="31" s="1"/>
  <c r="N1360" i="31"/>
  <c r="Z1360" i="31" s="1"/>
  <c r="AE1360" i="31" s="1"/>
  <c r="M1360" i="31"/>
  <c r="L1360" i="31"/>
  <c r="K1360" i="31"/>
  <c r="J1360" i="31"/>
  <c r="I1360" i="31"/>
  <c r="H1360" i="31"/>
  <c r="G1360" i="31"/>
  <c r="F1360" i="31"/>
  <c r="E1360" i="31"/>
  <c r="AG1359" i="31"/>
  <c r="AF1359" i="31"/>
  <c r="O1359" i="31"/>
  <c r="N1359" i="31"/>
  <c r="Z1359" i="31" s="1"/>
  <c r="AE1359" i="31" s="1"/>
  <c r="M1359" i="31"/>
  <c r="L1359" i="31"/>
  <c r="K1359" i="31"/>
  <c r="J1359" i="31"/>
  <c r="I1359" i="31"/>
  <c r="H1359" i="31"/>
  <c r="G1359" i="31"/>
  <c r="F1359" i="31"/>
  <c r="E1359" i="31"/>
  <c r="AF1358" i="31"/>
  <c r="O1358" i="31"/>
  <c r="AG1358" i="31" s="1"/>
  <c r="N1358" i="31"/>
  <c r="Z1358" i="31" s="1"/>
  <c r="AE1358" i="31" s="1"/>
  <c r="M1358" i="31"/>
  <c r="L1358" i="31"/>
  <c r="K1358" i="31"/>
  <c r="J1358" i="31"/>
  <c r="I1358" i="31"/>
  <c r="H1358" i="31"/>
  <c r="G1358" i="31"/>
  <c r="F1358" i="31"/>
  <c r="E1358" i="31"/>
  <c r="AF1357" i="31"/>
  <c r="O1357" i="31"/>
  <c r="AG1357" i="31" s="1"/>
  <c r="N1357" i="31"/>
  <c r="Z1357" i="31" s="1"/>
  <c r="AE1357" i="31" s="1"/>
  <c r="M1357" i="31"/>
  <c r="L1357" i="31"/>
  <c r="K1357" i="31"/>
  <c r="J1357" i="31"/>
  <c r="I1357" i="31"/>
  <c r="H1357" i="31"/>
  <c r="G1357" i="31"/>
  <c r="F1357" i="31"/>
  <c r="E1357" i="31"/>
  <c r="AF1356" i="31"/>
  <c r="O1356" i="31"/>
  <c r="AG1356" i="31" s="1"/>
  <c r="N1356" i="31"/>
  <c r="Z1356" i="31" s="1"/>
  <c r="AE1356" i="31" s="1"/>
  <c r="M1356" i="31"/>
  <c r="L1356" i="31"/>
  <c r="K1356" i="31"/>
  <c r="J1356" i="31"/>
  <c r="I1356" i="31"/>
  <c r="H1356" i="31"/>
  <c r="G1356" i="31"/>
  <c r="F1356" i="31"/>
  <c r="E1356" i="31"/>
  <c r="AF1355" i="31"/>
  <c r="O1355" i="31"/>
  <c r="AG1355" i="31" s="1"/>
  <c r="N1355" i="31"/>
  <c r="Z1355" i="31" s="1"/>
  <c r="AE1355" i="31" s="1"/>
  <c r="M1355" i="31"/>
  <c r="L1355" i="31"/>
  <c r="K1355" i="31"/>
  <c r="J1355" i="31"/>
  <c r="I1355" i="31"/>
  <c r="H1355" i="31"/>
  <c r="G1355" i="31"/>
  <c r="F1355" i="31"/>
  <c r="E1355" i="31"/>
  <c r="AF1354" i="31"/>
  <c r="O1354" i="31"/>
  <c r="AG1354" i="31" s="1"/>
  <c r="N1354" i="31"/>
  <c r="Z1354" i="31" s="1"/>
  <c r="AE1354" i="31" s="1"/>
  <c r="M1354" i="31"/>
  <c r="L1354" i="31"/>
  <c r="K1354" i="31"/>
  <c r="J1354" i="31"/>
  <c r="I1354" i="31"/>
  <c r="H1354" i="31"/>
  <c r="G1354" i="31"/>
  <c r="F1354" i="31"/>
  <c r="E1354" i="31"/>
  <c r="AF1353" i="31"/>
  <c r="O1353" i="31"/>
  <c r="AG1353" i="31" s="1"/>
  <c r="N1353" i="31"/>
  <c r="Z1353" i="31" s="1"/>
  <c r="AE1353" i="31" s="1"/>
  <c r="M1353" i="31"/>
  <c r="L1353" i="31"/>
  <c r="K1353" i="31"/>
  <c r="J1353" i="31"/>
  <c r="I1353" i="31"/>
  <c r="H1353" i="31"/>
  <c r="G1353" i="31"/>
  <c r="F1353" i="31"/>
  <c r="E1353" i="31"/>
  <c r="AF1352" i="31"/>
  <c r="O1352" i="31"/>
  <c r="AG1352" i="31" s="1"/>
  <c r="N1352" i="31"/>
  <c r="Z1352" i="31" s="1"/>
  <c r="AE1352" i="31" s="1"/>
  <c r="M1352" i="31"/>
  <c r="L1352" i="31"/>
  <c r="K1352" i="31"/>
  <c r="J1352" i="31"/>
  <c r="I1352" i="31"/>
  <c r="H1352" i="31"/>
  <c r="G1352" i="31"/>
  <c r="F1352" i="31"/>
  <c r="E1352" i="31"/>
  <c r="AF1351" i="31"/>
  <c r="O1351" i="31"/>
  <c r="AG1351" i="31" s="1"/>
  <c r="N1351" i="31"/>
  <c r="Z1351" i="31" s="1"/>
  <c r="AE1351" i="31" s="1"/>
  <c r="M1351" i="31"/>
  <c r="L1351" i="31"/>
  <c r="K1351" i="31"/>
  <c r="J1351" i="31"/>
  <c r="I1351" i="31"/>
  <c r="H1351" i="31"/>
  <c r="G1351" i="31"/>
  <c r="F1351" i="31"/>
  <c r="E1351" i="31"/>
  <c r="AF1350" i="31"/>
  <c r="Z1350" i="31"/>
  <c r="AE1350" i="31" s="1"/>
  <c r="O1350" i="31"/>
  <c r="AG1350" i="31" s="1"/>
  <c r="N1350" i="31"/>
  <c r="M1350" i="31"/>
  <c r="L1350" i="31"/>
  <c r="K1350" i="31"/>
  <c r="J1350" i="31"/>
  <c r="I1350" i="31"/>
  <c r="H1350" i="31"/>
  <c r="G1350" i="31"/>
  <c r="F1350" i="31"/>
  <c r="E1350" i="31"/>
  <c r="AF1349" i="31"/>
  <c r="O1349" i="31"/>
  <c r="AG1349" i="31" s="1"/>
  <c r="N1349" i="31"/>
  <c r="Z1349" i="31" s="1"/>
  <c r="AE1349" i="31" s="1"/>
  <c r="M1349" i="31"/>
  <c r="L1349" i="31"/>
  <c r="K1349" i="31"/>
  <c r="J1349" i="31"/>
  <c r="I1349" i="31"/>
  <c r="H1349" i="31"/>
  <c r="G1349" i="31"/>
  <c r="F1349" i="31"/>
  <c r="E1349" i="31"/>
  <c r="AF1348" i="31"/>
  <c r="O1348" i="31"/>
  <c r="AG1348" i="31" s="1"/>
  <c r="N1348" i="31"/>
  <c r="Z1348" i="31" s="1"/>
  <c r="AE1348" i="31" s="1"/>
  <c r="M1348" i="31"/>
  <c r="L1348" i="31"/>
  <c r="K1348" i="31"/>
  <c r="J1348" i="31"/>
  <c r="I1348" i="31"/>
  <c r="H1348" i="31"/>
  <c r="G1348" i="31"/>
  <c r="F1348" i="31"/>
  <c r="E1348" i="31"/>
  <c r="AF1347" i="31"/>
  <c r="O1347" i="31"/>
  <c r="AG1347" i="31" s="1"/>
  <c r="N1347" i="31"/>
  <c r="Z1347" i="31" s="1"/>
  <c r="AE1347" i="31" s="1"/>
  <c r="M1347" i="31"/>
  <c r="L1347" i="31"/>
  <c r="K1347" i="31"/>
  <c r="J1347" i="31"/>
  <c r="I1347" i="31"/>
  <c r="H1347" i="31"/>
  <c r="G1347" i="31"/>
  <c r="F1347" i="31"/>
  <c r="E1347" i="31"/>
  <c r="AF1346" i="31"/>
  <c r="Z1346" i="31"/>
  <c r="AE1346" i="31" s="1"/>
  <c r="O1346" i="31"/>
  <c r="AG1346" i="31" s="1"/>
  <c r="N1346" i="31"/>
  <c r="M1346" i="31"/>
  <c r="L1346" i="31"/>
  <c r="K1346" i="31"/>
  <c r="J1346" i="31"/>
  <c r="I1346" i="31"/>
  <c r="H1346" i="31"/>
  <c r="G1346" i="31"/>
  <c r="F1346" i="31"/>
  <c r="E1346" i="31"/>
  <c r="AG1345" i="31"/>
  <c r="AF1345" i="31"/>
  <c r="O1345" i="31"/>
  <c r="N1345" i="31"/>
  <c r="Z1345" i="31" s="1"/>
  <c r="AE1345" i="31" s="1"/>
  <c r="M1345" i="31"/>
  <c r="L1345" i="31"/>
  <c r="K1345" i="31"/>
  <c r="J1345" i="31"/>
  <c r="I1345" i="31"/>
  <c r="H1345" i="31"/>
  <c r="G1345" i="31"/>
  <c r="F1345" i="31"/>
  <c r="E1345" i="31"/>
  <c r="AF1344" i="31"/>
  <c r="O1344" i="31"/>
  <c r="AG1344" i="31" s="1"/>
  <c r="N1344" i="31"/>
  <c r="Z1344" i="31" s="1"/>
  <c r="AE1344" i="31" s="1"/>
  <c r="M1344" i="31"/>
  <c r="L1344" i="31"/>
  <c r="K1344" i="31"/>
  <c r="J1344" i="31"/>
  <c r="I1344" i="31"/>
  <c r="H1344" i="31"/>
  <c r="G1344" i="31"/>
  <c r="F1344" i="31"/>
  <c r="E1344" i="31"/>
  <c r="AF1343" i="31"/>
  <c r="O1343" i="31"/>
  <c r="AG1343" i="31" s="1"/>
  <c r="N1343" i="31"/>
  <c r="Z1343" i="31" s="1"/>
  <c r="AE1343" i="31" s="1"/>
  <c r="M1343" i="31"/>
  <c r="L1343" i="31"/>
  <c r="K1343" i="31"/>
  <c r="J1343" i="31"/>
  <c r="I1343" i="31"/>
  <c r="H1343" i="31"/>
  <c r="G1343" i="31"/>
  <c r="F1343" i="31"/>
  <c r="E1343" i="31"/>
  <c r="AF1342" i="31"/>
  <c r="O1342" i="31"/>
  <c r="AG1342" i="31" s="1"/>
  <c r="N1342" i="31"/>
  <c r="Z1342" i="31" s="1"/>
  <c r="AE1342" i="31" s="1"/>
  <c r="M1342" i="31"/>
  <c r="L1342" i="31"/>
  <c r="K1342" i="31"/>
  <c r="J1342" i="31"/>
  <c r="I1342" i="31"/>
  <c r="H1342" i="31"/>
  <c r="G1342" i="31"/>
  <c r="F1342" i="31"/>
  <c r="E1342" i="31"/>
  <c r="AG1341" i="31"/>
  <c r="AF1341" i="31"/>
  <c r="O1341" i="31"/>
  <c r="N1341" i="31"/>
  <c r="Z1341" i="31" s="1"/>
  <c r="AE1341" i="31" s="1"/>
  <c r="M1341" i="31"/>
  <c r="L1341" i="31"/>
  <c r="K1341" i="31"/>
  <c r="J1341" i="31"/>
  <c r="I1341" i="31"/>
  <c r="H1341" i="31"/>
  <c r="G1341" i="31"/>
  <c r="F1341" i="31"/>
  <c r="E1341" i="31"/>
  <c r="AF1340" i="31"/>
  <c r="Z1340" i="31"/>
  <c r="AE1340" i="31" s="1"/>
  <c r="O1340" i="31"/>
  <c r="AG1340" i="31" s="1"/>
  <c r="N1340" i="31"/>
  <c r="M1340" i="31"/>
  <c r="L1340" i="31"/>
  <c r="K1340" i="31"/>
  <c r="J1340" i="31"/>
  <c r="I1340" i="31"/>
  <c r="H1340" i="31"/>
  <c r="G1340" i="31"/>
  <c r="F1340" i="31"/>
  <c r="E1340" i="31"/>
  <c r="AF1339" i="31"/>
  <c r="Z1339" i="31"/>
  <c r="AE1339" i="31" s="1"/>
  <c r="O1339" i="31"/>
  <c r="AG1339" i="31" s="1"/>
  <c r="N1339" i="31"/>
  <c r="M1339" i="31"/>
  <c r="L1339" i="31"/>
  <c r="K1339" i="31"/>
  <c r="J1339" i="31"/>
  <c r="I1339" i="31"/>
  <c r="H1339" i="31"/>
  <c r="G1339" i="31"/>
  <c r="F1339" i="31"/>
  <c r="E1339" i="31"/>
  <c r="AF1338" i="31"/>
  <c r="O1338" i="31"/>
  <c r="AG1338" i="31" s="1"/>
  <c r="N1338" i="31"/>
  <c r="Z1338" i="31" s="1"/>
  <c r="AE1338" i="31" s="1"/>
  <c r="M1338" i="31"/>
  <c r="L1338" i="31"/>
  <c r="K1338" i="31"/>
  <c r="J1338" i="31"/>
  <c r="I1338" i="31"/>
  <c r="H1338" i="31"/>
  <c r="G1338" i="31"/>
  <c r="F1338" i="31"/>
  <c r="E1338" i="31"/>
  <c r="AG1337" i="31"/>
  <c r="AF1337" i="31"/>
  <c r="O1337" i="31"/>
  <c r="N1337" i="31"/>
  <c r="Z1337" i="31" s="1"/>
  <c r="AE1337" i="31" s="1"/>
  <c r="M1337" i="31"/>
  <c r="L1337" i="31"/>
  <c r="K1337" i="31"/>
  <c r="J1337" i="31"/>
  <c r="I1337" i="31"/>
  <c r="H1337" i="31"/>
  <c r="G1337" i="31"/>
  <c r="F1337" i="31"/>
  <c r="E1337" i="31"/>
  <c r="AG1336" i="31"/>
  <c r="AF1336" i="31"/>
  <c r="Z1336" i="31"/>
  <c r="AE1336" i="31" s="1"/>
  <c r="AF1335" i="31"/>
  <c r="O1335" i="31"/>
  <c r="AG1335" i="31" s="1"/>
  <c r="N1335" i="31"/>
  <c r="Z1335" i="31" s="1"/>
  <c r="AE1335" i="31" s="1"/>
  <c r="M1335" i="31"/>
  <c r="L1335" i="31"/>
  <c r="K1335" i="31"/>
  <c r="J1335" i="31"/>
  <c r="I1335" i="31"/>
  <c r="H1335" i="31"/>
  <c r="G1335" i="31"/>
  <c r="F1335" i="31"/>
  <c r="E1335" i="31"/>
  <c r="AF1334" i="31"/>
  <c r="O1334" i="31"/>
  <c r="AG1334" i="31" s="1"/>
  <c r="N1334" i="31"/>
  <c r="Z1334" i="31" s="1"/>
  <c r="AE1334" i="31" s="1"/>
  <c r="M1334" i="31"/>
  <c r="L1334" i="31"/>
  <c r="K1334" i="31"/>
  <c r="J1334" i="31"/>
  <c r="I1334" i="31"/>
  <c r="H1334" i="31"/>
  <c r="G1334" i="31"/>
  <c r="F1334" i="31"/>
  <c r="E1334" i="31"/>
  <c r="AG1333" i="31"/>
  <c r="AF1333" i="31"/>
  <c r="Z1333" i="31"/>
  <c r="AE1333" i="31" s="1"/>
  <c r="M1333" i="31"/>
  <c r="L1333" i="31"/>
  <c r="K1333" i="31"/>
  <c r="J1333" i="31"/>
  <c r="H1333" i="31"/>
  <c r="G1333" i="31"/>
  <c r="F1333" i="31"/>
  <c r="E1333" i="31"/>
  <c r="AG1332" i="31"/>
  <c r="Z1332" i="31"/>
  <c r="AE1332" i="31" s="1"/>
  <c r="X1332" i="31"/>
  <c r="AF1332" i="31" s="1"/>
  <c r="M1332" i="31"/>
  <c r="L1332" i="31"/>
  <c r="K1332" i="31"/>
  <c r="J1332" i="31"/>
  <c r="G1332" i="31"/>
  <c r="F1332" i="31"/>
  <c r="E1332" i="31"/>
  <c r="AF1331" i="31"/>
  <c r="Z1331" i="31"/>
  <c r="AE1331" i="31" s="1"/>
  <c r="X1331" i="31"/>
  <c r="O1331" i="31"/>
  <c r="AG1331" i="31" s="1"/>
  <c r="N1331" i="31"/>
  <c r="M1331" i="31"/>
  <c r="L1331" i="31"/>
  <c r="K1331" i="31"/>
  <c r="J1331" i="31"/>
  <c r="I1331" i="31"/>
  <c r="H1331" i="31"/>
  <c r="G1331" i="31"/>
  <c r="F1331" i="31"/>
  <c r="E1331" i="31"/>
  <c r="AF1330" i="31"/>
  <c r="O1330" i="31"/>
  <c r="AG1330" i="31" s="1"/>
  <c r="N1330" i="31"/>
  <c r="Z1330" i="31" s="1"/>
  <c r="AE1330" i="31" s="1"/>
  <c r="M1330" i="31"/>
  <c r="L1330" i="31"/>
  <c r="K1330" i="31"/>
  <c r="J1330" i="31"/>
  <c r="I1330" i="31"/>
  <c r="H1330" i="31"/>
  <c r="G1330" i="31"/>
  <c r="F1330" i="31"/>
  <c r="E1330" i="31"/>
  <c r="AF1329" i="31"/>
  <c r="O1329" i="31"/>
  <c r="AG1329" i="31" s="1"/>
  <c r="N1329" i="31"/>
  <c r="Z1329" i="31" s="1"/>
  <c r="AE1329" i="31" s="1"/>
  <c r="M1329" i="31"/>
  <c r="L1329" i="31"/>
  <c r="K1329" i="31"/>
  <c r="J1329" i="31"/>
  <c r="I1329" i="31"/>
  <c r="H1329" i="31"/>
  <c r="G1329" i="31"/>
  <c r="F1329" i="31"/>
  <c r="E1329" i="31"/>
  <c r="AF1328" i="31"/>
  <c r="O1328" i="31"/>
  <c r="AG1328" i="31" s="1"/>
  <c r="N1328" i="31"/>
  <c r="Z1328" i="31" s="1"/>
  <c r="AE1328" i="31" s="1"/>
  <c r="M1328" i="31"/>
  <c r="L1328" i="31"/>
  <c r="K1328" i="31"/>
  <c r="J1328" i="31"/>
  <c r="I1328" i="31"/>
  <c r="H1328" i="31"/>
  <c r="G1328" i="31"/>
  <c r="F1328" i="31"/>
  <c r="E1328" i="31"/>
  <c r="AF1327" i="31"/>
  <c r="O1327" i="31"/>
  <c r="AG1327" i="31" s="1"/>
  <c r="N1327" i="31"/>
  <c r="Z1327" i="31" s="1"/>
  <c r="AE1327" i="31" s="1"/>
  <c r="M1327" i="31"/>
  <c r="L1327" i="31"/>
  <c r="K1327" i="31"/>
  <c r="J1327" i="31"/>
  <c r="I1327" i="31"/>
  <c r="H1327" i="31"/>
  <c r="G1327" i="31"/>
  <c r="F1327" i="31"/>
  <c r="E1327" i="31"/>
  <c r="AF1326" i="31"/>
  <c r="O1326" i="31"/>
  <c r="AG1326" i="31" s="1"/>
  <c r="N1326" i="31"/>
  <c r="Z1326" i="31" s="1"/>
  <c r="AE1326" i="31" s="1"/>
  <c r="M1326" i="31"/>
  <c r="L1326" i="31"/>
  <c r="K1326" i="31"/>
  <c r="J1326" i="31"/>
  <c r="I1326" i="31"/>
  <c r="H1326" i="31"/>
  <c r="G1326" i="31"/>
  <c r="F1326" i="31"/>
  <c r="E1326" i="31"/>
  <c r="AG1325" i="31"/>
  <c r="AF1325" i="31"/>
  <c r="O1325" i="31"/>
  <c r="N1325" i="31"/>
  <c r="Z1325" i="31" s="1"/>
  <c r="AE1325" i="31" s="1"/>
  <c r="M1325" i="31"/>
  <c r="L1325" i="31"/>
  <c r="K1325" i="31"/>
  <c r="J1325" i="31"/>
  <c r="I1325" i="31"/>
  <c r="H1325" i="31"/>
  <c r="G1325" i="31"/>
  <c r="F1325" i="31"/>
  <c r="E1325" i="31"/>
  <c r="AF1324" i="31"/>
  <c r="Z1324" i="31"/>
  <c r="AE1324" i="31" s="1"/>
  <c r="O1324" i="31"/>
  <c r="AG1324" i="31" s="1"/>
  <c r="N1324" i="31"/>
  <c r="M1324" i="31"/>
  <c r="L1324" i="31"/>
  <c r="K1324" i="31"/>
  <c r="J1324" i="31"/>
  <c r="I1324" i="31"/>
  <c r="H1324" i="31"/>
  <c r="G1324" i="31"/>
  <c r="F1324" i="31"/>
  <c r="E1324" i="31"/>
  <c r="AF1323" i="31"/>
  <c r="O1323" i="31"/>
  <c r="AG1323" i="31" s="1"/>
  <c r="N1323" i="31"/>
  <c r="Z1323" i="31" s="1"/>
  <c r="AE1323" i="31" s="1"/>
  <c r="M1323" i="31"/>
  <c r="L1323" i="31"/>
  <c r="K1323" i="31"/>
  <c r="J1323" i="31"/>
  <c r="I1323" i="31"/>
  <c r="H1323" i="31"/>
  <c r="G1323" i="31"/>
  <c r="F1323" i="31"/>
  <c r="E1323" i="31"/>
  <c r="AF1322" i="31"/>
  <c r="O1322" i="31"/>
  <c r="AG1322" i="31" s="1"/>
  <c r="N1322" i="31"/>
  <c r="Z1322" i="31" s="1"/>
  <c r="AE1322" i="31" s="1"/>
  <c r="M1322" i="31"/>
  <c r="L1322" i="31"/>
  <c r="K1322" i="31"/>
  <c r="J1322" i="31"/>
  <c r="I1322" i="31"/>
  <c r="H1322" i="31"/>
  <c r="G1322" i="31"/>
  <c r="F1322" i="31"/>
  <c r="E1322" i="31"/>
  <c r="AF1321" i="31"/>
  <c r="O1321" i="31"/>
  <c r="AG1321" i="31" s="1"/>
  <c r="N1321" i="31"/>
  <c r="Z1321" i="31" s="1"/>
  <c r="AE1321" i="31" s="1"/>
  <c r="M1321" i="31"/>
  <c r="L1321" i="31"/>
  <c r="K1321" i="31"/>
  <c r="J1321" i="31"/>
  <c r="I1321" i="31"/>
  <c r="H1321" i="31"/>
  <c r="G1321" i="31"/>
  <c r="F1321" i="31"/>
  <c r="E1321" i="31"/>
  <c r="AF1320" i="31"/>
  <c r="O1320" i="31"/>
  <c r="AG1320" i="31" s="1"/>
  <c r="N1320" i="31"/>
  <c r="Z1320" i="31" s="1"/>
  <c r="AE1320" i="31" s="1"/>
  <c r="M1320" i="31"/>
  <c r="L1320" i="31"/>
  <c r="K1320" i="31"/>
  <c r="J1320" i="31"/>
  <c r="I1320" i="31"/>
  <c r="H1320" i="31"/>
  <c r="G1320" i="31"/>
  <c r="F1320" i="31"/>
  <c r="E1320" i="31"/>
  <c r="AF1319" i="31"/>
  <c r="O1319" i="31"/>
  <c r="AG1319" i="31" s="1"/>
  <c r="N1319" i="31"/>
  <c r="Z1319" i="31" s="1"/>
  <c r="AE1319" i="31" s="1"/>
  <c r="M1319" i="31"/>
  <c r="L1319" i="31"/>
  <c r="K1319" i="31"/>
  <c r="J1319" i="31"/>
  <c r="I1319" i="31"/>
  <c r="H1319" i="31"/>
  <c r="G1319" i="31"/>
  <c r="F1319" i="31"/>
  <c r="E1319" i="31"/>
  <c r="AF1318" i="31"/>
  <c r="O1318" i="31"/>
  <c r="AG1318" i="31" s="1"/>
  <c r="N1318" i="31"/>
  <c r="Z1318" i="31" s="1"/>
  <c r="AE1318" i="31" s="1"/>
  <c r="M1318" i="31"/>
  <c r="L1318" i="31"/>
  <c r="K1318" i="31"/>
  <c r="J1318" i="31"/>
  <c r="I1318" i="31"/>
  <c r="H1318" i="31"/>
  <c r="G1318" i="31"/>
  <c r="F1318" i="31"/>
  <c r="E1318" i="31"/>
  <c r="AG1317" i="31"/>
  <c r="AF1317" i="31"/>
  <c r="O1317" i="31"/>
  <c r="N1317" i="31"/>
  <c r="Z1317" i="31" s="1"/>
  <c r="AE1317" i="31" s="1"/>
  <c r="M1317" i="31"/>
  <c r="L1317" i="31"/>
  <c r="K1317" i="31"/>
  <c r="J1317" i="31"/>
  <c r="I1317" i="31"/>
  <c r="H1317" i="31"/>
  <c r="G1317" i="31"/>
  <c r="F1317" i="31"/>
  <c r="E1317" i="31"/>
  <c r="AG1316" i="31"/>
  <c r="AF1316" i="31"/>
  <c r="O1316" i="31"/>
  <c r="N1316" i="31"/>
  <c r="Z1316" i="31" s="1"/>
  <c r="AE1316" i="31" s="1"/>
  <c r="M1316" i="31"/>
  <c r="L1316" i="31"/>
  <c r="K1316" i="31"/>
  <c r="J1316" i="31"/>
  <c r="I1316" i="31"/>
  <c r="H1316" i="31"/>
  <c r="G1316" i="31"/>
  <c r="F1316" i="31"/>
  <c r="E1316" i="31"/>
  <c r="AF1315" i="31"/>
  <c r="Z1315" i="31"/>
  <c r="AE1315" i="31" s="1"/>
  <c r="O1315" i="31"/>
  <c r="AG1315" i="31" s="1"/>
  <c r="N1315" i="31"/>
  <c r="M1315" i="31"/>
  <c r="L1315" i="31"/>
  <c r="K1315" i="31"/>
  <c r="J1315" i="31"/>
  <c r="I1315" i="31"/>
  <c r="H1315" i="31"/>
  <c r="G1315" i="31"/>
  <c r="F1315" i="31"/>
  <c r="E1315" i="31"/>
  <c r="AF1314" i="31"/>
  <c r="Z1314" i="31"/>
  <c r="AE1314" i="31" s="1"/>
  <c r="O1314" i="31"/>
  <c r="AG1314" i="31" s="1"/>
  <c r="N1314" i="31"/>
  <c r="M1314" i="31"/>
  <c r="L1314" i="31"/>
  <c r="K1314" i="31"/>
  <c r="J1314" i="31"/>
  <c r="I1314" i="31"/>
  <c r="H1314" i="31"/>
  <c r="G1314" i="31"/>
  <c r="F1314" i="31"/>
  <c r="E1314" i="31"/>
  <c r="AF1313" i="31"/>
  <c r="O1313" i="31"/>
  <c r="AG1313" i="31" s="1"/>
  <c r="N1313" i="31"/>
  <c r="Z1313" i="31" s="1"/>
  <c r="AE1313" i="31" s="1"/>
  <c r="M1313" i="31"/>
  <c r="L1313" i="31"/>
  <c r="K1313" i="31"/>
  <c r="J1313" i="31"/>
  <c r="I1313" i="31"/>
  <c r="H1313" i="31"/>
  <c r="G1313" i="31"/>
  <c r="F1313" i="31"/>
  <c r="E1313" i="31"/>
  <c r="AF1312" i="31"/>
  <c r="O1312" i="31"/>
  <c r="AG1312" i="31" s="1"/>
  <c r="N1312" i="31"/>
  <c r="Z1312" i="31" s="1"/>
  <c r="AE1312" i="31" s="1"/>
  <c r="M1312" i="31"/>
  <c r="L1312" i="31"/>
  <c r="K1312" i="31"/>
  <c r="J1312" i="31"/>
  <c r="I1312" i="31"/>
  <c r="H1312" i="31"/>
  <c r="G1312" i="31"/>
  <c r="F1312" i="31"/>
  <c r="E1312" i="31"/>
  <c r="AF1311" i="31"/>
  <c r="O1311" i="31"/>
  <c r="AG1311" i="31" s="1"/>
  <c r="N1311" i="31"/>
  <c r="Z1311" i="31" s="1"/>
  <c r="AE1311" i="31" s="1"/>
  <c r="M1311" i="31"/>
  <c r="L1311" i="31"/>
  <c r="K1311" i="31"/>
  <c r="J1311" i="31"/>
  <c r="I1311" i="31"/>
  <c r="H1311" i="31"/>
  <c r="G1311" i="31"/>
  <c r="F1311" i="31"/>
  <c r="E1311" i="31"/>
  <c r="AF1310" i="31"/>
  <c r="O1310" i="31"/>
  <c r="AG1310" i="31" s="1"/>
  <c r="N1310" i="31"/>
  <c r="Z1310" i="31" s="1"/>
  <c r="AE1310" i="31" s="1"/>
  <c r="M1310" i="31"/>
  <c r="L1310" i="31"/>
  <c r="K1310" i="31"/>
  <c r="J1310" i="31"/>
  <c r="I1310" i="31"/>
  <c r="H1310" i="31"/>
  <c r="G1310" i="31"/>
  <c r="F1310" i="31"/>
  <c r="E1310" i="31"/>
  <c r="AG1309" i="31"/>
  <c r="AF1309" i="31"/>
  <c r="O1309" i="31"/>
  <c r="N1309" i="31"/>
  <c r="Z1309" i="31" s="1"/>
  <c r="AE1309" i="31" s="1"/>
  <c r="M1309" i="31"/>
  <c r="L1309" i="31"/>
  <c r="K1309" i="31"/>
  <c r="J1309" i="31"/>
  <c r="I1309" i="31"/>
  <c r="H1309" i="31"/>
  <c r="G1309" i="31"/>
  <c r="F1309" i="31"/>
  <c r="E1309" i="31"/>
  <c r="AG1308" i="31"/>
  <c r="AF1308" i="31"/>
  <c r="Z1308" i="31"/>
  <c r="AE1308" i="31" s="1"/>
  <c r="O1308" i="31"/>
  <c r="N1308" i="31"/>
  <c r="M1308" i="31"/>
  <c r="L1308" i="31"/>
  <c r="K1308" i="31"/>
  <c r="J1308" i="31"/>
  <c r="I1308" i="31"/>
  <c r="H1308" i="31"/>
  <c r="G1308" i="31"/>
  <c r="F1308" i="31"/>
  <c r="E1308" i="31"/>
  <c r="AF1307" i="31"/>
  <c r="O1307" i="31"/>
  <c r="AG1307" i="31" s="1"/>
  <c r="N1307" i="31"/>
  <c r="Z1307" i="31" s="1"/>
  <c r="AE1307" i="31" s="1"/>
  <c r="M1307" i="31"/>
  <c r="L1307" i="31"/>
  <c r="K1307" i="31"/>
  <c r="J1307" i="31"/>
  <c r="I1307" i="31"/>
  <c r="H1307" i="31"/>
  <c r="G1307" i="31"/>
  <c r="F1307" i="31"/>
  <c r="E1307" i="31"/>
  <c r="AF1306" i="31"/>
  <c r="O1306" i="31"/>
  <c r="AG1306" i="31" s="1"/>
  <c r="N1306" i="31"/>
  <c r="Z1306" i="31" s="1"/>
  <c r="AE1306" i="31" s="1"/>
  <c r="M1306" i="31"/>
  <c r="L1306" i="31"/>
  <c r="K1306" i="31"/>
  <c r="J1306" i="31"/>
  <c r="I1306" i="31"/>
  <c r="H1306" i="31"/>
  <c r="G1306" i="31"/>
  <c r="F1306" i="31"/>
  <c r="E1306" i="31"/>
  <c r="AF1305" i="31"/>
  <c r="O1305" i="31"/>
  <c r="AG1305" i="31" s="1"/>
  <c r="N1305" i="31"/>
  <c r="Z1305" i="31" s="1"/>
  <c r="AE1305" i="31" s="1"/>
  <c r="M1305" i="31"/>
  <c r="L1305" i="31"/>
  <c r="K1305" i="31"/>
  <c r="J1305" i="31"/>
  <c r="I1305" i="31"/>
  <c r="H1305" i="31"/>
  <c r="G1305" i="31"/>
  <c r="F1305" i="31"/>
  <c r="E1305" i="31"/>
  <c r="AF1304" i="31"/>
  <c r="Z1304" i="31"/>
  <c r="AE1304" i="31" s="1"/>
  <c r="O1304" i="31"/>
  <c r="AG1304" i="31" s="1"/>
  <c r="N1304" i="31"/>
  <c r="M1304" i="31"/>
  <c r="L1304" i="31"/>
  <c r="K1304" i="31"/>
  <c r="J1304" i="31"/>
  <c r="I1304" i="31"/>
  <c r="H1304" i="31"/>
  <c r="G1304" i="31"/>
  <c r="F1304" i="31"/>
  <c r="E1304" i="31"/>
  <c r="AF1303" i="31"/>
  <c r="O1303" i="31"/>
  <c r="AG1303" i="31" s="1"/>
  <c r="N1303" i="31"/>
  <c r="Z1303" i="31" s="1"/>
  <c r="AE1303" i="31" s="1"/>
  <c r="M1303" i="31"/>
  <c r="L1303" i="31"/>
  <c r="K1303" i="31"/>
  <c r="J1303" i="31"/>
  <c r="I1303" i="31"/>
  <c r="H1303" i="31"/>
  <c r="G1303" i="31"/>
  <c r="F1303" i="31"/>
  <c r="E1303" i="31"/>
  <c r="AG1302" i="31"/>
  <c r="AF1302" i="31"/>
  <c r="O1302" i="31"/>
  <c r="N1302" i="31"/>
  <c r="Z1302" i="31" s="1"/>
  <c r="AE1302" i="31" s="1"/>
  <c r="M1302" i="31"/>
  <c r="L1302" i="31"/>
  <c r="K1302" i="31"/>
  <c r="J1302" i="31"/>
  <c r="I1302" i="31"/>
  <c r="H1302" i="31"/>
  <c r="G1302" i="31"/>
  <c r="F1302" i="31"/>
  <c r="E1302" i="31"/>
  <c r="AG1301" i="31"/>
  <c r="AF1301" i="31"/>
  <c r="AE1301" i="31"/>
  <c r="Z1301" i="31"/>
  <c r="AF1300" i="31"/>
  <c r="O1300" i="31"/>
  <c r="AG1300" i="31" s="1"/>
  <c r="N1300" i="31"/>
  <c r="Z1300" i="31" s="1"/>
  <c r="AE1300" i="31" s="1"/>
  <c r="M1300" i="31"/>
  <c r="L1300" i="31"/>
  <c r="K1300" i="31"/>
  <c r="J1300" i="31"/>
  <c r="I1300" i="31"/>
  <c r="H1300" i="31"/>
  <c r="G1300" i="31"/>
  <c r="F1300" i="31"/>
  <c r="E1300" i="31"/>
  <c r="AF1299" i="31"/>
  <c r="Z1299" i="31"/>
  <c r="AE1299" i="31" s="1"/>
  <c r="O1299" i="31"/>
  <c r="AG1299" i="31" s="1"/>
  <c r="N1299" i="31"/>
  <c r="M1299" i="31"/>
  <c r="L1299" i="31"/>
  <c r="K1299" i="31"/>
  <c r="J1299" i="31"/>
  <c r="I1299" i="31"/>
  <c r="H1299" i="31"/>
  <c r="G1299" i="31"/>
  <c r="F1299" i="31"/>
  <c r="E1299" i="31"/>
  <c r="AG1298" i="31"/>
  <c r="AF1298" i="31"/>
  <c r="Z1298" i="31"/>
  <c r="AE1298" i="31" s="1"/>
  <c r="M1298" i="31"/>
  <c r="L1298" i="31"/>
  <c r="K1298" i="31"/>
  <c r="J1298" i="31"/>
  <c r="H1298" i="31"/>
  <c r="G1298" i="31"/>
  <c r="F1298" i="31"/>
  <c r="E1298" i="31"/>
  <c r="AG1297" i="31"/>
  <c r="AF1297" i="31"/>
  <c r="Z1297" i="31"/>
  <c r="AE1297" i="31" s="1"/>
  <c r="X1297" i="31"/>
  <c r="M1297" i="31"/>
  <c r="L1297" i="31"/>
  <c r="K1297" i="31"/>
  <c r="J1297" i="31"/>
  <c r="G1297" i="31"/>
  <c r="F1297" i="31"/>
  <c r="E1297" i="31"/>
  <c r="X1296" i="31"/>
  <c r="AF1296" i="31" s="1"/>
  <c r="O1296" i="31"/>
  <c r="AG1296" i="31" s="1"/>
  <c r="N1296" i="31"/>
  <c r="Z1296" i="31" s="1"/>
  <c r="AE1296" i="31" s="1"/>
  <c r="M1296" i="31"/>
  <c r="L1296" i="31"/>
  <c r="K1296" i="31"/>
  <c r="J1296" i="31"/>
  <c r="I1296" i="31"/>
  <c r="H1296" i="31"/>
  <c r="G1296" i="31"/>
  <c r="F1296" i="31"/>
  <c r="E1296" i="31"/>
  <c r="AF1295" i="31"/>
  <c r="O1295" i="31"/>
  <c r="AG1295" i="31" s="1"/>
  <c r="N1295" i="31"/>
  <c r="Z1295" i="31" s="1"/>
  <c r="AE1295" i="31" s="1"/>
  <c r="M1295" i="31"/>
  <c r="L1295" i="31"/>
  <c r="K1295" i="31"/>
  <c r="J1295" i="31"/>
  <c r="I1295" i="31"/>
  <c r="H1295" i="31"/>
  <c r="G1295" i="31"/>
  <c r="F1295" i="31"/>
  <c r="E1295" i="31"/>
  <c r="AF1294" i="31"/>
  <c r="O1294" i="31"/>
  <c r="AG1294" i="31" s="1"/>
  <c r="N1294" i="31"/>
  <c r="Z1294" i="31" s="1"/>
  <c r="AE1294" i="31" s="1"/>
  <c r="M1294" i="31"/>
  <c r="L1294" i="31"/>
  <c r="K1294" i="31"/>
  <c r="J1294" i="31"/>
  <c r="I1294" i="31"/>
  <c r="H1294" i="31"/>
  <c r="G1294" i="31"/>
  <c r="F1294" i="31"/>
  <c r="E1294" i="31"/>
  <c r="AF1293" i="31"/>
  <c r="O1293" i="31"/>
  <c r="AG1293" i="31" s="1"/>
  <c r="N1293" i="31"/>
  <c r="Z1293" i="31" s="1"/>
  <c r="AE1293" i="31" s="1"/>
  <c r="M1293" i="31"/>
  <c r="L1293" i="31"/>
  <c r="K1293" i="31"/>
  <c r="J1293" i="31"/>
  <c r="I1293" i="31"/>
  <c r="H1293" i="31"/>
  <c r="G1293" i="31"/>
  <c r="F1293" i="31"/>
  <c r="E1293" i="31"/>
  <c r="AF1292" i="31"/>
  <c r="O1292" i="31"/>
  <c r="AG1292" i="31" s="1"/>
  <c r="N1292" i="31"/>
  <c r="Z1292" i="31" s="1"/>
  <c r="AE1292" i="31" s="1"/>
  <c r="M1292" i="31"/>
  <c r="L1292" i="31"/>
  <c r="K1292" i="31"/>
  <c r="J1292" i="31"/>
  <c r="I1292" i="31"/>
  <c r="H1292" i="31"/>
  <c r="G1292" i="31"/>
  <c r="F1292" i="31"/>
  <c r="E1292" i="31"/>
  <c r="AG1291" i="31"/>
  <c r="AF1291" i="31"/>
  <c r="Z1291" i="31"/>
  <c r="AE1291" i="31" s="1"/>
  <c r="O1291" i="31"/>
  <c r="N1291" i="31"/>
  <c r="M1291" i="31"/>
  <c r="L1291" i="31"/>
  <c r="K1291" i="31"/>
  <c r="J1291" i="31"/>
  <c r="I1291" i="31"/>
  <c r="H1291" i="31"/>
  <c r="G1291" i="31"/>
  <c r="F1291" i="31"/>
  <c r="E1291" i="31"/>
  <c r="AF1290" i="31"/>
  <c r="Z1290" i="31"/>
  <c r="AE1290" i="31" s="1"/>
  <c r="O1290" i="31"/>
  <c r="AG1290" i="31" s="1"/>
  <c r="N1290" i="31"/>
  <c r="M1290" i="31"/>
  <c r="L1290" i="31"/>
  <c r="K1290" i="31"/>
  <c r="J1290" i="31"/>
  <c r="I1290" i="31"/>
  <c r="H1290" i="31"/>
  <c r="G1290" i="31"/>
  <c r="F1290" i="31"/>
  <c r="E1290" i="31"/>
  <c r="AF1289" i="31"/>
  <c r="O1289" i="31"/>
  <c r="AG1289" i="31" s="1"/>
  <c r="N1289" i="31"/>
  <c r="Z1289" i="31" s="1"/>
  <c r="AE1289" i="31" s="1"/>
  <c r="M1289" i="31"/>
  <c r="L1289" i="31"/>
  <c r="K1289" i="31"/>
  <c r="J1289" i="31"/>
  <c r="I1289" i="31"/>
  <c r="H1289" i="31"/>
  <c r="G1289" i="31"/>
  <c r="F1289" i="31"/>
  <c r="E1289" i="31"/>
  <c r="AF1288" i="31"/>
  <c r="O1288" i="31"/>
  <c r="AG1288" i="31" s="1"/>
  <c r="N1288" i="31"/>
  <c r="Z1288" i="31" s="1"/>
  <c r="AE1288" i="31" s="1"/>
  <c r="M1288" i="31"/>
  <c r="L1288" i="31"/>
  <c r="K1288" i="31"/>
  <c r="J1288" i="31"/>
  <c r="I1288" i="31"/>
  <c r="H1288" i="31"/>
  <c r="G1288" i="31"/>
  <c r="F1288" i="31"/>
  <c r="E1288" i="31"/>
  <c r="AF1287" i="31"/>
  <c r="O1287" i="31"/>
  <c r="AG1287" i="31" s="1"/>
  <c r="N1287" i="31"/>
  <c r="Z1287" i="31" s="1"/>
  <c r="AE1287" i="31" s="1"/>
  <c r="M1287" i="31"/>
  <c r="L1287" i="31"/>
  <c r="K1287" i="31"/>
  <c r="J1287" i="31"/>
  <c r="I1287" i="31"/>
  <c r="H1287" i="31"/>
  <c r="G1287" i="31"/>
  <c r="F1287" i="31"/>
  <c r="E1287" i="31"/>
  <c r="AG1286" i="31"/>
  <c r="AF1286" i="31"/>
  <c r="O1286" i="31"/>
  <c r="N1286" i="31"/>
  <c r="Z1286" i="31" s="1"/>
  <c r="AE1286" i="31" s="1"/>
  <c r="M1286" i="31"/>
  <c r="L1286" i="31"/>
  <c r="K1286" i="31"/>
  <c r="J1286" i="31"/>
  <c r="I1286" i="31"/>
  <c r="H1286" i="31"/>
  <c r="G1286" i="31"/>
  <c r="F1286" i="31"/>
  <c r="E1286" i="31"/>
  <c r="AF1285" i="31"/>
  <c r="O1285" i="31"/>
  <c r="AG1285" i="31" s="1"/>
  <c r="N1285" i="31"/>
  <c r="Z1285" i="31" s="1"/>
  <c r="AE1285" i="31" s="1"/>
  <c r="M1285" i="31"/>
  <c r="L1285" i="31"/>
  <c r="K1285" i="31"/>
  <c r="J1285" i="31"/>
  <c r="I1285" i="31"/>
  <c r="H1285" i="31"/>
  <c r="G1285" i="31"/>
  <c r="F1285" i="31"/>
  <c r="E1285" i="31"/>
  <c r="AF1284" i="31"/>
  <c r="O1284" i="31"/>
  <c r="AG1284" i="31" s="1"/>
  <c r="N1284" i="31"/>
  <c r="Z1284" i="31" s="1"/>
  <c r="AE1284" i="31" s="1"/>
  <c r="M1284" i="31"/>
  <c r="L1284" i="31"/>
  <c r="K1284" i="31"/>
  <c r="J1284" i="31"/>
  <c r="I1284" i="31"/>
  <c r="H1284" i="31"/>
  <c r="G1284" i="31"/>
  <c r="F1284" i="31"/>
  <c r="E1284" i="31"/>
  <c r="AG1283" i="31"/>
  <c r="AF1283" i="31"/>
  <c r="Z1283" i="31"/>
  <c r="AE1283" i="31" s="1"/>
  <c r="O1283" i="31"/>
  <c r="N1283" i="31"/>
  <c r="M1283" i="31"/>
  <c r="L1283" i="31"/>
  <c r="K1283" i="31"/>
  <c r="J1283" i="31"/>
  <c r="I1283" i="31"/>
  <c r="H1283" i="31"/>
  <c r="G1283" i="31"/>
  <c r="F1283" i="31"/>
  <c r="E1283" i="31"/>
  <c r="AF1282" i="31"/>
  <c r="Z1282" i="31"/>
  <c r="AE1282" i="31" s="1"/>
  <c r="O1282" i="31"/>
  <c r="AG1282" i="31" s="1"/>
  <c r="N1282" i="31"/>
  <c r="M1282" i="31"/>
  <c r="L1282" i="31"/>
  <c r="K1282" i="31"/>
  <c r="J1282" i="31"/>
  <c r="I1282" i="31"/>
  <c r="H1282" i="31"/>
  <c r="G1282" i="31"/>
  <c r="F1282" i="31"/>
  <c r="E1282" i="31"/>
  <c r="AF1281" i="31"/>
  <c r="O1281" i="31"/>
  <c r="AG1281" i="31" s="1"/>
  <c r="N1281" i="31"/>
  <c r="Z1281" i="31" s="1"/>
  <c r="AE1281" i="31" s="1"/>
  <c r="M1281" i="31"/>
  <c r="L1281" i="31"/>
  <c r="K1281" i="31"/>
  <c r="J1281" i="31"/>
  <c r="I1281" i="31"/>
  <c r="H1281" i="31"/>
  <c r="G1281" i="31"/>
  <c r="F1281" i="31"/>
  <c r="E1281" i="31"/>
  <c r="AF1280" i="31"/>
  <c r="O1280" i="31"/>
  <c r="AG1280" i="31" s="1"/>
  <c r="N1280" i="31"/>
  <c r="Z1280" i="31" s="1"/>
  <c r="AE1280" i="31" s="1"/>
  <c r="M1280" i="31"/>
  <c r="L1280" i="31"/>
  <c r="K1280" i="31"/>
  <c r="J1280" i="31"/>
  <c r="I1280" i="31"/>
  <c r="H1280" i="31"/>
  <c r="G1280" i="31"/>
  <c r="F1280" i="31"/>
  <c r="E1280" i="31"/>
  <c r="AF1279" i="31"/>
  <c r="O1279" i="31"/>
  <c r="AG1279" i="31" s="1"/>
  <c r="N1279" i="31"/>
  <c r="Z1279" i="31" s="1"/>
  <c r="AE1279" i="31" s="1"/>
  <c r="M1279" i="31"/>
  <c r="L1279" i="31"/>
  <c r="K1279" i="31"/>
  <c r="J1279" i="31"/>
  <c r="I1279" i="31"/>
  <c r="H1279" i="31"/>
  <c r="G1279" i="31"/>
  <c r="F1279" i="31"/>
  <c r="E1279" i="31"/>
  <c r="AF1278" i="31"/>
  <c r="O1278" i="31"/>
  <c r="AG1278" i="31" s="1"/>
  <c r="N1278" i="31"/>
  <c r="Z1278" i="31" s="1"/>
  <c r="AE1278" i="31" s="1"/>
  <c r="M1278" i="31"/>
  <c r="L1278" i="31"/>
  <c r="K1278" i="31"/>
  <c r="J1278" i="31"/>
  <c r="I1278" i="31"/>
  <c r="H1278" i="31"/>
  <c r="G1278" i="31"/>
  <c r="F1278" i="31"/>
  <c r="E1278" i="31"/>
  <c r="AG1277" i="31"/>
  <c r="AF1277" i="31"/>
  <c r="O1277" i="31"/>
  <c r="N1277" i="31"/>
  <c r="Z1277" i="31" s="1"/>
  <c r="AE1277" i="31" s="1"/>
  <c r="M1277" i="31"/>
  <c r="L1277" i="31"/>
  <c r="K1277" i="31"/>
  <c r="J1277" i="31"/>
  <c r="I1277" i="31"/>
  <c r="H1277" i="31"/>
  <c r="G1277" i="31"/>
  <c r="F1277" i="31"/>
  <c r="E1277" i="31"/>
  <c r="AG1276" i="31"/>
  <c r="AF1276" i="31"/>
  <c r="Z1276" i="31"/>
  <c r="AE1276" i="31" s="1"/>
  <c r="O1276" i="31"/>
  <c r="N1276" i="31"/>
  <c r="M1276" i="31"/>
  <c r="L1276" i="31"/>
  <c r="K1276" i="31"/>
  <c r="J1276" i="31"/>
  <c r="I1276" i="31"/>
  <c r="H1276" i="31"/>
  <c r="G1276" i="31"/>
  <c r="F1276" i="31"/>
  <c r="E1276" i="31"/>
  <c r="AF1275" i="31"/>
  <c r="O1275" i="31"/>
  <c r="AG1275" i="31" s="1"/>
  <c r="N1275" i="31"/>
  <c r="Z1275" i="31" s="1"/>
  <c r="AE1275" i="31" s="1"/>
  <c r="M1275" i="31"/>
  <c r="L1275" i="31"/>
  <c r="K1275" i="31"/>
  <c r="J1275" i="31"/>
  <c r="I1275" i="31"/>
  <c r="H1275" i="31"/>
  <c r="G1275" i="31"/>
  <c r="F1275" i="31"/>
  <c r="E1275" i="31"/>
  <c r="AF1274" i="31"/>
  <c r="O1274" i="31"/>
  <c r="AG1274" i="31" s="1"/>
  <c r="N1274" i="31"/>
  <c r="Z1274" i="31" s="1"/>
  <c r="AE1274" i="31" s="1"/>
  <c r="M1274" i="31"/>
  <c r="L1274" i="31"/>
  <c r="K1274" i="31"/>
  <c r="J1274" i="31"/>
  <c r="I1274" i="31"/>
  <c r="H1274" i="31"/>
  <c r="G1274" i="31"/>
  <c r="F1274" i="31"/>
  <c r="E1274" i="31"/>
  <c r="AF1273" i="31"/>
  <c r="O1273" i="31"/>
  <c r="AG1273" i="31" s="1"/>
  <c r="N1273" i="31"/>
  <c r="Z1273" i="31" s="1"/>
  <c r="AE1273" i="31" s="1"/>
  <c r="M1273" i="31"/>
  <c r="L1273" i="31"/>
  <c r="K1273" i="31"/>
  <c r="J1273" i="31"/>
  <c r="I1273" i="31"/>
  <c r="H1273" i="31"/>
  <c r="G1273" i="31"/>
  <c r="F1273" i="31"/>
  <c r="E1273" i="31"/>
  <c r="AF1272" i="31"/>
  <c r="O1272" i="31"/>
  <c r="AG1272" i="31" s="1"/>
  <c r="N1272" i="31"/>
  <c r="Z1272" i="31" s="1"/>
  <c r="AE1272" i="31" s="1"/>
  <c r="M1272" i="31"/>
  <c r="L1272" i="31"/>
  <c r="K1272" i="31"/>
  <c r="J1272" i="31"/>
  <c r="I1272" i="31"/>
  <c r="H1272" i="31"/>
  <c r="G1272" i="31"/>
  <c r="F1272" i="31"/>
  <c r="E1272" i="31"/>
  <c r="AF1271" i="31"/>
  <c r="O1271" i="31"/>
  <c r="AG1271" i="31" s="1"/>
  <c r="N1271" i="31"/>
  <c r="Z1271" i="31" s="1"/>
  <c r="AE1271" i="31" s="1"/>
  <c r="M1271" i="31"/>
  <c r="L1271" i="31"/>
  <c r="K1271" i="31"/>
  <c r="J1271" i="31"/>
  <c r="I1271" i="31"/>
  <c r="H1271" i="31"/>
  <c r="G1271" i="31"/>
  <c r="F1271" i="31"/>
  <c r="E1271" i="31"/>
  <c r="AF1270" i="31"/>
  <c r="O1270" i="31"/>
  <c r="AG1270" i="31" s="1"/>
  <c r="N1270" i="31"/>
  <c r="Z1270" i="31" s="1"/>
  <c r="AE1270" i="31" s="1"/>
  <c r="M1270" i="31"/>
  <c r="L1270" i="31"/>
  <c r="K1270" i="31"/>
  <c r="J1270" i="31"/>
  <c r="I1270" i="31"/>
  <c r="H1270" i="31"/>
  <c r="G1270" i="31"/>
  <c r="F1270" i="31"/>
  <c r="E1270" i="31"/>
  <c r="AG1269" i="31"/>
  <c r="AF1269" i="31"/>
  <c r="O1269" i="31"/>
  <c r="N1269" i="31"/>
  <c r="Z1269" i="31" s="1"/>
  <c r="AE1269" i="31" s="1"/>
  <c r="M1269" i="31"/>
  <c r="L1269" i="31"/>
  <c r="K1269" i="31"/>
  <c r="J1269" i="31"/>
  <c r="I1269" i="31"/>
  <c r="H1269" i="31"/>
  <c r="G1269" i="31"/>
  <c r="F1269" i="31"/>
  <c r="E1269" i="31"/>
  <c r="AF1268" i="31"/>
  <c r="Z1268" i="31"/>
  <c r="AE1268" i="31" s="1"/>
  <c r="O1268" i="31"/>
  <c r="AG1268" i="31" s="1"/>
  <c r="N1268" i="31"/>
  <c r="M1268" i="31"/>
  <c r="L1268" i="31"/>
  <c r="K1268" i="31"/>
  <c r="J1268" i="31"/>
  <c r="I1268" i="31"/>
  <c r="H1268" i="31"/>
  <c r="G1268" i="31"/>
  <c r="F1268" i="31"/>
  <c r="E1268" i="31"/>
  <c r="AF1267" i="31"/>
  <c r="Z1267" i="31"/>
  <c r="AE1267" i="31" s="1"/>
  <c r="O1267" i="31"/>
  <c r="AG1267" i="31" s="1"/>
  <c r="N1267" i="31"/>
  <c r="M1267" i="31"/>
  <c r="L1267" i="31"/>
  <c r="K1267" i="31"/>
  <c r="J1267" i="31"/>
  <c r="I1267" i="31"/>
  <c r="H1267" i="31"/>
  <c r="G1267" i="31"/>
  <c r="F1267" i="31"/>
  <c r="E1267" i="31"/>
  <c r="AG1266" i="31"/>
  <c r="AF1266" i="31"/>
  <c r="Z1266" i="31"/>
  <c r="AE1266" i="31" s="1"/>
  <c r="AF1265" i="31"/>
  <c r="O1265" i="31"/>
  <c r="AG1265" i="31" s="1"/>
  <c r="N1265" i="31"/>
  <c r="Z1265" i="31" s="1"/>
  <c r="AE1265" i="31" s="1"/>
  <c r="M1265" i="31"/>
  <c r="L1265" i="31"/>
  <c r="K1265" i="31"/>
  <c r="J1265" i="31"/>
  <c r="I1265" i="31"/>
  <c r="H1265" i="31"/>
  <c r="G1265" i="31"/>
  <c r="F1265" i="31"/>
  <c r="E1265" i="31"/>
  <c r="AF1264" i="31"/>
  <c r="O1264" i="31"/>
  <c r="AG1264" i="31" s="1"/>
  <c r="N1264" i="31"/>
  <c r="Z1264" i="31" s="1"/>
  <c r="AE1264" i="31" s="1"/>
  <c r="M1264" i="31"/>
  <c r="L1264" i="31"/>
  <c r="K1264" i="31"/>
  <c r="J1264" i="31"/>
  <c r="I1264" i="31"/>
  <c r="H1264" i="31"/>
  <c r="G1264" i="31"/>
  <c r="F1264" i="31"/>
  <c r="E1264" i="31"/>
  <c r="AG1263" i="31"/>
  <c r="AF1263" i="31"/>
  <c r="AE1263" i="31"/>
  <c r="Z1263" i="31"/>
  <c r="M1263" i="31"/>
  <c r="L1263" i="31"/>
  <c r="K1263" i="31"/>
  <c r="J1263" i="31"/>
  <c r="H1263" i="31"/>
  <c r="G1263" i="31"/>
  <c r="F1263" i="31"/>
  <c r="E1263" i="31"/>
  <c r="AG1262" i="31"/>
  <c r="Z1262" i="31"/>
  <c r="AE1262" i="31" s="1"/>
  <c r="X1262" i="31"/>
  <c r="AF1262" i="31" s="1"/>
  <c r="M1262" i="31"/>
  <c r="L1262" i="31"/>
  <c r="K1262" i="31"/>
  <c r="J1262" i="31"/>
  <c r="G1262" i="31"/>
  <c r="F1262" i="31"/>
  <c r="E1262" i="31"/>
  <c r="AF1261" i="31"/>
  <c r="Z1261" i="31"/>
  <c r="AE1261" i="31" s="1"/>
  <c r="X1261" i="31"/>
  <c r="O1261" i="31"/>
  <c r="AG1261" i="31" s="1"/>
  <c r="N1261" i="31"/>
  <c r="M1261" i="31"/>
  <c r="L1261" i="31"/>
  <c r="K1261" i="31"/>
  <c r="J1261" i="31"/>
  <c r="I1261" i="31"/>
  <c r="H1261" i="31"/>
  <c r="G1261" i="31"/>
  <c r="F1261" i="31"/>
  <c r="E1261" i="31"/>
  <c r="AF1260" i="31"/>
  <c r="O1260" i="31"/>
  <c r="AG1260" i="31" s="1"/>
  <c r="N1260" i="31"/>
  <c r="Z1260" i="31" s="1"/>
  <c r="AE1260" i="31" s="1"/>
  <c r="M1260" i="31"/>
  <c r="L1260" i="31"/>
  <c r="K1260" i="31"/>
  <c r="J1260" i="31"/>
  <c r="I1260" i="31"/>
  <c r="H1260" i="31"/>
  <c r="G1260" i="31"/>
  <c r="F1260" i="31"/>
  <c r="E1260" i="31"/>
  <c r="AG1259" i="31"/>
  <c r="AF1259" i="31"/>
  <c r="Z1259" i="31"/>
  <c r="AE1259" i="31" s="1"/>
  <c r="O1259" i="31"/>
  <c r="N1259" i="31"/>
  <c r="M1259" i="31"/>
  <c r="L1259" i="31"/>
  <c r="K1259" i="31"/>
  <c r="J1259" i="31"/>
  <c r="I1259" i="31"/>
  <c r="H1259" i="31"/>
  <c r="G1259" i="31"/>
  <c r="F1259" i="31"/>
  <c r="E1259" i="31"/>
  <c r="AF1258" i="31"/>
  <c r="Z1258" i="31"/>
  <c r="AE1258" i="31" s="1"/>
  <c r="O1258" i="31"/>
  <c r="AG1258" i="31" s="1"/>
  <c r="N1258" i="31"/>
  <c r="M1258" i="31"/>
  <c r="L1258" i="31"/>
  <c r="K1258" i="31"/>
  <c r="J1258" i="31"/>
  <c r="I1258" i="31"/>
  <c r="H1258" i="31"/>
  <c r="G1258" i="31"/>
  <c r="F1258" i="31"/>
  <c r="E1258" i="31"/>
  <c r="AF1257" i="31"/>
  <c r="O1257" i="31"/>
  <c r="AG1257" i="31" s="1"/>
  <c r="N1257" i="31"/>
  <c r="Z1257" i="31" s="1"/>
  <c r="AE1257" i="31" s="1"/>
  <c r="M1257" i="31"/>
  <c r="L1257" i="31"/>
  <c r="K1257" i="31"/>
  <c r="J1257" i="31"/>
  <c r="I1257" i="31"/>
  <c r="H1257" i="31"/>
  <c r="G1257" i="31"/>
  <c r="F1257" i="31"/>
  <c r="E1257" i="31"/>
  <c r="AF1256" i="31"/>
  <c r="O1256" i="31"/>
  <c r="AG1256" i="31" s="1"/>
  <c r="N1256" i="31"/>
  <c r="Z1256" i="31" s="1"/>
  <c r="AE1256" i="31" s="1"/>
  <c r="M1256" i="31"/>
  <c r="L1256" i="31"/>
  <c r="K1256" i="31"/>
  <c r="J1256" i="31"/>
  <c r="I1256" i="31"/>
  <c r="H1256" i="31"/>
  <c r="G1256" i="31"/>
  <c r="F1256" i="31"/>
  <c r="E1256" i="31"/>
  <c r="AF1255" i="31"/>
  <c r="O1255" i="31"/>
  <c r="AG1255" i="31" s="1"/>
  <c r="N1255" i="31"/>
  <c r="Z1255" i="31" s="1"/>
  <c r="AE1255" i="31" s="1"/>
  <c r="M1255" i="31"/>
  <c r="L1255" i="31"/>
  <c r="K1255" i="31"/>
  <c r="J1255" i="31"/>
  <c r="I1255" i="31"/>
  <c r="H1255" i="31"/>
  <c r="G1255" i="31"/>
  <c r="F1255" i="31"/>
  <c r="E1255" i="31"/>
  <c r="AF1254" i="31"/>
  <c r="O1254" i="31"/>
  <c r="AG1254" i="31" s="1"/>
  <c r="N1254" i="31"/>
  <c r="Z1254" i="31" s="1"/>
  <c r="AE1254" i="31" s="1"/>
  <c r="M1254" i="31"/>
  <c r="L1254" i="31"/>
  <c r="K1254" i="31"/>
  <c r="J1254" i="31"/>
  <c r="I1254" i="31"/>
  <c r="H1254" i="31"/>
  <c r="G1254" i="31"/>
  <c r="F1254" i="31"/>
  <c r="E1254" i="31"/>
  <c r="AG1253" i="31"/>
  <c r="AF1253" i="31"/>
  <c r="O1253" i="31"/>
  <c r="N1253" i="31"/>
  <c r="Z1253" i="31" s="1"/>
  <c r="AE1253" i="31" s="1"/>
  <c r="M1253" i="31"/>
  <c r="L1253" i="31"/>
  <c r="K1253" i="31"/>
  <c r="J1253" i="31"/>
  <c r="I1253" i="31"/>
  <c r="H1253" i="31"/>
  <c r="G1253" i="31"/>
  <c r="F1253" i="31"/>
  <c r="E1253" i="31"/>
  <c r="AG1252" i="31"/>
  <c r="AF1252" i="31"/>
  <c r="Z1252" i="31"/>
  <c r="AE1252" i="31" s="1"/>
  <c r="O1252" i="31"/>
  <c r="N1252" i="31"/>
  <c r="M1252" i="31"/>
  <c r="L1252" i="31"/>
  <c r="K1252" i="31"/>
  <c r="J1252" i="31"/>
  <c r="I1252" i="31"/>
  <c r="H1252" i="31"/>
  <c r="G1252" i="31"/>
  <c r="F1252" i="31"/>
  <c r="E1252" i="31"/>
  <c r="AF1251" i="31"/>
  <c r="O1251" i="31"/>
  <c r="AG1251" i="31" s="1"/>
  <c r="N1251" i="31"/>
  <c r="Z1251" i="31" s="1"/>
  <c r="AE1251" i="31" s="1"/>
  <c r="M1251" i="31"/>
  <c r="L1251" i="31"/>
  <c r="K1251" i="31"/>
  <c r="J1251" i="31"/>
  <c r="I1251" i="31"/>
  <c r="H1251" i="31"/>
  <c r="G1251" i="31"/>
  <c r="F1251" i="31"/>
  <c r="E1251" i="31"/>
  <c r="AF1250" i="31"/>
  <c r="O1250" i="31"/>
  <c r="AG1250" i="31" s="1"/>
  <c r="N1250" i="31"/>
  <c r="Z1250" i="31" s="1"/>
  <c r="AE1250" i="31" s="1"/>
  <c r="M1250" i="31"/>
  <c r="L1250" i="31"/>
  <c r="K1250" i="31"/>
  <c r="J1250" i="31"/>
  <c r="I1250" i="31"/>
  <c r="H1250" i="31"/>
  <c r="G1250" i="31"/>
  <c r="F1250" i="31"/>
  <c r="E1250" i="31"/>
  <c r="AF1249" i="31"/>
  <c r="O1249" i="31"/>
  <c r="AG1249" i="31" s="1"/>
  <c r="N1249" i="31"/>
  <c r="Z1249" i="31" s="1"/>
  <c r="AE1249" i="31" s="1"/>
  <c r="M1249" i="31"/>
  <c r="L1249" i="31"/>
  <c r="K1249" i="31"/>
  <c r="J1249" i="31"/>
  <c r="I1249" i="31"/>
  <c r="H1249" i="31"/>
  <c r="G1249" i="31"/>
  <c r="F1249" i="31"/>
  <c r="E1249" i="31"/>
  <c r="AF1248" i="31"/>
  <c r="O1248" i="31"/>
  <c r="AG1248" i="31" s="1"/>
  <c r="N1248" i="31"/>
  <c r="Z1248" i="31" s="1"/>
  <c r="AE1248" i="31" s="1"/>
  <c r="M1248" i="31"/>
  <c r="L1248" i="31"/>
  <c r="K1248" i="31"/>
  <c r="J1248" i="31"/>
  <c r="I1248" i="31"/>
  <c r="H1248" i="31"/>
  <c r="G1248" i="31"/>
  <c r="F1248" i="31"/>
  <c r="E1248" i="31"/>
  <c r="AF1247" i="31"/>
  <c r="O1247" i="31"/>
  <c r="AG1247" i="31" s="1"/>
  <c r="N1247" i="31"/>
  <c r="Z1247" i="31" s="1"/>
  <c r="AE1247" i="31" s="1"/>
  <c r="M1247" i="31"/>
  <c r="L1247" i="31"/>
  <c r="K1247" i="31"/>
  <c r="J1247" i="31"/>
  <c r="I1247" i="31"/>
  <c r="H1247" i="31"/>
  <c r="G1247" i="31"/>
  <c r="F1247" i="31"/>
  <c r="E1247" i="31"/>
  <c r="AF1246" i="31"/>
  <c r="O1246" i="31"/>
  <c r="AG1246" i="31" s="1"/>
  <c r="N1246" i="31"/>
  <c r="Z1246" i="31" s="1"/>
  <c r="AE1246" i="31" s="1"/>
  <c r="M1246" i="31"/>
  <c r="L1246" i="31"/>
  <c r="K1246" i="31"/>
  <c r="J1246" i="31"/>
  <c r="I1246" i="31"/>
  <c r="H1246" i="31"/>
  <c r="G1246" i="31"/>
  <c r="F1246" i="31"/>
  <c r="E1246" i="31"/>
  <c r="AG1245" i="31"/>
  <c r="AF1245" i="31"/>
  <c r="O1245" i="31"/>
  <c r="N1245" i="31"/>
  <c r="Z1245" i="31" s="1"/>
  <c r="AE1245" i="31" s="1"/>
  <c r="M1245" i="31"/>
  <c r="L1245" i="31"/>
  <c r="K1245" i="31"/>
  <c r="J1245" i="31"/>
  <c r="I1245" i="31"/>
  <c r="H1245" i="31"/>
  <c r="G1245" i="31"/>
  <c r="F1245" i="31"/>
  <c r="E1245" i="31"/>
  <c r="AF1244" i="31"/>
  <c r="Z1244" i="31"/>
  <c r="AE1244" i="31" s="1"/>
  <c r="O1244" i="31"/>
  <c r="AG1244" i="31" s="1"/>
  <c r="N1244" i="31"/>
  <c r="M1244" i="31"/>
  <c r="L1244" i="31"/>
  <c r="K1244" i="31"/>
  <c r="J1244" i="31"/>
  <c r="I1244" i="31"/>
  <c r="H1244" i="31"/>
  <c r="G1244" i="31"/>
  <c r="F1244" i="31"/>
  <c r="E1244" i="31"/>
  <c r="AF1243" i="31"/>
  <c r="O1243" i="31"/>
  <c r="AG1243" i="31" s="1"/>
  <c r="N1243" i="31"/>
  <c r="Z1243" i="31" s="1"/>
  <c r="AE1243" i="31" s="1"/>
  <c r="M1243" i="31"/>
  <c r="L1243" i="31"/>
  <c r="K1243" i="31"/>
  <c r="J1243" i="31"/>
  <c r="I1243" i="31"/>
  <c r="H1243" i="31"/>
  <c r="G1243" i="31"/>
  <c r="F1243" i="31"/>
  <c r="E1243" i="31"/>
  <c r="AF1242" i="31"/>
  <c r="O1242" i="31"/>
  <c r="AG1242" i="31" s="1"/>
  <c r="N1242" i="31"/>
  <c r="Z1242" i="31" s="1"/>
  <c r="AE1242" i="31" s="1"/>
  <c r="M1242" i="31"/>
  <c r="L1242" i="31"/>
  <c r="K1242" i="31"/>
  <c r="J1242" i="31"/>
  <c r="I1242" i="31"/>
  <c r="H1242" i="31"/>
  <c r="G1242" i="31"/>
  <c r="F1242" i="31"/>
  <c r="E1242" i="31"/>
  <c r="AF1241" i="31"/>
  <c r="Z1241" i="31"/>
  <c r="AE1241" i="31" s="1"/>
  <c r="O1241" i="31"/>
  <c r="AG1241" i="31" s="1"/>
  <c r="N1241" i="31"/>
  <c r="M1241" i="31"/>
  <c r="L1241" i="31"/>
  <c r="K1241" i="31"/>
  <c r="J1241" i="31"/>
  <c r="I1241" i="31"/>
  <c r="H1241" i="31"/>
  <c r="G1241" i="31"/>
  <c r="F1241" i="31"/>
  <c r="E1241" i="31"/>
  <c r="AF1240" i="31"/>
  <c r="O1240" i="31"/>
  <c r="AG1240" i="31" s="1"/>
  <c r="N1240" i="31"/>
  <c r="Z1240" i="31" s="1"/>
  <c r="AE1240" i="31" s="1"/>
  <c r="M1240" i="31"/>
  <c r="L1240" i="31"/>
  <c r="K1240" i="31"/>
  <c r="J1240" i="31"/>
  <c r="I1240" i="31"/>
  <c r="H1240" i="31"/>
  <c r="G1240" i="31"/>
  <c r="F1240" i="31"/>
  <c r="E1240" i="31"/>
  <c r="AF1239" i="31"/>
  <c r="O1239" i="31"/>
  <c r="AG1239" i="31" s="1"/>
  <c r="N1239" i="31"/>
  <c r="Z1239" i="31" s="1"/>
  <c r="AE1239" i="31" s="1"/>
  <c r="M1239" i="31"/>
  <c r="L1239" i="31"/>
  <c r="K1239" i="31"/>
  <c r="J1239" i="31"/>
  <c r="I1239" i="31"/>
  <c r="H1239" i="31"/>
  <c r="G1239" i="31"/>
  <c r="F1239" i="31"/>
  <c r="E1239" i="31"/>
  <c r="AF1238" i="31"/>
  <c r="O1238" i="31"/>
  <c r="AG1238" i="31" s="1"/>
  <c r="N1238" i="31"/>
  <c r="Z1238" i="31" s="1"/>
  <c r="AE1238" i="31" s="1"/>
  <c r="M1238" i="31"/>
  <c r="L1238" i="31"/>
  <c r="K1238" i="31"/>
  <c r="J1238" i="31"/>
  <c r="I1238" i="31"/>
  <c r="H1238" i="31"/>
  <c r="G1238" i="31"/>
  <c r="F1238" i="31"/>
  <c r="E1238" i="31"/>
  <c r="AG1237" i="31"/>
  <c r="AF1237" i="31"/>
  <c r="O1237" i="31"/>
  <c r="N1237" i="31"/>
  <c r="Z1237" i="31" s="1"/>
  <c r="AE1237" i="31" s="1"/>
  <c r="M1237" i="31"/>
  <c r="L1237" i="31"/>
  <c r="K1237" i="31"/>
  <c r="J1237" i="31"/>
  <c r="I1237" i="31"/>
  <c r="H1237" i="31"/>
  <c r="G1237" i="31"/>
  <c r="F1237" i="31"/>
  <c r="E1237" i="31"/>
  <c r="AF1236" i="31"/>
  <c r="Z1236" i="31"/>
  <c r="AE1236" i="31" s="1"/>
  <c r="O1236" i="31"/>
  <c r="AG1236" i="31" s="1"/>
  <c r="N1236" i="31"/>
  <c r="M1236" i="31"/>
  <c r="L1236" i="31"/>
  <c r="K1236" i="31"/>
  <c r="J1236" i="31"/>
  <c r="I1236" i="31"/>
  <c r="H1236" i="31"/>
  <c r="G1236" i="31"/>
  <c r="F1236" i="31"/>
  <c r="E1236" i="31"/>
  <c r="AF1235" i="31"/>
  <c r="O1235" i="31"/>
  <c r="AG1235" i="31" s="1"/>
  <c r="N1235" i="31"/>
  <c r="Z1235" i="31" s="1"/>
  <c r="AE1235" i="31" s="1"/>
  <c r="M1235" i="31"/>
  <c r="L1235" i="31"/>
  <c r="K1235" i="31"/>
  <c r="J1235" i="31"/>
  <c r="I1235" i="31"/>
  <c r="H1235" i="31"/>
  <c r="G1235" i="31"/>
  <c r="F1235" i="31"/>
  <c r="E1235" i="31"/>
  <c r="AF1234" i="31"/>
  <c r="AE1234" i="31"/>
  <c r="Z1234" i="31"/>
  <c r="O1234" i="31"/>
  <c r="AG1234" i="31" s="1"/>
  <c r="N1234" i="31"/>
  <c r="M1234" i="31"/>
  <c r="L1234" i="31"/>
  <c r="K1234" i="31"/>
  <c r="J1234" i="31"/>
  <c r="I1234" i="31"/>
  <c r="H1234" i="31"/>
  <c r="G1234" i="31"/>
  <c r="F1234" i="31"/>
  <c r="E1234" i="31"/>
  <c r="AF1233" i="31"/>
  <c r="O1233" i="31"/>
  <c r="AG1233" i="31" s="1"/>
  <c r="N1233" i="31"/>
  <c r="Z1233" i="31" s="1"/>
  <c r="AE1233" i="31" s="1"/>
  <c r="M1233" i="31"/>
  <c r="L1233" i="31"/>
  <c r="K1233" i="31"/>
  <c r="J1233" i="31"/>
  <c r="I1233" i="31"/>
  <c r="H1233" i="31"/>
  <c r="G1233" i="31"/>
  <c r="F1233" i="31"/>
  <c r="E1233" i="31"/>
  <c r="AF1232" i="31"/>
  <c r="O1232" i="31"/>
  <c r="AG1232" i="31" s="1"/>
  <c r="N1232" i="31"/>
  <c r="Z1232" i="31" s="1"/>
  <c r="AE1232" i="31" s="1"/>
  <c r="M1232" i="31"/>
  <c r="L1232" i="31"/>
  <c r="K1232" i="31"/>
  <c r="J1232" i="31"/>
  <c r="I1232" i="31"/>
  <c r="H1232" i="31"/>
  <c r="G1232" i="31"/>
  <c r="F1232" i="31"/>
  <c r="E1232" i="31"/>
  <c r="AG1231" i="31"/>
  <c r="AF1231" i="31"/>
  <c r="Z1231" i="31"/>
  <c r="AE1231" i="31" s="1"/>
  <c r="AG1230" i="31"/>
  <c r="AF1230" i="31"/>
  <c r="O1230" i="31"/>
  <c r="N1230" i="31"/>
  <c r="Z1230" i="31" s="1"/>
  <c r="AE1230" i="31" s="1"/>
  <c r="M1230" i="31"/>
  <c r="L1230" i="31"/>
  <c r="K1230" i="31"/>
  <c r="J1230" i="31"/>
  <c r="I1230" i="31"/>
  <c r="H1230" i="31"/>
  <c r="G1230" i="31"/>
  <c r="F1230" i="31"/>
  <c r="E1230" i="31"/>
  <c r="AF1229" i="31"/>
  <c r="Z1229" i="31"/>
  <c r="AE1229" i="31" s="1"/>
  <c r="O1229" i="31"/>
  <c r="AG1229" i="31" s="1"/>
  <c r="N1229" i="31"/>
  <c r="M1229" i="31"/>
  <c r="L1229" i="31"/>
  <c r="K1229" i="31"/>
  <c r="J1229" i="31"/>
  <c r="I1229" i="31"/>
  <c r="H1229" i="31"/>
  <c r="G1229" i="31"/>
  <c r="F1229" i="31"/>
  <c r="E1229" i="31"/>
  <c r="AG1228" i="31"/>
  <c r="AF1228" i="31"/>
  <c r="Z1228" i="31"/>
  <c r="AE1228" i="31" s="1"/>
  <c r="M1228" i="31"/>
  <c r="L1228" i="31"/>
  <c r="K1228" i="31"/>
  <c r="J1228" i="31"/>
  <c r="H1228" i="31"/>
  <c r="G1228" i="31"/>
  <c r="F1228" i="31"/>
  <c r="E1228" i="31"/>
  <c r="AG1227" i="31"/>
  <c r="AF1227" i="31"/>
  <c r="Z1227" i="31"/>
  <c r="AE1227" i="31" s="1"/>
  <c r="X1227" i="31"/>
  <c r="M1227" i="31"/>
  <c r="L1227" i="31"/>
  <c r="K1227" i="31"/>
  <c r="J1227" i="31"/>
  <c r="G1227" i="31"/>
  <c r="F1227" i="31"/>
  <c r="E1227" i="31"/>
  <c r="X1226" i="31"/>
  <c r="AF1226" i="31" s="1"/>
  <c r="O1226" i="31"/>
  <c r="AG1226" i="31" s="1"/>
  <c r="N1226" i="31"/>
  <c r="Z1226" i="31" s="1"/>
  <c r="AE1226" i="31" s="1"/>
  <c r="M1226" i="31"/>
  <c r="L1226" i="31"/>
  <c r="K1226" i="31"/>
  <c r="J1226" i="31"/>
  <c r="I1226" i="31"/>
  <c r="H1226" i="31"/>
  <c r="G1226" i="31"/>
  <c r="F1226" i="31"/>
  <c r="E1226" i="31"/>
  <c r="AF1225" i="31"/>
  <c r="O1225" i="31"/>
  <c r="AG1225" i="31" s="1"/>
  <c r="N1225" i="31"/>
  <c r="Z1225" i="31" s="1"/>
  <c r="AE1225" i="31" s="1"/>
  <c r="M1225" i="31"/>
  <c r="L1225" i="31"/>
  <c r="K1225" i="31"/>
  <c r="J1225" i="31"/>
  <c r="I1225" i="31"/>
  <c r="H1225" i="31"/>
  <c r="G1225" i="31"/>
  <c r="F1225" i="31"/>
  <c r="E1225" i="31"/>
  <c r="AF1224" i="31"/>
  <c r="O1224" i="31"/>
  <c r="AG1224" i="31" s="1"/>
  <c r="N1224" i="31"/>
  <c r="Z1224" i="31" s="1"/>
  <c r="AE1224" i="31" s="1"/>
  <c r="M1224" i="31"/>
  <c r="L1224" i="31"/>
  <c r="K1224" i="31"/>
  <c r="J1224" i="31"/>
  <c r="I1224" i="31"/>
  <c r="H1224" i="31"/>
  <c r="G1224" i="31"/>
  <c r="F1224" i="31"/>
  <c r="E1224" i="31"/>
  <c r="AF1223" i="31"/>
  <c r="O1223" i="31"/>
  <c r="AG1223" i="31" s="1"/>
  <c r="N1223" i="31"/>
  <c r="Z1223" i="31" s="1"/>
  <c r="AE1223" i="31" s="1"/>
  <c r="M1223" i="31"/>
  <c r="L1223" i="31"/>
  <c r="K1223" i="31"/>
  <c r="J1223" i="31"/>
  <c r="I1223" i="31"/>
  <c r="H1223" i="31"/>
  <c r="G1223" i="31"/>
  <c r="F1223" i="31"/>
  <c r="E1223" i="31"/>
  <c r="AF1222" i="31"/>
  <c r="O1222" i="31"/>
  <c r="AG1222" i="31" s="1"/>
  <c r="N1222" i="31"/>
  <c r="Z1222" i="31" s="1"/>
  <c r="AE1222" i="31" s="1"/>
  <c r="M1222" i="31"/>
  <c r="L1222" i="31"/>
  <c r="K1222" i="31"/>
  <c r="J1222" i="31"/>
  <c r="I1222" i="31"/>
  <c r="H1222" i="31"/>
  <c r="G1222" i="31"/>
  <c r="F1222" i="31"/>
  <c r="E1222" i="31"/>
  <c r="AG1221" i="31"/>
  <c r="AF1221" i="31"/>
  <c r="O1221" i="31"/>
  <c r="N1221" i="31"/>
  <c r="Z1221" i="31" s="1"/>
  <c r="AE1221" i="31" s="1"/>
  <c r="M1221" i="31"/>
  <c r="L1221" i="31"/>
  <c r="K1221" i="31"/>
  <c r="J1221" i="31"/>
  <c r="I1221" i="31"/>
  <c r="H1221" i="31"/>
  <c r="G1221" i="31"/>
  <c r="F1221" i="31"/>
  <c r="E1221" i="31"/>
  <c r="AG1220" i="31"/>
  <c r="AF1220" i="31"/>
  <c r="Z1220" i="31"/>
  <c r="AE1220" i="31" s="1"/>
  <c r="O1220" i="31"/>
  <c r="N1220" i="31"/>
  <c r="M1220" i="31"/>
  <c r="L1220" i="31"/>
  <c r="K1220" i="31"/>
  <c r="J1220" i="31"/>
  <c r="I1220" i="31"/>
  <c r="H1220" i="31"/>
  <c r="G1220" i="31"/>
  <c r="F1220" i="31"/>
  <c r="E1220" i="31"/>
  <c r="AG1219" i="31"/>
  <c r="AF1219" i="31"/>
  <c r="Z1219" i="31"/>
  <c r="AE1219" i="31" s="1"/>
  <c r="O1219" i="31"/>
  <c r="N1219" i="31"/>
  <c r="M1219" i="31"/>
  <c r="L1219" i="31"/>
  <c r="K1219" i="31"/>
  <c r="J1219" i="31"/>
  <c r="I1219" i="31"/>
  <c r="H1219" i="31"/>
  <c r="G1219" i="31"/>
  <c r="F1219" i="31"/>
  <c r="E1219" i="31"/>
  <c r="AF1218" i="31"/>
  <c r="O1218" i="31"/>
  <c r="AG1218" i="31" s="1"/>
  <c r="N1218" i="31"/>
  <c r="Z1218" i="31" s="1"/>
  <c r="AE1218" i="31" s="1"/>
  <c r="M1218" i="31"/>
  <c r="L1218" i="31"/>
  <c r="K1218" i="31"/>
  <c r="J1218" i="31"/>
  <c r="I1218" i="31"/>
  <c r="H1218" i="31"/>
  <c r="G1218" i="31"/>
  <c r="F1218" i="31"/>
  <c r="E1218" i="31"/>
  <c r="AF1217" i="31"/>
  <c r="O1217" i="31"/>
  <c r="AG1217" i="31" s="1"/>
  <c r="N1217" i="31"/>
  <c r="Z1217" i="31" s="1"/>
  <c r="AE1217" i="31" s="1"/>
  <c r="M1217" i="31"/>
  <c r="L1217" i="31"/>
  <c r="K1217" i="31"/>
  <c r="J1217" i="31"/>
  <c r="I1217" i="31"/>
  <c r="H1217" i="31"/>
  <c r="G1217" i="31"/>
  <c r="F1217" i="31"/>
  <c r="E1217" i="31"/>
  <c r="AF1216" i="31"/>
  <c r="O1216" i="31"/>
  <c r="AG1216" i="31" s="1"/>
  <c r="N1216" i="31"/>
  <c r="Z1216" i="31" s="1"/>
  <c r="AE1216" i="31" s="1"/>
  <c r="M1216" i="31"/>
  <c r="L1216" i="31"/>
  <c r="K1216" i="31"/>
  <c r="J1216" i="31"/>
  <c r="I1216" i="31"/>
  <c r="H1216" i="31"/>
  <c r="G1216" i="31"/>
  <c r="F1216" i="31"/>
  <c r="E1216" i="31"/>
  <c r="AF1215" i="31"/>
  <c r="O1215" i="31"/>
  <c r="AG1215" i="31" s="1"/>
  <c r="N1215" i="31"/>
  <c r="Z1215" i="31" s="1"/>
  <c r="AE1215" i="31" s="1"/>
  <c r="M1215" i="31"/>
  <c r="L1215" i="31"/>
  <c r="K1215" i="31"/>
  <c r="J1215" i="31"/>
  <c r="I1215" i="31"/>
  <c r="H1215" i="31"/>
  <c r="G1215" i="31"/>
  <c r="F1215" i="31"/>
  <c r="E1215" i="31"/>
  <c r="AF1214" i="31"/>
  <c r="O1214" i="31"/>
  <c r="AG1214" i="31" s="1"/>
  <c r="N1214" i="31"/>
  <c r="Z1214" i="31" s="1"/>
  <c r="AE1214" i="31" s="1"/>
  <c r="M1214" i="31"/>
  <c r="L1214" i="31"/>
  <c r="K1214" i="31"/>
  <c r="J1214" i="31"/>
  <c r="I1214" i="31"/>
  <c r="H1214" i="31"/>
  <c r="G1214" i="31"/>
  <c r="F1214" i="31"/>
  <c r="E1214" i="31"/>
  <c r="AG1213" i="31"/>
  <c r="AF1213" i="31"/>
  <c r="O1213" i="31"/>
  <c r="N1213" i="31"/>
  <c r="Z1213" i="31" s="1"/>
  <c r="AE1213" i="31" s="1"/>
  <c r="M1213" i="31"/>
  <c r="L1213" i="31"/>
  <c r="K1213" i="31"/>
  <c r="J1213" i="31"/>
  <c r="I1213" i="31"/>
  <c r="H1213" i="31"/>
  <c r="G1213" i="31"/>
  <c r="F1213" i="31"/>
  <c r="E1213" i="31"/>
  <c r="AF1212" i="31"/>
  <c r="Z1212" i="31"/>
  <c r="AE1212" i="31" s="1"/>
  <c r="O1212" i="31"/>
  <c r="AG1212" i="31" s="1"/>
  <c r="N1212" i="31"/>
  <c r="M1212" i="31"/>
  <c r="L1212" i="31"/>
  <c r="K1212" i="31"/>
  <c r="J1212" i="31"/>
  <c r="I1212" i="31"/>
  <c r="H1212" i="31"/>
  <c r="G1212" i="31"/>
  <c r="F1212" i="31"/>
  <c r="E1212" i="31"/>
  <c r="AF1211" i="31"/>
  <c r="Z1211" i="31"/>
  <c r="AE1211" i="31" s="1"/>
  <c r="O1211" i="31"/>
  <c r="AG1211" i="31" s="1"/>
  <c r="N1211" i="31"/>
  <c r="M1211" i="31"/>
  <c r="L1211" i="31"/>
  <c r="K1211" i="31"/>
  <c r="J1211" i="31"/>
  <c r="I1211" i="31"/>
  <c r="H1211" i="31"/>
  <c r="G1211" i="31"/>
  <c r="F1211" i="31"/>
  <c r="E1211" i="31"/>
  <c r="AF1210" i="31"/>
  <c r="O1210" i="31"/>
  <c r="AG1210" i="31" s="1"/>
  <c r="N1210" i="31"/>
  <c r="Z1210" i="31" s="1"/>
  <c r="AE1210" i="31" s="1"/>
  <c r="M1210" i="31"/>
  <c r="L1210" i="31"/>
  <c r="K1210" i="31"/>
  <c r="J1210" i="31"/>
  <c r="I1210" i="31"/>
  <c r="H1210" i="31"/>
  <c r="G1210" i="31"/>
  <c r="F1210" i="31"/>
  <c r="E1210" i="31"/>
  <c r="AF1209" i="31"/>
  <c r="Z1209" i="31"/>
  <c r="AE1209" i="31" s="1"/>
  <c r="O1209" i="31"/>
  <c r="AG1209" i="31" s="1"/>
  <c r="N1209" i="31"/>
  <c r="M1209" i="31"/>
  <c r="L1209" i="31"/>
  <c r="K1209" i="31"/>
  <c r="J1209" i="31"/>
  <c r="I1209" i="31"/>
  <c r="H1209" i="31"/>
  <c r="G1209" i="31"/>
  <c r="F1209" i="31"/>
  <c r="E1209" i="31"/>
  <c r="AF1208" i="31"/>
  <c r="Z1208" i="31"/>
  <c r="AE1208" i="31" s="1"/>
  <c r="O1208" i="31"/>
  <c r="AG1208" i="31" s="1"/>
  <c r="N1208" i="31"/>
  <c r="M1208" i="31"/>
  <c r="L1208" i="31"/>
  <c r="K1208" i="31"/>
  <c r="J1208" i="31"/>
  <c r="I1208" i="31"/>
  <c r="H1208" i="31"/>
  <c r="G1208" i="31"/>
  <c r="F1208" i="31"/>
  <c r="E1208" i="31"/>
  <c r="AF1207" i="31"/>
  <c r="O1207" i="31"/>
  <c r="AG1207" i="31" s="1"/>
  <c r="N1207" i="31"/>
  <c r="Z1207" i="31" s="1"/>
  <c r="AE1207" i="31" s="1"/>
  <c r="M1207" i="31"/>
  <c r="L1207" i="31"/>
  <c r="K1207" i="31"/>
  <c r="J1207" i="31"/>
  <c r="I1207" i="31"/>
  <c r="H1207" i="31"/>
  <c r="G1207" i="31"/>
  <c r="F1207" i="31"/>
  <c r="E1207" i="31"/>
  <c r="AG1206" i="31"/>
  <c r="AF1206" i="31"/>
  <c r="O1206" i="31"/>
  <c r="N1206" i="31"/>
  <c r="Z1206" i="31" s="1"/>
  <c r="AE1206" i="31" s="1"/>
  <c r="M1206" i="31"/>
  <c r="L1206" i="31"/>
  <c r="K1206" i="31"/>
  <c r="J1206" i="31"/>
  <c r="I1206" i="31"/>
  <c r="H1206" i="31"/>
  <c r="G1206" i="31"/>
  <c r="F1206" i="31"/>
  <c r="E1206" i="31"/>
  <c r="AG1205" i="31"/>
  <c r="AF1205" i="31"/>
  <c r="O1205" i="31"/>
  <c r="N1205" i="31"/>
  <c r="Z1205" i="31" s="1"/>
  <c r="AE1205" i="31" s="1"/>
  <c r="M1205" i="31"/>
  <c r="L1205" i="31"/>
  <c r="K1205" i="31"/>
  <c r="J1205" i="31"/>
  <c r="I1205" i="31"/>
  <c r="H1205" i="31"/>
  <c r="G1205" i="31"/>
  <c r="F1205" i="31"/>
  <c r="E1205" i="31"/>
  <c r="AG1204" i="31"/>
  <c r="AF1204" i="31"/>
  <c r="Z1204" i="31"/>
  <c r="AE1204" i="31" s="1"/>
  <c r="O1204" i="31"/>
  <c r="N1204" i="31"/>
  <c r="M1204" i="31"/>
  <c r="L1204" i="31"/>
  <c r="K1204" i="31"/>
  <c r="J1204" i="31"/>
  <c r="I1204" i="31"/>
  <c r="H1204" i="31"/>
  <c r="G1204" i="31"/>
  <c r="F1204" i="31"/>
  <c r="E1204" i="31"/>
  <c r="AG1203" i="31"/>
  <c r="AF1203" i="31"/>
  <c r="Z1203" i="31"/>
  <c r="AE1203" i="31" s="1"/>
  <c r="O1203" i="31"/>
  <c r="N1203" i="31"/>
  <c r="M1203" i="31"/>
  <c r="L1203" i="31"/>
  <c r="K1203" i="31"/>
  <c r="J1203" i="31"/>
  <c r="I1203" i="31"/>
  <c r="H1203" i="31"/>
  <c r="G1203" i="31"/>
  <c r="F1203" i="31"/>
  <c r="E1203" i="31"/>
  <c r="AF1202" i="31"/>
  <c r="AE1202" i="31"/>
  <c r="Z1202" i="31"/>
  <c r="O1202" i="31"/>
  <c r="AG1202" i="31" s="1"/>
  <c r="N1202" i="31"/>
  <c r="M1202" i="31"/>
  <c r="L1202" i="31"/>
  <c r="K1202" i="31"/>
  <c r="J1202" i="31"/>
  <c r="I1202" i="31"/>
  <c r="H1202" i="31"/>
  <c r="G1202" i="31"/>
  <c r="F1202" i="31"/>
  <c r="E1202" i="31"/>
  <c r="AF1201" i="31"/>
  <c r="O1201" i="31"/>
  <c r="AG1201" i="31" s="1"/>
  <c r="N1201" i="31"/>
  <c r="Z1201" i="31" s="1"/>
  <c r="AE1201" i="31" s="1"/>
  <c r="M1201" i="31"/>
  <c r="L1201" i="31"/>
  <c r="K1201" i="31"/>
  <c r="J1201" i="31"/>
  <c r="I1201" i="31"/>
  <c r="H1201" i="31"/>
  <c r="G1201" i="31"/>
  <c r="F1201" i="31"/>
  <c r="E1201" i="31"/>
  <c r="AF1200" i="31"/>
  <c r="O1200" i="31"/>
  <c r="AG1200" i="31" s="1"/>
  <c r="N1200" i="31"/>
  <c r="Z1200" i="31" s="1"/>
  <c r="AE1200" i="31" s="1"/>
  <c r="M1200" i="31"/>
  <c r="L1200" i="31"/>
  <c r="K1200" i="31"/>
  <c r="J1200" i="31"/>
  <c r="I1200" i="31"/>
  <c r="H1200" i="31"/>
  <c r="G1200" i="31"/>
  <c r="F1200" i="31"/>
  <c r="E1200" i="31"/>
  <c r="AF1199" i="31"/>
  <c r="O1199" i="31"/>
  <c r="AG1199" i="31" s="1"/>
  <c r="N1199" i="31"/>
  <c r="Z1199" i="31" s="1"/>
  <c r="AE1199" i="31" s="1"/>
  <c r="M1199" i="31"/>
  <c r="L1199" i="31"/>
  <c r="K1199" i="31"/>
  <c r="J1199" i="31"/>
  <c r="I1199" i="31"/>
  <c r="H1199" i="31"/>
  <c r="G1199" i="31"/>
  <c r="F1199" i="31"/>
  <c r="E1199" i="31"/>
  <c r="AG1198" i="31"/>
  <c r="AF1198" i="31"/>
  <c r="O1198" i="31"/>
  <c r="N1198" i="31"/>
  <c r="Z1198" i="31" s="1"/>
  <c r="AE1198" i="31" s="1"/>
  <c r="M1198" i="31"/>
  <c r="L1198" i="31"/>
  <c r="K1198" i="31"/>
  <c r="J1198" i="31"/>
  <c r="I1198" i="31"/>
  <c r="H1198" i="31"/>
  <c r="G1198" i="31"/>
  <c r="F1198" i="31"/>
  <c r="E1198" i="31"/>
  <c r="AG1197" i="31"/>
  <c r="AF1197" i="31"/>
  <c r="O1197" i="31"/>
  <c r="N1197" i="31"/>
  <c r="Z1197" i="31" s="1"/>
  <c r="AE1197" i="31" s="1"/>
  <c r="M1197" i="31"/>
  <c r="L1197" i="31"/>
  <c r="K1197" i="31"/>
  <c r="J1197" i="31"/>
  <c r="I1197" i="31"/>
  <c r="H1197" i="31"/>
  <c r="G1197" i="31"/>
  <c r="F1197" i="31"/>
  <c r="E1197" i="31"/>
  <c r="AG1196" i="31"/>
  <c r="AF1196" i="31"/>
  <c r="Z1196" i="31"/>
  <c r="AE1196" i="31" s="1"/>
  <c r="AF1195" i="31"/>
  <c r="O1195" i="31"/>
  <c r="AG1195" i="31" s="1"/>
  <c r="N1195" i="31"/>
  <c r="Z1195" i="31" s="1"/>
  <c r="AE1195" i="31" s="1"/>
  <c r="M1195" i="31"/>
  <c r="L1195" i="31"/>
  <c r="K1195" i="31"/>
  <c r="J1195" i="31"/>
  <c r="I1195" i="31"/>
  <c r="H1195" i="31"/>
  <c r="G1195" i="31"/>
  <c r="F1195" i="31"/>
  <c r="E1195" i="31"/>
  <c r="AF1194" i="31"/>
  <c r="O1194" i="31"/>
  <c r="AG1194" i="31" s="1"/>
  <c r="N1194" i="31"/>
  <c r="Z1194" i="31" s="1"/>
  <c r="AE1194" i="31" s="1"/>
  <c r="M1194" i="31"/>
  <c r="L1194" i="31"/>
  <c r="K1194" i="31"/>
  <c r="J1194" i="31"/>
  <c r="I1194" i="31"/>
  <c r="H1194" i="31"/>
  <c r="G1194" i="31"/>
  <c r="F1194" i="31"/>
  <c r="E1194" i="31"/>
  <c r="AG1193" i="31"/>
  <c r="AF1193" i="31"/>
  <c r="Z1193" i="31"/>
  <c r="AE1193" i="31" s="1"/>
  <c r="M1193" i="31"/>
  <c r="L1193" i="31"/>
  <c r="K1193" i="31"/>
  <c r="J1193" i="31"/>
  <c r="H1193" i="31"/>
  <c r="G1193" i="31"/>
  <c r="F1193" i="31"/>
  <c r="E1193" i="31"/>
  <c r="AG1192" i="31"/>
  <c r="Z1192" i="31"/>
  <c r="AE1192" i="31" s="1"/>
  <c r="X1192" i="31"/>
  <c r="AF1192" i="31" s="1"/>
  <c r="M1192" i="31"/>
  <c r="L1192" i="31"/>
  <c r="K1192" i="31"/>
  <c r="J1192" i="31"/>
  <c r="G1192" i="31"/>
  <c r="F1192" i="31"/>
  <c r="E1192" i="31"/>
  <c r="AF1191" i="31"/>
  <c r="X1191" i="31"/>
  <c r="O1191" i="31"/>
  <c r="AG1191" i="31" s="1"/>
  <c r="N1191" i="31"/>
  <c r="Z1191" i="31" s="1"/>
  <c r="AE1191" i="31" s="1"/>
  <c r="M1191" i="31"/>
  <c r="L1191" i="31"/>
  <c r="K1191" i="31"/>
  <c r="J1191" i="31"/>
  <c r="I1191" i="31"/>
  <c r="H1191" i="31"/>
  <c r="G1191" i="31"/>
  <c r="F1191" i="31"/>
  <c r="E1191" i="31"/>
  <c r="AG1190" i="31"/>
  <c r="AF1190" i="31"/>
  <c r="O1190" i="31"/>
  <c r="N1190" i="31"/>
  <c r="Z1190" i="31" s="1"/>
  <c r="AE1190" i="31" s="1"/>
  <c r="M1190" i="31"/>
  <c r="L1190" i="31"/>
  <c r="K1190" i="31"/>
  <c r="J1190" i="31"/>
  <c r="I1190" i="31"/>
  <c r="H1190" i="31"/>
  <c r="G1190" i="31"/>
  <c r="F1190" i="31"/>
  <c r="E1190" i="31"/>
  <c r="AG1189" i="31"/>
  <c r="AF1189" i="31"/>
  <c r="AE1189" i="31"/>
  <c r="O1189" i="31"/>
  <c r="N1189" i="31"/>
  <c r="Z1189" i="31" s="1"/>
  <c r="M1189" i="31"/>
  <c r="L1189" i="31"/>
  <c r="K1189" i="31"/>
  <c r="J1189" i="31"/>
  <c r="I1189" i="31"/>
  <c r="H1189" i="31"/>
  <c r="G1189" i="31"/>
  <c r="F1189" i="31"/>
  <c r="E1189" i="31"/>
  <c r="AG1188" i="31"/>
  <c r="AF1188" i="31"/>
  <c r="Z1188" i="31"/>
  <c r="AE1188" i="31" s="1"/>
  <c r="O1188" i="31"/>
  <c r="N1188" i="31"/>
  <c r="M1188" i="31"/>
  <c r="L1188" i="31"/>
  <c r="K1188" i="31"/>
  <c r="J1188" i="31"/>
  <c r="I1188" i="31"/>
  <c r="H1188" i="31"/>
  <c r="G1188" i="31"/>
  <c r="F1188" i="31"/>
  <c r="E1188" i="31"/>
  <c r="AF1187" i="31"/>
  <c r="O1187" i="31"/>
  <c r="AG1187" i="31" s="1"/>
  <c r="N1187" i="31"/>
  <c r="Z1187" i="31" s="1"/>
  <c r="AE1187" i="31" s="1"/>
  <c r="M1187" i="31"/>
  <c r="L1187" i="31"/>
  <c r="K1187" i="31"/>
  <c r="J1187" i="31"/>
  <c r="I1187" i="31"/>
  <c r="H1187" i="31"/>
  <c r="G1187" i="31"/>
  <c r="F1187" i="31"/>
  <c r="E1187" i="31"/>
  <c r="AF1186" i="31"/>
  <c r="O1186" i="31"/>
  <c r="AG1186" i="31" s="1"/>
  <c r="N1186" i="31"/>
  <c r="Z1186" i="31" s="1"/>
  <c r="AE1186" i="31" s="1"/>
  <c r="M1186" i="31"/>
  <c r="L1186" i="31"/>
  <c r="K1186" i="31"/>
  <c r="J1186" i="31"/>
  <c r="I1186" i="31"/>
  <c r="H1186" i="31"/>
  <c r="G1186" i="31"/>
  <c r="F1186" i="31"/>
  <c r="E1186" i="31"/>
  <c r="AF1185" i="31"/>
  <c r="O1185" i="31"/>
  <c r="AG1185" i="31" s="1"/>
  <c r="N1185" i="31"/>
  <c r="Z1185" i="31" s="1"/>
  <c r="AE1185" i="31" s="1"/>
  <c r="M1185" i="31"/>
  <c r="L1185" i="31"/>
  <c r="K1185" i="31"/>
  <c r="J1185" i="31"/>
  <c r="I1185" i="31"/>
  <c r="H1185" i="31"/>
  <c r="G1185" i="31"/>
  <c r="F1185" i="31"/>
  <c r="E1185" i="31"/>
  <c r="AF1184" i="31"/>
  <c r="Z1184" i="31"/>
  <c r="AE1184" i="31" s="1"/>
  <c r="O1184" i="31"/>
  <c r="AG1184" i="31" s="1"/>
  <c r="N1184" i="31"/>
  <c r="M1184" i="31"/>
  <c r="L1184" i="31"/>
  <c r="K1184" i="31"/>
  <c r="J1184" i="31"/>
  <c r="I1184" i="31"/>
  <c r="H1184" i="31"/>
  <c r="G1184" i="31"/>
  <c r="F1184" i="31"/>
  <c r="E1184" i="31"/>
  <c r="AF1183" i="31"/>
  <c r="O1183" i="31"/>
  <c r="AG1183" i="31" s="1"/>
  <c r="N1183" i="31"/>
  <c r="Z1183" i="31" s="1"/>
  <c r="AE1183" i="31" s="1"/>
  <c r="M1183" i="31"/>
  <c r="L1183" i="31"/>
  <c r="K1183" i="31"/>
  <c r="J1183" i="31"/>
  <c r="I1183" i="31"/>
  <c r="H1183" i="31"/>
  <c r="G1183" i="31"/>
  <c r="F1183" i="31"/>
  <c r="E1183" i="31"/>
  <c r="AG1182" i="31"/>
  <c r="AF1182" i="31"/>
  <c r="O1182" i="31"/>
  <c r="N1182" i="31"/>
  <c r="Z1182" i="31" s="1"/>
  <c r="AE1182" i="31" s="1"/>
  <c r="M1182" i="31"/>
  <c r="L1182" i="31"/>
  <c r="K1182" i="31"/>
  <c r="J1182" i="31"/>
  <c r="I1182" i="31"/>
  <c r="H1182" i="31"/>
  <c r="G1182" i="31"/>
  <c r="F1182" i="31"/>
  <c r="E1182" i="31"/>
  <c r="AG1181" i="31"/>
  <c r="AF1181" i="31"/>
  <c r="O1181" i="31"/>
  <c r="N1181" i="31"/>
  <c r="Z1181" i="31" s="1"/>
  <c r="AE1181" i="31" s="1"/>
  <c r="M1181" i="31"/>
  <c r="L1181" i="31"/>
  <c r="K1181" i="31"/>
  <c r="J1181" i="31"/>
  <c r="I1181" i="31"/>
  <c r="H1181" i="31"/>
  <c r="G1181" i="31"/>
  <c r="F1181" i="31"/>
  <c r="E1181" i="31"/>
  <c r="AF1180" i="31"/>
  <c r="Z1180" i="31"/>
  <c r="AE1180" i="31" s="1"/>
  <c r="O1180" i="31"/>
  <c r="AG1180" i="31" s="1"/>
  <c r="N1180" i="31"/>
  <c r="M1180" i="31"/>
  <c r="L1180" i="31"/>
  <c r="K1180" i="31"/>
  <c r="J1180" i="31"/>
  <c r="I1180" i="31"/>
  <c r="H1180" i="31"/>
  <c r="G1180" i="31"/>
  <c r="F1180" i="31"/>
  <c r="E1180" i="31"/>
  <c r="AF1179" i="31"/>
  <c r="Z1179" i="31"/>
  <c r="AE1179" i="31" s="1"/>
  <c r="O1179" i="31"/>
  <c r="AG1179" i="31" s="1"/>
  <c r="N1179" i="31"/>
  <c r="M1179" i="31"/>
  <c r="L1179" i="31"/>
  <c r="K1179" i="31"/>
  <c r="J1179" i="31"/>
  <c r="I1179" i="31"/>
  <c r="H1179" i="31"/>
  <c r="G1179" i="31"/>
  <c r="F1179" i="31"/>
  <c r="E1179" i="31"/>
  <c r="AF1178" i="31"/>
  <c r="O1178" i="31"/>
  <c r="AG1178" i="31" s="1"/>
  <c r="N1178" i="31"/>
  <c r="Z1178" i="31" s="1"/>
  <c r="AE1178" i="31" s="1"/>
  <c r="M1178" i="31"/>
  <c r="L1178" i="31"/>
  <c r="K1178" i="31"/>
  <c r="J1178" i="31"/>
  <c r="I1178" i="31"/>
  <c r="H1178" i="31"/>
  <c r="G1178" i="31"/>
  <c r="F1178" i="31"/>
  <c r="E1178" i="31"/>
  <c r="AG1177" i="31"/>
  <c r="AF1177" i="31"/>
  <c r="O1177" i="31"/>
  <c r="N1177" i="31"/>
  <c r="Z1177" i="31" s="1"/>
  <c r="AE1177" i="31" s="1"/>
  <c r="M1177" i="31"/>
  <c r="L1177" i="31"/>
  <c r="K1177" i="31"/>
  <c r="J1177" i="31"/>
  <c r="I1177" i="31"/>
  <c r="H1177" i="31"/>
  <c r="G1177" i="31"/>
  <c r="F1177" i="31"/>
  <c r="E1177" i="31"/>
  <c r="AF1176" i="31"/>
  <c r="O1176" i="31"/>
  <c r="AG1176" i="31" s="1"/>
  <c r="N1176" i="31"/>
  <c r="Z1176" i="31" s="1"/>
  <c r="AE1176" i="31" s="1"/>
  <c r="M1176" i="31"/>
  <c r="L1176" i="31"/>
  <c r="K1176" i="31"/>
  <c r="J1176" i="31"/>
  <c r="I1176" i="31"/>
  <c r="H1176" i="31"/>
  <c r="G1176" i="31"/>
  <c r="F1176" i="31"/>
  <c r="E1176" i="31"/>
  <c r="AF1175" i="31"/>
  <c r="Z1175" i="31"/>
  <c r="AE1175" i="31" s="1"/>
  <c r="O1175" i="31"/>
  <c r="AG1175" i="31" s="1"/>
  <c r="N1175" i="31"/>
  <c r="M1175" i="31"/>
  <c r="L1175" i="31"/>
  <c r="K1175" i="31"/>
  <c r="J1175" i="31"/>
  <c r="I1175" i="31"/>
  <c r="H1175" i="31"/>
  <c r="G1175" i="31"/>
  <c r="F1175" i="31"/>
  <c r="E1175" i="31"/>
  <c r="AF1174" i="31"/>
  <c r="Z1174" i="31"/>
  <c r="AE1174" i="31" s="1"/>
  <c r="O1174" i="31"/>
  <c r="AG1174" i="31" s="1"/>
  <c r="N1174" i="31"/>
  <c r="M1174" i="31"/>
  <c r="L1174" i="31"/>
  <c r="K1174" i="31"/>
  <c r="J1174" i="31"/>
  <c r="I1174" i="31"/>
  <c r="H1174" i="31"/>
  <c r="G1174" i="31"/>
  <c r="F1174" i="31"/>
  <c r="E1174" i="31"/>
  <c r="AF1173" i="31"/>
  <c r="Z1173" i="31"/>
  <c r="AE1173" i="31" s="1"/>
  <c r="O1173" i="31"/>
  <c r="AG1173" i="31" s="1"/>
  <c r="N1173" i="31"/>
  <c r="M1173" i="31"/>
  <c r="L1173" i="31"/>
  <c r="K1173" i="31"/>
  <c r="J1173" i="31"/>
  <c r="I1173" i="31"/>
  <c r="H1173" i="31"/>
  <c r="G1173" i="31"/>
  <c r="F1173" i="31"/>
  <c r="E1173" i="31"/>
  <c r="AF1172" i="31"/>
  <c r="O1172" i="31"/>
  <c r="AG1172" i="31" s="1"/>
  <c r="N1172" i="31"/>
  <c r="Z1172" i="31" s="1"/>
  <c r="AE1172" i="31" s="1"/>
  <c r="M1172" i="31"/>
  <c r="L1172" i="31"/>
  <c r="K1172" i="31"/>
  <c r="J1172" i="31"/>
  <c r="I1172" i="31"/>
  <c r="H1172" i="31"/>
  <c r="G1172" i="31"/>
  <c r="F1172" i="31"/>
  <c r="E1172" i="31"/>
  <c r="AF1171" i="31"/>
  <c r="O1171" i="31"/>
  <c r="AG1171" i="31" s="1"/>
  <c r="N1171" i="31"/>
  <c r="Z1171" i="31" s="1"/>
  <c r="AE1171" i="31" s="1"/>
  <c r="M1171" i="31"/>
  <c r="L1171" i="31"/>
  <c r="K1171" i="31"/>
  <c r="J1171" i="31"/>
  <c r="I1171" i="31"/>
  <c r="H1171" i="31"/>
  <c r="G1171" i="31"/>
  <c r="F1171" i="31"/>
  <c r="E1171" i="31"/>
  <c r="AF1170" i="31"/>
  <c r="O1170" i="31"/>
  <c r="AG1170" i="31" s="1"/>
  <c r="N1170" i="31"/>
  <c r="Z1170" i="31" s="1"/>
  <c r="AE1170" i="31" s="1"/>
  <c r="M1170" i="31"/>
  <c r="L1170" i="31"/>
  <c r="K1170" i="31"/>
  <c r="J1170" i="31"/>
  <c r="I1170" i="31"/>
  <c r="H1170" i="31"/>
  <c r="G1170" i="31"/>
  <c r="F1170" i="31"/>
  <c r="E1170" i="31"/>
  <c r="AF1169" i="31"/>
  <c r="O1169" i="31"/>
  <c r="AG1169" i="31" s="1"/>
  <c r="N1169" i="31"/>
  <c r="Z1169" i="31" s="1"/>
  <c r="AE1169" i="31" s="1"/>
  <c r="M1169" i="31"/>
  <c r="L1169" i="31"/>
  <c r="K1169" i="31"/>
  <c r="J1169" i="31"/>
  <c r="I1169" i="31"/>
  <c r="H1169" i="31"/>
  <c r="G1169" i="31"/>
  <c r="F1169" i="31"/>
  <c r="E1169" i="31"/>
  <c r="AG1168" i="31"/>
  <c r="AF1168" i="31"/>
  <c r="O1168" i="31"/>
  <c r="N1168" i="31"/>
  <c r="Z1168" i="31" s="1"/>
  <c r="AE1168" i="31" s="1"/>
  <c r="M1168" i="31"/>
  <c r="L1168" i="31"/>
  <c r="K1168" i="31"/>
  <c r="J1168" i="31"/>
  <c r="I1168" i="31"/>
  <c r="H1168" i="31"/>
  <c r="G1168" i="31"/>
  <c r="F1168" i="31"/>
  <c r="E1168" i="31"/>
  <c r="AF1167" i="31"/>
  <c r="O1167" i="31"/>
  <c r="AG1167" i="31" s="1"/>
  <c r="N1167" i="31"/>
  <c r="Z1167" i="31" s="1"/>
  <c r="AE1167" i="31" s="1"/>
  <c r="M1167" i="31"/>
  <c r="L1167" i="31"/>
  <c r="K1167" i="31"/>
  <c r="J1167" i="31"/>
  <c r="I1167" i="31"/>
  <c r="H1167" i="31"/>
  <c r="G1167" i="31"/>
  <c r="F1167" i="31"/>
  <c r="E1167" i="31"/>
  <c r="AF1166" i="31"/>
  <c r="O1166" i="31"/>
  <c r="AG1166" i="31" s="1"/>
  <c r="N1166" i="31"/>
  <c r="Z1166" i="31" s="1"/>
  <c r="AE1166" i="31" s="1"/>
  <c r="M1166" i="31"/>
  <c r="L1166" i="31"/>
  <c r="K1166" i="31"/>
  <c r="J1166" i="31"/>
  <c r="I1166" i="31"/>
  <c r="H1166" i="31"/>
  <c r="G1166" i="31"/>
  <c r="F1166" i="31"/>
  <c r="E1166" i="31"/>
  <c r="AF1165" i="31"/>
  <c r="Z1165" i="31"/>
  <c r="AE1165" i="31" s="1"/>
  <c r="O1165" i="31"/>
  <c r="AG1165" i="31" s="1"/>
  <c r="N1165" i="31"/>
  <c r="M1165" i="31"/>
  <c r="L1165" i="31"/>
  <c r="K1165" i="31"/>
  <c r="J1165" i="31"/>
  <c r="I1165" i="31"/>
  <c r="H1165" i="31"/>
  <c r="G1165" i="31"/>
  <c r="F1165" i="31"/>
  <c r="E1165" i="31"/>
  <c r="AF1164" i="31"/>
  <c r="O1164" i="31"/>
  <c r="AG1164" i="31" s="1"/>
  <c r="N1164" i="31"/>
  <c r="Z1164" i="31" s="1"/>
  <c r="AE1164" i="31" s="1"/>
  <c r="M1164" i="31"/>
  <c r="L1164" i="31"/>
  <c r="K1164" i="31"/>
  <c r="J1164" i="31"/>
  <c r="I1164" i="31"/>
  <c r="H1164" i="31"/>
  <c r="G1164" i="31"/>
  <c r="F1164" i="31"/>
  <c r="E1164" i="31"/>
  <c r="AF1163" i="31"/>
  <c r="O1163" i="31"/>
  <c r="AG1163" i="31" s="1"/>
  <c r="N1163" i="31"/>
  <c r="Z1163" i="31" s="1"/>
  <c r="AE1163" i="31" s="1"/>
  <c r="M1163" i="31"/>
  <c r="L1163" i="31"/>
  <c r="K1163" i="31"/>
  <c r="J1163" i="31"/>
  <c r="I1163" i="31"/>
  <c r="H1163" i="31"/>
  <c r="G1163" i="31"/>
  <c r="F1163" i="31"/>
  <c r="E1163" i="31"/>
  <c r="AF1162" i="31"/>
  <c r="O1162" i="31"/>
  <c r="AG1162" i="31" s="1"/>
  <c r="N1162" i="31"/>
  <c r="Z1162" i="31" s="1"/>
  <c r="AE1162" i="31" s="1"/>
  <c r="M1162" i="31"/>
  <c r="L1162" i="31"/>
  <c r="K1162" i="31"/>
  <c r="J1162" i="31"/>
  <c r="I1162" i="31"/>
  <c r="H1162" i="31"/>
  <c r="G1162" i="31"/>
  <c r="F1162" i="31"/>
  <c r="E1162" i="31"/>
  <c r="AG1161" i="31"/>
  <c r="AF1161" i="31"/>
  <c r="Z1161" i="31"/>
  <c r="AE1161" i="31" s="1"/>
  <c r="AF1160" i="31"/>
  <c r="Z1160" i="31"/>
  <c r="AE1160" i="31" s="1"/>
  <c r="O1160" i="31"/>
  <c r="AG1160" i="31" s="1"/>
  <c r="N1160" i="31"/>
  <c r="M1160" i="31"/>
  <c r="L1160" i="31"/>
  <c r="K1160" i="31"/>
  <c r="J1160" i="31"/>
  <c r="I1160" i="31"/>
  <c r="H1160" i="31"/>
  <c r="G1160" i="31"/>
  <c r="F1160" i="31"/>
  <c r="E1160" i="31"/>
  <c r="AF1159" i="31"/>
  <c r="O1159" i="31"/>
  <c r="AG1159" i="31" s="1"/>
  <c r="N1159" i="31"/>
  <c r="Z1159" i="31" s="1"/>
  <c r="AE1159" i="31" s="1"/>
  <c r="M1159" i="31"/>
  <c r="L1159" i="31"/>
  <c r="K1159" i="31"/>
  <c r="J1159" i="31"/>
  <c r="I1159" i="31"/>
  <c r="H1159" i="31"/>
  <c r="G1159" i="31"/>
  <c r="F1159" i="31"/>
  <c r="E1159" i="31"/>
  <c r="AG1158" i="31"/>
  <c r="AF1158" i="31"/>
  <c r="AE1158" i="31"/>
  <c r="AG1157" i="31"/>
  <c r="AF1157" i="31"/>
  <c r="Z1157" i="31"/>
  <c r="AE1157" i="31" s="1"/>
  <c r="M1157" i="31"/>
  <c r="L1157" i="31"/>
  <c r="K1157" i="31"/>
  <c r="J1157" i="31"/>
  <c r="H1157" i="31"/>
  <c r="G1157" i="31"/>
  <c r="F1157" i="31"/>
  <c r="E1157" i="31"/>
  <c r="AG1156" i="31"/>
  <c r="Z1156" i="31"/>
  <c r="AE1156" i="31" s="1"/>
  <c r="X1156" i="31"/>
  <c r="AF1156" i="31" s="1"/>
  <c r="M1156" i="31"/>
  <c r="L1156" i="31"/>
  <c r="K1156" i="31"/>
  <c r="J1156" i="31"/>
  <c r="G1156" i="31"/>
  <c r="F1156" i="31"/>
  <c r="E1156" i="31"/>
  <c r="X1155" i="31"/>
  <c r="AF1155" i="31" s="1"/>
  <c r="O1155" i="31"/>
  <c r="AG1155" i="31" s="1"/>
  <c r="N1155" i="31"/>
  <c r="Z1155" i="31" s="1"/>
  <c r="AE1155" i="31" s="1"/>
  <c r="M1155" i="31"/>
  <c r="L1155" i="31"/>
  <c r="K1155" i="31"/>
  <c r="J1155" i="31"/>
  <c r="I1155" i="31"/>
  <c r="H1155" i="31"/>
  <c r="G1155" i="31"/>
  <c r="F1155" i="31"/>
  <c r="E1155" i="31"/>
  <c r="AF1154" i="31"/>
  <c r="Z1154" i="31"/>
  <c r="AE1154" i="31" s="1"/>
  <c r="O1154" i="31"/>
  <c r="AG1154" i="31" s="1"/>
  <c r="N1154" i="31"/>
  <c r="M1154" i="31"/>
  <c r="L1154" i="31"/>
  <c r="K1154" i="31"/>
  <c r="J1154" i="31"/>
  <c r="I1154" i="31"/>
  <c r="H1154" i="31"/>
  <c r="G1154" i="31"/>
  <c r="F1154" i="31"/>
  <c r="E1154" i="31"/>
  <c r="AF1153" i="31"/>
  <c r="O1153" i="31"/>
  <c r="AG1153" i="31" s="1"/>
  <c r="N1153" i="31"/>
  <c r="Z1153" i="31" s="1"/>
  <c r="AE1153" i="31" s="1"/>
  <c r="M1153" i="31"/>
  <c r="L1153" i="31"/>
  <c r="K1153" i="31"/>
  <c r="J1153" i="31"/>
  <c r="I1153" i="31"/>
  <c r="H1153" i="31"/>
  <c r="G1153" i="31"/>
  <c r="F1153" i="31"/>
  <c r="E1153" i="31"/>
  <c r="AF1152" i="31"/>
  <c r="Z1152" i="31"/>
  <c r="AE1152" i="31" s="1"/>
  <c r="O1152" i="31"/>
  <c r="AG1152" i="31" s="1"/>
  <c r="N1152" i="31"/>
  <c r="M1152" i="31"/>
  <c r="L1152" i="31"/>
  <c r="K1152" i="31"/>
  <c r="J1152" i="31"/>
  <c r="I1152" i="31"/>
  <c r="H1152" i="31"/>
  <c r="G1152" i="31"/>
  <c r="F1152" i="31"/>
  <c r="E1152" i="31"/>
  <c r="AF1151" i="31"/>
  <c r="O1151" i="31"/>
  <c r="AG1151" i="31" s="1"/>
  <c r="N1151" i="31"/>
  <c r="Z1151" i="31" s="1"/>
  <c r="AE1151" i="31" s="1"/>
  <c r="M1151" i="31"/>
  <c r="L1151" i="31"/>
  <c r="K1151" i="31"/>
  <c r="J1151" i="31"/>
  <c r="I1151" i="31"/>
  <c r="H1151" i="31"/>
  <c r="G1151" i="31"/>
  <c r="F1151" i="31"/>
  <c r="E1151" i="31"/>
  <c r="AG1150" i="31"/>
  <c r="AF1150" i="31"/>
  <c r="O1150" i="31"/>
  <c r="N1150" i="31"/>
  <c r="Z1150" i="31" s="1"/>
  <c r="AE1150" i="31" s="1"/>
  <c r="M1150" i="31"/>
  <c r="L1150" i="31"/>
  <c r="K1150" i="31"/>
  <c r="J1150" i="31"/>
  <c r="I1150" i="31"/>
  <c r="H1150" i="31"/>
  <c r="G1150" i="31"/>
  <c r="F1150" i="31"/>
  <c r="E1150" i="31"/>
  <c r="AF1149" i="31"/>
  <c r="O1149" i="31"/>
  <c r="AG1149" i="31" s="1"/>
  <c r="N1149" i="31"/>
  <c r="Z1149" i="31" s="1"/>
  <c r="AE1149" i="31" s="1"/>
  <c r="M1149" i="31"/>
  <c r="L1149" i="31"/>
  <c r="K1149" i="31"/>
  <c r="J1149" i="31"/>
  <c r="I1149" i="31"/>
  <c r="H1149" i="31"/>
  <c r="G1149" i="31"/>
  <c r="F1149" i="31"/>
  <c r="E1149" i="31"/>
  <c r="AF1148" i="31"/>
  <c r="O1148" i="31"/>
  <c r="AG1148" i="31" s="1"/>
  <c r="N1148" i="31"/>
  <c r="Z1148" i="31" s="1"/>
  <c r="AE1148" i="31" s="1"/>
  <c r="M1148" i="31"/>
  <c r="L1148" i="31"/>
  <c r="K1148" i="31"/>
  <c r="J1148" i="31"/>
  <c r="I1148" i="31"/>
  <c r="H1148" i="31"/>
  <c r="G1148" i="31"/>
  <c r="F1148" i="31"/>
  <c r="E1148" i="31"/>
  <c r="AG1147" i="31"/>
  <c r="AF1147" i="31"/>
  <c r="Z1147" i="31"/>
  <c r="AE1147" i="31" s="1"/>
  <c r="O1147" i="31"/>
  <c r="N1147" i="31"/>
  <c r="M1147" i="31"/>
  <c r="L1147" i="31"/>
  <c r="K1147" i="31"/>
  <c r="J1147" i="31"/>
  <c r="I1147" i="31"/>
  <c r="H1147" i="31"/>
  <c r="G1147" i="31"/>
  <c r="F1147" i="31"/>
  <c r="E1147" i="31"/>
  <c r="AF1146" i="31"/>
  <c r="Z1146" i="31"/>
  <c r="AE1146" i="31" s="1"/>
  <c r="O1146" i="31"/>
  <c r="AG1146" i="31" s="1"/>
  <c r="N1146" i="31"/>
  <c r="M1146" i="31"/>
  <c r="L1146" i="31"/>
  <c r="K1146" i="31"/>
  <c r="J1146" i="31"/>
  <c r="I1146" i="31"/>
  <c r="H1146" i="31"/>
  <c r="G1146" i="31"/>
  <c r="F1146" i="31"/>
  <c r="E1146" i="31"/>
  <c r="AF1145" i="31"/>
  <c r="Z1145" i="31"/>
  <c r="AE1145" i="31" s="1"/>
  <c r="O1145" i="31"/>
  <c r="AG1145" i="31" s="1"/>
  <c r="N1145" i="31"/>
  <c r="M1145" i="31"/>
  <c r="L1145" i="31"/>
  <c r="K1145" i="31"/>
  <c r="J1145" i="31"/>
  <c r="I1145" i="31"/>
  <c r="H1145" i="31"/>
  <c r="G1145" i="31"/>
  <c r="F1145" i="31"/>
  <c r="E1145" i="31"/>
  <c r="AF1144" i="31"/>
  <c r="Z1144" i="31"/>
  <c r="AE1144" i="31" s="1"/>
  <c r="O1144" i="31"/>
  <c r="AG1144" i="31" s="1"/>
  <c r="N1144" i="31"/>
  <c r="M1144" i="31"/>
  <c r="L1144" i="31"/>
  <c r="K1144" i="31"/>
  <c r="J1144" i="31"/>
  <c r="I1144" i="31"/>
  <c r="H1144" i="31"/>
  <c r="G1144" i="31"/>
  <c r="F1144" i="31"/>
  <c r="E1144" i="31"/>
  <c r="AF1143" i="31"/>
  <c r="O1143" i="31"/>
  <c r="AG1143" i="31" s="1"/>
  <c r="N1143" i="31"/>
  <c r="Z1143" i="31" s="1"/>
  <c r="AE1143" i="31" s="1"/>
  <c r="M1143" i="31"/>
  <c r="L1143" i="31"/>
  <c r="K1143" i="31"/>
  <c r="J1143" i="31"/>
  <c r="I1143" i="31"/>
  <c r="H1143" i="31"/>
  <c r="G1143" i="31"/>
  <c r="F1143" i="31"/>
  <c r="E1143" i="31"/>
  <c r="AG1142" i="31"/>
  <c r="AF1142" i="31"/>
  <c r="O1142" i="31"/>
  <c r="N1142" i="31"/>
  <c r="Z1142" i="31" s="1"/>
  <c r="AE1142" i="31" s="1"/>
  <c r="M1142" i="31"/>
  <c r="L1142" i="31"/>
  <c r="K1142" i="31"/>
  <c r="J1142" i="31"/>
  <c r="I1142" i="31"/>
  <c r="H1142" i="31"/>
  <c r="G1142" i="31"/>
  <c r="F1142" i="31"/>
  <c r="E1142" i="31"/>
  <c r="AG1141" i="31"/>
  <c r="AF1141" i="31"/>
  <c r="O1141" i="31"/>
  <c r="N1141" i="31"/>
  <c r="Z1141" i="31" s="1"/>
  <c r="AE1141" i="31" s="1"/>
  <c r="M1141" i="31"/>
  <c r="L1141" i="31"/>
  <c r="K1141" i="31"/>
  <c r="J1141" i="31"/>
  <c r="I1141" i="31"/>
  <c r="H1141" i="31"/>
  <c r="G1141" i="31"/>
  <c r="F1141" i="31"/>
  <c r="E1141" i="31"/>
  <c r="AF1140" i="31"/>
  <c r="O1140" i="31"/>
  <c r="AG1140" i="31" s="1"/>
  <c r="N1140" i="31"/>
  <c r="Z1140" i="31" s="1"/>
  <c r="AE1140" i="31" s="1"/>
  <c r="M1140" i="31"/>
  <c r="L1140" i="31"/>
  <c r="K1140" i="31"/>
  <c r="J1140" i="31"/>
  <c r="I1140" i="31"/>
  <c r="H1140" i="31"/>
  <c r="G1140" i="31"/>
  <c r="F1140" i="31"/>
  <c r="E1140" i="31"/>
  <c r="AF1139" i="31"/>
  <c r="O1139" i="31"/>
  <c r="AG1139" i="31" s="1"/>
  <c r="N1139" i="31"/>
  <c r="Z1139" i="31" s="1"/>
  <c r="AE1139" i="31" s="1"/>
  <c r="M1139" i="31"/>
  <c r="L1139" i="31"/>
  <c r="K1139" i="31"/>
  <c r="J1139" i="31"/>
  <c r="I1139" i="31"/>
  <c r="H1139" i="31"/>
  <c r="G1139" i="31"/>
  <c r="F1139" i="31"/>
  <c r="E1139" i="31"/>
  <c r="AF1138" i="31"/>
  <c r="Z1138" i="31"/>
  <c r="AE1138" i="31" s="1"/>
  <c r="O1138" i="31"/>
  <c r="AG1138" i="31" s="1"/>
  <c r="N1138" i="31"/>
  <c r="M1138" i="31"/>
  <c r="L1138" i="31"/>
  <c r="K1138" i="31"/>
  <c r="J1138" i="31"/>
  <c r="I1138" i="31"/>
  <c r="H1138" i="31"/>
  <c r="G1138" i="31"/>
  <c r="F1138" i="31"/>
  <c r="E1138" i="31"/>
  <c r="AF1137" i="31"/>
  <c r="Z1137" i="31"/>
  <c r="AE1137" i="31" s="1"/>
  <c r="O1137" i="31"/>
  <c r="AG1137" i="31" s="1"/>
  <c r="N1137" i="31"/>
  <c r="M1137" i="31"/>
  <c r="L1137" i="31"/>
  <c r="K1137" i="31"/>
  <c r="J1137" i="31"/>
  <c r="I1137" i="31"/>
  <c r="H1137" i="31"/>
  <c r="G1137" i="31"/>
  <c r="F1137" i="31"/>
  <c r="E1137" i="31"/>
  <c r="AF1136" i="31"/>
  <c r="O1136" i="31"/>
  <c r="AG1136" i="31" s="1"/>
  <c r="N1136" i="31"/>
  <c r="Z1136" i="31" s="1"/>
  <c r="AE1136" i="31" s="1"/>
  <c r="M1136" i="31"/>
  <c r="L1136" i="31"/>
  <c r="K1136" i="31"/>
  <c r="J1136" i="31"/>
  <c r="I1136" i="31"/>
  <c r="H1136" i="31"/>
  <c r="G1136" i="31"/>
  <c r="F1136" i="31"/>
  <c r="E1136" i="31"/>
  <c r="AF1135" i="31"/>
  <c r="O1135" i="31"/>
  <c r="AG1135" i="31" s="1"/>
  <c r="N1135" i="31"/>
  <c r="Z1135" i="31" s="1"/>
  <c r="AE1135" i="31" s="1"/>
  <c r="M1135" i="31"/>
  <c r="L1135" i="31"/>
  <c r="K1135" i="31"/>
  <c r="J1135" i="31"/>
  <c r="I1135" i="31"/>
  <c r="H1135" i="31"/>
  <c r="G1135" i="31"/>
  <c r="F1135" i="31"/>
  <c r="E1135" i="31"/>
  <c r="AF1134" i="31"/>
  <c r="O1134" i="31"/>
  <c r="AG1134" i="31" s="1"/>
  <c r="N1134" i="31"/>
  <c r="Z1134" i="31" s="1"/>
  <c r="AE1134" i="31" s="1"/>
  <c r="M1134" i="31"/>
  <c r="L1134" i="31"/>
  <c r="K1134" i="31"/>
  <c r="J1134" i="31"/>
  <c r="I1134" i="31"/>
  <c r="H1134" i="31"/>
  <c r="G1134" i="31"/>
  <c r="F1134" i="31"/>
  <c r="E1134" i="31"/>
  <c r="AG1133" i="31"/>
  <c r="AF1133" i="31"/>
  <c r="O1133" i="31"/>
  <c r="N1133" i="31"/>
  <c r="Z1133" i="31" s="1"/>
  <c r="AE1133" i="31" s="1"/>
  <c r="M1133" i="31"/>
  <c r="L1133" i="31"/>
  <c r="K1133" i="31"/>
  <c r="J1133" i="31"/>
  <c r="I1133" i="31"/>
  <c r="H1133" i="31"/>
  <c r="G1133" i="31"/>
  <c r="F1133" i="31"/>
  <c r="E1133" i="31"/>
  <c r="AF1132" i="31"/>
  <c r="O1132" i="31"/>
  <c r="AG1132" i="31" s="1"/>
  <c r="N1132" i="31"/>
  <c r="Z1132" i="31" s="1"/>
  <c r="AE1132" i="31" s="1"/>
  <c r="M1132" i="31"/>
  <c r="L1132" i="31"/>
  <c r="K1132" i="31"/>
  <c r="J1132" i="31"/>
  <c r="I1132" i="31"/>
  <c r="H1132" i="31"/>
  <c r="G1132" i="31"/>
  <c r="F1132" i="31"/>
  <c r="E1132" i="31"/>
  <c r="AF1131" i="31"/>
  <c r="O1131" i="31"/>
  <c r="AG1131" i="31" s="1"/>
  <c r="N1131" i="31"/>
  <c r="Z1131" i="31" s="1"/>
  <c r="AE1131" i="31" s="1"/>
  <c r="M1131" i="31"/>
  <c r="L1131" i="31"/>
  <c r="K1131" i="31"/>
  <c r="J1131" i="31"/>
  <c r="I1131" i="31"/>
  <c r="H1131" i="31"/>
  <c r="G1131" i="31"/>
  <c r="F1131" i="31"/>
  <c r="E1131" i="31"/>
  <c r="AF1130" i="31"/>
  <c r="O1130" i="31"/>
  <c r="AG1130" i="31" s="1"/>
  <c r="N1130" i="31"/>
  <c r="Z1130" i="31" s="1"/>
  <c r="AE1130" i="31" s="1"/>
  <c r="M1130" i="31"/>
  <c r="L1130" i="31"/>
  <c r="K1130" i="31"/>
  <c r="J1130" i="31"/>
  <c r="I1130" i="31"/>
  <c r="H1130" i="31"/>
  <c r="G1130" i="31"/>
  <c r="F1130" i="31"/>
  <c r="E1130" i="31"/>
  <c r="AF1129" i="31"/>
  <c r="O1129" i="31"/>
  <c r="AG1129" i="31" s="1"/>
  <c r="N1129" i="31"/>
  <c r="Z1129" i="31" s="1"/>
  <c r="AE1129" i="31" s="1"/>
  <c r="M1129" i="31"/>
  <c r="L1129" i="31"/>
  <c r="K1129" i="31"/>
  <c r="J1129" i="31"/>
  <c r="I1129" i="31"/>
  <c r="H1129" i="31"/>
  <c r="G1129" i="31"/>
  <c r="F1129" i="31"/>
  <c r="E1129" i="31"/>
  <c r="AF1128" i="31"/>
  <c r="O1128" i="31"/>
  <c r="AG1128" i="31" s="1"/>
  <c r="N1128" i="31"/>
  <c r="Z1128" i="31" s="1"/>
  <c r="AE1128" i="31" s="1"/>
  <c r="M1128" i="31"/>
  <c r="L1128" i="31"/>
  <c r="K1128" i="31"/>
  <c r="J1128" i="31"/>
  <c r="I1128" i="31"/>
  <c r="H1128" i="31"/>
  <c r="G1128" i="31"/>
  <c r="F1128" i="31"/>
  <c r="E1128" i="31"/>
  <c r="AF1127" i="31"/>
  <c r="O1127" i="31"/>
  <c r="AG1127" i="31" s="1"/>
  <c r="N1127" i="31"/>
  <c r="Z1127" i="31" s="1"/>
  <c r="AE1127" i="31" s="1"/>
  <c r="M1127" i="31"/>
  <c r="L1127" i="31"/>
  <c r="K1127" i="31"/>
  <c r="J1127" i="31"/>
  <c r="I1127" i="31"/>
  <c r="H1127" i="31"/>
  <c r="G1127" i="31"/>
  <c r="F1127" i="31"/>
  <c r="E1127" i="31"/>
  <c r="AG1126" i="31"/>
  <c r="AF1126" i="31"/>
  <c r="O1126" i="31"/>
  <c r="N1126" i="31"/>
  <c r="Z1126" i="31" s="1"/>
  <c r="AE1126" i="31" s="1"/>
  <c r="M1126" i="31"/>
  <c r="L1126" i="31"/>
  <c r="K1126" i="31"/>
  <c r="J1126" i="31"/>
  <c r="I1126" i="31"/>
  <c r="H1126" i="31"/>
  <c r="G1126" i="31"/>
  <c r="F1126" i="31"/>
  <c r="E1126" i="31"/>
  <c r="AG1125" i="31"/>
  <c r="AF1125" i="31"/>
  <c r="Z1125" i="31"/>
  <c r="AE1125" i="31" s="1"/>
  <c r="AF1124" i="31"/>
  <c r="Z1124" i="31"/>
  <c r="AE1124" i="31" s="1"/>
  <c r="O1124" i="31"/>
  <c r="AG1124" i="31" s="1"/>
  <c r="N1124" i="31"/>
  <c r="M1124" i="31"/>
  <c r="L1124" i="31"/>
  <c r="K1124" i="31"/>
  <c r="J1124" i="31"/>
  <c r="I1124" i="31"/>
  <c r="H1124" i="31"/>
  <c r="G1124" i="31"/>
  <c r="F1124" i="31"/>
  <c r="E1124" i="31"/>
  <c r="AF1123" i="31"/>
  <c r="O1123" i="31"/>
  <c r="AG1123" i="31" s="1"/>
  <c r="N1123" i="31"/>
  <c r="Z1123" i="31" s="1"/>
  <c r="AE1123" i="31" s="1"/>
  <c r="M1123" i="31"/>
  <c r="L1123" i="31"/>
  <c r="K1123" i="31"/>
  <c r="J1123" i="31"/>
  <c r="I1123" i="31"/>
  <c r="H1123" i="31"/>
  <c r="G1123" i="31"/>
  <c r="F1123" i="31"/>
  <c r="E1123" i="31"/>
  <c r="AG1122" i="31"/>
  <c r="AF1122" i="31"/>
  <c r="Z1122" i="31"/>
  <c r="AE1122" i="31" s="1"/>
  <c r="M1122" i="31"/>
  <c r="L1122" i="31"/>
  <c r="K1122" i="31"/>
  <c r="J1122" i="31"/>
  <c r="H1122" i="31"/>
  <c r="G1122" i="31"/>
  <c r="F1122" i="31"/>
  <c r="E1122" i="31"/>
  <c r="AG1121" i="31"/>
  <c r="AF1121" i="31"/>
  <c r="Z1121" i="31"/>
  <c r="AE1121" i="31" s="1"/>
  <c r="X1121" i="31"/>
  <c r="M1121" i="31"/>
  <c r="L1121" i="31"/>
  <c r="K1121" i="31"/>
  <c r="J1121" i="31"/>
  <c r="G1121" i="31"/>
  <c r="F1121" i="31"/>
  <c r="E1121" i="31"/>
  <c r="X1120" i="31"/>
  <c r="AF1120" i="31" s="1"/>
  <c r="O1120" i="31"/>
  <c r="AG1120" i="31" s="1"/>
  <c r="N1120" i="31"/>
  <c r="Z1120" i="31" s="1"/>
  <c r="AE1120" i="31" s="1"/>
  <c r="M1120" i="31"/>
  <c r="L1120" i="31"/>
  <c r="K1120" i="31"/>
  <c r="J1120" i="31"/>
  <c r="I1120" i="31"/>
  <c r="H1120" i="31"/>
  <c r="G1120" i="31"/>
  <c r="F1120" i="31"/>
  <c r="E1120" i="31"/>
  <c r="AF1119" i="31"/>
  <c r="O1119" i="31"/>
  <c r="AG1119" i="31" s="1"/>
  <c r="N1119" i="31"/>
  <c r="Z1119" i="31" s="1"/>
  <c r="AE1119" i="31" s="1"/>
  <c r="M1119" i="31"/>
  <c r="L1119" i="31"/>
  <c r="K1119" i="31"/>
  <c r="J1119" i="31"/>
  <c r="I1119" i="31"/>
  <c r="H1119" i="31"/>
  <c r="G1119" i="31"/>
  <c r="F1119" i="31"/>
  <c r="E1119" i="31"/>
  <c r="AF1118" i="31"/>
  <c r="O1118" i="31"/>
  <c r="AG1118" i="31" s="1"/>
  <c r="N1118" i="31"/>
  <c r="Z1118" i="31" s="1"/>
  <c r="AE1118" i="31" s="1"/>
  <c r="M1118" i="31"/>
  <c r="L1118" i="31"/>
  <c r="K1118" i="31"/>
  <c r="J1118" i="31"/>
  <c r="I1118" i="31"/>
  <c r="H1118" i="31"/>
  <c r="G1118" i="31"/>
  <c r="F1118" i="31"/>
  <c r="E1118" i="31"/>
  <c r="AF1117" i="31"/>
  <c r="O1117" i="31"/>
  <c r="AG1117" i="31" s="1"/>
  <c r="N1117" i="31"/>
  <c r="Z1117" i="31" s="1"/>
  <c r="AE1117" i="31" s="1"/>
  <c r="M1117" i="31"/>
  <c r="L1117" i="31"/>
  <c r="K1117" i="31"/>
  <c r="J1117" i="31"/>
  <c r="I1117" i="31"/>
  <c r="H1117" i="31"/>
  <c r="G1117" i="31"/>
  <c r="F1117" i="31"/>
  <c r="E1117" i="31"/>
  <c r="AF1116" i="31"/>
  <c r="O1116" i="31"/>
  <c r="AG1116" i="31" s="1"/>
  <c r="N1116" i="31"/>
  <c r="Z1116" i="31" s="1"/>
  <c r="AE1116" i="31" s="1"/>
  <c r="M1116" i="31"/>
  <c r="L1116" i="31"/>
  <c r="K1116" i="31"/>
  <c r="J1116" i="31"/>
  <c r="I1116" i="31"/>
  <c r="H1116" i="31"/>
  <c r="G1116" i="31"/>
  <c r="F1116" i="31"/>
  <c r="E1116" i="31"/>
  <c r="AF1115" i="31"/>
  <c r="Z1115" i="31"/>
  <c r="AE1115" i="31" s="1"/>
  <c r="O1115" i="31"/>
  <c r="AG1115" i="31" s="1"/>
  <c r="N1115" i="31"/>
  <c r="M1115" i="31"/>
  <c r="L1115" i="31"/>
  <c r="K1115" i="31"/>
  <c r="J1115" i="31"/>
  <c r="I1115" i="31"/>
  <c r="H1115" i="31"/>
  <c r="G1115" i="31"/>
  <c r="F1115" i="31"/>
  <c r="E1115" i="31"/>
  <c r="AF1114" i="31"/>
  <c r="Z1114" i="31"/>
  <c r="AE1114" i="31" s="1"/>
  <c r="O1114" i="31"/>
  <c r="AG1114" i="31" s="1"/>
  <c r="N1114" i="31"/>
  <c r="M1114" i="31"/>
  <c r="L1114" i="31"/>
  <c r="K1114" i="31"/>
  <c r="J1114" i="31"/>
  <c r="I1114" i="31"/>
  <c r="H1114" i="31"/>
  <c r="G1114" i="31"/>
  <c r="F1114" i="31"/>
  <c r="E1114" i="31"/>
  <c r="AF1113" i="31"/>
  <c r="O1113" i="31"/>
  <c r="AG1113" i="31" s="1"/>
  <c r="N1113" i="31"/>
  <c r="Z1113" i="31" s="1"/>
  <c r="AE1113" i="31" s="1"/>
  <c r="M1113" i="31"/>
  <c r="L1113" i="31"/>
  <c r="K1113" i="31"/>
  <c r="J1113" i="31"/>
  <c r="I1113" i="31"/>
  <c r="H1113" i="31"/>
  <c r="G1113" i="31"/>
  <c r="F1113" i="31"/>
  <c r="E1113" i="31"/>
  <c r="AF1112" i="31"/>
  <c r="O1112" i="31"/>
  <c r="AG1112" i="31" s="1"/>
  <c r="N1112" i="31"/>
  <c r="Z1112" i="31" s="1"/>
  <c r="AE1112" i="31" s="1"/>
  <c r="M1112" i="31"/>
  <c r="L1112" i="31"/>
  <c r="K1112" i="31"/>
  <c r="J1112" i="31"/>
  <c r="I1112" i="31"/>
  <c r="H1112" i="31"/>
  <c r="G1112" i="31"/>
  <c r="F1112" i="31"/>
  <c r="E1112" i="31"/>
  <c r="AF1111" i="31"/>
  <c r="O1111" i="31"/>
  <c r="AG1111" i="31" s="1"/>
  <c r="N1111" i="31"/>
  <c r="Z1111" i="31" s="1"/>
  <c r="AE1111" i="31" s="1"/>
  <c r="M1111" i="31"/>
  <c r="L1111" i="31"/>
  <c r="K1111" i="31"/>
  <c r="J1111" i="31"/>
  <c r="I1111" i="31"/>
  <c r="H1111" i="31"/>
  <c r="G1111" i="31"/>
  <c r="F1111" i="31"/>
  <c r="E1111" i="31"/>
  <c r="AF1110" i="31"/>
  <c r="O1110" i="31"/>
  <c r="AG1110" i="31" s="1"/>
  <c r="N1110" i="31"/>
  <c r="Z1110" i="31" s="1"/>
  <c r="AE1110" i="31" s="1"/>
  <c r="M1110" i="31"/>
  <c r="L1110" i="31"/>
  <c r="K1110" i="31"/>
  <c r="J1110" i="31"/>
  <c r="I1110" i="31"/>
  <c r="H1110" i="31"/>
  <c r="G1110" i="31"/>
  <c r="F1110" i="31"/>
  <c r="E1110" i="31"/>
  <c r="AF1109" i="31"/>
  <c r="O1109" i="31"/>
  <c r="AG1109" i="31" s="1"/>
  <c r="N1109" i="31"/>
  <c r="Z1109" i="31" s="1"/>
  <c r="AE1109" i="31" s="1"/>
  <c r="M1109" i="31"/>
  <c r="L1109" i="31"/>
  <c r="K1109" i="31"/>
  <c r="J1109" i="31"/>
  <c r="I1109" i="31"/>
  <c r="H1109" i="31"/>
  <c r="G1109" i="31"/>
  <c r="F1109" i="31"/>
  <c r="E1109" i="31"/>
  <c r="AF1108" i="31"/>
  <c r="O1108" i="31"/>
  <c r="AG1108" i="31" s="1"/>
  <c r="N1108" i="31"/>
  <c r="Z1108" i="31" s="1"/>
  <c r="AE1108" i="31" s="1"/>
  <c r="M1108" i="31"/>
  <c r="L1108" i="31"/>
  <c r="K1108" i="31"/>
  <c r="J1108" i="31"/>
  <c r="I1108" i="31"/>
  <c r="H1108" i="31"/>
  <c r="G1108" i="31"/>
  <c r="F1108" i="31"/>
  <c r="E1108" i="31"/>
  <c r="AF1107" i="31"/>
  <c r="Z1107" i="31"/>
  <c r="AE1107" i="31" s="1"/>
  <c r="O1107" i="31"/>
  <c r="AG1107" i="31" s="1"/>
  <c r="N1107" i="31"/>
  <c r="M1107" i="31"/>
  <c r="L1107" i="31"/>
  <c r="K1107" i="31"/>
  <c r="J1107" i="31"/>
  <c r="I1107" i="31"/>
  <c r="H1107" i="31"/>
  <c r="G1107" i="31"/>
  <c r="F1107" i="31"/>
  <c r="E1107" i="31"/>
  <c r="AF1106" i="31"/>
  <c r="Z1106" i="31"/>
  <c r="AE1106" i="31" s="1"/>
  <c r="O1106" i="31"/>
  <c r="AG1106" i="31" s="1"/>
  <c r="N1106" i="31"/>
  <c r="M1106" i="31"/>
  <c r="L1106" i="31"/>
  <c r="K1106" i="31"/>
  <c r="J1106" i="31"/>
  <c r="I1106" i="31"/>
  <c r="H1106" i="31"/>
  <c r="G1106" i="31"/>
  <c r="F1106" i="31"/>
  <c r="E1106" i="31"/>
  <c r="AF1105" i="31"/>
  <c r="O1105" i="31"/>
  <c r="AG1105" i="31" s="1"/>
  <c r="N1105" i="31"/>
  <c r="Z1105" i="31" s="1"/>
  <c r="AE1105" i="31" s="1"/>
  <c r="M1105" i="31"/>
  <c r="L1105" i="31"/>
  <c r="K1105" i="31"/>
  <c r="J1105" i="31"/>
  <c r="I1105" i="31"/>
  <c r="H1105" i="31"/>
  <c r="G1105" i="31"/>
  <c r="F1105" i="31"/>
  <c r="E1105" i="31"/>
  <c r="AF1104" i="31"/>
  <c r="O1104" i="31"/>
  <c r="AG1104" i="31" s="1"/>
  <c r="N1104" i="31"/>
  <c r="Z1104" i="31" s="1"/>
  <c r="AE1104" i="31" s="1"/>
  <c r="M1104" i="31"/>
  <c r="L1104" i="31"/>
  <c r="K1104" i="31"/>
  <c r="J1104" i="31"/>
  <c r="I1104" i="31"/>
  <c r="H1104" i="31"/>
  <c r="G1104" i="31"/>
  <c r="F1104" i="31"/>
  <c r="E1104" i="31"/>
  <c r="AF1103" i="31"/>
  <c r="O1103" i="31"/>
  <c r="AG1103" i="31" s="1"/>
  <c r="N1103" i="31"/>
  <c r="Z1103" i="31" s="1"/>
  <c r="AE1103" i="31" s="1"/>
  <c r="M1103" i="31"/>
  <c r="L1103" i="31"/>
  <c r="K1103" i="31"/>
  <c r="J1103" i="31"/>
  <c r="I1103" i="31"/>
  <c r="H1103" i="31"/>
  <c r="G1103" i="31"/>
  <c r="F1103" i="31"/>
  <c r="E1103" i="31"/>
  <c r="AG1102" i="31"/>
  <c r="AF1102" i="31"/>
  <c r="O1102" i="31"/>
  <c r="N1102" i="31"/>
  <c r="Z1102" i="31" s="1"/>
  <c r="AE1102" i="31" s="1"/>
  <c r="M1102" i="31"/>
  <c r="L1102" i="31"/>
  <c r="K1102" i="31"/>
  <c r="J1102" i="31"/>
  <c r="I1102" i="31"/>
  <c r="H1102" i="31"/>
  <c r="G1102" i="31"/>
  <c r="F1102" i="31"/>
  <c r="E1102" i="31"/>
  <c r="AF1101" i="31"/>
  <c r="O1101" i="31"/>
  <c r="AG1101" i="31" s="1"/>
  <c r="N1101" i="31"/>
  <c r="Z1101" i="31" s="1"/>
  <c r="AE1101" i="31" s="1"/>
  <c r="M1101" i="31"/>
  <c r="L1101" i="31"/>
  <c r="K1101" i="31"/>
  <c r="J1101" i="31"/>
  <c r="I1101" i="31"/>
  <c r="H1101" i="31"/>
  <c r="G1101" i="31"/>
  <c r="F1101" i="31"/>
  <c r="E1101" i="31"/>
  <c r="AF1100" i="31"/>
  <c r="O1100" i="31"/>
  <c r="AG1100" i="31" s="1"/>
  <c r="N1100" i="31"/>
  <c r="Z1100" i="31" s="1"/>
  <c r="AE1100" i="31" s="1"/>
  <c r="M1100" i="31"/>
  <c r="L1100" i="31"/>
  <c r="K1100" i="31"/>
  <c r="J1100" i="31"/>
  <c r="I1100" i="31"/>
  <c r="H1100" i="31"/>
  <c r="G1100" i="31"/>
  <c r="F1100" i="31"/>
  <c r="E1100" i="31"/>
  <c r="AF1099" i="31"/>
  <c r="Z1099" i="31"/>
  <c r="AE1099" i="31" s="1"/>
  <c r="O1099" i="31"/>
  <c r="AG1099" i="31" s="1"/>
  <c r="N1099" i="31"/>
  <c r="M1099" i="31"/>
  <c r="L1099" i="31"/>
  <c r="K1099" i="31"/>
  <c r="J1099" i="31"/>
  <c r="I1099" i="31"/>
  <c r="H1099" i="31"/>
  <c r="G1099" i="31"/>
  <c r="F1099" i="31"/>
  <c r="E1099" i="31"/>
  <c r="AF1098" i="31"/>
  <c r="Z1098" i="31"/>
  <c r="AE1098" i="31" s="1"/>
  <c r="O1098" i="31"/>
  <c r="AG1098" i="31" s="1"/>
  <c r="N1098" i="31"/>
  <c r="M1098" i="31"/>
  <c r="L1098" i="31"/>
  <c r="K1098" i="31"/>
  <c r="J1098" i="31"/>
  <c r="I1098" i="31"/>
  <c r="H1098" i="31"/>
  <c r="G1098" i="31"/>
  <c r="F1098" i="31"/>
  <c r="E1098" i="31"/>
  <c r="AF1097" i="31"/>
  <c r="O1097" i="31"/>
  <c r="AG1097" i="31" s="1"/>
  <c r="N1097" i="31"/>
  <c r="Z1097" i="31" s="1"/>
  <c r="AE1097" i="31" s="1"/>
  <c r="M1097" i="31"/>
  <c r="L1097" i="31"/>
  <c r="K1097" i="31"/>
  <c r="J1097" i="31"/>
  <c r="I1097" i="31"/>
  <c r="H1097" i="31"/>
  <c r="G1097" i="31"/>
  <c r="F1097" i="31"/>
  <c r="E1097" i="31"/>
  <c r="AF1096" i="31"/>
  <c r="O1096" i="31"/>
  <c r="AG1096" i="31" s="1"/>
  <c r="N1096" i="31"/>
  <c r="Z1096" i="31" s="1"/>
  <c r="AE1096" i="31" s="1"/>
  <c r="M1096" i="31"/>
  <c r="L1096" i="31"/>
  <c r="K1096" i="31"/>
  <c r="J1096" i="31"/>
  <c r="I1096" i="31"/>
  <c r="H1096" i="31"/>
  <c r="G1096" i="31"/>
  <c r="F1096" i="31"/>
  <c r="E1096" i="31"/>
  <c r="AF1095" i="31"/>
  <c r="O1095" i="31"/>
  <c r="AG1095" i="31" s="1"/>
  <c r="N1095" i="31"/>
  <c r="Z1095" i="31" s="1"/>
  <c r="AE1095" i="31" s="1"/>
  <c r="M1095" i="31"/>
  <c r="L1095" i="31"/>
  <c r="K1095" i="31"/>
  <c r="J1095" i="31"/>
  <c r="I1095" i="31"/>
  <c r="H1095" i="31"/>
  <c r="G1095" i="31"/>
  <c r="F1095" i="31"/>
  <c r="E1095" i="31"/>
  <c r="AF1094" i="31"/>
  <c r="O1094" i="31"/>
  <c r="AG1094" i="31" s="1"/>
  <c r="N1094" i="31"/>
  <c r="Z1094" i="31" s="1"/>
  <c r="AE1094" i="31" s="1"/>
  <c r="M1094" i="31"/>
  <c r="L1094" i="31"/>
  <c r="K1094" i="31"/>
  <c r="J1094" i="31"/>
  <c r="I1094" i="31"/>
  <c r="H1094" i="31"/>
  <c r="G1094" i="31"/>
  <c r="F1094" i="31"/>
  <c r="E1094" i="31"/>
  <c r="AF1093" i="31"/>
  <c r="O1093" i="31"/>
  <c r="AG1093" i="31" s="1"/>
  <c r="N1093" i="31"/>
  <c r="Z1093" i="31" s="1"/>
  <c r="AE1093" i="31" s="1"/>
  <c r="M1093" i="31"/>
  <c r="L1093" i="31"/>
  <c r="K1093" i="31"/>
  <c r="J1093" i="31"/>
  <c r="I1093" i="31"/>
  <c r="H1093" i="31"/>
  <c r="G1093" i="31"/>
  <c r="F1093" i="31"/>
  <c r="E1093" i="31"/>
  <c r="AF1092" i="31"/>
  <c r="O1092" i="31"/>
  <c r="AG1092" i="31" s="1"/>
  <c r="N1092" i="31"/>
  <c r="Z1092" i="31" s="1"/>
  <c r="AE1092" i="31" s="1"/>
  <c r="M1092" i="31"/>
  <c r="L1092" i="31"/>
  <c r="K1092" i="31"/>
  <c r="J1092" i="31"/>
  <c r="I1092" i="31"/>
  <c r="H1092" i="31"/>
  <c r="G1092" i="31"/>
  <c r="F1092" i="31"/>
  <c r="E1092" i="31"/>
  <c r="AG1091" i="31"/>
  <c r="AF1091" i="31"/>
  <c r="O1091" i="31"/>
  <c r="N1091" i="31"/>
  <c r="Z1091" i="31" s="1"/>
  <c r="AE1091" i="31" s="1"/>
  <c r="M1091" i="31"/>
  <c r="L1091" i="31"/>
  <c r="K1091" i="31"/>
  <c r="J1091" i="31"/>
  <c r="I1091" i="31"/>
  <c r="H1091" i="31"/>
  <c r="G1091" i="31"/>
  <c r="F1091" i="31"/>
  <c r="E1091" i="31"/>
  <c r="AG1090" i="31"/>
  <c r="AF1090" i="31"/>
  <c r="Z1090" i="31"/>
  <c r="AE1090" i="31" s="1"/>
  <c r="AG1089" i="31"/>
  <c r="AF1089" i="31"/>
  <c r="O1089" i="31"/>
  <c r="N1089" i="31"/>
  <c r="Z1089" i="31" s="1"/>
  <c r="AE1089" i="31" s="1"/>
  <c r="M1089" i="31"/>
  <c r="L1089" i="31"/>
  <c r="K1089" i="31"/>
  <c r="J1089" i="31"/>
  <c r="I1089" i="31"/>
  <c r="H1089" i="31"/>
  <c r="G1089" i="31"/>
  <c r="F1089" i="31"/>
  <c r="E1089" i="31"/>
  <c r="AG1088" i="31"/>
  <c r="AF1088" i="31"/>
  <c r="O1088" i="31"/>
  <c r="N1088" i="31"/>
  <c r="Z1088" i="31" s="1"/>
  <c r="AE1088" i="31" s="1"/>
  <c r="M1088" i="31"/>
  <c r="L1088" i="31"/>
  <c r="K1088" i="31"/>
  <c r="J1088" i="31"/>
  <c r="I1088" i="31"/>
  <c r="H1088" i="31"/>
  <c r="G1088" i="31"/>
  <c r="F1088" i="31"/>
  <c r="E1088" i="31"/>
  <c r="AG1087" i="31"/>
  <c r="AF1087" i="31"/>
  <c r="AE1087" i="31"/>
  <c r="AG1086" i="31"/>
  <c r="AF1086" i="31"/>
  <c r="Z1086" i="31"/>
  <c r="AE1086" i="31" s="1"/>
  <c r="M1086" i="31"/>
  <c r="L1086" i="31"/>
  <c r="K1086" i="31"/>
  <c r="J1086" i="31"/>
  <c r="H1086" i="31"/>
  <c r="G1086" i="31"/>
  <c r="F1086" i="31"/>
  <c r="E1086" i="31"/>
  <c r="AG1085" i="31"/>
  <c r="AF1085" i="31"/>
  <c r="Z1085" i="31"/>
  <c r="AE1085" i="31" s="1"/>
  <c r="X1085" i="31"/>
  <c r="M1085" i="31"/>
  <c r="L1085" i="31"/>
  <c r="K1085" i="31"/>
  <c r="J1085" i="31"/>
  <c r="G1085" i="31"/>
  <c r="F1085" i="31"/>
  <c r="E1085" i="31"/>
  <c r="X1084" i="31"/>
  <c r="AF1084" i="31" s="1"/>
  <c r="O1084" i="31"/>
  <c r="AG1084" i="31" s="1"/>
  <c r="N1084" i="31"/>
  <c r="Z1084" i="31" s="1"/>
  <c r="AE1084" i="31" s="1"/>
  <c r="M1084" i="31"/>
  <c r="L1084" i="31"/>
  <c r="K1084" i="31"/>
  <c r="J1084" i="31"/>
  <c r="I1084" i="31"/>
  <c r="H1084" i="31"/>
  <c r="G1084" i="31"/>
  <c r="F1084" i="31"/>
  <c r="E1084" i="31"/>
  <c r="AF1083" i="31"/>
  <c r="O1083" i="31"/>
  <c r="AG1083" i="31" s="1"/>
  <c r="N1083" i="31"/>
  <c r="Z1083" i="31" s="1"/>
  <c r="AE1083" i="31" s="1"/>
  <c r="M1083" i="31"/>
  <c r="L1083" i="31"/>
  <c r="K1083" i="31"/>
  <c r="J1083" i="31"/>
  <c r="I1083" i="31"/>
  <c r="H1083" i="31"/>
  <c r="G1083" i="31"/>
  <c r="F1083" i="31"/>
  <c r="E1083" i="31"/>
  <c r="AF1082" i="31"/>
  <c r="O1082" i="31"/>
  <c r="AG1082" i="31" s="1"/>
  <c r="N1082" i="31"/>
  <c r="Z1082" i="31" s="1"/>
  <c r="AE1082" i="31" s="1"/>
  <c r="M1082" i="31"/>
  <c r="L1082" i="31"/>
  <c r="K1082" i="31"/>
  <c r="J1082" i="31"/>
  <c r="I1082" i="31"/>
  <c r="H1082" i="31"/>
  <c r="G1082" i="31"/>
  <c r="F1082" i="31"/>
  <c r="E1082" i="31"/>
  <c r="AG1081" i="31"/>
  <c r="AF1081" i="31"/>
  <c r="O1081" i="31"/>
  <c r="N1081" i="31"/>
  <c r="Z1081" i="31" s="1"/>
  <c r="AE1081" i="31" s="1"/>
  <c r="M1081" i="31"/>
  <c r="L1081" i="31"/>
  <c r="K1081" i="31"/>
  <c r="J1081" i="31"/>
  <c r="I1081" i="31"/>
  <c r="H1081" i="31"/>
  <c r="G1081" i="31"/>
  <c r="F1081" i="31"/>
  <c r="E1081" i="31"/>
  <c r="AG1080" i="31"/>
  <c r="AF1080" i="31"/>
  <c r="O1080" i="31"/>
  <c r="N1080" i="31"/>
  <c r="Z1080" i="31" s="1"/>
  <c r="AE1080" i="31" s="1"/>
  <c r="M1080" i="31"/>
  <c r="L1080" i="31"/>
  <c r="K1080" i="31"/>
  <c r="J1080" i="31"/>
  <c r="I1080" i="31"/>
  <c r="H1080" i="31"/>
  <c r="G1080" i="31"/>
  <c r="F1080" i="31"/>
  <c r="E1080" i="31"/>
  <c r="AG1079" i="31"/>
  <c r="AF1079" i="31"/>
  <c r="Z1079" i="31"/>
  <c r="AE1079" i="31" s="1"/>
  <c r="O1079" i="31"/>
  <c r="N1079" i="31"/>
  <c r="M1079" i="31"/>
  <c r="L1079" i="31"/>
  <c r="K1079" i="31"/>
  <c r="J1079" i="31"/>
  <c r="I1079" i="31"/>
  <c r="H1079" i="31"/>
  <c r="G1079" i="31"/>
  <c r="F1079" i="31"/>
  <c r="E1079" i="31"/>
  <c r="AF1078" i="31"/>
  <c r="O1078" i="31"/>
  <c r="AG1078" i="31" s="1"/>
  <c r="N1078" i="31"/>
  <c r="Z1078" i="31" s="1"/>
  <c r="AE1078" i="31" s="1"/>
  <c r="M1078" i="31"/>
  <c r="L1078" i="31"/>
  <c r="K1078" i="31"/>
  <c r="J1078" i="31"/>
  <c r="I1078" i="31"/>
  <c r="H1078" i="31"/>
  <c r="G1078" i="31"/>
  <c r="F1078" i="31"/>
  <c r="E1078" i="31"/>
  <c r="AF1077" i="31"/>
  <c r="Z1077" i="31"/>
  <c r="AE1077" i="31" s="1"/>
  <c r="O1077" i="31"/>
  <c r="AG1077" i="31" s="1"/>
  <c r="N1077" i="31"/>
  <c r="M1077" i="31"/>
  <c r="L1077" i="31"/>
  <c r="K1077" i="31"/>
  <c r="J1077" i="31"/>
  <c r="I1077" i="31"/>
  <c r="H1077" i="31"/>
  <c r="G1077" i="31"/>
  <c r="F1077" i="31"/>
  <c r="E1077" i="31"/>
  <c r="AF1076" i="31"/>
  <c r="O1076" i="31"/>
  <c r="AG1076" i="31" s="1"/>
  <c r="N1076" i="31"/>
  <c r="Z1076" i="31" s="1"/>
  <c r="AE1076" i="31" s="1"/>
  <c r="M1076" i="31"/>
  <c r="L1076" i="31"/>
  <c r="K1076" i="31"/>
  <c r="J1076" i="31"/>
  <c r="I1076" i="31"/>
  <c r="H1076" i="31"/>
  <c r="G1076" i="31"/>
  <c r="F1076" i="31"/>
  <c r="E1076" i="31"/>
  <c r="AF1075" i="31"/>
  <c r="O1075" i="31"/>
  <c r="AG1075" i="31" s="1"/>
  <c r="N1075" i="31"/>
  <c r="Z1075" i="31" s="1"/>
  <c r="AE1075" i="31" s="1"/>
  <c r="M1075" i="31"/>
  <c r="L1075" i="31"/>
  <c r="K1075" i="31"/>
  <c r="J1075" i="31"/>
  <c r="I1075" i="31"/>
  <c r="H1075" i="31"/>
  <c r="G1075" i="31"/>
  <c r="F1075" i="31"/>
  <c r="E1075" i="31"/>
  <c r="AG1074" i="31"/>
  <c r="AF1074" i="31"/>
  <c r="O1074" i="31"/>
  <c r="N1074" i="31"/>
  <c r="Z1074" i="31" s="1"/>
  <c r="AE1074" i="31" s="1"/>
  <c r="M1074" i="31"/>
  <c r="L1074" i="31"/>
  <c r="K1074" i="31"/>
  <c r="J1074" i="31"/>
  <c r="I1074" i="31"/>
  <c r="H1074" i="31"/>
  <c r="G1074" i="31"/>
  <c r="F1074" i="31"/>
  <c r="E1074" i="31"/>
  <c r="AF1073" i="31"/>
  <c r="O1073" i="31"/>
  <c r="AG1073" i="31" s="1"/>
  <c r="N1073" i="31"/>
  <c r="Z1073" i="31" s="1"/>
  <c r="AE1073" i="31" s="1"/>
  <c r="M1073" i="31"/>
  <c r="L1073" i="31"/>
  <c r="K1073" i="31"/>
  <c r="J1073" i="31"/>
  <c r="I1073" i="31"/>
  <c r="H1073" i="31"/>
  <c r="G1073" i="31"/>
  <c r="F1073" i="31"/>
  <c r="E1073" i="31"/>
  <c r="AF1072" i="31"/>
  <c r="Z1072" i="31"/>
  <c r="AE1072" i="31" s="1"/>
  <c r="O1072" i="31"/>
  <c r="AG1072" i="31" s="1"/>
  <c r="N1072" i="31"/>
  <c r="M1072" i="31"/>
  <c r="L1072" i="31"/>
  <c r="K1072" i="31"/>
  <c r="J1072" i="31"/>
  <c r="I1072" i="31"/>
  <c r="H1072" i="31"/>
  <c r="G1072" i="31"/>
  <c r="F1072" i="31"/>
  <c r="E1072" i="31"/>
  <c r="AG1071" i="31"/>
  <c r="AF1071" i="31"/>
  <c r="Z1071" i="31"/>
  <c r="AE1071" i="31" s="1"/>
  <c r="O1071" i="31"/>
  <c r="N1071" i="31"/>
  <c r="M1071" i="31"/>
  <c r="L1071" i="31"/>
  <c r="K1071" i="31"/>
  <c r="J1071" i="31"/>
  <c r="I1071" i="31"/>
  <c r="H1071" i="31"/>
  <c r="G1071" i="31"/>
  <c r="F1071" i="31"/>
  <c r="E1071" i="31"/>
  <c r="AF1070" i="31"/>
  <c r="Z1070" i="31"/>
  <c r="AE1070" i="31" s="1"/>
  <c r="O1070" i="31"/>
  <c r="AG1070" i="31" s="1"/>
  <c r="N1070" i="31"/>
  <c r="M1070" i="31"/>
  <c r="L1070" i="31"/>
  <c r="K1070" i="31"/>
  <c r="J1070" i="31"/>
  <c r="I1070" i="31"/>
  <c r="H1070" i="31"/>
  <c r="G1070" i="31"/>
  <c r="F1070" i="31"/>
  <c r="E1070" i="31"/>
  <c r="AF1069" i="31"/>
  <c r="O1069" i="31"/>
  <c r="AG1069" i="31" s="1"/>
  <c r="N1069" i="31"/>
  <c r="Z1069" i="31" s="1"/>
  <c r="AE1069" i="31" s="1"/>
  <c r="M1069" i="31"/>
  <c r="L1069" i="31"/>
  <c r="K1069" i="31"/>
  <c r="J1069" i="31"/>
  <c r="I1069" i="31"/>
  <c r="H1069" i="31"/>
  <c r="G1069" i="31"/>
  <c r="F1069" i="31"/>
  <c r="E1069" i="31"/>
  <c r="AF1068" i="31"/>
  <c r="O1068" i="31"/>
  <c r="AG1068" i="31" s="1"/>
  <c r="N1068" i="31"/>
  <c r="Z1068" i="31" s="1"/>
  <c r="AE1068" i="31" s="1"/>
  <c r="M1068" i="31"/>
  <c r="L1068" i="31"/>
  <c r="K1068" i="31"/>
  <c r="J1068" i="31"/>
  <c r="I1068" i="31"/>
  <c r="H1068" i="31"/>
  <c r="G1068" i="31"/>
  <c r="F1068" i="31"/>
  <c r="E1068" i="31"/>
  <c r="AF1067" i="31"/>
  <c r="O1067" i="31"/>
  <c r="AG1067" i="31" s="1"/>
  <c r="N1067" i="31"/>
  <c r="Z1067" i="31" s="1"/>
  <c r="AE1067" i="31" s="1"/>
  <c r="M1067" i="31"/>
  <c r="L1067" i="31"/>
  <c r="K1067" i="31"/>
  <c r="J1067" i="31"/>
  <c r="I1067" i="31"/>
  <c r="H1067" i="31"/>
  <c r="G1067" i="31"/>
  <c r="F1067" i="31"/>
  <c r="E1067" i="31"/>
  <c r="AG1066" i="31"/>
  <c r="AF1066" i="31"/>
  <c r="O1066" i="31"/>
  <c r="N1066" i="31"/>
  <c r="Z1066" i="31" s="1"/>
  <c r="AE1066" i="31" s="1"/>
  <c r="M1066" i="31"/>
  <c r="L1066" i="31"/>
  <c r="K1066" i="31"/>
  <c r="J1066" i="31"/>
  <c r="I1066" i="31"/>
  <c r="H1066" i="31"/>
  <c r="G1066" i="31"/>
  <c r="F1066" i="31"/>
  <c r="E1066" i="31"/>
  <c r="AF1065" i="31"/>
  <c r="O1065" i="31"/>
  <c r="AG1065" i="31" s="1"/>
  <c r="N1065" i="31"/>
  <c r="Z1065" i="31" s="1"/>
  <c r="AE1065" i="31" s="1"/>
  <c r="M1065" i="31"/>
  <c r="L1065" i="31"/>
  <c r="K1065" i="31"/>
  <c r="J1065" i="31"/>
  <c r="I1065" i="31"/>
  <c r="H1065" i="31"/>
  <c r="G1065" i="31"/>
  <c r="F1065" i="31"/>
  <c r="E1065" i="31"/>
  <c r="AF1064" i="31"/>
  <c r="O1064" i="31"/>
  <c r="AG1064" i="31" s="1"/>
  <c r="N1064" i="31"/>
  <c r="Z1064" i="31" s="1"/>
  <c r="AE1064" i="31" s="1"/>
  <c r="M1064" i="31"/>
  <c r="L1064" i="31"/>
  <c r="K1064" i="31"/>
  <c r="J1064" i="31"/>
  <c r="I1064" i="31"/>
  <c r="H1064" i="31"/>
  <c r="G1064" i="31"/>
  <c r="F1064" i="31"/>
  <c r="E1064" i="31"/>
  <c r="AG1063" i="31"/>
  <c r="AF1063" i="31"/>
  <c r="Z1063" i="31"/>
  <c r="AE1063" i="31" s="1"/>
  <c r="O1063" i="31"/>
  <c r="N1063" i="31"/>
  <c r="M1063" i="31"/>
  <c r="L1063" i="31"/>
  <c r="K1063" i="31"/>
  <c r="J1063" i="31"/>
  <c r="I1063" i="31"/>
  <c r="H1063" i="31"/>
  <c r="G1063" i="31"/>
  <c r="F1063" i="31"/>
  <c r="E1063" i="31"/>
  <c r="AF1062" i="31"/>
  <c r="Z1062" i="31"/>
  <c r="AE1062" i="31" s="1"/>
  <c r="O1062" i="31"/>
  <c r="AG1062" i="31" s="1"/>
  <c r="N1062" i="31"/>
  <c r="M1062" i="31"/>
  <c r="L1062" i="31"/>
  <c r="K1062" i="31"/>
  <c r="J1062" i="31"/>
  <c r="I1062" i="31"/>
  <c r="H1062" i="31"/>
  <c r="G1062" i="31"/>
  <c r="F1062" i="31"/>
  <c r="E1062" i="31"/>
  <c r="AF1061" i="31"/>
  <c r="O1061" i="31"/>
  <c r="AG1061" i="31" s="1"/>
  <c r="N1061" i="31"/>
  <c r="Z1061" i="31" s="1"/>
  <c r="AE1061" i="31" s="1"/>
  <c r="M1061" i="31"/>
  <c r="L1061" i="31"/>
  <c r="K1061" i="31"/>
  <c r="J1061" i="31"/>
  <c r="I1061" i="31"/>
  <c r="H1061" i="31"/>
  <c r="G1061" i="31"/>
  <c r="F1061" i="31"/>
  <c r="E1061" i="31"/>
  <c r="AF1060" i="31"/>
  <c r="Z1060" i="31"/>
  <c r="AE1060" i="31" s="1"/>
  <c r="O1060" i="31"/>
  <c r="AG1060" i="31" s="1"/>
  <c r="N1060" i="31"/>
  <c r="M1060" i="31"/>
  <c r="L1060" i="31"/>
  <c r="K1060" i="31"/>
  <c r="J1060" i="31"/>
  <c r="I1060" i="31"/>
  <c r="H1060" i="31"/>
  <c r="G1060" i="31"/>
  <c r="F1060" i="31"/>
  <c r="E1060" i="31"/>
  <c r="AF1059" i="31"/>
  <c r="O1059" i="31"/>
  <c r="AG1059" i="31" s="1"/>
  <c r="N1059" i="31"/>
  <c r="Z1059" i="31" s="1"/>
  <c r="AE1059" i="31" s="1"/>
  <c r="M1059" i="31"/>
  <c r="L1059" i="31"/>
  <c r="K1059" i="31"/>
  <c r="J1059" i="31"/>
  <c r="I1059" i="31"/>
  <c r="H1059" i="31"/>
  <c r="G1059" i="31"/>
  <c r="F1059" i="31"/>
  <c r="E1059" i="31"/>
  <c r="AG1058" i="31"/>
  <c r="AF1058" i="31"/>
  <c r="O1058" i="31"/>
  <c r="N1058" i="31"/>
  <c r="Z1058" i="31" s="1"/>
  <c r="AE1058" i="31" s="1"/>
  <c r="M1058" i="31"/>
  <c r="L1058" i="31"/>
  <c r="K1058" i="31"/>
  <c r="J1058" i="31"/>
  <c r="I1058" i="31"/>
  <c r="H1058" i="31"/>
  <c r="G1058" i="31"/>
  <c r="F1058" i="31"/>
  <c r="E1058" i="31"/>
  <c r="AG1057" i="31"/>
  <c r="AF1057" i="31"/>
  <c r="O1057" i="31"/>
  <c r="N1057" i="31"/>
  <c r="Z1057" i="31" s="1"/>
  <c r="AE1057" i="31" s="1"/>
  <c r="M1057" i="31"/>
  <c r="L1057" i="31"/>
  <c r="K1057" i="31"/>
  <c r="J1057" i="31"/>
  <c r="I1057" i="31"/>
  <c r="H1057" i="31"/>
  <c r="G1057" i="31"/>
  <c r="F1057" i="31"/>
  <c r="E1057" i="31"/>
  <c r="AG1056" i="31"/>
  <c r="AF1056" i="31"/>
  <c r="O1056" i="31"/>
  <c r="N1056" i="31"/>
  <c r="Z1056" i="31" s="1"/>
  <c r="AE1056" i="31" s="1"/>
  <c r="M1056" i="31"/>
  <c r="L1056" i="31"/>
  <c r="K1056" i="31"/>
  <c r="J1056" i="31"/>
  <c r="I1056" i="31"/>
  <c r="H1056" i="31"/>
  <c r="G1056" i="31"/>
  <c r="F1056" i="31"/>
  <c r="E1056" i="31"/>
  <c r="AF1055" i="31"/>
  <c r="Z1055" i="31"/>
  <c r="AE1055" i="31" s="1"/>
  <c r="O1055" i="31"/>
  <c r="AG1055" i="31" s="1"/>
  <c r="N1055" i="31"/>
  <c r="M1055" i="31"/>
  <c r="L1055" i="31"/>
  <c r="K1055" i="31"/>
  <c r="J1055" i="31"/>
  <c r="I1055" i="31"/>
  <c r="H1055" i="31"/>
  <c r="G1055" i="31"/>
  <c r="F1055" i="31"/>
  <c r="E1055" i="31"/>
  <c r="AG1054" i="31"/>
  <c r="AF1054" i="31"/>
  <c r="Z1054" i="31"/>
  <c r="AE1054" i="31" s="1"/>
  <c r="AG1053" i="31"/>
  <c r="AF1053" i="31"/>
  <c r="O1053" i="31"/>
  <c r="N1053" i="31"/>
  <c r="Z1053" i="31" s="1"/>
  <c r="AE1053" i="31" s="1"/>
  <c r="M1053" i="31"/>
  <c r="L1053" i="31"/>
  <c r="K1053" i="31"/>
  <c r="J1053" i="31"/>
  <c r="I1053" i="31"/>
  <c r="H1053" i="31"/>
  <c r="G1053" i="31"/>
  <c r="F1053" i="31"/>
  <c r="E1053" i="31"/>
  <c r="AG1052" i="31"/>
  <c r="AF1052" i="31"/>
  <c r="O1052" i="31"/>
  <c r="N1052" i="31"/>
  <c r="Z1052" i="31" s="1"/>
  <c r="AE1052" i="31" s="1"/>
  <c r="M1052" i="31"/>
  <c r="L1052" i="31"/>
  <c r="K1052" i="31"/>
  <c r="J1052" i="31"/>
  <c r="I1052" i="31"/>
  <c r="H1052" i="31"/>
  <c r="G1052" i="31"/>
  <c r="F1052" i="31"/>
  <c r="E1052" i="31"/>
  <c r="AG1051" i="31"/>
  <c r="AF1051" i="31"/>
  <c r="Z1051" i="31"/>
  <c r="AE1051" i="31" s="1"/>
  <c r="M1051" i="31"/>
  <c r="L1051" i="31"/>
  <c r="K1051" i="31"/>
  <c r="J1051" i="31"/>
  <c r="H1051" i="31"/>
  <c r="G1051" i="31"/>
  <c r="F1051" i="31"/>
  <c r="E1051" i="31"/>
  <c r="AG1050" i="31"/>
  <c r="Z1050" i="31"/>
  <c r="AE1050" i="31" s="1"/>
  <c r="X1050" i="31"/>
  <c r="AF1050" i="31" s="1"/>
  <c r="M1050" i="31"/>
  <c r="L1050" i="31"/>
  <c r="K1050" i="31"/>
  <c r="J1050" i="31"/>
  <c r="G1050" i="31"/>
  <c r="F1050" i="31"/>
  <c r="E1050" i="31"/>
  <c r="AG1049" i="31"/>
  <c r="AF1049" i="31"/>
  <c r="X1049" i="31"/>
  <c r="O1049" i="31"/>
  <c r="N1049" i="31"/>
  <c r="Z1049" i="31" s="1"/>
  <c r="AE1049" i="31" s="1"/>
  <c r="M1049" i="31"/>
  <c r="L1049" i="31"/>
  <c r="K1049" i="31"/>
  <c r="J1049" i="31"/>
  <c r="I1049" i="31"/>
  <c r="H1049" i="31"/>
  <c r="G1049" i="31"/>
  <c r="F1049" i="31"/>
  <c r="E1049" i="31"/>
  <c r="AG1048" i="31"/>
  <c r="AF1048" i="31"/>
  <c r="O1048" i="31"/>
  <c r="N1048" i="31"/>
  <c r="Z1048" i="31" s="1"/>
  <c r="AE1048" i="31" s="1"/>
  <c r="M1048" i="31"/>
  <c r="L1048" i="31"/>
  <c r="K1048" i="31"/>
  <c r="J1048" i="31"/>
  <c r="I1048" i="31"/>
  <c r="H1048" i="31"/>
  <c r="G1048" i="31"/>
  <c r="F1048" i="31"/>
  <c r="E1048" i="31"/>
  <c r="AF1047" i="31"/>
  <c r="Z1047" i="31"/>
  <c r="AE1047" i="31" s="1"/>
  <c r="O1047" i="31"/>
  <c r="AG1047" i="31" s="1"/>
  <c r="N1047" i="31"/>
  <c r="M1047" i="31"/>
  <c r="L1047" i="31"/>
  <c r="K1047" i="31"/>
  <c r="J1047" i="31"/>
  <c r="I1047" i="31"/>
  <c r="H1047" i="31"/>
  <c r="G1047" i="31"/>
  <c r="F1047" i="31"/>
  <c r="E1047" i="31"/>
  <c r="AF1046" i="31"/>
  <c r="Z1046" i="31"/>
  <c r="AE1046" i="31" s="1"/>
  <c r="O1046" i="31"/>
  <c r="AG1046" i="31" s="1"/>
  <c r="N1046" i="31"/>
  <c r="M1046" i="31"/>
  <c r="L1046" i="31"/>
  <c r="K1046" i="31"/>
  <c r="J1046" i="31"/>
  <c r="I1046" i="31"/>
  <c r="H1046" i="31"/>
  <c r="G1046" i="31"/>
  <c r="F1046" i="31"/>
  <c r="E1046" i="31"/>
  <c r="AF1045" i="31"/>
  <c r="Z1045" i="31"/>
  <c r="AE1045" i="31" s="1"/>
  <c r="O1045" i="31"/>
  <c r="AG1045" i="31" s="1"/>
  <c r="N1045" i="31"/>
  <c r="M1045" i="31"/>
  <c r="L1045" i="31"/>
  <c r="K1045" i="31"/>
  <c r="J1045" i="31"/>
  <c r="I1045" i="31"/>
  <c r="H1045" i="31"/>
  <c r="G1045" i="31"/>
  <c r="F1045" i="31"/>
  <c r="E1045" i="31"/>
  <c r="AF1044" i="31"/>
  <c r="O1044" i="31"/>
  <c r="AG1044" i="31" s="1"/>
  <c r="N1044" i="31"/>
  <c r="Z1044" i="31" s="1"/>
  <c r="AE1044" i="31" s="1"/>
  <c r="M1044" i="31"/>
  <c r="L1044" i="31"/>
  <c r="K1044" i="31"/>
  <c r="J1044" i="31"/>
  <c r="I1044" i="31"/>
  <c r="H1044" i="31"/>
  <c r="G1044" i="31"/>
  <c r="F1044" i="31"/>
  <c r="E1044" i="31"/>
  <c r="AF1043" i="31"/>
  <c r="O1043" i="31"/>
  <c r="AG1043" i="31" s="1"/>
  <c r="N1043" i="31"/>
  <c r="Z1043" i="31" s="1"/>
  <c r="AE1043" i="31" s="1"/>
  <c r="M1043" i="31"/>
  <c r="L1043" i="31"/>
  <c r="K1043" i="31"/>
  <c r="J1043" i="31"/>
  <c r="I1043" i="31"/>
  <c r="H1043" i="31"/>
  <c r="G1043" i="31"/>
  <c r="F1043" i="31"/>
  <c r="E1043" i="31"/>
  <c r="AG1042" i="31"/>
  <c r="AF1042" i="31"/>
  <c r="O1042" i="31"/>
  <c r="N1042" i="31"/>
  <c r="Z1042" i="31" s="1"/>
  <c r="AE1042" i="31" s="1"/>
  <c r="M1042" i="31"/>
  <c r="L1042" i="31"/>
  <c r="K1042" i="31"/>
  <c r="J1042" i="31"/>
  <c r="I1042" i="31"/>
  <c r="H1042" i="31"/>
  <c r="G1042" i="31"/>
  <c r="F1042" i="31"/>
  <c r="E1042" i="31"/>
  <c r="AG1041" i="31"/>
  <c r="AF1041" i="31"/>
  <c r="O1041" i="31"/>
  <c r="N1041" i="31"/>
  <c r="Z1041" i="31" s="1"/>
  <c r="AE1041" i="31" s="1"/>
  <c r="M1041" i="31"/>
  <c r="L1041" i="31"/>
  <c r="K1041" i="31"/>
  <c r="J1041" i="31"/>
  <c r="I1041" i="31"/>
  <c r="H1041" i="31"/>
  <c r="G1041" i="31"/>
  <c r="F1041" i="31"/>
  <c r="E1041" i="31"/>
  <c r="AF1040" i="31"/>
  <c r="Z1040" i="31"/>
  <c r="AE1040" i="31" s="1"/>
  <c r="O1040" i="31"/>
  <c r="AG1040" i="31" s="1"/>
  <c r="N1040" i="31"/>
  <c r="M1040" i="31"/>
  <c r="L1040" i="31"/>
  <c r="K1040" i="31"/>
  <c r="J1040" i="31"/>
  <c r="I1040" i="31"/>
  <c r="H1040" i="31"/>
  <c r="G1040" i="31"/>
  <c r="F1040" i="31"/>
  <c r="E1040" i="31"/>
  <c r="AG1039" i="31"/>
  <c r="AF1039" i="31"/>
  <c r="Z1039" i="31"/>
  <c r="AE1039" i="31" s="1"/>
  <c r="O1039" i="31"/>
  <c r="N1039" i="31"/>
  <c r="M1039" i="31"/>
  <c r="L1039" i="31"/>
  <c r="K1039" i="31"/>
  <c r="J1039" i="31"/>
  <c r="I1039" i="31"/>
  <c r="H1039" i="31"/>
  <c r="G1039" i="31"/>
  <c r="F1039" i="31"/>
  <c r="E1039" i="31"/>
  <c r="AF1038" i="31"/>
  <c r="Z1038" i="31"/>
  <c r="AE1038" i="31" s="1"/>
  <c r="O1038" i="31"/>
  <c r="AG1038" i="31" s="1"/>
  <c r="N1038" i="31"/>
  <c r="M1038" i="31"/>
  <c r="L1038" i="31"/>
  <c r="K1038" i="31"/>
  <c r="J1038" i="31"/>
  <c r="I1038" i="31"/>
  <c r="H1038" i="31"/>
  <c r="G1038" i="31"/>
  <c r="F1038" i="31"/>
  <c r="E1038" i="31"/>
  <c r="AF1037" i="31"/>
  <c r="O1037" i="31"/>
  <c r="AG1037" i="31" s="1"/>
  <c r="N1037" i="31"/>
  <c r="Z1037" i="31" s="1"/>
  <c r="AE1037" i="31" s="1"/>
  <c r="M1037" i="31"/>
  <c r="L1037" i="31"/>
  <c r="K1037" i="31"/>
  <c r="J1037" i="31"/>
  <c r="I1037" i="31"/>
  <c r="H1037" i="31"/>
  <c r="G1037" i="31"/>
  <c r="F1037" i="31"/>
  <c r="E1037" i="31"/>
  <c r="AF1036" i="31"/>
  <c r="O1036" i="31"/>
  <c r="AG1036" i="31" s="1"/>
  <c r="N1036" i="31"/>
  <c r="Z1036" i="31" s="1"/>
  <c r="AE1036" i="31" s="1"/>
  <c r="M1036" i="31"/>
  <c r="L1036" i="31"/>
  <c r="K1036" i="31"/>
  <c r="J1036" i="31"/>
  <c r="I1036" i="31"/>
  <c r="H1036" i="31"/>
  <c r="G1036" i="31"/>
  <c r="F1036" i="31"/>
  <c r="E1036" i="31"/>
  <c r="AF1035" i="31"/>
  <c r="O1035" i="31"/>
  <c r="AG1035" i="31" s="1"/>
  <c r="N1035" i="31"/>
  <c r="Z1035" i="31" s="1"/>
  <c r="AE1035" i="31" s="1"/>
  <c r="M1035" i="31"/>
  <c r="L1035" i="31"/>
  <c r="K1035" i="31"/>
  <c r="J1035" i="31"/>
  <c r="I1035" i="31"/>
  <c r="H1035" i="31"/>
  <c r="G1035" i="31"/>
  <c r="F1035" i="31"/>
  <c r="E1035" i="31"/>
  <c r="AG1034" i="31"/>
  <c r="AF1034" i="31"/>
  <c r="O1034" i="31"/>
  <c r="N1034" i="31"/>
  <c r="Z1034" i="31" s="1"/>
  <c r="AE1034" i="31" s="1"/>
  <c r="M1034" i="31"/>
  <c r="L1034" i="31"/>
  <c r="K1034" i="31"/>
  <c r="J1034" i="31"/>
  <c r="I1034" i="31"/>
  <c r="H1034" i="31"/>
  <c r="G1034" i="31"/>
  <c r="F1034" i="31"/>
  <c r="E1034" i="31"/>
  <c r="AG1033" i="31"/>
  <c r="AF1033" i="31"/>
  <c r="O1033" i="31"/>
  <c r="N1033" i="31"/>
  <c r="Z1033" i="31" s="1"/>
  <c r="AE1033" i="31" s="1"/>
  <c r="M1033" i="31"/>
  <c r="L1033" i="31"/>
  <c r="K1033" i="31"/>
  <c r="J1033" i="31"/>
  <c r="I1033" i="31"/>
  <c r="H1033" i="31"/>
  <c r="G1033" i="31"/>
  <c r="F1033" i="31"/>
  <c r="E1033" i="31"/>
  <c r="AG1032" i="31"/>
  <c r="AF1032" i="31"/>
  <c r="O1032" i="31"/>
  <c r="N1032" i="31"/>
  <c r="Z1032" i="31" s="1"/>
  <c r="AE1032" i="31" s="1"/>
  <c r="M1032" i="31"/>
  <c r="L1032" i="31"/>
  <c r="K1032" i="31"/>
  <c r="J1032" i="31"/>
  <c r="I1032" i="31"/>
  <c r="H1032" i="31"/>
  <c r="G1032" i="31"/>
  <c r="F1032" i="31"/>
  <c r="E1032" i="31"/>
  <c r="AF1031" i="31"/>
  <c r="Z1031" i="31"/>
  <c r="AE1031" i="31" s="1"/>
  <c r="O1031" i="31"/>
  <c r="AG1031" i="31" s="1"/>
  <c r="N1031" i="31"/>
  <c r="M1031" i="31"/>
  <c r="L1031" i="31"/>
  <c r="K1031" i="31"/>
  <c r="J1031" i="31"/>
  <c r="I1031" i="31"/>
  <c r="H1031" i="31"/>
  <c r="G1031" i="31"/>
  <c r="F1031" i="31"/>
  <c r="E1031" i="31"/>
  <c r="AF1030" i="31"/>
  <c r="Z1030" i="31"/>
  <c r="AE1030" i="31" s="1"/>
  <c r="O1030" i="31"/>
  <c r="AG1030" i="31" s="1"/>
  <c r="N1030" i="31"/>
  <c r="M1030" i="31"/>
  <c r="L1030" i="31"/>
  <c r="K1030" i="31"/>
  <c r="J1030" i="31"/>
  <c r="I1030" i="31"/>
  <c r="H1030" i="31"/>
  <c r="G1030" i="31"/>
  <c r="F1030" i="31"/>
  <c r="E1030" i="31"/>
  <c r="AF1029" i="31"/>
  <c r="O1029" i="31"/>
  <c r="AG1029" i="31" s="1"/>
  <c r="N1029" i="31"/>
  <c r="Z1029" i="31" s="1"/>
  <c r="AE1029" i="31" s="1"/>
  <c r="M1029" i="31"/>
  <c r="L1029" i="31"/>
  <c r="K1029" i="31"/>
  <c r="J1029" i="31"/>
  <c r="I1029" i="31"/>
  <c r="H1029" i="31"/>
  <c r="G1029" i="31"/>
  <c r="F1029" i="31"/>
  <c r="E1029" i="31"/>
  <c r="AF1028" i="31"/>
  <c r="O1028" i="31"/>
  <c r="AG1028" i="31" s="1"/>
  <c r="N1028" i="31"/>
  <c r="Z1028" i="31" s="1"/>
  <c r="AE1028" i="31" s="1"/>
  <c r="M1028" i="31"/>
  <c r="L1028" i="31"/>
  <c r="K1028" i="31"/>
  <c r="J1028" i="31"/>
  <c r="I1028" i="31"/>
  <c r="H1028" i="31"/>
  <c r="G1028" i="31"/>
  <c r="F1028" i="31"/>
  <c r="E1028" i="31"/>
  <c r="AF1027" i="31"/>
  <c r="O1027" i="31"/>
  <c r="AG1027" i="31" s="1"/>
  <c r="N1027" i="31"/>
  <c r="Z1027" i="31" s="1"/>
  <c r="AE1027" i="31" s="1"/>
  <c r="M1027" i="31"/>
  <c r="L1027" i="31"/>
  <c r="K1027" i="31"/>
  <c r="J1027" i="31"/>
  <c r="I1027" i="31"/>
  <c r="H1027" i="31"/>
  <c r="G1027" i="31"/>
  <c r="F1027" i="31"/>
  <c r="E1027" i="31"/>
  <c r="AG1026" i="31"/>
  <c r="AF1026" i="31"/>
  <c r="O1026" i="31"/>
  <c r="N1026" i="31"/>
  <c r="Z1026" i="31" s="1"/>
  <c r="AE1026" i="31" s="1"/>
  <c r="M1026" i="31"/>
  <c r="L1026" i="31"/>
  <c r="K1026" i="31"/>
  <c r="J1026" i="31"/>
  <c r="I1026" i="31"/>
  <c r="H1026" i="31"/>
  <c r="G1026" i="31"/>
  <c r="F1026" i="31"/>
  <c r="E1026" i="31"/>
  <c r="AG1025" i="31"/>
  <c r="AF1025" i="31"/>
  <c r="O1025" i="31"/>
  <c r="N1025" i="31"/>
  <c r="Z1025" i="31" s="1"/>
  <c r="AE1025" i="31" s="1"/>
  <c r="M1025" i="31"/>
  <c r="L1025" i="31"/>
  <c r="K1025" i="31"/>
  <c r="J1025" i="31"/>
  <c r="I1025" i="31"/>
  <c r="H1025" i="31"/>
  <c r="G1025" i="31"/>
  <c r="F1025" i="31"/>
  <c r="E1025" i="31"/>
  <c r="AF1024" i="31"/>
  <c r="Z1024" i="31"/>
  <c r="AE1024" i="31" s="1"/>
  <c r="O1024" i="31"/>
  <c r="AG1024" i="31" s="1"/>
  <c r="N1024" i="31"/>
  <c r="M1024" i="31"/>
  <c r="L1024" i="31"/>
  <c r="K1024" i="31"/>
  <c r="J1024" i="31"/>
  <c r="I1024" i="31"/>
  <c r="H1024" i="31"/>
  <c r="G1024" i="31"/>
  <c r="F1024" i="31"/>
  <c r="E1024" i="31"/>
  <c r="AG1023" i="31"/>
  <c r="AF1023" i="31"/>
  <c r="O1023" i="31"/>
  <c r="N1023" i="31"/>
  <c r="Z1023" i="31" s="1"/>
  <c r="AE1023" i="31" s="1"/>
  <c r="M1023" i="31"/>
  <c r="L1023" i="31"/>
  <c r="K1023" i="31"/>
  <c r="J1023" i="31"/>
  <c r="I1023" i="31"/>
  <c r="H1023" i="31"/>
  <c r="G1023" i="31"/>
  <c r="F1023" i="31"/>
  <c r="E1023" i="31"/>
  <c r="AF1022" i="31"/>
  <c r="Z1022" i="31"/>
  <c r="AE1022" i="31" s="1"/>
  <c r="O1022" i="31"/>
  <c r="AG1022" i="31" s="1"/>
  <c r="N1022" i="31"/>
  <c r="M1022" i="31"/>
  <c r="L1022" i="31"/>
  <c r="K1022" i="31"/>
  <c r="J1022" i="31"/>
  <c r="I1022" i="31"/>
  <c r="H1022" i="31"/>
  <c r="G1022" i="31"/>
  <c r="F1022" i="31"/>
  <c r="E1022" i="31"/>
  <c r="AF1021" i="31"/>
  <c r="O1021" i="31"/>
  <c r="AG1021" i="31" s="1"/>
  <c r="N1021" i="31"/>
  <c r="Z1021" i="31" s="1"/>
  <c r="AE1021" i="31" s="1"/>
  <c r="M1021" i="31"/>
  <c r="L1021" i="31"/>
  <c r="K1021" i="31"/>
  <c r="J1021" i="31"/>
  <c r="I1021" i="31"/>
  <c r="H1021" i="31"/>
  <c r="G1021" i="31"/>
  <c r="F1021" i="31"/>
  <c r="E1021" i="31"/>
  <c r="AF1020" i="31"/>
  <c r="O1020" i="31"/>
  <c r="AG1020" i="31" s="1"/>
  <c r="N1020" i="31"/>
  <c r="Z1020" i="31" s="1"/>
  <c r="AE1020" i="31" s="1"/>
  <c r="M1020" i="31"/>
  <c r="L1020" i="31"/>
  <c r="K1020" i="31"/>
  <c r="J1020" i="31"/>
  <c r="I1020" i="31"/>
  <c r="H1020" i="31"/>
  <c r="G1020" i="31"/>
  <c r="F1020" i="31"/>
  <c r="E1020" i="31"/>
  <c r="AG1019" i="31"/>
  <c r="AF1019" i="31"/>
  <c r="Z1019" i="31"/>
  <c r="AE1019" i="31" s="1"/>
  <c r="AF1018" i="31"/>
  <c r="O1018" i="31"/>
  <c r="AG1018" i="31" s="1"/>
  <c r="N1018" i="31"/>
  <c r="Z1018" i="31" s="1"/>
  <c r="AE1018" i="31" s="1"/>
  <c r="M1018" i="31"/>
  <c r="L1018" i="31"/>
  <c r="K1018" i="31"/>
  <c r="J1018" i="31"/>
  <c r="I1018" i="31"/>
  <c r="H1018" i="31"/>
  <c r="G1018" i="31"/>
  <c r="F1018" i="31"/>
  <c r="E1018" i="31"/>
  <c r="AF1017" i="31"/>
  <c r="Z1017" i="31"/>
  <c r="AE1017" i="31" s="1"/>
  <c r="O1017" i="31"/>
  <c r="AG1017" i="31" s="1"/>
  <c r="N1017" i="31"/>
  <c r="M1017" i="31"/>
  <c r="L1017" i="31"/>
  <c r="K1017" i="31"/>
  <c r="J1017" i="31"/>
  <c r="I1017" i="31"/>
  <c r="H1017" i="31"/>
  <c r="G1017" i="31"/>
  <c r="F1017" i="31"/>
  <c r="E1017" i="31"/>
  <c r="AG1016" i="31"/>
  <c r="AF1016" i="31"/>
  <c r="Z1016" i="31"/>
  <c r="AE1016" i="31" s="1"/>
  <c r="M1016" i="31"/>
  <c r="L1016" i="31"/>
  <c r="K1016" i="31"/>
  <c r="J1016" i="31"/>
  <c r="H1016" i="31"/>
  <c r="G1016" i="31"/>
  <c r="F1016" i="31"/>
  <c r="E1016" i="31"/>
  <c r="AG1015" i="31"/>
  <c r="AF1015" i="31"/>
  <c r="Z1015" i="31"/>
  <c r="AE1015" i="31" s="1"/>
  <c r="X1015" i="31"/>
  <c r="M1015" i="31"/>
  <c r="L1015" i="31"/>
  <c r="K1015" i="31"/>
  <c r="J1015" i="31"/>
  <c r="G1015" i="31"/>
  <c r="F1015" i="31"/>
  <c r="E1015" i="31"/>
  <c r="X1014" i="31"/>
  <c r="AF1014" i="31" s="1"/>
  <c r="O1014" i="31"/>
  <c r="AG1014" i="31" s="1"/>
  <c r="N1014" i="31"/>
  <c r="Z1014" i="31" s="1"/>
  <c r="AE1014" i="31" s="1"/>
  <c r="M1014" i="31"/>
  <c r="L1014" i="31"/>
  <c r="K1014" i="31"/>
  <c r="J1014" i="31"/>
  <c r="I1014" i="31"/>
  <c r="H1014" i="31"/>
  <c r="G1014" i="31"/>
  <c r="F1014" i="31"/>
  <c r="E1014" i="31"/>
  <c r="AF1013" i="31"/>
  <c r="Z1013" i="31"/>
  <c r="AE1013" i="31" s="1"/>
  <c r="O1013" i="31"/>
  <c r="AG1013" i="31" s="1"/>
  <c r="N1013" i="31"/>
  <c r="M1013" i="31"/>
  <c r="L1013" i="31"/>
  <c r="K1013" i="31"/>
  <c r="J1013" i="31"/>
  <c r="I1013" i="31"/>
  <c r="H1013" i="31"/>
  <c r="G1013" i="31"/>
  <c r="F1013" i="31"/>
  <c r="E1013" i="31"/>
  <c r="AF1012" i="31"/>
  <c r="O1012" i="31"/>
  <c r="AG1012" i="31" s="1"/>
  <c r="N1012" i="31"/>
  <c r="Z1012" i="31" s="1"/>
  <c r="AE1012" i="31" s="1"/>
  <c r="M1012" i="31"/>
  <c r="L1012" i="31"/>
  <c r="K1012" i="31"/>
  <c r="J1012" i="31"/>
  <c r="I1012" i="31"/>
  <c r="H1012" i="31"/>
  <c r="G1012" i="31"/>
  <c r="F1012" i="31"/>
  <c r="E1012" i="31"/>
  <c r="AF1011" i="31"/>
  <c r="O1011" i="31"/>
  <c r="AG1011" i="31" s="1"/>
  <c r="N1011" i="31"/>
  <c r="Z1011" i="31" s="1"/>
  <c r="AE1011" i="31" s="1"/>
  <c r="M1011" i="31"/>
  <c r="L1011" i="31"/>
  <c r="K1011" i="31"/>
  <c r="J1011" i="31"/>
  <c r="I1011" i="31"/>
  <c r="H1011" i="31"/>
  <c r="G1011" i="31"/>
  <c r="F1011" i="31"/>
  <c r="E1011" i="31"/>
  <c r="AF1010" i="31"/>
  <c r="O1010" i="31"/>
  <c r="AG1010" i="31" s="1"/>
  <c r="N1010" i="31"/>
  <c r="Z1010" i="31" s="1"/>
  <c r="AE1010" i="31" s="1"/>
  <c r="M1010" i="31"/>
  <c r="L1010" i="31"/>
  <c r="K1010" i="31"/>
  <c r="J1010" i="31"/>
  <c r="I1010" i="31"/>
  <c r="H1010" i="31"/>
  <c r="G1010" i="31"/>
  <c r="F1010" i="31"/>
  <c r="E1010" i="31"/>
  <c r="AG1009" i="31"/>
  <c r="AF1009" i="31"/>
  <c r="O1009" i="31"/>
  <c r="N1009" i="31"/>
  <c r="Z1009" i="31" s="1"/>
  <c r="AE1009" i="31" s="1"/>
  <c r="M1009" i="31"/>
  <c r="L1009" i="31"/>
  <c r="K1009" i="31"/>
  <c r="J1009" i="31"/>
  <c r="I1009" i="31"/>
  <c r="H1009" i="31"/>
  <c r="G1009" i="31"/>
  <c r="F1009" i="31"/>
  <c r="E1009" i="31"/>
  <c r="AG1008" i="31"/>
  <c r="AF1008" i="31"/>
  <c r="Z1008" i="31"/>
  <c r="AE1008" i="31" s="1"/>
  <c r="O1008" i="31"/>
  <c r="N1008" i="31"/>
  <c r="M1008" i="31"/>
  <c r="L1008" i="31"/>
  <c r="K1008" i="31"/>
  <c r="J1008" i="31"/>
  <c r="I1008" i="31"/>
  <c r="H1008" i="31"/>
  <c r="G1008" i="31"/>
  <c r="F1008" i="31"/>
  <c r="E1008" i="31"/>
  <c r="AG1007" i="31"/>
  <c r="AF1007" i="31"/>
  <c r="O1007" i="31"/>
  <c r="N1007" i="31"/>
  <c r="Z1007" i="31" s="1"/>
  <c r="AE1007" i="31" s="1"/>
  <c r="M1007" i="31"/>
  <c r="L1007" i="31"/>
  <c r="K1007" i="31"/>
  <c r="J1007" i="31"/>
  <c r="I1007" i="31"/>
  <c r="H1007" i="31"/>
  <c r="G1007" i="31"/>
  <c r="F1007" i="31"/>
  <c r="E1007" i="31"/>
  <c r="AF1006" i="31"/>
  <c r="O1006" i="31"/>
  <c r="AG1006" i="31" s="1"/>
  <c r="N1006" i="31"/>
  <c r="Z1006" i="31" s="1"/>
  <c r="AE1006" i="31" s="1"/>
  <c r="M1006" i="31"/>
  <c r="L1006" i="31"/>
  <c r="K1006" i="31"/>
  <c r="J1006" i="31"/>
  <c r="I1006" i="31"/>
  <c r="H1006" i="31"/>
  <c r="G1006" i="31"/>
  <c r="F1006" i="31"/>
  <c r="E1006" i="31"/>
  <c r="AF1005" i="31"/>
  <c r="O1005" i="31"/>
  <c r="AG1005" i="31" s="1"/>
  <c r="N1005" i="31"/>
  <c r="Z1005" i="31" s="1"/>
  <c r="AE1005" i="31" s="1"/>
  <c r="M1005" i="31"/>
  <c r="L1005" i="31"/>
  <c r="K1005" i="31"/>
  <c r="J1005" i="31"/>
  <c r="I1005" i="31"/>
  <c r="H1005" i="31"/>
  <c r="G1005" i="31"/>
  <c r="F1005" i="31"/>
  <c r="E1005" i="31"/>
  <c r="AF1004" i="31"/>
  <c r="O1004" i="31"/>
  <c r="AG1004" i="31" s="1"/>
  <c r="N1004" i="31"/>
  <c r="Z1004" i="31" s="1"/>
  <c r="AE1004" i="31" s="1"/>
  <c r="M1004" i="31"/>
  <c r="L1004" i="31"/>
  <c r="K1004" i="31"/>
  <c r="J1004" i="31"/>
  <c r="I1004" i="31"/>
  <c r="H1004" i="31"/>
  <c r="G1004" i="31"/>
  <c r="F1004" i="31"/>
  <c r="E1004" i="31"/>
  <c r="AF1003" i="31"/>
  <c r="O1003" i="31"/>
  <c r="AG1003" i="31" s="1"/>
  <c r="N1003" i="31"/>
  <c r="Z1003" i="31" s="1"/>
  <c r="AE1003" i="31" s="1"/>
  <c r="M1003" i="31"/>
  <c r="L1003" i="31"/>
  <c r="K1003" i="31"/>
  <c r="J1003" i="31"/>
  <c r="I1003" i="31"/>
  <c r="H1003" i="31"/>
  <c r="G1003" i="31"/>
  <c r="F1003" i="31"/>
  <c r="E1003" i="31"/>
  <c r="AF1002" i="31"/>
  <c r="O1002" i="31"/>
  <c r="AG1002" i="31" s="1"/>
  <c r="N1002" i="31"/>
  <c r="Z1002" i="31" s="1"/>
  <c r="AE1002" i="31" s="1"/>
  <c r="M1002" i="31"/>
  <c r="L1002" i="31"/>
  <c r="K1002" i="31"/>
  <c r="J1002" i="31"/>
  <c r="I1002" i="31"/>
  <c r="H1002" i="31"/>
  <c r="G1002" i="31"/>
  <c r="F1002" i="31"/>
  <c r="E1002" i="31"/>
  <c r="AG1001" i="31"/>
  <c r="AF1001" i="31"/>
  <c r="O1001" i="31"/>
  <c r="N1001" i="31"/>
  <c r="Z1001" i="31" s="1"/>
  <c r="AE1001" i="31" s="1"/>
  <c r="M1001" i="31"/>
  <c r="L1001" i="31"/>
  <c r="K1001" i="31"/>
  <c r="J1001" i="31"/>
  <c r="I1001" i="31"/>
  <c r="H1001" i="31"/>
  <c r="G1001" i="31"/>
  <c r="F1001" i="31"/>
  <c r="E1001" i="31"/>
  <c r="AG1000" i="31"/>
  <c r="AF1000" i="31"/>
  <c r="AE1000" i="31"/>
  <c r="Z1000" i="31"/>
  <c r="O1000" i="31"/>
  <c r="N1000" i="31"/>
  <c r="M1000" i="31"/>
  <c r="L1000" i="31"/>
  <c r="K1000" i="31"/>
  <c r="J1000" i="31"/>
  <c r="I1000" i="31"/>
  <c r="H1000" i="31"/>
  <c r="G1000" i="31"/>
  <c r="F1000" i="31"/>
  <c r="E1000" i="31"/>
  <c r="AG999" i="31"/>
  <c r="AF999" i="31"/>
  <c r="Z999" i="31"/>
  <c r="AE999" i="31" s="1"/>
  <c r="O999" i="31"/>
  <c r="N999" i="31"/>
  <c r="M999" i="31"/>
  <c r="L999" i="31"/>
  <c r="K999" i="31"/>
  <c r="J999" i="31"/>
  <c r="I999" i="31"/>
  <c r="H999" i="31"/>
  <c r="G999" i="31"/>
  <c r="F999" i="31"/>
  <c r="E999" i="31"/>
  <c r="AF998" i="31"/>
  <c r="O998" i="31"/>
  <c r="AG998" i="31" s="1"/>
  <c r="N998" i="31"/>
  <c r="Z998" i="31" s="1"/>
  <c r="AE998" i="31" s="1"/>
  <c r="M998" i="31"/>
  <c r="L998" i="31"/>
  <c r="K998" i="31"/>
  <c r="J998" i="31"/>
  <c r="I998" i="31"/>
  <c r="H998" i="31"/>
  <c r="G998" i="31"/>
  <c r="F998" i="31"/>
  <c r="E998" i="31"/>
  <c r="AF997" i="31"/>
  <c r="Z997" i="31"/>
  <c r="AE997" i="31" s="1"/>
  <c r="O997" i="31"/>
  <c r="AG997" i="31" s="1"/>
  <c r="N997" i="31"/>
  <c r="M997" i="31"/>
  <c r="L997" i="31"/>
  <c r="K997" i="31"/>
  <c r="J997" i="31"/>
  <c r="I997" i="31"/>
  <c r="H997" i="31"/>
  <c r="G997" i="31"/>
  <c r="F997" i="31"/>
  <c r="E997" i="31"/>
  <c r="AF996" i="31"/>
  <c r="O996" i="31"/>
  <c r="AG996" i="31" s="1"/>
  <c r="N996" i="31"/>
  <c r="Z996" i="31" s="1"/>
  <c r="AE996" i="31" s="1"/>
  <c r="M996" i="31"/>
  <c r="L996" i="31"/>
  <c r="K996" i="31"/>
  <c r="J996" i="31"/>
  <c r="I996" i="31"/>
  <c r="H996" i="31"/>
  <c r="G996" i="31"/>
  <c r="F996" i="31"/>
  <c r="E996" i="31"/>
  <c r="AF995" i="31"/>
  <c r="O995" i="31"/>
  <c r="AG995" i="31" s="1"/>
  <c r="N995" i="31"/>
  <c r="Z995" i="31" s="1"/>
  <c r="AE995" i="31" s="1"/>
  <c r="M995" i="31"/>
  <c r="L995" i="31"/>
  <c r="K995" i="31"/>
  <c r="J995" i="31"/>
  <c r="I995" i="31"/>
  <c r="H995" i="31"/>
  <c r="G995" i="31"/>
  <c r="F995" i="31"/>
  <c r="E995" i="31"/>
  <c r="AG994" i="31"/>
  <c r="AF994" i="31"/>
  <c r="AE994" i="31"/>
  <c r="O994" i="31"/>
  <c r="N994" i="31"/>
  <c r="Z994" i="31" s="1"/>
  <c r="M994" i="31"/>
  <c r="L994" i="31"/>
  <c r="K994" i="31"/>
  <c r="J994" i="31"/>
  <c r="I994" i="31"/>
  <c r="H994" i="31"/>
  <c r="G994" i="31"/>
  <c r="F994" i="31"/>
  <c r="E994" i="31"/>
  <c r="AF993" i="31"/>
  <c r="Z993" i="31"/>
  <c r="AE993" i="31" s="1"/>
  <c r="O993" i="31"/>
  <c r="AG993" i="31" s="1"/>
  <c r="N993" i="31"/>
  <c r="M993" i="31"/>
  <c r="L993" i="31"/>
  <c r="K993" i="31"/>
  <c r="J993" i="31"/>
  <c r="I993" i="31"/>
  <c r="H993" i="31"/>
  <c r="G993" i="31"/>
  <c r="F993" i="31"/>
  <c r="E993" i="31"/>
  <c r="AF992" i="31"/>
  <c r="Z992" i="31"/>
  <c r="AE992" i="31" s="1"/>
  <c r="O992" i="31"/>
  <c r="AG992" i="31" s="1"/>
  <c r="N992" i="31"/>
  <c r="M992" i="31"/>
  <c r="L992" i="31"/>
  <c r="K992" i="31"/>
  <c r="J992" i="31"/>
  <c r="I992" i="31"/>
  <c r="H992" i="31"/>
  <c r="G992" i="31"/>
  <c r="F992" i="31"/>
  <c r="E992" i="31"/>
  <c r="AF991" i="31"/>
  <c r="Z991" i="31"/>
  <c r="AE991" i="31" s="1"/>
  <c r="O991" i="31"/>
  <c r="AG991" i="31" s="1"/>
  <c r="N991" i="31"/>
  <c r="M991" i="31"/>
  <c r="L991" i="31"/>
  <c r="K991" i="31"/>
  <c r="J991" i="31"/>
  <c r="I991" i="31"/>
  <c r="H991" i="31"/>
  <c r="G991" i="31"/>
  <c r="F991" i="31"/>
  <c r="E991" i="31"/>
  <c r="AF990" i="31"/>
  <c r="O990" i="31"/>
  <c r="AG990" i="31" s="1"/>
  <c r="N990" i="31"/>
  <c r="Z990" i="31" s="1"/>
  <c r="AE990" i="31" s="1"/>
  <c r="M990" i="31"/>
  <c r="L990" i="31"/>
  <c r="K990" i="31"/>
  <c r="J990" i="31"/>
  <c r="I990" i="31"/>
  <c r="H990" i="31"/>
  <c r="G990" i="31"/>
  <c r="F990" i="31"/>
  <c r="E990" i="31"/>
  <c r="AF989" i="31"/>
  <c r="O989" i="31"/>
  <c r="AG989" i="31" s="1"/>
  <c r="N989" i="31"/>
  <c r="Z989" i="31" s="1"/>
  <c r="AE989" i="31" s="1"/>
  <c r="M989" i="31"/>
  <c r="L989" i="31"/>
  <c r="K989" i="31"/>
  <c r="J989" i="31"/>
  <c r="I989" i="31"/>
  <c r="H989" i="31"/>
  <c r="G989" i="31"/>
  <c r="F989" i="31"/>
  <c r="E989" i="31"/>
  <c r="AF988" i="31"/>
  <c r="AE988" i="31"/>
  <c r="O988" i="31"/>
  <c r="AG988" i="31" s="1"/>
  <c r="N988" i="31"/>
  <c r="Z988" i="31" s="1"/>
  <c r="M988" i="31"/>
  <c r="L988" i="31"/>
  <c r="K988" i="31"/>
  <c r="J988" i="31"/>
  <c r="I988" i="31"/>
  <c r="H988" i="31"/>
  <c r="G988" i="31"/>
  <c r="F988" i="31"/>
  <c r="E988" i="31"/>
  <c r="AF987" i="31"/>
  <c r="Z987" i="31"/>
  <c r="AE987" i="31" s="1"/>
  <c r="O987" i="31"/>
  <c r="AG987" i="31" s="1"/>
  <c r="N987" i="31"/>
  <c r="M987" i="31"/>
  <c r="L987" i="31"/>
  <c r="K987" i="31"/>
  <c r="J987" i="31"/>
  <c r="I987" i="31"/>
  <c r="H987" i="31"/>
  <c r="G987" i="31"/>
  <c r="F987" i="31"/>
  <c r="E987" i="31"/>
  <c r="AF986" i="31"/>
  <c r="O986" i="31"/>
  <c r="AG986" i="31" s="1"/>
  <c r="N986" i="31"/>
  <c r="Z986" i="31" s="1"/>
  <c r="AE986" i="31" s="1"/>
  <c r="M986" i="31"/>
  <c r="L986" i="31"/>
  <c r="K986" i="31"/>
  <c r="J986" i="31"/>
  <c r="I986" i="31"/>
  <c r="H986" i="31"/>
  <c r="G986" i="31"/>
  <c r="F986" i="31"/>
  <c r="E986" i="31"/>
  <c r="AF985" i="31"/>
  <c r="O985" i="31"/>
  <c r="AG985" i="31" s="1"/>
  <c r="N985" i="31"/>
  <c r="Z985" i="31" s="1"/>
  <c r="AE985" i="31" s="1"/>
  <c r="M985" i="31"/>
  <c r="L985" i="31"/>
  <c r="K985" i="31"/>
  <c r="J985" i="31"/>
  <c r="I985" i="31"/>
  <c r="H985" i="31"/>
  <c r="G985" i="31"/>
  <c r="F985" i="31"/>
  <c r="E985" i="31"/>
  <c r="AG984" i="31"/>
  <c r="AF984" i="31"/>
  <c r="Z984" i="31"/>
  <c r="AE984" i="31" s="1"/>
  <c r="AF983" i="31"/>
  <c r="Z983" i="31"/>
  <c r="AE983" i="31" s="1"/>
  <c r="O983" i="31"/>
  <c r="AG983" i="31" s="1"/>
  <c r="N983" i="31"/>
  <c r="M983" i="31"/>
  <c r="L983" i="31"/>
  <c r="K983" i="31"/>
  <c r="J983" i="31"/>
  <c r="I983" i="31"/>
  <c r="H983" i="31"/>
  <c r="G983" i="31"/>
  <c r="F983" i="31"/>
  <c r="E983" i="31"/>
  <c r="AF982" i="31"/>
  <c r="Z982" i="31"/>
  <c r="AE982" i="31" s="1"/>
  <c r="O982" i="31"/>
  <c r="AG982" i="31" s="1"/>
  <c r="N982" i="31"/>
  <c r="M982" i="31"/>
  <c r="L982" i="31"/>
  <c r="K982" i="31"/>
  <c r="J982" i="31"/>
  <c r="I982" i="31"/>
  <c r="H982" i="31"/>
  <c r="G982" i="31"/>
  <c r="F982" i="31"/>
  <c r="E982" i="31"/>
  <c r="AG981" i="31"/>
  <c r="AF981" i="31"/>
  <c r="Z981" i="31"/>
  <c r="AE981" i="31" s="1"/>
  <c r="M981" i="31"/>
  <c r="L981" i="31"/>
  <c r="K981" i="31"/>
  <c r="J981" i="31"/>
  <c r="H981" i="31"/>
  <c r="G981" i="31"/>
  <c r="F981" i="31"/>
  <c r="E981" i="31"/>
  <c r="AG980" i="31"/>
  <c r="AF980" i="31"/>
  <c r="Z980" i="31"/>
  <c r="AE980" i="31" s="1"/>
  <c r="X980" i="31"/>
  <c r="M980" i="31"/>
  <c r="L980" i="31"/>
  <c r="K980" i="31"/>
  <c r="J980" i="31"/>
  <c r="G980" i="31"/>
  <c r="F980" i="31"/>
  <c r="E980" i="31"/>
  <c r="X979" i="31"/>
  <c r="AF979" i="31" s="1"/>
  <c r="O979" i="31"/>
  <c r="AG979" i="31" s="1"/>
  <c r="N979" i="31"/>
  <c r="Z979" i="31" s="1"/>
  <c r="AE979" i="31" s="1"/>
  <c r="M979" i="31"/>
  <c r="L979" i="31"/>
  <c r="K979" i="31"/>
  <c r="J979" i="31"/>
  <c r="I979" i="31"/>
  <c r="H979" i="31"/>
  <c r="G979" i="31"/>
  <c r="F979" i="31"/>
  <c r="E979" i="31"/>
  <c r="AF978" i="31"/>
  <c r="O978" i="31"/>
  <c r="AG978" i="31" s="1"/>
  <c r="N978" i="31"/>
  <c r="Z978" i="31" s="1"/>
  <c r="AE978" i="31" s="1"/>
  <c r="M978" i="31"/>
  <c r="L978" i="31"/>
  <c r="K978" i="31"/>
  <c r="J978" i="31"/>
  <c r="I978" i="31"/>
  <c r="H978" i="31"/>
  <c r="G978" i="31"/>
  <c r="F978" i="31"/>
  <c r="E978" i="31"/>
  <c r="AF977" i="31"/>
  <c r="O977" i="31"/>
  <c r="AG977" i="31" s="1"/>
  <c r="N977" i="31"/>
  <c r="Z977" i="31" s="1"/>
  <c r="AE977" i="31" s="1"/>
  <c r="M977" i="31"/>
  <c r="L977" i="31"/>
  <c r="K977" i="31"/>
  <c r="J977" i="31"/>
  <c r="I977" i="31"/>
  <c r="H977" i="31"/>
  <c r="G977" i="31"/>
  <c r="F977" i="31"/>
  <c r="E977" i="31"/>
  <c r="AF976" i="31"/>
  <c r="O976" i="31"/>
  <c r="AG976" i="31" s="1"/>
  <c r="N976" i="31"/>
  <c r="Z976" i="31" s="1"/>
  <c r="AE976" i="31" s="1"/>
  <c r="M976" i="31"/>
  <c r="L976" i="31"/>
  <c r="K976" i="31"/>
  <c r="J976" i="31"/>
  <c r="I976" i="31"/>
  <c r="H976" i="31"/>
  <c r="G976" i="31"/>
  <c r="F976" i="31"/>
  <c r="E976" i="31"/>
  <c r="AG975" i="31"/>
  <c r="AF975" i="31"/>
  <c r="O975" i="31"/>
  <c r="N975" i="31"/>
  <c r="Z975" i="31" s="1"/>
  <c r="AE975" i="31" s="1"/>
  <c r="M975" i="31"/>
  <c r="L975" i="31"/>
  <c r="K975" i="31"/>
  <c r="J975" i="31"/>
  <c r="I975" i="31"/>
  <c r="H975" i="31"/>
  <c r="G975" i="31"/>
  <c r="F975" i="31"/>
  <c r="E975" i="31"/>
  <c r="AG974" i="31"/>
  <c r="AF974" i="31"/>
  <c r="O974" i="31"/>
  <c r="N974" i="31"/>
  <c r="Z974" i="31" s="1"/>
  <c r="AE974" i="31" s="1"/>
  <c r="M974" i="31"/>
  <c r="L974" i="31"/>
  <c r="K974" i="31"/>
  <c r="J974" i="31"/>
  <c r="I974" i="31"/>
  <c r="H974" i="31"/>
  <c r="G974" i="31"/>
  <c r="F974" i="31"/>
  <c r="E974" i="31"/>
  <c r="AF973" i="31"/>
  <c r="O973" i="31"/>
  <c r="AG973" i="31" s="1"/>
  <c r="N973" i="31"/>
  <c r="Z973" i="31" s="1"/>
  <c r="AE973" i="31" s="1"/>
  <c r="M973" i="31"/>
  <c r="L973" i="31"/>
  <c r="K973" i="31"/>
  <c r="J973" i="31"/>
  <c r="I973" i="31"/>
  <c r="H973" i="31"/>
  <c r="G973" i="31"/>
  <c r="F973" i="31"/>
  <c r="E973" i="31"/>
  <c r="AF972" i="31"/>
  <c r="O972" i="31"/>
  <c r="AG972" i="31" s="1"/>
  <c r="N972" i="31"/>
  <c r="Z972" i="31" s="1"/>
  <c r="AE972" i="31" s="1"/>
  <c r="M972" i="31"/>
  <c r="L972" i="31"/>
  <c r="K972" i="31"/>
  <c r="J972" i="31"/>
  <c r="I972" i="31"/>
  <c r="H972" i="31"/>
  <c r="G972" i="31"/>
  <c r="F972" i="31"/>
  <c r="E972" i="31"/>
  <c r="AF971" i="31"/>
  <c r="O971" i="31"/>
  <c r="AG971" i="31" s="1"/>
  <c r="N971" i="31"/>
  <c r="Z971" i="31" s="1"/>
  <c r="AE971" i="31" s="1"/>
  <c r="M971" i="31"/>
  <c r="L971" i="31"/>
  <c r="K971" i="31"/>
  <c r="J971" i="31"/>
  <c r="I971" i="31"/>
  <c r="H971" i="31"/>
  <c r="G971" i="31"/>
  <c r="F971" i="31"/>
  <c r="E971" i="31"/>
  <c r="AF970" i="31"/>
  <c r="O970" i="31"/>
  <c r="AG970" i="31" s="1"/>
  <c r="N970" i="31"/>
  <c r="Z970" i="31" s="1"/>
  <c r="AE970" i="31" s="1"/>
  <c r="M970" i="31"/>
  <c r="L970" i="31"/>
  <c r="K970" i="31"/>
  <c r="J970" i="31"/>
  <c r="I970" i="31"/>
  <c r="H970" i="31"/>
  <c r="G970" i="31"/>
  <c r="F970" i="31"/>
  <c r="E970" i="31"/>
  <c r="AF969" i="31"/>
  <c r="O969" i="31"/>
  <c r="AG969" i="31" s="1"/>
  <c r="N969" i="31"/>
  <c r="Z969" i="31" s="1"/>
  <c r="AE969" i="31" s="1"/>
  <c r="M969" i="31"/>
  <c r="L969" i="31"/>
  <c r="K969" i="31"/>
  <c r="J969" i="31"/>
  <c r="I969" i="31"/>
  <c r="H969" i="31"/>
  <c r="G969" i="31"/>
  <c r="F969" i="31"/>
  <c r="E969" i="31"/>
  <c r="AF968" i="31"/>
  <c r="O968" i="31"/>
  <c r="AG968" i="31" s="1"/>
  <c r="N968" i="31"/>
  <c r="Z968" i="31" s="1"/>
  <c r="AE968" i="31" s="1"/>
  <c r="M968" i="31"/>
  <c r="L968" i="31"/>
  <c r="K968" i="31"/>
  <c r="J968" i="31"/>
  <c r="I968" i="31"/>
  <c r="H968" i="31"/>
  <c r="G968" i="31"/>
  <c r="F968" i="31"/>
  <c r="E968" i="31"/>
  <c r="AF967" i="31"/>
  <c r="O967" i="31"/>
  <c r="AG967" i="31" s="1"/>
  <c r="N967" i="31"/>
  <c r="Z967" i="31" s="1"/>
  <c r="AE967" i="31" s="1"/>
  <c r="M967" i="31"/>
  <c r="L967" i="31"/>
  <c r="K967" i="31"/>
  <c r="J967" i="31"/>
  <c r="I967" i="31"/>
  <c r="H967" i="31"/>
  <c r="G967" i="31"/>
  <c r="F967" i="31"/>
  <c r="E967" i="31"/>
  <c r="AG966" i="31"/>
  <c r="AF966" i="31"/>
  <c r="AE966" i="31"/>
  <c r="O966" i="31"/>
  <c r="N966" i="31"/>
  <c r="Z966" i="31" s="1"/>
  <c r="M966" i="31"/>
  <c r="L966" i="31"/>
  <c r="K966" i="31"/>
  <c r="J966" i="31"/>
  <c r="I966" i="31"/>
  <c r="H966" i="31"/>
  <c r="G966" i="31"/>
  <c r="F966" i="31"/>
  <c r="E966" i="31"/>
  <c r="AG965" i="31"/>
  <c r="AF965" i="31"/>
  <c r="Z965" i="31"/>
  <c r="AE965" i="31" s="1"/>
  <c r="O965" i="31"/>
  <c r="N965" i="31"/>
  <c r="M965" i="31"/>
  <c r="L965" i="31"/>
  <c r="K965" i="31"/>
  <c r="J965" i="31"/>
  <c r="I965" i="31"/>
  <c r="H965" i="31"/>
  <c r="G965" i="31"/>
  <c r="F965" i="31"/>
  <c r="E965" i="31"/>
  <c r="AF964" i="31"/>
  <c r="Z964" i="31"/>
  <c r="AE964" i="31" s="1"/>
  <c r="O964" i="31"/>
  <c r="AG964" i="31" s="1"/>
  <c r="N964" i="31"/>
  <c r="M964" i="31"/>
  <c r="L964" i="31"/>
  <c r="K964" i="31"/>
  <c r="J964" i="31"/>
  <c r="I964" i="31"/>
  <c r="H964" i="31"/>
  <c r="G964" i="31"/>
  <c r="F964" i="31"/>
  <c r="E964" i="31"/>
  <c r="AF963" i="31"/>
  <c r="Z963" i="31"/>
  <c r="AE963" i="31" s="1"/>
  <c r="O963" i="31"/>
  <c r="AG963" i="31" s="1"/>
  <c r="N963" i="31"/>
  <c r="M963" i="31"/>
  <c r="L963" i="31"/>
  <c r="K963" i="31"/>
  <c r="J963" i="31"/>
  <c r="I963" i="31"/>
  <c r="H963" i="31"/>
  <c r="G963" i="31"/>
  <c r="F963" i="31"/>
  <c r="E963" i="31"/>
  <c r="AF962" i="31"/>
  <c r="O962" i="31"/>
  <c r="AG962" i="31" s="1"/>
  <c r="N962" i="31"/>
  <c r="Z962" i="31" s="1"/>
  <c r="AE962" i="31" s="1"/>
  <c r="M962" i="31"/>
  <c r="L962" i="31"/>
  <c r="K962" i="31"/>
  <c r="J962" i="31"/>
  <c r="I962" i="31"/>
  <c r="H962" i="31"/>
  <c r="G962" i="31"/>
  <c r="F962" i="31"/>
  <c r="E962" i="31"/>
  <c r="AF961" i="31"/>
  <c r="O961" i="31"/>
  <c r="AG961" i="31" s="1"/>
  <c r="N961" i="31"/>
  <c r="Z961" i="31" s="1"/>
  <c r="AE961" i="31" s="1"/>
  <c r="M961" i="31"/>
  <c r="L961" i="31"/>
  <c r="K961" i="31"/>
  <c r="J961" i="31"/>
  <c r="I961" i="31"/>
  <c r="H961" i="31"/>
  <c r="G961" i="31"/>
  <c r="F961" i="31"/>
  <c r="E961" i="31"/>
  <c r="AF960" i="31"/>
  <c r="O960" i="31"/>
  <c r="AG960" i="31" s="1"/>
  <c r="N960" i="31"/>
  <c r="Z960" i="31" s="1"/>
  <c r="AE960" i="31" s="1"/>
  <c r="M960" i="31"/>
  <c r="L960" i="31"/>
  <c r="K960" i="31"/>
  <c r="J960" i="31"/>
  <c r="I960" i="31"/>
  <c r="H960" i="31"/>
  <c r="G960" i="31"/>
  <c r="F960" i="31"/>
  <c r="E960" i="31"/>
  <c r="AF959" i="31"/>
  <c r="O959" i="31"/>
  <c r="AG959" i="31" s="1"/>
  <c r="N959" i="31"/>
  <c r="Z959" i="31" s="1"/>
  <c r="AE959" i="31" s="1"/>
  <c r="M959" i="31"/>
  <c r="L959" i="31"/>
  <c r="K959" i="31"/>
  <c r="J959" i="31"/>
  <c r="I959" i="31"/>
  <c r="H959" i="31"/>
  <c r="G959" i="31"/>
  <c r="F959" i="31"/>
  <c r="E959" i="31"/>
  <c r="AG958" i="31"/>
  <c r="AF958" i="31"/>
  <c r="O958" i="31"/>
  <c r="N958" i="31"/>
  <c r="Z958" i="31" s="1"/>
  <c r="AE958" i="31" s="1"/>
  <c r="M958" i="31"/>
  <c r="L958" i="31"/>
  <c r="K958" i="31"/>
  <c r="J958" i="31"/>
  <c r="I958" i="31"/>
  <c r="H958" i="31"/>
  <c r="G958" i="31"/>
  <c r="F958" i="31"/>
  <c r="E958" i="31"/>
  <c r="AG957" i="31"/>
  <c r="AF957" i="31"/>
  <c r="O957" i="31"/>
  <c r="N957" i="31"/>
  <c r="Z957" i="31" s="1"/>
  <c r="AE957" i="31" s="1"/>
  <c r="M957" i="31"/>
  <c r="L957" i="31"/>
  <c r="K957" i="31"/>
  <c r="J957" i="31"/>
  <c r="I957" i="31"/>
  <c r="H957" i="31"/>
  <c r="G957" i="31"/>
  <c r="F957" i="31"/>
  <c r="E957" i="31"/>
  <c r="AF956" i="31"/>
  <c r="O956" i="31"/>
  <c r="AG956" i="31" s="1"/>
  <c r="N956" i="31"/>
  <c r="Z956" i="31" s="1"/>
  <c r="AE956" i="31" s="1"/>
  <c r="M956" i="31"/>
  <c r="L956" i="31"/>
  <c r="K956" i="31"/>
  <c r="J956" i="31"/>
  <c r="I956" i="31"/>
  <c r="H956" i="31"/>
  <c r="G956" i="31"/>
  <c r="F956" i="31"/>
  <c r="E956" i="31"/>
  <c r="AF955" i="31"/>
  <c r="O955" i="31"/>
  <c r="AG955" i="31" s="1"/>
  <c r="N955" i="31"/>
  <c r="Z955" i="31" s="1"/>
  <c r="AE955" i="31" s="1"/>
  <c r="M955" i="31"/>
  <c r="L955" i="31"/>
  <c r="K955" i="31"/>
  <c r="J955" i="31"/>
  <c r="I955" i="31"/>
  <c r="H955" i="31"/>
  <c r="G955" i="31"/>
  <c r="F955" i="31"/>
  <c r="E955" i="31"/>
  <c r="AF954" i="31"/>
  <c r="O954" i="31"/>
  <c r="AG954" i="31" s="1"/>
  <c r="N954" i="31"/>
  <c r="Z954" i="31" s="1"/>
  <c r="AE954" i="31" s="1"/>
  <c r="M954" i="31"/>
  <c r="L954" i="31"/>
  <c r="K954" i="31"/>
  <c r="J954" i="31"/>
  <c r="I954" i="31"/>
  <c r="H954" i="31"/>
  <c r="G954" i="31"/>
  <c r="F954" i="31"/>
  <c r="E954" i="31"/>
  <c r="AF953" i="31"/>
  <c r="O953" i="31"/>
  <c r="AG953" i="31" s="1"/>
  <c r="N953" i="31"/>
  <c r="Z953" i="31" s="1"/>
  <c r="AE953" i="31" s="1"/>
  <c r="M953" i="31"/>
  <c r="L953" i="31"/>
  <c r="K953" i="31"/>
  <c r="J953" i="31"/>
  <c r="I953" i="31"/>
  <c r="H953" i="31"/>
  <c r="G953" i="31"/>
  <c r="F953" i="31"/>
  <c r="E953" i="31"/>
  <c r="AF952" i="31"/>
  <c r="O952" i="31"/>
  <c r="AG952" i="31" s="1"/>
  <c r="N952" i="31"/>
  <c r="Z952" i="31" s="1"/>
  <c r="AE952" i="31" s="1"/>
  <c r="M952" i="31"/>
  <c r="L952" i="31"/>
  <c r="K952" i="31"/>
  <c r="J952" i="31"/>
  <c r="I952" i="31"/>
  <c r="H952" i="31"/>
  <c r="G952" i="31"/>
  <c r="F952" i="31"/>
  <c r="E952" i="31"/>
  <c r="AF951" i="31"/>
  <c r="O951" i="31"/>
  <c r="AG951" i="31" s="1"/>
  <c r="N951" i="31"/>
  <c r="Z951" i="31" s="1"/>
  <c r="AE951" i="31" s="1"/>
  <c r="M951" i="31"/>
  <c r="L951" i="31"/>
  <c r="K951" i="31"/>
  <c r="J951" i="31"/>
  <c r="I951" i="31"/>
  <c r="H951" i="31"/>
  <c r="G951" i="31"/>
  <c r="F951" i="31"/>
  <c r="E951" i="31"/>
  <c r="AG950" i="31"/>
  <c r="AF950" i="31"/>
  <c r="O950" i="31"/>
  <c r="N950" i="31"/>
  <c r="Z950" i="31" s="1"/>
  <c r="AE950" i="31" s="1"/>
  <c r="M950" i="31"/>
  <c r="L950" i="31"/>
  <c r="K950" i="31"/>
  <c r="J950" i="31"/>
  <c r="I950" i="31"/>
  <c r="H950" i="31"/>
  <c r="G950" i="31"/>
  <c r="F950" i="31"/>
  <c r="E950" i="31"/>
  <c r="AG949" i="31"/>
  <c r="AF949" i="31"/>
  <c r="Z949" i="31"/>
  <c r="AE949" i="31" s="1"/>
  <c r="AF948" i="31"/>
  <c r="Z948" i="31"/>
  <c r="AE948" i="31" s="1"/>
  <c r="O948" i="31"/>
  <c r="AG948" i="31" s="1"/>
  <c r="N948" i="31"/>
  <c r="M948" i="31"/>
  <c r="L948" i="31"/>
  <c r="K948" i="31"/>
  <c r="J948" i="31"/>
  <c r="I948" i="31"/>
  <c r="H948" i="31"/>
  <c r="G948" i="31"/>
  <c r="F948" i="31"/>
  <c r="E948" i="31"/>
  <c r="AF947" i="31"/>
  <c r="O947" i="31"/>
  <c r="AG947" i="31" s="1"/>
  <c r="N947" i="31"/>
  <c r="Z947" i="31" s="1"/>
  <c r="AE947" i="31" s="1"/>
  <c r="M947" i="31"/>
  <c r="L947" i="31"/>
  <c r="K947" i="31"/>
  <c r="J947" i="31"/>
  <c r="I947" i="31"/>
  <c r="H947" i="31"/>
  <c r="G947" i="31"/>
  <c r="F947" i="31"/>
  <c r="E947" i="31"/>
  <c r="AG946" i="31"/>
  <c r="AF946" i="31"/>
  <c r="Z946" i="31"/>
  <c r="AE946" i="31" s="1"/>
  <c r="M946" i="31"/>
  <c r="L946" i="31"/>
  <c r="K946" i="31"/>
  <c r="J946" i="31"/>
  <c r="H946" i="31"/>
  <c r="G946" i="31"/>
  <c r="F946" i="31"/>
  <c r="E946" i="31"/>
  <c r="AG945" i="31"/>
  <c r="AF945" i="31"/>
  <c r="Z945" i="31"/>
  <c r="AE945" i="31" s="1"/>
  <c r="X945" i="31"/>
  <c r="M945" i="31"/>
  <c r="L945" i="31"/>
  <c r="K945" i="31"/>
  <c r="J945" i="31"/>
  <c r="G945" i="31"/>
  <c r="F945" i="31"/>
  <c r="E945" i="31"/>
  <c r="AG944" i="31"/>
  <c r="AF944" i="31"/>
  <c r="X944" i="31"/>
  <c r="O944" i="31"/>
  <c r="N944" i="31"/>
  <c r="Z944" i="31" s="1"/>
  <c r="AE944" i="31" s="1"/>
  <c r="M944" i="31"/>
  <c r="L944" i="31"/>
  <c r="K944" i="31"/>
  <c r="J944" i="31"/>
  <c r="I944" i="31"/>
  <c r="H944" i="31"/>
  <c r="G944" i="31"/>
  <c r="F944" i="31"/>
  <c r="E944" i="31"/>
  <c r="AF943" i="31"/>
  <c r="O943" i="31"/>
  <c r="AG943" i="31" s="1"/>
  <c r="N943" i="31"/>
  <c r="Z943" i="31" s="1"/>
  <c r="AE943" i="31" s="1"/>
  <c r="M943" i="31"/>
  <c r="L943" i="31"/>
  <c r="K943" i="31"/>
  <c r="J943" i="31"/>
  <c r="I943" i="31"/>
  <c r="H943" i="31"/>
  <c r="G943" i="31"/>
  <c r="F943" i="31"/>
  <c r="E943" i="31"/>
  <c r="AF942" i="31"/>
  <c r="O942" i="31"/>
  <c r="AG942" i="31" s="1"/>
  <c r="N942" i="31"/>
  <c r="Z942" i="31" s="1"/>
  <c r="AE942" i="31" s="1"/>
  <c r="M942" i="31"/>
  <c r="L942" i="31"/>
  <c r="K942" i="31"/>
  <c r="J942" i="31"/>
  <c r="I942" i="31"/>
  <c r="H942" i="31"/>
  <c r="G942" i="31"/>
  <c r="F942" i="31"/>
  <c r="E942" i="31"/>
  <c r="AF941" i="31"/>
  <c r="O941" i="31"/>
  <c r="AG941" i="31" s="1"/>
  <c r="N941" i="31"/>
  <c r="Z941" i="31" s="1"/>
  <c r="AE941" i="31" s="1"/>
  <c r="M941" i="31"/>
  <c r="L941" i="31"/>
  <c r="K941" i="31"/>
  <c r="J941" i="31"/>
  <c r="I941" i="31"/>
  <c r="H941" i="31"/>
  <c r="G941" i="31"/>
  <c r="F941" i="31"/>
  <c r="E941" i="31"/>
  <c r="AF940" i="31"/>
  <c r="O940" i="31"/>
  <c r="AG940" i="31" s="1"/>
  <c r="N940" i="31"/>
  <c r="Z940" i="31" s="1"/>
  <c r="AE940" i="31" s="1"/>
  <c r="M940" i="31"/>
  <c r="L940" i="31"/>
  <c r="K940" i="31"/>
  <c r="J940" i="31"/>
  <c r="I940" i="31"/>
  <c r="H940" i="31"/>
  <c r="G940" i="31"/>
  <c r="F940" i="31"/>
  <c r="E940" i="31"/>
  <c r="AF939" i="31"/>
  <c r="O939" i="31"/>
  <c r="AG939" i="31" s="1"/>
  <c r="N939" i="31"/>
  <c r="Z939" i="31" s="1"/>
  <c r="AE939" i="31" s="1"/>
  <c r="M939" i="31"/>
  <c r="L939" i="31"/>
  <c r="K939" i="31"/>
  <c r="J939" i="31"/>
  <c r="I939" i="31"/>
  <c r="H939" i="31"/>
  <c r="G939" i="31"/>
  <c r="F939" i="31"/>
  <c r="E939" i="31"/>
  <c r="AF938" i="31"/>
  <c r="O938" i="31"/>
  <c r="AG938" i="31" s="1"/>
  <c r="N938" i="31"/>
  <c r="Z938" i="31" s="1"/>
  <c r="AE938" i="31" s="1"/>
  <c r="M938" i="31"/>
  <c r="L938" i="31"/>
  <c r="K938" i="31"/>
  <c r="J938" i="31"/>
  <c r="I938" i="31"/>
  <c r="H938" i="31"/>
  <c r="G938" i="31"/>
  <c r="F938" i="31"/>
  <c r="E938" i="31"/>
  <c r="AF937" i="31"/>
  <c r="O937" i="31"/>
  <c r="AG937" i="31" s="1"/>
  <c r="N937" i="31"/>
  <c r="Z937" i="31" s="1"/>
  <c r="AE937" i="31" s="1"/>
  <c r="M937" i="31"/>
  <c r="L937" i="31"/>
  <c r="K937" i="31"/>
  <c r="J937" i="31"/>
  <c r="I937" i="31"/>
  <c r="H937" i="31"/>
  <c r="G937" i="31"/>
  <c r="F937" i="31"/>
  <c r="E937" i="31"/>
  <c r="AF936" i="31"/>
  <c r="O936" i="31"/>
  <c r="AG936" i="31" s="1"/>
  <c r="N936" i="31"/>
  <c r="Z936" i="31" s="1"/>
  <c r="AE936" i="31" s="1"/>
  <c r="M936" i="31"/>
  <c r="L936" i="31"/>
  <c r="K936" i="31"/>
  <c r="J936" i="31"/>
  <c r="I936" i="31"/>
  <c r="H936" i="31"/>
  <c r="G936" i="31"/>
  <c r="F936" i="31"/>
  <c r="E936" i="31"/>
  <c r="AG935" i="31"/>
  <c r="AF935" i="31"/>
  <c r="O935" i="31"/>
  <c r="N935" i="31"/>
  <c r="Z935" i="31" s="1"/>
  <c r="AE935" i="31" s="1"/>
  <c r="M935" i="31"/>
  <c r="L935" i="31"/>
  <c r="K935" i="31"/>
  <c r="J935" i="31"/>
  <c r="I935" i="31"/>
  <c r="H935" i="31"/>
  <c r="G935" i="31"/>
  <c r="F935" i="31"/>
  <c r="E935" i="31"/>
  <c r="AF934" i="31"/>
  <c r="O934" i="31"/>
  <c r="AG934" i="31" s="1"/>
  <c r="N934" i="31"/>
  <c r="Z934" i="31" s="1"/>
  <c r="AE934" i="31" s="1"/>
  <c r="M934" i="31"/>
  <c r="L934" i="31"/>
  <c r="K934" i="31"/>
  <c r="J934" i="31"/>
  <c r="I934" i="31"/>
  <c r="H934" i="31"/>
  <c r="G934" i="31"/>
  <c r="F934" i="31"/>
  <c r="E934" i="31"/>
  <c r="AF933" i="31"/>
  <c r="O933" i="31"/>
  <c r="AG933" i="31" s="1"/>
  <c r="N933" i="31"/>
  <c r="Z933" i="31" s="1"/>
  <c r="AE933" i="31" s="1"/>
  <c r="M933" i="31"/>
  <c r="L933" i="31"/>
  <c r="K933" i="31"/>
  <c r="J933" i="31"/>
  <c r="I933" i="31"/>
  <c r="H933" i="31"/>
  <c r="G933" i="31"/>
  <c r="F933" i="31"/>
  <c r="E933" i="31"/>
  <c r="AG932" i="31"/>
  <c r="AF932" i="31"/>
  <c r="O932" i="31"/>
  <c r="N932" i="31"/>
  <c r="Z932" i="31" s="1"/>
  <c r="AE932" i="31" s="1"/>
  <c r="M932" i="31"/>
  <c r="L932" i="31"/>
  <c r="K932" i="31"/>
  <c r="J932" i="31"/>
  <c r="I932" i="31"/>
  <c r="H932" i="31"/>
  <c r="G932" i="31"/>
  <c r="F932" i="31"/>
  <c r="E932" i="31"/>
  <c r="AF931" i="31"/>
  <c r="O931" i="31"/>
  <c r="AG931" i="31" s="1"/>
  <c r="N931" i="31"/>
  <c r="Z931" i="31" s="1"/>
  <c r="AE931" i="31" s="1"/>
  <c r="M931" i="31"/>
  <c r="L931" i="31"/>
  <c r="K931" i="31"/>
  <c r="J931" i="31"/>
  <c r="I931" i="31"/>
  <c r="H931" i="31"/>
  <c r="G931" i="31"/>
  <c r="F931" i="31"/>
  <c r="E931" i="31"/>
  <c r="AF930" i="31"/>
  <c r="O930" i="31"/>
  <c r="AG930" i="31" s="1"/>
  <c r="N930" i="31"/>
  <c r="Z930" i="31" s="1"/>
  <c r="AE930" i="31" s="1"/>
  <c r="M930" i="31"/>
  <c r="L930" i="31"/>
  <c r="K930" i="31"/>
  <c r="J930" i="31"/>
  <c r="I930" i="31"/>
  <c r="H930" i="31"/>
  <c r="G930" i="31"/>
  <c r="F930" i="31"/>
  <c r="E930" i="31"/>
  <c r="AF929" i="31"/>
  <c r="O929" i="31"/>
  <c r="AG929" i="31" s="1"/>
  <c r="N929" i="31"/>
  <c r="Z929" i="31" s="1"/>
  <c r="AE929" i="31" s="1"/>
  <c r="M929" i="31"/>
  <c r="L929" i="31"/>
  <c r="K929" i="31"/>
  <c r="J929" i="31"/>
  <c r="I929" i="31"/>
  <c r="H929" i="31"/>
  <c r="G929" i="31"/>
  <c r="F929" i="31"/>
  <c r="E929" i="31"/>
  <c r="AF928" i="31"/>
  <c r="O928" i="31"/>
  <c r="AG928" i="31" s="1"/>
  <c r="N928" i="31"/>
  <c r="Z928" i="31" s="1"/>
  <c r="AE928" i="31" s="1"/>
  <c r="M928" i="31"/>
  <c r="L928" i="31"/>
  <c r="K928" i="31"/>
  <c r="J928" i="31"/>
  <c r="I928" i="31"/>
  <c r="H928" i="31"/>
  <c r="G928" i="31"/>
  <c r="F928" i="31"/>
  <c r="E928" i="31"/>
  <c r="AG927" i="31"/>
  <c r="AF927" i="31"/>
  <c r="O927" i="31"/>
  <c r="N927" i="31"/>
  <c r="Z927" i="31" s="1"/>
  <c r="AE927" i="31" s="1"/>
  <c r="M927" i="31"/>
  <c r="L927" i="31"/>
  <c r="K927" i="31"/>
  <c r="J927" i="31"/>
  <c r="I927" i="31"/>
  <c r="H927" i="31"/>
  <c r="G927" i="31"/>
  <c r="F927" i="31"/>
  <c r="E927" i="31"/>
  <c r="AG926" i="31"/>
  <c r="AF926" i="31"/>
  <c r="O926" i="31"/>
  <c r="N926" i="31"/>
  <c r="Z926" i="31" s="1"/>
  <c r="AE926" i="31" s="1"/>
  <c r="M926" i="31"/>
  <c r="L926" i="31"/>
  <c r="K926" i="31"/>
  <c r="J926" i="31"/>
  <c r="I926" i="31"/>
  <c r="H926" i="31"/>
  <c r="G926" i="31"/>
  <c r="F926" i="31"/>
  <c r="E926" i="31"/>
  <c r="AF925" i="31"/>
  <c r="O925" i="31"/>
  <c r="AG925" i="31" s="1"/>
  <c r="N925" i="31"/>
  <c r="Z925" i="31" s="1"/>
  <c r="AE925" i="31" s="1"/>
  <c r="M925" i="31"/>
  <c r="L925" i="31"/>
  <c r="K925" i="31"/>
  <c r="J925" i="31"/>
  <c r="I925" i="31"/>
  <c r="H925" i="31"/>
  <c r="G925" i="31"/>
  <c r="F925" i="31"/>
  <c r="E925" i="31"/>
  <c r="AG924" i="31"/>
  <c r="AF924" i="31"/>
  <c r="O924" i="31"/>
  <c r="N924" i="31"/>
  <c r="Z924" i="31" s="1"/>
  <c r="AE924" i="31" s="1"/>
  <c r="M924" i="31"/>
  <c r="L924" i="31"/>
  <c r="K924" i="31"/>
  <c r="J924" i="31"/>
  <c r="I924" i="31"/>
  <c r="H924" i="31"/>
  <c r="G924" i="31"/>
  <c r="F924" i="31"/>
  <c r="E924" i="31"/>
  <c r="AF923" i="31"/>
  <c r="O923" i="31"/>
  <c r="AG923" i="31" s="1"/>
  <c r="N923" i="31"/>
  <c r="Z923" i="31" s="1"/>
  <c r="AE923" i="31" s="1"/>
  <c r="M923" i="31"/>
  <c r="L923" i="31"/>
  <c r="K923" i="31"/>
  <c r="J923" i="31"/>
  <c r="I923" i="31"/>
  <c r="H923" i="31"/>
  <c r="G923" i="31"/>
  <c r="F923" i="31"/>
  <c r="E923" i="31"/>
  <c r="AF922" i="31"/>
  <c r="O922" i="31"/>
  <c r="AG922" i="31" s="1"/>
  <c r="N922" i="31"/>
  <c r="Z922" i="31" s="1"/>
  <c r="AE922" i="31" s="1"/>
  <c r="M922" i="31"/>
  <c r="L922" i="31"/>
  <c r="K922" i="31"/>
  <c r="J922" i="31"/>
  <c r="I922" i="31"/>
  <c r="H922" i="31"/>
  <c r="G922" i="31"/>
  <c r="F922" i="31"/>
  <c r="E922" i="31"/>
  <c r="AF921" i="31"/>
  <c r="O921" i="31"/>
  <c r="AG921" i="31" s="1"/>
  <c r="N921" i="31"/>
  <c r="Z921" i="31" s="1"/>
  <c r="AE921" i="31" s="1"/>
  <c r="M921" i="31"/>
  <c r="L921" i="31"/>
  <c r="K921" i="31"/>
  <c r="J921" i="31"/>
  <c r="I921" i="31"/>
  <c r="H921" i="31"/>
  <c r="G921" i="31"/>
  <c r="F921" i="31"/>
  <c r="E921" i="31"/>
  <c r="AF920" i="31"/>
  <c r="O920" i="31"/>
  <c r="AG920" i="31" s="1"/>
  <c r="N920" i="31"/>
  <c r="Z920" i="31" s="1"/>
  <c r="AE920" i="31" s="1"/>
  <c r="M920" i="31"/>
  <c r="L920" i="31"/>
  <c r="K920" i="31"/>
  <c r="J920" i="31"/>
  <c r="I920" i="31"/>
  <c r="H920" i="31"/>
  <c r="G920" i="31"/>
  <c r="F920" i="31"/>
  <c r="E920" i="31"/>
  <c r="AF919" i="31"/>
  <c r="O919" i="31"/>
  <c r="AG919" i="31" s="1"/>
  <c r="N919" i="31"/>
  <c r="Z919" i="31" s="1"/>
  <c r="AE919" i="31" s="1"/>
  <c r="M919" i="31"/>
  <c r="L919" i="31"/>
  <c r="K919" i="31"/>
  <c r="J919" i="31"/>
  <c r="I919" i="31"/>
  <c r="H919" i="31"/>
  <c r="G919" i="31"/>
  <c r="F919" i="31"/>
  <c r="E919" i="31"/>
  <c r="AF918" i="31"/>
  <c r="O918" i="31"/>
  <c r="AG918" i="31" s="1"/>
  <c r="N918" i="31"/>
  <c r="Z918" i="31" s="1"/>
  <c r="AE918" i="31" s="1"/>
  <c r="M918" i="31"/>
  <c r="L918" i="31"/>
  <c r="K918" i="31"/>
  <c r="J918" i="31"/>
  <c r="I918" i="31"/>
  <c r="H918" i="31"/>
  <c r="G918" i="31"/>
  <c r="F918" i="31"/>
  <c r="E918" i="31"/>
  <c r="AG917" i="31"/>
  <c r="AF917" i="31"/>
  <c r="Z917" i="31"/>
  <c r="AE917" i="31" s="1"/>
  <c r="O917" i="31"/>
  <c r="N917" i="31"/>
  <c r="M917" i="31"/>
  <c r="L917" i="31"/>
  <c r="K917" i="31"/>
  <c r="J917" i="31"/>
  <c r="I917" i="31"/>
  <c r="H917" i="31"/>
  <c r="G917" i="31"/>
  <c r="F917" i="31"/>
  <c r="E917" i="31"/>
  <c r="AG916" i="31"/>
  <c r="AF916" i="31"/>
  <c r="O916" i="31"/>
  <c r="N916" i="31"/>
  <c r="Z916" i="31" s="1"/>
  <c r="AE916" i="31" s="1"/>
  <c r="M916" i="31"/>
  <c r="L916" i="31"/>
  <c r="K916" i="31"/>
  <c r="J916" i="31"/>
  <c r="I916" i="31"/>
  <c r="H916" i="31"/>
  <c r="G916" i="31"/>
  <c r="F916" i="31"/>
  <c r="E916" i="31"/>
  <c r="AF915" i="31"/>
  <c r="O915" i="31"/>
  <c r="AG915" i="31" s="1"/>
  <c r="N915" i="31"/>
  <c r="Z915" i="31" s="1"/>
  <c r="AE915" i="31" s="1"/>
  <c r="M915" i="31"/>
  <c r="L915" i="31"/>
  <c r="K915" i="31"/>
  <c r="J915" i="31"/>
  <c r="I915" i="31"/>
  <c r="H915" i="31"/>
  <c r="G915" i="31"/>
  <c r="F915" i="31"/>
  <c r="E915" i="31"/>
  <c r="AG914" i="31"/>
  <c r="AF914" i="31"/>
  <c r="Z914" i="31"/>
  <c r="AE914" i="31" s="1"/>
  <c r="AF913" i="31"/>
  <c r="AE913" i="31"/>
  <c r="O913" i="31"/>
  <c r="AG913" i="31" s="1"/>
  <c r="N913" i="31"/>
  <c r="Z913" i="31" s="1"/>
  <c r="M913" i="31"/>
  <c r="L913" i="31"/>
  <c r="K913" i="31"/>
  <c r="J913" i="31"/>
  <c r="I913" i="31"/>
  <c r="H913" i="31"/>
  <c r="G913" i="31"/>
  <c r="F913" i="31"/>
  <c r="E913" i="31"/>
  <c r="AG912" i="31"/>
  <c r="AF912" i="31"/>
  <c r="O912" i="31"/>
  <c r="N912" i="31"/>
  <c r="Z912" i="31" s="1"/>
  <c r="AE912" i="31" s="1"/>
  <c r="M912" i="31"/>
  <c r="L912" i="31"/>
  <c r="K912" i="31"/>
  <c r="J912" i="31"/>
  <c r="I912" i="31"/>
  <c r="H912" i="31"/>
  <c r="G912" i="31"/>
  <c r="F912" i="31"/>
  <c r="E912" i="31"/>
  <c r="AG911" i="31"/>
  <c r="AF911" i="31"/>
  <c r="Z911" i="31"/>
  <c r="AE911" i="31" s="1"/>
  <c r="M911" i="31"/>
  <c r="L911" i="31"/>
  <c r="K911" i="31"/>
  <c r="J911" i="31"/>
  <c r="H911" i="31"/>
  <c r="G911" i="31"/>
  <c r="F911" i="31"/>
  <c r="E911" i="31"/>
  <c r="AG910" i="31"/>
  <c r="Z910" i="31"/>
  <c r="AE910" i="31" s="1"/>
  <c r="X910" i="31"/>
  <c r="AF910" i="31" s="1"/>
  <c r="M910" i="31"/>
  <c r="L910" i="31"/>
  <c r="K910" i="31"/>
  <c r="J910" i="31"/>
  <c r="G910" i="31"/>
  <c r="F910" i="31"/>
  <c r="E910" i="31"/>
  <c r="AG909" i="31"/>
  <c r="Z909" i="31"/>
  <c r="AE909" i="31" s="1"/>
  <c r="X909" i="31"/>
  <c r="AF909" i="31" s="1"/>
  <c r="O909" i="31"/>
  <c r="N909" i="31"/>
  <c r="M909" i="31"/>
  <c r="L909" i="31"/>
  <c r="K909" i="31"/>
  <c r="J909" i="31"/>
  <c r="I909" i="31"/>
  <c r="H909" i="31"/>
  <c r="G909" i="31"/>
  <c r="F909" i="31"/>
  <c r="E909" i="31"/>
  <c r="AF908" i="31"/>
  <c r="O908" i="31"/>
  <c r="AG908" i="31" s="1"/>
  <c r="N908" i="31"/>
  <c r="Z908" i="31" s="1"/>
  <c r="AE908" i="31" s="1"/>
  <c r="M908" i="31"/>
  <c r="L908" i="31"/>
  <c r="K908" i="31"/>
  <c r="J908" i="31"/>
  <c r="I908" i="31"/>
  <c r="H908" i="31"/>
  <c r="G908" i="31"/>
  <c r="F908" i="31"/>
  <c r="E908" i="31"/>
  <c r="AF907" i="31"/>
  <c r="O907" i="31"/>
  <c r="AG907" i="31" s="1"/>
  <c r="N907" i="31"/>
  <c r="Z907" i="31" s="1"/>
  <c r="AE907" i="31" s="1"/>
  <c r="M907" i="31"/>
  <c r="L907" i="31"/>
  <c r="K907" i="31"/>
  <c r="J907" i="31"/>
  <c r="I907" i="31"/>
  <c r="H907" i="31"/>
  <c r="G907" i="31"/>
  <c r="F907" i="31"/>
  <c r="E907" i="31"/>
  <c r="AF906" i="31"/>
  <c r="O906" i="31"/>
  <c r="AG906" i="31" s="1"/>
  <c r="N906" i="31"/>
  <c r="Z906" i="31" s="1"/>
  <c r="AE906" i="31" s="1"/>
  <c r="M906" i="31"/>
  <c r="L906" i="31"/>
  <c r="K906" i="31"/>
  <c r="J906" i="31"/>
  <c r="I906" i="31"/>
  <c r="H906" i="31"/>
  <c r="G906" i="31"/>
  <c r="F906" i="31"/>
  <c r="E906" i="31"/>
  <c r="AF905" i="31"/>
  <c r="Z905" i="31"/>
  <c r="AE905" i="31" s="1"/>
  <c r="O905" i="31"/>
  <c r="AG905" i="31" s="1"/>
  <c r="N905" i="31"/>
  <c r="M905" i="31"/>
  <c r="L905" i="31"/>
  <c r="K905" i="31"/>
  <c r="J905" i="31"/>
  <c r="I905" i="31"/>
  <c r="H905" i="31"/>
  <c r="G905" i="31"/>
  <c r="F905" i="31"/>
  <c r="E905" i="31"/>
  <c r="AF904" i="31"/>
  <c r="O904" i="31"/>
  <c r="AG904" i="31" s="1"/>
  <c r="N904" i="31"/>
  <c r="Z904" i="31" s="1"/>
  <c r="AE904" i="31" s="1"/>
  <c r="M904" i="31"/>
  <c r="L904" i="31"/>
  <c r="K904" i="31"/>
  <c r="J904" i="31"/>
  <c r="I904" i="31"/>
  <c r="H904" i="31"/>
  <c r="G904" i="31"/>
  <c r="F904" i="31"/>
  <c r="E904" i="31"/>
  <c r="AG903" i="31"/>
  <c r="AF903" i="31"/>
  <c r="O903" i="31"/>
  <c r="N903" i="31"/>
  <c r="Z903" i="31" s="1"/>
  <c r="AE903" i="31" s="1"/>
  <c r="M903" i="31"/>
  <c r="L903" i="31"/>
  <c r="K903" i="31"/>
  <c r="J903" i="31"/>
  <c r="I903" i="31"/>
  <c r="H903" i="31"/>
  <c r="G903" i="31"/>
  <c r="F903" i="31"/>
  <c r="E903" i="31"/>
  <c r="AG902" i="31"/>
  <c r="AF902" i="31"/>
  <c r="O902" i="31"/>
  <c r="N902" i="31"/>
  <c r="Z902" i="31" s="1"/>
  <c r="AE902" i="31" s="1"/>
  <c r="M902" i="31"/>
  <c r="L902" i="31"/>
  <c r="K902" i="31"/>
  <c r="J902" i="31"/>
  <c r="I902" i="31"/>
  <c r="H902" i="31"/>
  <c r="G902" i="31"/>
  <c r="F902" i="31"/>
  <c r="E902" i="31"/>
  <c r="AF901" i="31"/>
  <c r="Z901" i="31"/>
  <c r="AE901" i="31" s="1"/>
  <c r="O901" i="31"/>
  <c r="AG901" i="31" s="1"/>
  <c r="N901" i="31"/>
  <c r="M901" i="31"/>
  <c r="L901" i="31"/>
  <c r="K901" i="31"/>
  <c r="J901" i="31"/>
  <c r="I901" i="31"/>
  <c r="H901" i="31"/>
  <c r="G901" i="31"/>
  <c r="F901" i="31"/>
  <c r="E901" i="31"/>
  <c r="AG900" i="31"/>
  <c r="AF900" i="31"/>
  <c r="O900" i="31"/>
  <c r="N900" i="31"/>
  <c r="Z900" i="31" s="1"/>
  <c r="AE900" i="31" s="1"/>
  <c r="M900" i="31"/>
  <c r="L900" i="31"/>
  <c r="K900" i="31"/>
  <c r="J900" i="31"/>
  <c r="I900" i="31"/>
  <c r="H900" i="31"/>
  <c r="G900" i="31"/>
  <c r="F900" i="31"/>
  <c r="E900" i="31"/>
  <c r="AF899" i="31"/>
  <c r="O899" i="31"/>
  <c r="AG899" i="31" s="1"/>
  <c r="N899" i="31"/>
  <c r="Z899" i="31" s="1"/>
  <c r="AE899" i="31" s="1"/>
  <c r="M899" i="31"/>
  <c r="L899" i="31"/>
  <c r="K899" i="31"/>
  <c r="J899" i="31"/>
  <c r="I899" i="31"/>
  <c r="H899" i="31"/>
  <c r="G899" i="31"/>
  <c r="F899" i="31"/>
  <c r="E899" i="31"/>
  <c r="AF898" i="31"/>
  <c r="O898" i="31"/>
  <c r="AG898" i="31" s="1"/>
  <c r="N898" i="31"/>
  <c r="Z898" i="31" s="1"/>
  <c r="AE898" i="31" s="1"/>
  <c r="M898" i="31"/>
  <c r="L898" i="31"/>
  <c r="K898" i="31"/>
  <c r="J898" i="31"/>
  <c r="I898" i="31"/>
  <c r="H898" i="31"/>
  <c r="G898" i="31"/>
  <c r="F898" i="31"/>
  <c r="E898" i="31"/>
  <c r="AF897" i="31"/>
  <c r="O897" i="31"/>
  <c r="AG897" i="31" s="1"/>
  <c r="N897" i="31"/>
  <c r="Z897" i="31" s="1"/>
  <c r="AE897" i="31" s="1"/>
  <c r="M897" i="31"/>
  <c r="L897" i="31"/>
  <c r="K897" i="31"/>
  <c r="J897" i="31"/>
  <c r="I897" i="31"/>
  <c r="H897" i="31"/>
  <c r="G897" i="31"/>
  <c r="F897" i="31"/>
  <c r="E897" i="31"/>
  <c r="AF896" i="31"/>
  <c r="O896" i="31"/>
  <c r="AG896" i="31" s="1"/>
  <c r="N896" i="31"/>
  <c r="Z896" i="31" s="1"/>
  <c r="AE896" i="31" s="1"/>
  <c r="M896" i="31"/>
  <c r="L896" i="31"/>
  <c r="K896" i="31"/>
  <c r="J896" i="31"/>
  <c r="I896" i="31"/>
  <c r="H896" i="31"/>
  <c r="G896" i="31"/>
  <c r="F896" i="31"/>
  <c r="E896" i="31"/>
  <c r="AG895" i="31"/>
  <c r="AF895" i="31"/>
  <c r="O895" i="31"/>
  <c r="N895" i="31"/>
  <c r="Z895" i="31" s="1"/>
  <c r="AE895" i="31" s="1"/>
  <c r="M895" i="31"/>
  <c r="L895" i="31"/>
  <c r="K895" i="31"/>
  <c r="J895" i="31"/>
  <c r="I895" i="31"/>
  <c r="H895" i="31"/>
  <c r="G895" i="31"/>
  <c r="F895" i="31"/>
  <c r="E895" i="31"/>
  <c r="AG894" i="31"/>
  <c r="AF894" i="31"/>
  <c r="O894" i="31"/>
  <c r="N894" i="31"/>
  <c r="Z894" i="31" s="1"/>
  <c r="AE894" i="31" s="1"/>
  <c r="M894" i="31"/>
  <c r="L894" i="31"/>
  <c r="K894" i="31"/>
  <c r="J894" i="31"/>
  <c r="I894" i="31"/>
  <c r="H894" i="31"/>
  <c r="G894" i="31"/>
  <c r="F894" i="31"/>
  <c r="E894" i="31"/>
  <c r="AF893" i="31"/>
  <c r="Z893" i="31"/>
  <c r="AE893" i="31" s="1"/>
  <c r="O893" i="31"/>
  <c r="AG893" i="31" s="1"/>
  <c r="N893" i="31"/>
  <c r="M893" i="31"/>
  <c r="L893" i="31"/>
  <c r="K893" i="31"/>
  <c r="J893" i="31"/>
  <c r="I893" i="31"/>
  <c r="H893" i="31"/>
  <c r="G893" i="31"/>
  <c r="F893" i="31"/>
  <c r="E893" i="31"/>
  <c r="AG892" i="31"/>
  <c r="AF892" i="31"/>
  <c r="O892" i="31"/>
  <c r="N892" i="31"/>
  <c r="Z892" i="31" s="1"/>
  <c r="AE892" i="31" s="1"/>
  <c r="M892" i="31"/>
  <c r="L892" i="31"/>
  <c r="K892" i="31"/>
  <c r="J892" i="31"/>
  <c r="I892" i="31"/>
  <c r="H892" i="31"/>
  <c r="G892" i="31"/>
  <c r="F892" i="31"/>
  <c r="E892" i="31"/>
  <c r="AF891" i="31"/>
  <c r="O891" i="31"/>
  <c r="AG891" i="31" s="1"/>
  <c r="N891" i="31"/>
  <c r="Z891" i="31" s="1"/>
  <c r="AE891" i="31" s="1"/>
  <c r="M891" i="31"/>
  <c r="L891" i="31"/>
  <c r="K891" i="31"/>
  <c r="J891" i="31"/>
  <c r="I891" i="31"/>
  <c r="H891" i="31"/>
  <c r="G891" i="31"/>
  <c r="F891" i="31"/>
  <c r="E891" i="31"/>
  <c r="AF890" i="31"/>
  <c r="O890" i="31"/>
  <c r="AG890" i="31" s="1"/>
  <c r="N890" i="31"/>
  <c r="Z890" i="31" s="1"/>
  <c r="AE890" i="31" s="1"/>
  <c r="M890" i="31"/>
  <c r="L890" i="31"/>
  <c r="K890" i="31"/>
  <c r="J890" i="31"/>
  <c r="I890" i="31"/>
  <c r="H890" i="31"/>
  <c r="G890" i="31"/>
  <c r="F890" i="31"/>
  <c r="E890" i="31"/>
  <c r="AF889" i="31"/>
  <c r="O889" i="31"/>
  <c r="AG889" i="31" s="1"/>
  <c r="N889" i="31"/>
  <c r="Z889" i="31" s="1"/>
  <c r="AE889" i="31" s="1"/>
  <c r="M889" i="31"/>
  <c r="L889" i="31"/>
  <c r="K889" i="31"/>
  <c r="J889" i="31"/>
  <c r="I889" i="31"/>
  <c r="H889" i="31"/>
  <c r="G889" i="31"/>
  <c r="F889" i="31"/>
  <c r="E889" i="31"/>
  <c r="AF888" i="31"/>
  <c r="O888" i="31"/>
  <c r="AG888" i="31" s="1"/>
  <c r="N888" i="31"/>
  <c r="Z888" i="31" s="1"/>
  <c r="AE888" i="31" s="1"/>
  <c r="M888" i="31"/>
  <c r="L888" i="31"/>
  <c r="K888" i="31"/>
  <c r="J888" i="31"/>
  <c r="I888" i="31"/>
  <c r="H888" i="31"/>
  <c r="G888" i="31"/>
  <c r="F888" i="31"/>
  <c r="E888" i="31"/>
  <c r="AG887" i="31"/>
  <c r="AF887" i="31"/>
  <c r="O887" i="31"/>
  <c r="N887" i="31"/>
  <c r="Z887" i="31" s="1"/>
  <c r="AE887" i="31" s="1"/>
  <c r="M887" i="31"/>
  <c r="L887" i="31"/>
  <c r="K887" i="31"/>
  <c r="J887" i="31"/>
  <c r="I887" i="31"/>
  <c r="H887" i="31"/>
  <c r="G887" i="31"/>
  <c r="F887" i="31"/>
  <c r="E887" i="31"/>
  <c r="AG886" i="31"/>
  <c r="AF886" i="31"/>
  <c r="O886" i="31"/>
  <c r="N886" i="31"/>
  <c r="Z886" i="31" s="1"/>
  <c r="AE886" i="31" s="1"/>
  <c r="M886" i="31"/>
  <c r="L886" i="31"/>
  <c r="K886" i="31"/>
  <c r="J886" i="31"/>
  <c r="I886" i="31"/>
  <c r="H886" i="31"/>
  <c r="G886" i="31"/>
  <c r="F886" i="31"/>
  <c r="E886" i="31"/>
  <c r="AF885" i="31"/>
  <c r="Z885" i="31"/>
  <c r="AE885" i="31" s="1"/>
  <c r="O885" i="31"/>
  <c r="AG885" i="31" s="1"/>
  <c r="N885" i="31"/>
  <c r="M885" i="31"/>
  <c r="L885" i="31"/>
  <c r="K885" i="31"/>
  <c r="J885" i="31"/>
  <c r="I885" i="31"/>
  <c r="H885" i="31"/>
  <c r="G885" i="31"/>
  <c r="F885" i="31"/>
  <c r="E885" i="31"/>
  <c r="AF884" i="31"/>
  <c r="O884" i="31"/>
  <c r="AG884" i="31" s="1"/>
  <c r="N884" i="31"/>
  <c r="Z884" i="31" s="1"/>
  <c r="AE884" i="31" s="1"/>
  <c r="M884" i="31"/>
  <c r="L884" i="31"/>
  <c r="K884" i="31"/>
  <c r="J884" i="31"/>
  <c r="I884" i="31"/>
  <c r="H884" i="31"/>
  <c r="G884" i="31"/>
  <c r="F884" i="31"/>
  <c r="E884" i="31"/>
  <c r="AF883" i="31"/>
  <c r="Z883" i="31"/>
  <c r="AE883" i="31" s="1"/>
  <c r="O883" i="31"/>
  <c r="AG883" i="31" s="1"/>
  <c r="N883" i="31"/>
  <c r="M883" i="31"/>
  <c r="L883" i="31"/>
  <c r="K883" i="31"/>
  <c r="J883" i="31"/>
  <c r="I883" i="31"/>
  <c r="H883" i="31"/>
  <c r="G883" i="31"/>
  <c r="F883" i="31"/>
  <c r="E883" i="31"/>
  <c r="AF882" i="31"/>
  <c r="O882" i="31"/>
  <c r="AG882" i="31" s="1"/>
  <c r="N882" i="31"/>
  <c r="Z882" i="31" s="1"/>
  <c r="AE882" i="31" s="1"/>
  <c r="M882" i="31"/>
  <c r="L882" i="31"/>
  <c r="K882" i="31"/>
  <c r="J882" i="31"/>
  <c r="I882" i="31"/>
  <c r="H882" i="31"/>
  <c r="G882" i="31"/>
  <c r="F882" i="31"/>
  <c r="E882" i="31"/>
  <c r="AF881" i="31"/>
  <c r="O881" i="31"/>
  <c r="AG881" i="31" s="1"/>
  <c r="N881" i="31"/>
  <c r="Z881" i="31" s="1"/>
  <c r="AE881" i="31" s="1"/>
  <c r="M881" i="31"/>
  <c r="L881" i="31"/>
  <c r="K881" i="31"/>
  <c r="J881" i="31"/>
  <c r="I881" i="31"/>
  <c r="H881" i="31"/>
  <c r="G881" i="31"/>
  <c r="F881" i="31"/>
  <c r="E881" i="31"/>
  <c r="AF880" i="31"/>
  <c r="O880" i="31"/>
  <c r="AG880" i="31" s="1"/>
  <c r="N880" i="31"/>
  <c r="Z880" i="31" s="1"/>
  <c r="AE880" i="31" s="1"/>
  <c r="M880" i="31"/>
  <c r="L880" i="31"/>
  <c r="K880" i="31"/>
  <c r="J880" i="31"/>
  <c r="I880" i="31"/>
  <c r="H880" i="31"/>
  <c r="G880" i="31"/>
  <c r="F880" i="31"/>
  <c r="E880" i="31"/>
  <c r="AG879" i="31"/>
  <c r="AF879" i="31"/>
  <c r="AE879" i="31"/>
  <c r="Z879" i="31"/>
  <c r="AF878" i="31"/>
  <c r="O878" i="31"/>
  <c r="AG878" i="31" s="1"/>
  <c r="N878" i="31"/>
  <c r="Z878" i="31" s="1"/>
  <c r="AE878" i="31" s="1"/>
  <c r="M878" i="31"/>
  <c r="L878" i="31"/>
  <c r="K878" i="31"/>
  <c r="J878" i="31"/>
  <c r="I878" i="31"/>
  <c r="H878" i="31"/>
  <c r="G878" i="31"/>
  <c r="F878" i="31"/>
  <c r="E878" i="31"/>
  <c r="AF877" i="31"/>
  <c r="Z877" i="31"/>
  <c r="AE877" i="31" s="1"/>
  <c r="O877" i="31"/>
  <c r="AG877" i="31" s="1"/>
  <c r="N877" i="31"/>
  <c r="M877" i="31"/>
  <c r="L877" i="31"/>
  <c r="K877" i="31"/>
  <c r="J877" i="31"/>
  <c r="I877" i="31"/>
  <c r="H877" i="31"/>
  <c r="G877" i="31"/>
  <c r="F877" i="31"/>
  <c r="E877" i="31"/>
  <c r="AG876" i="31"/>
  <c r="AF876" i="31"/>
  <c r="Z876" i="31"/>
  <c r="AE876" i="31" s="1"/>
  <c r="M876" i="31"/>
  <c r="L876" i="31"/>
  <c r="K876" i="31"/>
  <c r="J876" i="31"/>
  <c r="H876" i="31"/>
  <c r="G876" i="31"/>
  <c r="F876" i="31"/>
  <c r="E876" i="31"/>
  <c r="AG875" i="31"/>
  <c r="AF875" i="31"/>
  <c r="AE875" i="31"/>
  <c r="Z875" i="31"/>
  <c r="X875" i="31"/>
  <c r="M875" i="31"/>
  <c r="L875" i="31"/>
  <c r="K875" i="31"/>
  <c r="J875" i="31"/>
  <c r="G875" i="31"/>
  <c r="F875" i="31"/>
  <c r="E875" i="31"/>
  <c r="X874" i="31"/>
  <c r="AF874" i="31" s="1"/>
  <c r="O874" i="31"/>
  <c r="AG874" i="31" s="1"/>
  <c r="N874" i="31"/>
  <c r="Z874" i="31" s="1"/>
  <c r="AE874" i="31" s="1"/>
  <c r="M874" i="31"/>
  <c r="L874" i="31"/>
  <c r="K874" i="31"/>
  <c r="J874" i="31"/>
  <c r="I874" i="31"/>
  <c r="H874" i="31"/>
  <c r="G874" i="31"/>
  <c r="F874" i="31"/>
  <c r="E874" i="31"/>
  <c r="AF873" i="31"/>
  <c r="Z873" i="31"/>
  <c r="AE873" i="31" s="1"/>
  <c r="O873" i="31"/>
  <c r="AG873" i="31" s="1"/>
  <c r="N873" i="31"/>
  <c r="M873" i="31"/>
  <c r="L873" i="31"/>
  <c r="K873" i="31"/>
  <c r="J873" i="31"/>
  <c r="I873" i="31"/>
  <c r="H873" i="31"/>
  <c r="G873" i="31"/>
  <c r="F873" i="31"/>
  <c r="E873" i="31"/>
  <c r="AF872" i="31"/>
  <c r="O872" i="31"/>
  <c r="AG872" i="31" s="1"/>
  <c r="N872" i="31"/>
  <c r="Z872" i="31" s="1"/>
  <c r="AE872" i="31" s="1"/>
  <c r="M872" i="31"/>
  <c r="L872" i="31"/>
  <c r="K872" i="31"/>
  <c r="J872" i="31"/>
  <c r="I872" i="31"/>
  <c r="H872" i="31"/>
  <c r="G872" i="31"/>
  <c r="F872" i="31"/>
  <c r="E872" i="31"/>
  <c r="AG871" i="31"/>
  <c r="AF871" i="31"/>
  <c r="O871" i="31"/>
  <c r="N871" i="31"/>
  <c r="Z871" i="31" s="1"/>
  <c r="AE871" i="31" s="1"/>
  <c r="M871" i="31"/>
  <c r="L871" i="31"/>
  <c r="K871" i="31"/>
  <c r="J871" i="31"/>
  <c r="I871" i="31"/>
  <c r="H871" i="31"/>
  <c r="G871" i="31"/>
  <c r="F871" i="31"/>
  <c r="E871" i="31"/>
  <c r="AF870" i="31"/>
  <c r="AE870" i="31"/>
  <c r="O870" i="31"/>
  <c r="AG870" i="31" s="1"/>
  <c r="N870" i="31"/>
  <c r="Z870" i="31" s="1"/>
  <c r="M870" i="31"/>
  <c r="L870" i="31"/>
  <c r="K870" i="31"/>
  <c r="J870" i="31"/>
  <c r="I870" i="31"/>
  <c r="H870" i="31"/>
  <c r="G870" i="31"/>
  <c r="F870" i="31"/>
  <c r="E870" i="31"/>
  <c r="AG869" i="31"/>
  <c r="AF869" i="31"/>
  <c r="O869" i="31"/>
  <c r="N869" i="31"/>
  <c r="Z869" i="31" s="1"/>
  <c r="AE869" i="31" s="1"/>
  <c r="M869" i="31"/>
  <c r="L869" i="31"/>
  <c r="K869" i="31"/>
  <c r="J869" i="31"/>
  <c r="I869" i="31"/>
  <c r="H869" i="31"/>
  <c r="G869" i="31"/>
  <c r="F869" i="31"/>
  <c r="E869" i="31"/>
  <c r="AF868" i="31"/>
  <c r="O868" i="31"/>
  <c r="AG868" i="31" s="1"/>
  <c r="N868" i="31"/>
  <c r="Z868" i="31" s="1"/>
  <c r="AE868" i="31" s="1"/>
  <c r="M868" i="31"/>
  <c r="L868" i="31"/>
  <c r="K868" i="31"/>
  <c r="J868" i="31"/>
  <c r="I868" i="31"/>
  <c r="H868" i="31"/>
  <c r="G868" i="31"/>
  <c r="F868" i="31"/>
  <c r="E868" i="31"/>
  <c r="AF867" i="31"/>
  <c r="Z867" i="31"/>
  <c r="AE867" i="31" s="1"/>
  <c r="O867" i="31"/>
  <c r="AG867" i="31" s="1"/>
  <c r="N867" i="31"/>
  <c r="M867" i="31"/>
  <c r="L867" i="31"/>
  <c r="K867" i="31"/>
  <c r="J867" i="31"/>
  <c r="I867" i="31"/>
  <c r="H867" i="31"/>
  <c r="G867" i="31"/>
  <c r="F867" i="31"/>
  <c r="E867" i="31"/>
  <c r="AF866" i="31"/>
  <c r="O866" i="31"/>
  <c r="AG866" i="31" s="1"/>
  <c r="N866" i="31"/>
  <c r="Z866" i="31" s="1"/>
  <c r="AE866" i="31" s="1"/>
  <c r="M866" i="31"/>
  <c r="L866" i="31"/>
  <c r="K866" i="31"/>
  <c r="J866" i="31"/>
  <c r="I866" i="31"/>
  <c r="H866" i="31"/>
  <c r="G866" i="31"/>
  <c r="F866" i="31"/>
  <c r="E866" i="31"/>
  <c r="AF865" i="31"/>
  <c r="Z865" i="31"/>
  <c r="AE865" i="31" s="1"/>
  <c r="O865" i="31"/>
  <c r="AG865" i="31" s="1"/>
  <c r="N865" i="31"/>
  <c r="M865" i="31"/>
  <c r="L865" i="31"/>
  <c r="K865" i="31"/>
  <c r="J865" i="31"/>
  <c r="I865" i="31"/>
  <c r="H865" i="31"/>
  <c r="G865" i="31"/>
  <c r="F865" i="31"/>
  <c r="E865" i="31"/>
  <c r="AF864" i="31"/>
  <c r="O864" i="31"/>
  <c r="AG864" i="31" s="1"/>
  <c r="N864" i="31"/>
  <c r="Z864" i="31" s="1"/>
  <c r="AE864" i="31" s="1"/>
  <c r="M864" i="31"/>
  <c r="L864" i="31"/>
  <c r="K864" i="31"/>
  <c r="J864" i="31"/>
  <c r="I864" i="31"/>
  <c r="H864" i="31"/>
  <c r="G864" i="31"/>
  <c r="F864" i="31"/>
  <c r="E864" i="31"/>
  <c r="AG863" i="31"/>
  <c r="AF863" i="31"/>
  <c r="O863" i="31"/>
  <c r="N863" i="31"/>
  <c r="Z863" i="31" s="1"/>
  <c r="AE863" i="31" s="1"/>
  <c r="M863" i="31"/>
  <c r="L863" i="31"/>
  <c r="K863" i="31"/>
  <c r="J863" i="31"/>
  <c r="I863" i="31"/>
  <c r="H863" i="31"/>
  <c r="G863" i="31"/>
  <c r="F863" i="31"/>
  <c r="E863" i="31"/>
  <c r="AF862" i="31"/>
  <c r="AE862" i="31"/>
  <c r="O862" i="31"/>
  <c r="AG862" i="31" s="1"/>
  <c r="N862" i="31"/>
  <c r="Z862" i="31" s="1"/>
  <c r="M862" i="31"/>
  <c r="L862" i="31"/>
  <c r="K862" i="31"/>
  <c r="J862" i="31"/>
  <c r="I862" i="31"/>
  <c r="H862" i="31"/>
  <c r="G862" i="31"/>
  <c r="F862" i="31"/>
  <c r="E862" i="31"/>
  <c r="AG861" i="31"/>
  <c r="AF861" i="31"/>
  <c r="O861" i="31"/>
  <c r="N861" i="31"/>
  <c r="Z861" i="31" s="1"/>
  <c r="AE861" i="31" s="1"/>
  <c r="M861" i="31"/>
  <c r="L861" i="31"/>
  <c r="K861" i="31"/>
  <c r="J861" i="31"/>
  <c r="I861" i="31"/>
  <c r="H861" i="31"/>
  <c r="G861" i="31"/>
  <c r="F861" i="31"/>
  <c r="E861" i="31"/>
  <c r="AF860" i="31"/>
  <c r="O860" i="31"/>
  <c r="AG860" i="31" s="1"/>
  <c r="N860" i="31"/>
  <c r="Z860" i="31" s="1"/>
  <c r="AE860" i="31" s="1"/>
  <c r="M860" i="31"/>
  <c r="L860" i="31"/>
  <c r="K860" i="31"/>
  <c r="J860" i="31"/>
  <c r="I860" i="31"/>
  <c r="H860" i="31"/>
  <c r="G860" i="31"/>
  <c r="F860" i="31"/>
  <c r="E860" i="31"/>
  <c r="AF859" i="31"/>
  <c r="O859" i="31"/>
  <c r="AG859" i="31" s="1"/>
  <c r="N859" i="31"/>
  <c r="Z859" i="31" s="1"/>
  <c r="AE859" i="31" s="1"/>
  <c r="M859" i="31"/>
  <c r="L859" i="31"/>
  <c r="K859" i="31"/>
  <c r="J859" i="31"/>
  <c r="I859" i="31"/>
  <c r="H859" i="31"/>
  <c r="G859" i="31"/>
  <c r="F859" i="31"/>
  <c r="E859" i="31"/>
  <c r="AF858" i="31"/>
  <c r="O858" i="31"/>
  <c r="AG858" i="31" s="1"/>
  <c r="N858" i="31"/>
  <c r="Z858" i="31" s="1"/>
  <c r="AE858" i="31" s="1"/>
  <c r="M858" i="31"/>
  <c r="L858" i="31"/>
  <c r="K858" i="31"/>
  <c r="J858" i="31"/>
  <c r="I858" i="31"/>
  <c r="H858" i="31"/>
  <c r="G858" i="31"/>
  <c r="F858" i="31"/>
  <c r="E858" i="31"/>
  <c r="AF857" i="31"/>
  <c r="O857" i="31"/>
  <c r="AG857" i="31" s="1"/>
  <c r="N857" i="31"/>
  <c r="Z857" i="31" s="1"/>
  <c r="AE857" i="31" s="1"/>
  <c r="M857" i="31"/>
  <c r="L857" i="31"/>
  <c r="K857" i="31"/>
  <c r="J857" i="31"/>
  <c r="I857" i="31"/>
  <c r="H857" i="31"/>
  <c r="G857" i="31"/>
  <c r="F857" i="31"/>
  <c r="E857" i="31"/>
  <c r="AF856" i="31"/>
  <c r="O856" i="31"/>
  <c r="AG856" i="31" s="1"/>
  <c r="N856" i="31"/>
  <c r="Z856" i="31" s="1"/>
  <c r="AE856" i="31" s="1"/>
  <c r="M856" i="31"/>
  <c r="L856" i="31"/>
  <c r="K856" i="31"/>
  <c r="J856" i="31"/>
  <c r="I856" i="31"/>
  <c r="H856" i="31"/>
  <c r="G856" i="31"/>
  <c r="F856" i="31"/>
  <c r="E856" i="31"/>
  <c r="AF855" i="31"/>
  <c r="O855" i="31"/>
  <c r="AG855" i="31" s="1"/>
  <c r="N855" i="31"/>
  <c r="Z855" i="31" s="1"/>
  <c r="AE855" i="31" s="1"/>
  <c r="M855" i="31"/>
  <c r="L855" i="31"/>
  <c r="K855" i="31"/>
  <c r="J855" i="31"/>
  <c r="I855" i="31"/>
  <c r="H855" i="31"/>
  <c r="G855" i="31"/>
  <c r="F855" i="31"/>
  <c r="E855" i="31"/>
  <c r="AG854" i="31"/>
  <c r="AF854" i="31"/>
  <c r="O854" i="31"/>
  <c r="N854" i="31"/>
  <c r="Z854" i="31" s="1"/>
  <c r="AE854" i="31" s="1"/>
  <c r="M854" i="31"/>
  <c r="L854" i="31"/>
  <c r="K854" i="31"/>
  <c r="J854" i="31"/>
  <c r="I854" i="31"/>
  <c r="H854" i="31"/>
  <c r="G854" i="31"/>
  <c r="F854" i="31"/>
  <c r="E854" i="31"/>
  <c r="AF853" i="31"/>
  <c r="O853" i="31"/>
  <c r="AG853" i="31" s="1"/>
  <c r="N853" i="31"/>
  <c r="Z853" i="31" s="1"/>
  <c r="AE853" i="31" s="1"/>
  <c r="M853" i="31"/>
  <c r="L853" i="31"/>
  <c r="K853" i="31"/>
  <c r="J853" i="31"/>
  <c r="I853" i="31"/>
  <c r="H853" i="31"/>
  <c r="G853" i="31"/>
  <c r="F853" i="31"/>
  <c r="E853" i="31"/>
  <c r="AF852" i="31"/>
  <c r="O852" i="31"/>
  <c r="AG852" i="31" s="1"/>
  <c r="N852" i="31"/>
  <c r="Z852" i="31" s="1"/>
  <c r="AE852" i="31" s="1"/>
  <c r="M852" i="31"/>
  <c r="L852" i="31"/>
  <c r="K852" i="31"/>
  <c r="J852" i="31"/>
  <c r="I852" i="31"/>
  <c r="H852" i="31"/>
  <c r="G852" i="31"/>
  <c r="F852" i="31"/>
  <c r="E852" i="31"/>
  <c r="AF851" i="31"/>
  <c r="O851" i="31"/>
  <c r="AG851" i="31" s="1"/>
  <c r="N851" i="31"/>
  <c r="Z851" i="31" s="1"/>
  <c r="AE851" i="31" s="1"/>
  <c r="M851" i="31"/>
  <c r="L851" i="31"/>
  <c r="K851" i="31"/>
  <c r="J851" i="31"/>
  <c r="I851" i="31"/>
  <c r="H851" i="31"/>
  <c r="G851" i="31"/>
  <c r="F851" i="31"/>
  <c r="E851" i="31"/>
  <c r="AF850" i="31"/>
  <c r="Z850" i="31"/>
  <c r="AE850" i="31" s="1"/>
  <c r="O850" i="31"/>
  <c r="AG850" i="31" s="1"/>
  <c r="N850" i="31"/>
  <c r="M850" i="31"/>
  <c r="L850" i="31"/>
  <c r="K850" i="31"/>
  <c r="J850" i="31"/>
  <c r="I850" i="31"/>
  <c r="H850" i="31"/>
  <c r="G850" i="31"/>
  <c r="F850" i="31"/>
  <c r="E850" i="31"/>
  <c r="AF849" i="31"/>
  <c r="O849" i="31"/>
  <c r="AG849" i="31" s="1"/>
  <c r="N849" i="31"/>
  <c r="Z849" i="31" s="1"/>
  <c r="AE849" i="31" s="1"/>
  <c r="M849" i="31"/>
  <c r="L849" i="31"/>
  <c r="K849" i="31"/>
  <c r="J849" i="31"/>
  <c r="I849" i="31"/>
  <c r="H849" i="31"/>
  <c r="G849" i="31"/>
  <c r="F849" i="31"/>
  <c r="E849" i="31"/>
  <c r="AF848" i="31"/>
  <c r="O848" i="31"/>
  <c r="AG848" i="31" s="1"/>
  <c r="N848" i="31"/>
  <c r="Z848" i="31" s="1"/>
  <c r="AE848" i="31" s="1"/>
  <c r="M848" i="31"/>
  <c r="L848" i="31"/>
  <c r="K848" i="31"/>
  <c r="J848" i="31"/>
  <c r="I848" i="31"/>
  <c r="H848" i="31"/>
  <c r="G848" i="31"/>
  <c r="F848" i="31"/>
  <c r="E848" i="31"/>
  <c r="AG847" i="31"/>
  <c r="AF847" i="31"/>
  <c r="O847" i="31"/>
  <c r="N847" i="31"/>
  <c r="Z847" i="31" s="1"/>
  <c r="AE847" i="31" s="1"/>
  <c r="M847" i="31"/>
  <c r="L847" i="31"/>
  <c r="K847" i="31"/>
  <c r="J847" i="31"/>
  <c r="I847" i="31"/>
  <c r="H847" i="31"/>
  <c r="G847" i="31"/>
  <c r="F847" i="31"/>
  <c r="E847" i="31"/>
  <c r="AF846" i="31"/>
  <c r="O846" i="31"/>
  <c r="AG846" i="31" s="1"/>
  <c r="N846" i="31"/>
  <c r="Z846" i="31" s="1"/>
  <c r="AE846" i="31" s="1"/>
  <c r="M846" i="31"/>
  <c r="L846" i="31"/>
  <c r="K846" i="31"/>
  <c r="J846" i="31"/>
  <c r="I846" i="31"/>
  <c r="H846" i="31"/>
  <c r="G846" i="31"/>
  <c r="F846" i="31"/>
  <c r="E846" i="31"/>
  <c r="AG845" i="31"/>
  <c r="AF845" i="31"/>
  <c r="Z845" i="31"/>
  <c r="AE845" i="31" s="1"/>
  <c r="O845" i="31"/>
  <c r="N845" i="31"/>
  <c r="M845" i="31"/>
  <c r="L845" i="31"/>
  <c r="K845" i="31"/>
  <c r="J845" i="31"/>
  <c r="I845" i="31"/>
  <c r="H845" i="31"/>
  <c r="G845" i="31"/>
  <c r="F845" i="31"/>
  <c r="E845" i="31"/>
  <c r="AG844" i="31"/>
  <c r="AF844" i="31"/>
  <c r="Z844" i="31"/>
  <c r="AE844" i="31" s="1"/>
  <c r="AF843" i="31"/>
  <c r="O843" i="31"/>
  <c r="AG843" i="31" s="1"/>
  <c r="N843" i="31"/>
  <c r="Z843" i="31" s="1"/>
  <c r="AE843" i="31" s="1"/>
  <c r="M843" i="31"/>
  <c r="L843" i="31"/>
  <c r="K843" i="31"/>
  <c r="J843" i="31"/>
  <c r="I843" i="31"/>
  <c r="H843" i="31"/>
  <c r="G843" i="31"/>
  <c r="F843" i="31"/>
  <c r="E843" i="31"/>
  <c r="AG842" i="31"/>
  <c r="AF842" i="31"/>
  <c r="O842" i="31"/>
  <c r="N842" i="31"/>
  <c r="Z842" i="31" s="1"/>
  <c r="AE842" i="31" s="1"/>
  <c r="M842" i="31"/>
  <c r="L842" i="31"/>
  <c r="K842" i="31"/>
  <c r="J842" i="31"/>
  <c r="I842" i="31"/>
  <c r="H842" i="31"/>
  <c r="G842" i="31"/>
  <c r="F842" i="31"/>
  <c r="E842" i="31"/>
  <c r="AG841" i="31"/>
  <c r="AF841" i="31"/>
  <c r="Z841" i="31"/>
  <c r="AE841" i="31" s="1"/>
  <c r="M841" i="31"/>
  <c r="L841" i="31"/>
  <c r="K841" i="31"/>
  <c r="J841" i="31"/>
  <c r="H841" i="31"/>
  <c r="G841" i="31"/>
  <c r="F841" i="31"/>
  <c r="E841" i="31"/>
  <c r="AG840" i="31"/>
  <c r="Z840" i="31"/>
  <c r="AE840" i="31" s="1"/>
  <c r="X840" i="31"/>
  <c r="AF840" i="31" s="1"/>
  <c r="M840" i="31"/>
  <c r="L840" i="31"/>
  <c r="K840" i="31"/>
  <c r="J840" i="31"/>
  <c r="G840" i="31"/>
  <c r="F840" i="31"/>
  <c r="E840" i="31"/>
  <c r="AF839" i="31"/>
  <c r="X839" i="31"/>
  <c r="O839" i="31"/>
  <c r="AG839" i="31" s="1"/>
  <c r="N839" i="31"/>
  <c r="Z839" i="31" s="1"/>
  <c r="AE839" i="31" s="1"/>
  <c r="M839" i="31"/>
  <c r="L839" i="31"/>
  <c r="K839" i="31"/>
  <c r="J839" i="31"/>
  <c r="I839" i="31"/>
  <c r="H839" i="31"/>
  <c r="G839" i="31"/>
  <c r="F839" i="31"/>
  <c r="E839" i="31"/>
  <c r="AG838" i="31"/>
  <c r="AF838" i="31"/>
  <c r="O838" i="31"/>
  <c r="N838" i="31"/>
  <c r="Z838" i="31" s="1"/>
  <c r="AE838" i="31" s="1"/>
  <c r="M838" i="31"/>
  <c r="L838" i="31"/>
  <c r="K838" i="31"/>
  <c r="J838" i="31"/>
  <c r="I838" i="31"/>
  <c r="H838" i="31"/>
  <c r="G838" i="31"/>
  <c r="F838" i="31"/>
  <c r="E838" i="31"/>
  <c r="AF837" i="31"/>
  <c r="O837" i="31"/>
  <c r="AG837" i="31" s="1"/>
  <c r="N837" i="31"/>
  <c r="Z837" i="31" s="1"/>
  <c r="AE837" i="31" s="1"/>
  <c r="M837" i="31"/>
  <c r="L837" i="31"/>
  <c r="K837" i="31"/>
  <c r="J837" i="31"/>
  <c r="I837" i="31"/>
  <c r="H837" i="31"/>
  <c r="G837" i="31"/>
  <c r="F837" i="31"/>
  <c r="E837" i="31"/>
  <c r="AF836" i="31"/>
  <c r="O836" i="31"/>
  <c r="AG836" i="31" s="1"/>
  <c r="N836" i="31"/>
  <c r="Z836" i="31" s="1"/>
  <c r="AE836" i="31" s="1"/>
  <c r="M836" i="31"/>
  <c r="L836" i="31"/>
  <c r="K836" i="31"/>
  <c r="J836" i="31"/>
  <c r="I836" i="31"/>
  <c r="H836" i="31"/>
  <c r="G836" i="31"/>
  <c r="F836" i="31"/>
  <c r="E836" i="31"/>
  <c r="AF835" i="31"/>
  <c r="O835" i="31"/>
  <c r="AG835" i="31" s="1"/>
  <c r="N835" i="31"/>
  <c r="Z835" i="31" s="1"/>
  <c r="AE835" i="31" s="1"/>
  <c r="M835" i="31"/>
  <c r="L835" i="31"/>
  <c r="K835" i="31"/>
  <c r="J835" i="31"/>
  <c r="I835" i="31"/>
  <c r="H835" i="31"/>
  <c r="G835" i="31"/>
  <c r="F835" i="31"/>
  <c r="E835" i="31"/>
  <c r="AF834" i="31"/>
  <c r="Z834" i="31"/>
  <c r="AE834" i="31" s="1"/>
  <c r="O834" i="31"/>
  <c r="AG834" i="31" s="1"/>
  <c r="N834" i="31"/>
  <c r="M834" i="31"/>
  <c r="L834" i="31"/>
  <c r="K834" i="31"/>
  <c r="J834" i="31"/>
  <c r="I834" i="31"/>
  <c r="H834" i="31"/>
  <c r="G834" i="31"/>
  <c r="F834" i="31"/>
  <c r="E834" i="31"/>
  <c r="AF833" i="31"/>
  <c r="O833" i="31"/>
  <c r="AG833" i="31" s="1"/>
  <c r="N833" i="31"/>
  <c r="Z833" i="31" s="1"/>
  <c r="AE833" i="31" s="1"/>
  <c r="M833" i="31"/>
  <c r="L833" i="31"/>
  <c r="K833" i="31"/>
  <c r="J833" i="31"/>
  <c r="I833" i="31"/>
  <c r="H833" i="31"/>
  <c r="G833" i="31"/>
  <c r="F833" i="31"/>
  <c r="E833" i="31"/>
  <c r="AF832" i="31"/>
  <c r="O832" i="31"/>
  <c r="AG832" i="31" s="1"/>
  <c r="N832" i="31"/>
  <c r="Z832" i="31" s="1"/>
  <c r="AE832" i="31" s="1"/>
  <c r="M832" i="31"/>
  <c r="L832" i="31"/>
  <c r="K832" i="31"/>
  <c r="J832" i="31"/>
  <c r="I832" i="31"/>
  <c r="H832" i="31"/>
  <c r="G832" i="31"/>
  <c r="F832" i="31"/>
  <c r="E832" i="31"/>
  <c r="AG831" i="31"/>
  <c r="AF831" i="31"/>
  <c r="O831" i="31"/>
  <c r="N831" i="31"/>
  <c r="Z831" i="31" s="1"/>
  <c r="AE831" i="31" s="1"/>
  <c r="M831" i="31"/>
  <c r="L831" i="31"/>
  <c r="K831" i="31"/>
  <c r="J831" i="31"/>
  <c r="I831" i="31"/>
  <c r="H831" i="31"/>
  <c r="G831" i="31"/>
  <c r="F831" i="31"/>
  <c r="E831" i="31"/>
  <c r="AF830" i="31"/>
  <c r="O830" i="31"/>
  <c r="AG830" i="31" s="1"/>
  <c r="N830" i="31"/>
  <c r="Z830" i="31" s="1"/>
  <c r="AE830" i="31" s="1"/>
  <c r="M830" i="31"/>
  <c r="L830" i="31"/>
  <c r="K830" i="31"/>
  <c r="J830" i="31"/>
  <c r="I830" i="31"/>
  <c r="H830" i="31"/>
  <c r="G830" i="31"/>
  <c r="F830" i="31"/>
  <c r="E830" i="31"/>
  <c r="AG829" i="31"/>
  <c r="AF829" i="31"/>
  <c r="Z829" i="31"/>
  <c r="AE829" i="31" s="1"/>
  <c r="O829" i="31"/>
  <c r="N829" i="31"/>
  <c r="M829" i="31"/>
  <c r="L829" i="31"/>
  <c r="K829" i="31"/>
  <c r="J829" i="31"/>
  <c r="I829" i="31"/>
  <c r="H829" i="31"/>
  <c r="G829" i="31"/>
  <c r="F829" i="31"/>
  <c r="E829" i="31"/>
  <c r="AF828" i="31"/>
  <c r="Z828" i="31"/>
  <c r="AE828" i="31" s="1"/>
  <c r="O828" i="31"/>
  <c r="AG828" i="31" s="1"/>
  <c r="N828" i="31"/>
  <c r="M828" i="31"/>
  <c r="L828" i="31"/>
  <c r="K828" i="31"/>
  <c r="J828" i="31"/>
  <c r="I828" i="31"/>
  <c r="H828" i="31"/>
  <c r="G828" i="31"/>
  <c r="F828" i="31"/>
  <c r="E828" i="31"/>
  <c r="AF827" i="31"/>
  <c r="O827" i="31"/>
  <c r="AG827" i="31" s="1"/>
  <c r="N827" i="31"/>
  <c r="Z827" i="31" s="1"/>
  <c r="AE827" i="31" s="1"/>
  <c r="M827" i="31"/>
  <c r="L827" i="31"/>
  <c r="K827" i="31"/>
  <c r="J827" i="31"/>
  <c r="I827" i="31"/>
  <c r="H827" i="31"/>
  <c r="G827" i="31"/>
  <c r="F827" i="31"/>
  <c r="E827" i="31"/>
  <c r="AF826" i="31"/>
  <c r="O826" i="31"/>
  <c r="AG826" i="31" s="1"/>
  <c r="N826" i="31"/>
  <c r="Z826" i="31" s="1"/>
  <c r="AE826" i="31" s="1"/>
  <c r="M826" i="31"/>
  <c r="L826" i="31"/>
  <c r="K826" i="31"/>
  <c r="J826" i="31"/>
  <c r="I826" i="31"/>
  <c r="H826" i="31"/>
  <c r="G826" i="31"/>
  <c r="F826" i="31"/>
  <c r="E826" i="31"/>
  <c r="AF825" i="31"/>
  <c r="O825" i="31"/>
  <c r="AG825" i="31" s="1"/>
  <c r="N825" i="31"/>
  <c r="Z825" i="31" s="1"/>
  <c r="AE825" i="31" s="1"/>
  <c r="M825" i="31"/>
  <c r="L825" i="31"/>
  <c r="K825" i="31"/>
  <c r="J825" i="31"/>
  <c r="I825" i="31"/>
  <c r="H825" i="31"/>
  <c r="G825" i="31"/>
  <c r="F825" i="31"/>
  <c r="E825" i="31"/>
  <c r="AF824" i="31"/>
  <c r="O824" i="31"/>
  <c r="AG824" i="31" s="1"/>
  <c r="N824" i="31"/>
  <c r="Z824" i="31" s="1"/>
  <c r="AE824" i="31" s="1"/>
  <c r="M824" i="31"/>
  <c r="L824" i="31"/>
  <c r="K824" i="31"/>
  <c r="J824" i="31"/>
  <c r="I824" i="31"/>
  <c r="H824" i="31"/>
  <c r="G824" i="31"/>
  <c r="F824" i="31"/>
  <c r="E824" i="31"/>
  <c r="AF823" i="31"/>
  <c r="O823" i="31"/>
  <c r="AG823" i="31" s="1"/>
  <c r="N823" i="31"/>
  <c r="Z823" i="31" s="1"/>
  <c r="AE823" i="31" s="1"/>
  <c r="M823" i="31"/>
  <c r="L823" i="31"/>
  <c r="K823" i="31"/>
  <c r="J823" i="31"/>
  <c r="I823" i="31"/>
  <c r="H823" i="31"/>
  <c r="G823" i="31"/>
  <c r="F823" i="31"/>
  <c r="E823" i="31"/>
  <c r="AF822" i="31"/>
  <c r="O822" i="31"/>
  <c r="AG822" i="31" s="1"/>
  <c r="N822" i="31"/>
  <c r="Z822" i="31" s="1"/>
  <c r="AE822" i="31" s="1"/>
  <c r="M822" i="31"/>
  <c r="L822" i="31"/>
  <c r="K822" i="31"/>
  <c r="J822" i="31"/>
  <c r="I822" i="31"/>
  <c r="H822" i="31"/>
  <c r="G822" i="31"/>
  <c r="F822" i="31"/>
  <c r="E822" i="31"/>
  <c r="AG821" i="31"/>
  <c r="AF821" i="31"/>
  <c r="O821" i="31"/>
  <c r="N821" i="31"/>
  <c r="Z821" i="31" s="1"/>
  <c r="AE821" i="31" s="1"/>
  <c r="M821" i="31"/>
  <c r="L821" i="31"/>
  <c r="K821" i="31"/>
  <c r="J821" i="31"/>
  <c r="I821" i="31"/>
  <c r="H821" i="31"/>
  <c r="G821" i="31"/>
  <c r="F821" i="31"/>
  <c r="E821" i="31"/>
  <c r="AF820" i="31"/>
  <c r="Z820" i="31"/>
  <c r="AE820" i="31" s="1"/>
  <c r="O820" i="31"/>
  <c r="AG820" i="31" s="1"/>
  <c r="N820" i="31"/>
  <c r="M820" i="31"/>
  <c r="L820" i="31"/>
  <c r="K820" i="31"/>
  <c r="J820" i="31"/>
  <c r="I820" i="31"/>
  <c r="H820" i="31"/>
  <c r="G820" i="31"/>
  <c r="F820" i="31"/>
  <c r="E820" i="31"/>
  <c r="AF819" i="31"/>
  <c r="O819" i="31"/>
  <c r="AG819" i="31" s="1"/>
  <c r="N819" i="31"/>
  <c r="Z819" i="31" s="1"/>
  <c r="AE819" i="31" s="1"/>
  <c r="M819" i="31"/>
  <c r="L819" i="31"/>
  <c r="K819" i="31"/>
  <c r="J819" i="31"/>
  <c r="I819" i="31"/>
  <c r="H819" i="31"/>
  <c r="G819" i="31"/>
  <c r="F819" i="31"/>
  <c r="E819" i="31"/>
  <c r="AF818" i="31"/>
  <c r="Z818" i="31"/>
  <c r="AE818" i="31" s="1"/>
  <c r="O818" i="31"/>
  <c r="AG818" i="31" s="1"/>
  <c r="N818" i="31"/>
  <c r="M818" i="31"/>
  <c r="L818" i="31"/>
  <c r="K818" i="31"/>
  <c r="J818" i="31"/>
  <c r="I818" i="31"/>
  <c r="H818" i="31"/>
  <c r="G818" i="31"/>
  <c r="F818" i="31"/>
  <c r="E818" i="31"/>
  <c r="AF817" i="31"/>
  <c r="O817" i="31"/>
  <c r="AG817" i="31" s="1"/>
  <c r="N817" i="31"/>
  <c r="Z817" i="31" s="1"/>
  <c r="AE817" i="31" s="1"/>
  <c r="M817" i="31"/>
  <c r="L817" i="31"/>
  <c r="K817" i="31"/>
  <c r="J817" i="31"/>
  <c r="I817" i="31"/>
  <c r="H817" i="31"/>
  <c r="G817" i="31"/>
  <c r="F817" i="31"/>
  <c r="E817" i="31"/>
  <c r="AG816" i="31"/>
  <c r="AF816" i="31"/>
  <c r="O816" i="31"/>
  <c r="N816" i="31"/>
  <c r="Z816" i="31" s="1"/>
  <c r="AE816" i="31" s="1"/>
  <c r="M816" i="31"/>
  <c r="L816" i="31"/>
  <c r="K816" i="31"/>
  <c r="J816" i="31"/>
  <c r="I816" i="31"/>
  <c r="H816" i="31"/>
  <c r="G816" i="31"/>
  <c r="F816" i="31"/>
  <c r="E816" i="31"/>
  <c r="AF815" i="31"/>
  <c r="O815" i="31"/>
  <c r="AG815" i="31" s="1"/>
  <c r="N815" i="31"/>
  <c r="Z815" i="31" s="1"/>
  <c r="AE815" i="31" s="1"/>
  <c r="M815" i="31"/>
  <c r="L815" i="31"/>
  <c r="K815" i="31"/>
  <c r="J815" i="31"/>
  <c r="I815" i="31"/>
  <c r="H815" i="31"/>
  <c r="G815" i="31"/>
  <c r="F815" i="31"/>
  <c r="E815" i="31"/>
  <c r="AF814" i="31"/>
  <c r="O814" i="31"/>
  <c r="AG814" i="31" s="1"/>
  <c r="N814" i="31"/>
  <c r="Z814" i="31" s="1"/>
  <c r="AE814" i="31" s="1"/>
  <c r="M814" i="31"/>
  <c r="L814" i="31"/>
  <c r="K814" i="31"/>
  <c r="J814" i="31"/>
  <c r="I814" i="31"/>
  <c r="H814" i="31"/>
  <c r="G814" i="31"/>
  <c r="F814" i="31"/>
  <c r="E814" i="31"/>
  <c r="AF813" i="31"/>
  <c r="O813" i="31"/>
  <c r="AG813" i="31" s="1"/>
  <c r="N813" i="31"/>
  <c r="Z813" i="31" s="1"/>
  <c r="AE813" i="31" s="1"/>
  <c r="M813" i="31"/>
  <c r="L813" i="31"/>
  <c r="K813" i="31"/>
  <c r="J813" i="31"/>
  <c r="I813" i="31"/>
  <c r="H813" i="31"/>
  <c r="G813" i="31"/>
  <c r="F813" i="31"/>
  <c r="E813" i="31"/>
  <c r="AF812" i="31"/>
  <c r="O812" i="31"/>
  <c r="AG812" i="31" s="1"/>
  <c r="N812" i="31"/>
  <c r="Z812" i="31" s="1"/>
  <c r="AE812" i="31" s="1"/>
  <c r="M812" i="31"/>
  <c r="L812" i="31"/>
  <c r="K812" i="31"/>
  <c r="J812" i="31"/>
  <c r="I812" i="31"/>
  <c r="H812" i="31"/>
  <c r="G812" i="31"/>
  <c r="F812" i="31"/>
  <c r="E812" i="31"/>
  <c r="AF811" i="31"/>
  <c r="O811" i="31"/>
  <c r="AG811" i="31" s="1"/>
  <c r="N811" i="31"/>
  <c r="Z811" i="31" s="1"/>
  <c r="AE811" i="31" s="1"/>
  <c r="M811" i="31"/>
  <c r="L811" i="31"/>
  <c r="K811" i="31"/>
  <c r="J811" i="31"/>
  <c r="I811" i="31"/>
  <c r="H811" i="31"/>
  <c r="G811" i="31"/>
  <c r="F811" i="31"/>
  <c r="E811" i="31"/>
  <c r="AF810" i="31"/>
  <c r="O810" i="31"/>
  <c r="AG810" i="31" s="1"/>
  <c r="N810" i="31"/>
  <c r="Z810" i="31" s="1"/>
  <c r="AE810" i="31" s="1"/>
  <c r="M810" i="31"/>
  <c r="L810" i="31"/>
  <c r="K810" i="31"/>
  <c r="J810" i="31"/>
  <c r="I810" i="31"/>
  <c r="H810" i="31"/>
  <c r="G810" i="31"/>
  <c r="F810" i="31"/>
  <c r="E810" i="31"/>
  <c r="AG809" i="31"/>
  <c r="AF809" i="31"/>
  <c r="Z809" i="31"/>
  <c r="AE809" i="31" s="1"/>
  <c r="AF808" i="31"/>
  <c r="Z808" i="31"/>
  <c r="AE808" i="31" s="1"/>
  <c r="O808" i="31"/>
  <c r="AG808" i="31" s="1"/>
  <c r="N808" i="31"/>
  <c r="M808" i="31"/>
  <c r="L808" i="31"/>
  <c r="K808" i="31"/>
  <c r="J808" i="31"/>
  <c r="I808" i="31"/>
  <c r="H808" i="31"/>
  <c r="G808" i="31"/>
  <c r="F808" i="31"/>
  <c r="E808" i="31"/>
  <c r="AF807" i="31"/>
  <c r="O807" i="31"/>
  <c r="AG807" i="31" s="1"/>
  <c r="N807" i="31"/>
  <c r="Z807" i="31" s="1"/>
  <c r="AE807" i="31" s="1"/>
  <c r="M807" i="31"/>
  <c r="L807" i="31"/>
  <c r="K807" i="31"/>
  <c r="J807" i="31"/>
  <c r="I807" i="31"/>
  <c r="H807" i="31"/>
  <c r="G807" i="31"/>
  <c r="F807" i="31"/>
  <c r="E807" i="31"/>
  <c r="AG806" i="31"/>
  <c r="AF806" i="31"/>
  <c r="Z806" i="31"/>
  <c r="AE806" i="31" s="1"/>
  <c r="M806" i="31"/>
  <c r="L806" i="31"/>
  <c r="K806" i="31"/>
  <c r="J806" i="31"/>
  <c r="H806" i="31"/>
  <c r="G806" i="31"/>
  <c r="F806" i="31"/>
  <c r="E806" i="31"/>
  <c r="AG805" i="31"/>
  <c r="AE805" i="31"/>
  <c r="Z805" i="31"/>
  <c r="X805" i="31"/>
  <c r="AF805" i="31" s="1"/>
  <c r="M805" i="31"/>
  <c r="L805" i="31"/>
  <c r="K805" i="31"/>
  <c r="J805" i="31"/>
  <c r="G805" i="31"/>
  <c r="F805" i="31"/>
  <c r="E805" i="31"/>
  <c r="AF804" i="31"/>
  <c r="X804" i="31"/>
  <c r="O804" i="31"/>
  <c r="AG804" i="31" s="1"/>
  <c r="N804" i="31"/>
  <c r="Z804" i="31" s="1"/>
  <c r="AE804" i="31" s="1"/>
  <c r="M804" i="31"/>
  <c r="L804" i="31"/>
  <c r="K804" i="31"/>
  <c r="J804" i="31"/>
  <c r="I804" i="31"/>
  <c r="H804" i="31"/>
  <c r="G804" i="31"/>
  <c r="F804" i="31"/>
  <c r="E804" i="31"/>
  <c r="AF803" i="31"/>
  <c r="O803" i="31"/>
  <c r="AG803" i="31" s="1"/>
  <c r="N803" i="31"/>
  <c r="Z803" i="31" s="1"/>
  <c r="AE803" i="31" s="1"/>
  <c r="M803" i="31"/>
  <c r="L803" i="31"/>
  <c r="K803" i="31"/>
  <c r="J803" i="31"/>
  <c r="I803" i="31"/>
  <c r="H803" i="31"/>
  <c r="G803" i="31"/>
  <c r="F803" i="31"/>
  <c r="E803" i="31"/>
  <c r="AF802" i="31"/>
  <c r="Z802" i="31"/>
  <c r="AE802" i="31" s="1"/>
  <c r="O802" i="31"/>
  <c r="AG802" i="31" s="1"/>
  <c r="N802" i="31"/>
  <c r="M802" i="31"/>
  <c r="L802" i="31"/>
  <c r="K802" i="31"/>
  <c r="J802" i="31"/>
  <c r="I802" i="31"/>
  <c r="H802" i="31"/>
  <c r="G802" i="31"/>
  <c r="F802" i="31"/>
  <c r="E802" i="31"/>
  <c r="AF801" i="31"/>
  <c r="O801" i="31"/>
  <c r="AG801" i="31" s="1"/>
  <c r="N801" i="31"/>
  <c r="Z801" i="31" s="1"/>
  <c r="AE801" i="31" s="1"/>
  <c r="M801" i="31"/>
  <c r="L801" i="31"/>
  <c r="K801" i="31"/>
  <c r="J801" i="31"/>
  <c r="I801" i="31"/>
  <c r="H801" i="31"/>
  <c r="G801" i="31"/>
  <c r="F801" i="31"/>
  <c r="E801" i="31"/>
  <c r="AF800" i="31"/>
  <c r="O800" i="31"/>
  <c r="AG800" i="31" s="1"/>
  <c r="N800" i="31"/>
  <c r="Z800" i="31" s="1"/>
  <c r="AE800" i="31" s="1"/>
  <c r="M800" i="31"/>
  <c r="L800" i="31"/>
  <c r="K800" i="31"/>
  <c r="J800" i="31"/>
  <c r="I800" i="31"/>
  <c r="H800" i="31"/>
  <c r="G800" i="31"/>
  <c r="F800" i="31"/>
  <c r="E800" i="31"/>
  <c r="AF799" i="31"/>
  <c r="O799" i="31"/>
  <c r="AG799" i="31" s="1"/>
  <c r="N799" i="31"/>
  <c r="Z799" i="31" s="1"/>
  <c r="AE799" i="31" s="1"/>
  <c r="M799" i="31"/>
  <c r="L799" i="31"/>
  <c r="K799" i="31"/>
  <c r="J799" i="31"/>
  <c r="I799" i="31"/>
  <c r="H799" i="31"/>
  <c r="G799" i="31"/>
  <c r="F799" i="31"/>
  <c r="E799" i="31"/>
  <c r="AF798" i="31"/>
  <c r="O798" i="31"/>
  <c r="AG798" i="31" s="1"/>
  <c r="N798" i="31"/>
  <c r="Z798" i="31" s="1"/>
  <c r="AE798" i="31" s="1"/>
  <c r="M798" i="31"/>
  <c r="L798" i="31"/>
  <c r="K798" i="31"/>
  <c r="J798" i="31"/>
  <c r="I798" i="31"/>
  <c r="H798" i="31"/>
  <c r="G798" i="31"/>
  <c r="F798" i="31"/>
  <c r="E798" i="31"/>
  <c r="AG797" i="31"/>
  <c r="AF797" i="31"/>
  <c r="Z797" i="31"/>
  <c r="AE797" i="31" s="1"/>
  <c r="O797" i="31"/>
  <c r="N797" i="31"/>
  <c r="M797" i="31"/>
  <c r="L797" i="31"/>
  <c r="K797" i="31"/>
  <c r="J797" i="31"/>
  <c r="I797" i="31"/>
  <c r="H797" i="31"/>
  <c r="G797" i="31"/>
  <c r="F797" i="31"/>
  <c r="E797" i="31"/>
  <c r="AF796" i="31"/>
  <c r="Z796" i="31"/>
  <c r="AE796" i="31" s="1"/>
  <c r="O796" i="31"/>
  <c r="AG796" i="31" s="1"/>
  <c r="N796" i="31"/>
  <c r="M796" i="31"/>
  <c r="L796" i="31"/>
  <c r="K796" i="31"/>
  <c r="J796" i="31"/>
  <c r="I796" i="31"/>
  <c r="H796" i="31"/>
  <c r="G796" i="31"/>
  <c r="F796" i="31"/>
  <c r="E796" i="31"/>
  <c r="AF795" i="31"/>
  <c r="O795" i="31"/>
  <c r="AG795" i="31" s="1"/>
  <c r="N795" i="31"/>
  <c r="Z795" i="31" s="1"/>
  <c r="AE795" i="31" s="1"/>
  <c r="M795" i="31"/>
  <c r="L795" i="31"/>
  <c r="K795" i="31"/>
  <c r="J795" i="31"/>
  <c r="I795" i="31"/>
  <c r="H795" i="31"/>
  <c r="G795" i="31"/>
  <c r="F795" i="31"/>
  <c r="E795" i="31"/>
  <c r="AF794" i="31"/>
  <c r="O794" i="31"/>
  <c r="AG794" i="31" s="1"/>
  <c r="N794" i="31"/>
  <c r="Z794" i="31" s="1"/>
  <c r="AE794" i="31" s="1"/>
  <c r="M794" i="31"/>
  <c r="L794" i="31"/>
  <c r="K794" i="31"/>
  <c r="J794" i="31"/>
  <c r="I794" i="31"/>
  <c r="H794" i="31"/>
  <c r="G794" i="31"/>
  <c r="F794" i="31"/>
  <c r="E794" i="31"/>
  <c r="AF793" i="31"/>
  <c r="O793" i="31"/>
  <c r="AG793" i="31" s="1"/>
  <c r="N793" i="31"/>
  <c r="Z793" i="31" s="1"/>
  <c r="AE793" i="31" s="1"/>
  <c r="M793" i="31"/>
  <c r="L793" i="31"/>
  <c r="K793" i="31"/>
  <c r="J793" i="31"/>
  <c r="I793" i="31"/>
  <c r="H793" i="31"/>
  <c r="G793" i="31"/>
  <c r="F793" i="31"/>
  <c r="E793" i="31"/>
  <c r="AG792" i="31"/>
  <c r="AF792" i="31"/>
  <c r="O792" i="31"/>
  <c r="N792" i="31"/>
  <c r="Z792" i="31" s="1"/>
  <c r="AE792" i="31" s="1"/>
  <c r="M792" i="31"/>
  <c r="L792" i="31"/>
  <c r="K792" i="31"/>
  <c r="J792" i="31"/>
  <c r="I792" i="31"/>
  <c r="H792" i="31"/>
  <c r="G792" i="31"/>
  <c r="F792" i="31"/>
  <c r="E792" i="31"/>
  <c r="AG791" i="31"/>
  <c r="AF791" i="31"/>
  <c r="AE791" i="31"/>
  <c r="O791" i="31"/>
  <c r="N791" i="31"/>
  <c r="Z791" i="31" s="1"/>
  <c r="M791" i="31"/>
  <c r="L791" i="31"/>
  <c r="K791" i="31"/>
  <c r="J791" i="31"/>
  <c r="I791" i="31"/>
  <c r="H791" i="31"/>
  <c r="G791" i="31"/>
  <c r="F791" i="31"/>
  <c r="E791" i="31"/>
  <c r="AF790" i="31"/>
  <c r="O790" i="31"/>
  <c r="AG790" i="31" s="1"/>
  <c r="N790" i="31"/>
  <c r="Z790" i="31" s="1"/>
  <c r="AE790" i="31" s="1"/>
  <c r="M790" i="31"/>
  <c r="L790" i="31"/>
  <c r="K790" i="31"/>
  <c r="J790" i="31"/>
  <c r="I790" i="31"/>
  <c r="H790" i="31"/>
  <c r="G790" i="31"/>
  <c r="F790" i="31"/>
  <c r="E790" i="31"/>
  <c r="AF789" i="31"/>
  <c r="O789" i="31"/>
  <c r="AG789" i="31" s="1"/>
  <c r="N789" i="31"/>
  <c r="Z789" i="31" s="1"/>
  <c r="AE789" i="31" s="1"/>
  <c r="M789" i="31"/>
  <c r="L789" i="31"/>
  <c r="K789" i="31"/>
  <c r="J789" i="31"/>
  <c r="I789" i="31"/>
  <c r="H789" i="31"/>
  <c r="G789" i="31"/>
  <c r="F789" i="31"/>
  <c r="E789" i="31"/>
  <c r="AF788" i="31"/>
  <c r="O788" i="31"/>
  <c r="AG788" i="31" s="1"/>
  <c r="N788" i="31"/>
  <c r="Z788" i="31" s="1"/>
  <c r="AE788" i="31" s="1"/>
  <c r="M788" i="31"/>
  <c r="L788" i="31"/>
  <c r="K788" i="31"/>
  <c r="J788" i="31"/>
  <c r="I788" i="31"/>
  <c r="H788" i="31"/>
  <c r="G788" i="31"/>
  <c r="F788" i="31"/>
  <c r="E788" i="31"/>
  <c r="AF787" i="31"/>
  <c r="O787" i="31"/>
  <c r="AG787" i="31" s="1"/>
  <c r="N787" i="31"/>
  <c r="Z787" i="31" s="1"/>
  <c r="AE787" i="31" s="1"/>
  <c r="M787" i="31"/>
  <c r="L787" i="31"/>
  <c r="K787" i="31"/>
  <c r="J787" i="31"/>
  <c r="I787" i="31"/>
  <c r="H787" i="31"/>
  <c r="G787" i="31"/>
  <c r="F787" i="31"/>
  <c r="E787" i="31"/>
  <c r="AF786" i="31"/>
  <c r="O786" i="31"/>
  <c r="AG786" i="31" s="1"/>
  <c r="N786" i="31"/>
  <c r="Z786" i="31" s="1"/>
  <c r="AE786" i="31" s="1"/>
  <c r="M786" i="31"/>
  <c r="L786" i="31"/>
  <c r="K786" i="31"/>
  <c r="J786" i="31"/>
  <c r="I786" i="31"/>
  <c r="H786" i="31"/>
  <c r="G786" i="31"/>
  <c r="F786" i="31"/>
  <c r="E786" i="31"/>
  <c r="AF785" i="31"/>
  <c r="O785" i="31"/>
  <c r="AG785" i="31" s="1"/>
  <c r="N785" i="31"/>
  <c r="Z785" i="31" s="1"/>
  <c r="AE785" i="31" s="1"/>
  <c r="M785" i="31"/>
  <c r="L785" i="31"/>
  <c r="K785" i="31"/>
  <c r="J785" i="31"/>
  <c r="I785" i="31"/>
  <c r="H785" i="31"/>
  <c r="G785" i="31"/>
  <c r="F785" i="31"/>
  <c r="E785" i="31"/>
  <c r="AG784" i="31"/>
  <c r="AF784" i="31"/>
  <c r="Z784" i="31"/>
  <c r="AE784" i="31" s="1"/>
  <c r="O784" i="31"/>
  <c r="N784" i="31"/>
  <c r="M784" i="31"/>
  <c r="L784" i="31"/>
  <c r="K784" i="31"/>
  <c r="J784" i="31"/>
  <c r="I784" i="31"/>
  <c r="H784" i="31"/>
  <c r="G784" i="31"/>
  <c r="F784" i="31"/>
  <c r="E784" i="31"/>
  <c r="AF783" i="31"/>
  <c r="AE783" i="31"/>
  <c r="O783" i="31"/>
  <c r="AG783" i="31" s="1"/>
  <c r="N783" i="31"/>
  <c r="Z783" i="31" s="1"/>
  <c r="M783" i="31"/>
  <c r="L783" i="31"/>
  <c r="K783" i="31"/>
  <c r="J783" i="31"/>
  <c r="I783" i="31"/>
  <c r="H783" i="31"/>
  <c r="G783" i="31"/>
  <c r="F783" i="31"/>
  <c r="E783" i="31"/>
  <c r="AF782" i="31"/>
  <c r="O782" i="31"/>
  <c r="AG782" i="31" s="1"/>
  <c r="N782" i="31"/>
  <c r="Z782" i="31" s="1"/>
  <c r="AE782" i="31" s="1"/>
  <c r="M782" i="31"/>
  <c r="L782" i="31"/>
  <c r="K782" i="31"/>
  <c r="J782" i="31"/>
  <c r="I782" i="31"/>
  <c r="H782" i="31"/>
  <c r="G782" i="31"/>
  <c r="F782" i="31"/>
  <c r="E782" i="31"/>
  <c r="AF781" i="31"/>
  <c r="Z781" i="31"/>
  <c r="AE781" i="31" s="1"/>
  <c r="O781" i="31"/>
  <c r="AG781" i="31" s="1"/>
  <c r="N781" i="31"/>
  <c r="M781" i="31"/>
  <c r="L781" i="31"/>
  <c r="K781" i="31"/>
  <c r="J781" i="31"/>
  <c r="I781" i="31"/>
  <c r="H781" i="31"/>
  <c r="G781" i="31"/>
  <c r="F781" i="31"/>
  <c r="E781" i="31"/>
  <c r="AF780" i="31"/>
  <c r="O780" i="31"/>
  <c r="AG780" i="31" s="1"/>
  <c r="N780" i="31"/>
  <c r="Z780" i="31" s="1"/>
  <c r="AE780" i="31" s="1"/>
  <c r="M780" i="31"/>
  <c r="L780" i="31"/>
  <c r="K780" i="31"/>
  <c r="J780" i="31"/>
  <c r="I780" i="31"/>
  <c r="H780" i="31"/>
  <c r="G780" i="31"/>
  <c r="F780" i="31"/>
  <c r="E780" i="31"/>
  <c r="AG779" i="31"/>
  <c r="AF779" i="31"/>
  <c r="O779" i="31"/>
  <c r="N779" i="31"/>
  <c r="Z779" i="31" s="1"/>
  <c r="AE779" i="31" s="1"/>
  <c r="M779" i="31"/>
  <c r="L779" i="31"/>
  <c r="K779" i="31"/>
  <c r="J779" i="31"/>
  <c r="I779" i="31"/>
  <c r="H779" i="31"/>
  <c r="G779" i="31"/>
  <c r="F779" i="31"/>
  <c r="E779" i="31"/>
  <c r="AF778" i="31"/>
  <c r="Z778" i="31"/>
  <c r="AE778" i="31" s="1"/>
  <c r="O778" i="31"/>
  <c r="AG778" i="31" s="1"/>
  <c r="N778" i="31"/>
  <c r="M778" i="31"/>
  <c r="L778" i="31"/>
  <c r="K778" i="31"/>
  <c r="J778" i="31"/>
  <c r="I778" i="31"/>
  <c r="H778" i="31"/>
  <c r="G778" i="31"/>
  <c r="F778" i="31"/>
  <c r="E778" i="31"/>
  <c r="AF777" i="31"/>
  <c r="O777" i="31"/>
  <c r="AG777" i="31" s="1"/>
  <c r="N777" i="31"/>
  <c r="Z777" i="31" s="1"/>
  <c r="AE777" i="31" s="1"/>
  <c r="M777" i="31"/>
  <c r="L777" i="31"/>
  <c r="K777" i="31"/>
  <c r="J777" i="31"/>
  <c r="I777" i="31"/>
  <c r="H777" i="31"/>
  <c r="G777" i="31"/>
  <c r="F777" i="31"/>
  <c r="E777" i="31"/>
  <c r="AF776" i="31"/>
  <c r="Z776" i="31"/>
  <c r="AE776" i="31" s="1"/>
  <c r="O776" i="31"/>
  <c r="AG776" i="31" s="1"/>
  <c r="N776" i="31"/>
  <c r="M776" i="31"/>
  <c r="L776" i="31"/>
  <c r="K776" i="31"/>
  <c r="J776" i="31"/>
  <c r="I776" i="31"/>
  <c r="H776" i="31"/>
  <c r="G776" i="31"/>
  <c r="F776" i="31"/>
  <c r="E776" i="31"/>
  <c r="AF775" i="31"/>
  <c r="O775" i="31"/>
  <c r="AG775" i="31" s="1"/>
  <c r="N775" i="31"/>
  <c r="Z775" i="31" s="1"/>
  <c r="AE775" i="31" s="1"/>
  <c r="M775" i="31"/>
  <c r="L775" i="31"/>
  <c r="K775" i="31"/>
  <c r="J775" i="31"/>
  <c r="I775" i="31"/>
  <c r="H775" i="31"/>
  <c r="G775" i="31"/>
  <c r="F775" i="31"/>
  <c r="E775" i="31"/>
  <c r="AG774" i="31"/>
  <c r="AF774" i="31"/>
  <c r="Z774" i="31"/>
  <c r="AE774" i="31" s="1"/>
  <c r="AF773" i="31"/>
  <c r="O773" i="31"/>
  <c r="AG773" i="31" s="1"/>
  <c r="N773" i="31"/>
  <c r="Z773" i="31" s="1"/>
  <c r="AE773" i="31" s="1"/>
  <c r="M773" i="31"/>
  <c r="L773" i="31"/>
  <c r="K773" i="31"/>
  <c r="J773" i="31"/>
  <c r="I773" i="31"/>
  <c r="H773" i="31"/>
  <c r="G773" i="31"/>
  <c r="F773" i="31"/>
  <c r="E773" i="31"/>
  <c r="AF772" i="31"/>
  <c r="O772" i="31"/>
  <c r="AG772" i="31" s="1"/>
  <c r="N772" i="31"/>
  <c r="Z772" i="31" s="1"/>
  <c r="AE772" i="31" s="1"/>
  <c r="M772" i="31"/>
  <c r="L772" i="31"/>
  <c r="K772" i="31"/>
  <c r="J772" i="31"/>
  <c r="I772" i="31"/>
  <c r="H772" i="31"/>
  <c r="G772" i="31"/>
  <c r="F772" i="31"/>
  <c r="E772" i="31"/>
  <c r="AG771" i="31"/>
  <c r="AF771" i="31"/>
  <c r="Z771" i="31"/>
  <c r="AE771" i="31" s="1"/>
  <c r="M771" i="31"/>
  <c r="L771" i="31"/>
  <c r="K771" i="31"/>
  <c r="J771" i="31"/>
  <c r="H771" i="31"/>
  <c r="G771" i="31"/>
  <c r="F771" i="31"/>
  <c r="E771" i="31"/>
  <c r="AG770" i="31"/>
  <c r="Z770" i="31"/>
  <c r="AE770" i="31" s="1"/>
  <c r="X770" i="31"/>
  <c r="AF770" i="31" s="1"/>
  <c r="M770" i="31"/>
  <c r="L770" i="31"/>
  <c r="K770" i="31"/>
  <c r="J770" i="31"/>
  <c r="G770" i="31"/>
  <c r="F770" i="31"/>
  <c r="E770" i="31"/>
  <c r="AF769" i="31"/>
  <c r="X769" i="31"/>
  <c r="O769" i="31"/>
  <c r="AG769" i="31" s="1"/>
  <c r="N769" i="31"/>
  <c r="Z769" i="31" s="1"/>
  <c r="AE769" i="31" s="1"/>
  <c r="M769" i="31"/>
  <c r="L769" i="31"/>
  <c r="K769" i="31"/>
  <c r="J769" i="31"/>
  <c r="I769" i="31"/>
  <c r="H769" i="31"/>
  <c r="G769" i="31"/>
  <c r="F769" i="31"/>
  <c r="E769" i="31"/>
  <c r="AF768" i="31"/>
  <c r="O768" i="31"/>
  <c r="AG768" i="31" s="1"/>
  <c r="N768" i="31"/>
  <c r="Z768" i="31" s="1"/>
  <c r="AE768" i="31" s="1"/>
  <c r="M768" i="31"/>
  <c r="L768" i="31"/>
  <c r="K768" i="31"/>
  <c r="J768" i="31"/>
  <c r="I768" i="31"/>
  <c r="H768" i="31"/>
  <c r="G768" i="31"/>
  <c r="F768" i="31"/>
  <c r="E768" i="31"/>
  <c r="AF767" i="31"/>
  <c r="O767" i="31"/>
  <c r="AG767" i="31" s="1"/>
  <c r="N767" i="31"/>
  <c r="Z767" i="31" s="1"/>
  <c r="AE767" i="31" s="1"/>
  <c r="M767" i="31"/>
  <c r="L767" i="31"/>
  <c r="K767" i="31"/>
  <c r="J767" i="31"/>
  <c r="I767" i="31"/>
  <c r="H767" i="31"/>
  <c r="G767" i="31"/>
  <c r="F767" i="31"/>
  <c r="E767" i="31"/>
  <c r="AF766" i="31"/>
  <c r="Z766" i="31"/>
  <c r="AE766" i="31" s="1"/>
  <c r="O766" i="31"/>
  <c r="AG766" i="31" s="1"/>
  <c r="N766" i="31"/>
  <c r="M766" i="31"/>
  <c r="L766" i="31"/>
  <c r="K766" i="31"/>
  <c r="J766" i="31"/>
  <c r="I766" i="31"/>
  <c r="H766" i="31"/>
  <c r="G766" i="31"/>
  <c r="F766" i="31"/>
  <c r="E766" i="31"/>
  <c r="AF765" i="31"/>
  <c r="Z765" i="31"/>
  <c r="AE765" i="31" s="1"/>
  <c r="O765" i="31"/>
  <c r="AG765" i="31" s="1"/>
  <c r="N765" i="31"/>
  <c r="M765" i="31"/>
  <c r="L765" i="31"/>
  <c r="K765" i="31"/>
  <c r="J765" i="31"/>
  <c r="I765" i="31"/>
  <c r="H765" i="31"/>
  <c r="G765" i="31"/>
  <c r="F765" i="31"/>
  <c r="E765" i="31"/>
  <c r="AF764" i="31"/>
  <c r="O764" i="31"/>
  <c r="AG764" i="31" s="1"/>
  <c r="N764" i="31"/>
  <c r="Z764" i="31" s="1"/>
  <c r="AE764" i="31" s="1"/>
  <c r="M764" i="31"/>
  <c r="L764" i="31"/>
  <c r="K764" i="31"/>
  <c r="J764" i="31"/>
  <c r="I764" i="31"/>
  <c r="H764" i="31"/>
  <c r="G764" i="31"/>
  <c r="F764" i="31"/>
  <c r="E764" i="31"/>
  <c r="AF763" i="31"/>
  <c r="O763" i="31"/>
  <c r="AG763" i="31" s="1"/>
  <c r="N763" i="31"/>
  <c r="Z763" i="31" s="1"/>
  <c r="AE763" i="31" s="1"/>
  <c r="M763" i="31"/>
  <c r="L763" i="31"/>
  <c r="K763" i="31"/>
  <c r="J763" i="31"/>
  <c r="I763" i="31"/>
  <c r="H763" i="31"/>
  <c r="G763" i="31"/>
  <c r="F763" i="31"/>
  <c r="E763" i="31"/>
  <c r="AG762" i="31"/>
  <c r="AF762" i="31"/>
  <c r="Z762" i="31"/>
  <c r="AE762" i="31" s="1"/>
  <c r="O762" i="31"/>
  <c r="N762" i="31"/>
  <c r="M762" i="31"/>
  <c r="L762" i="31"/>
  <c r="K762" i="31"/>
  <c r="J762" i="31"/>
  <c r="I762" i="31"/>
  <c r="H762" i="31"/>
  <c r="G762" i="31"/>
  <c r="F762" i="31"/>
  <c r="E762" i="31"/>
  <c r="AF761" i="31"/>
  <c r="O761" i="31"/>
  <c r="AG761" i="31" s="1"/>
  <c r="N761" i="31"/>
  <c r="Z761" i="31" s="1"/>
  <c r="AE761" i="31" s="1"/>
  <c r="M761" i="31"/>
  <c r="L761" i="31"/>
  <c r="K761" i="31"/>
  <c r="J761" i="31"/>
  <c r="I761" i="31"/>
  <c r="H761" i="31"/>
  <c r="G761" i="31"/>
  <c r="F761" i="31"/>
  <c r="E761" i="31"/>
  <c r="AF760" i="31"/>
  <c r="O760" i="31"/>
  <c r="AG760" i="31" s="1"/>
  <c r="N760" i="31"/>
  <c r="Z760" i="31" s="1"/>
  <c r="AE760" i="31" s="1"/>
  <c r="M760" i="31"/>
  <c r="L760" i="31"/>
  <c r="K760" i="31"/>
  <c r="J760" i="31"/>
  <c r="I760" i="31"/>
  <c r="H760" i="31"/>
  <c r="G760" i="31"/>
  <c r="F760" i="31"/>
  <c r="E760" i="31"/>
  <c r="AF759" i="31"/>
  <c r="O759" i="31"/>
  <c r="AG759" i="31" s="1"/>
  <c r="N759" i="31"/>
  <c r="Z759" i="31" s="1"/>
  <c r="AE759" i="31" s="1"/>
  <c r="M759" i="31"/>
  <c r="L759" i="31"/>
  <c r="K759" i="31"/>
  <c r="J759" i="31"/>
  <c r="I759" i="31"/>
  <c r="H759" i="31"/>
  <c r="G759" i="31"/>
  <c r="F759" i="31"/>
  <c r="E759" i="31"/>
  <c r="AF758" i="31"/>
  <c r="Z758" i="31"/>
  <c r="AE758" i="31" s="1"/>
  <c r="O758" i="31"/>
  <c r="AG758" i="31" s="1"/>
  <c r="N758" i="31"/>
  <c r="M758" i="31"/>
  <c r="L758" i="31"/>
  <c r="K758" i="31"/>
  <c r="J758" i="31"/>
  <c r="I758" i="31"/>
  <c r="H758" i="31"/>
  <c r="G758" i="31"/>
  <c r="F758" i="31"/>
  <c r="E758" i="31"/>
  <c r="AF757" i="31"/>
  <c r="O757" i="31"/>
  <c r="AG757" i="31" s="1"/>
  <c r="N757" i="31"/>
  <c r="Z757" i="31" s="1"/>
  <c r="AE757" i="31" s="1"/>
  <c r="M757" i="31"/>
  <c r="L757" i="31"/>
  <c r="K757" i="31"/>
  <c r="J757" i="31"/>
  <c r="I757" i="31"/>
  <c r="H757" i="31"/>
  <c r="G757" i="31"/>
  <c r="F757" i="31"/>
  <c r="E757" i="31"/>
  <c r="AG756" i="31"/>
  <c r="AF756" i="31"/>
  <c r="O756" i="31"/>
  <c r="N756" i="31"/>
  <c r="Z756" i="31" s="1"/>
  <c r="AE756" i="31" s="1"/>
  <c r="M756" i="31"/>
  <c r="L756" i="31"/>
  <c r="K756" i="31"/>
  <c r="J756" i="31"/>
  <c r="I756" i="31"/>
  <c r="H756" i="31"/>
  <c r="G756" i="31"/>
  <c r="F756" i="31"/>
  <c r="E756" i="31"/>
  <c r="AG755" i="31"/>
  <c r="AF755" i="31"/>
  <c r="O755" i="31"/>
  <c r="N755" i="31"/>
  <c r="Z755" i="31" s="1"/>
  <c r="AE755" i="31" s="1"/>
  <c r="M755" i="31"/>
  <c r="L755" i="31"/>
  <c r="K755" i="31"/>
  <c r="J755" i="31"/>
  <c r="I755" i="31"/>
  <c r="H755" i="31"/>
  <c r="G755" i="31"/>
  <c r="F755" i="31"/>
  <c r="E755" i="31"/>
  <c r="AG754" i="31"/>
  <c r="AF754" i="31"/>
  <c r="AE754" i="31"/>
  <c r="Z754" i="31"/>
  <c r="O754" i="31"/>
  <c r="N754" i="31"/>
  <c r="M754" i="31"/>
  <c r="L754" i="31"/>
  <c r="K754" i="31"/>
  <c r="J754" i="31"/>
  <c r="I754" i="31"/>
  <c r="H754" i="31"/>
  <c r="G754" i="31"/>
  <c r="F754" i="31"/>
  <c r="E754" i="31"/>
  <c r="AF753" i="31"/>
  <c r="O753" i="31"/>
  <c r="AG753" i="31" s="1"/>
  <c r="N753" i="31"/>
  <c r="Z753" i="31" s="1"/>
  <c r="AE753" i="31" s="1"/>
  <c r="M753" i="31"/>
  <c r="L753" i="31"/>
  <c r="K753" i="31"/>
  <c r="J753" i="31"/>
  <c r="I753" i="31"/>
  <c r="H753" i="31"/>
  <c r="G753" i="31"/>
  <c r="F753" i="31"/>
  <c r="E753" i="31"/>
  <c r="AF752" i="31"/>
  <c r="O752" i="31"/>
  <c r="AG752" i="31" s="1"/>
  <c r="N752" i="31"/>
  <c r="Z752" i="31" s="1"/>
  <c r="AE752" i="31" s="1"/>
  <c r="M752" i="31"/>
  <c r="L752" i="31"/>
  <c r="K752" i="31"/>
  <c r="J752" i="31"/>
  <c r="I752" i="31"/>
  <c r="H752" i="31"/>
  <c r="G752" i="31"/>
  <c r="F752" i="31"/>
  <c r="E752" i="31"/>
  <c r="AF751" i="31"/>
  <c r="O751" i="31"/>
  <c r="AG751" i="31" s="1"/>
  <c r="N751" i="31"/>
  <c r="Z751" i="31" s="1"/>
  <c r="AE751" i="31" s="1"/>
  <c r="M751" i="31"/>
  <c r="L751" i="31"/>
  <c r="K751" i="31"/>
  <c r="J751" i="31"/>
  <c r="I751" i="31"/>
  <c r="H751" i="31"/>
  <c r="G751" i="31"/>
  <c r="F751" i="31"/>
  <c r="E751" i="31"/>
  <c r="AF750" i="31"/>
  <c r="O750" i="31"/>
  <c r="AG750" i="31" s="1"/>
  <c r="N750" i="31"/>
  <c r="Z750" i="31" s="1"/>
  <c r="AE750" i="31" s="1"/>
  <c r="M750" i="31"/>
  <c r="L750" i="31"/>
  <c r="K750" i="31"/>
  <c r="J750" i="31"/>
  <c r="I750" i="31"/>
  <c r="H750" i="31"/>
  <c r="G750" i="31"/>
  <c r="F750" i="31"/>
  <c r="E750" i="31"/>
  <c r="AF749" i="31"/>
  <c r="O749" i="31"/>
  <c r="AG749" i="31" s="1"/>
  <c r="N749" i="31"/>
  <c r="Z749" i="31" s="1"/>
  <c r="AE749" i="31" s="1"/>
  <c r="M749" i="31"/>
  <c r="L749" i="31"/>
  <c r="K749" i="31"/>
  <c r="J749" i="31"/>
  <c r="I749" i="31"/>
  <c r="H749" i="31"/>
  <c r="G749" i="31"/>
  <c r="F749" i="31"/>
  <c r="E749" i="31"/>
  <c r="AF748" i="31"/>
  <c r="O748" i="31"/>
  <c r="AG748" i="31" s="1"/>
  <c r="N748" i="31"/>
  <c r="Z748" i="31" s="1"/>
  <c r="AE748" i="31" s="1"/>
  <c r="M748" i="31"/>
  <c r="L748" i="31"/>
  <c r="K748" i="31"/>
  <c r="J748" i="31"/>
  <c r="I748" i="31"/>
  <c r="H748" i="31"/>
  <c r="G748" i="31"/>
  <c r="F748" i="31"/>
  <c r="E748" i="31"/>
  <c r="AG747" i="31"/>
  <c r="AF747" i="31"/>
  <c r="O747" i="31"/>
  <c r="N747" i="31"/>
  <c r="Z747" i="31" s="1"/>
  <c r="AE747" i="31" s="1"/>
  <c r="M747" i="31"/>
  <c r="L747" i="31"/>
  <c r="K747" i="31"/>
  <c r="J747" i="31"/>
  <c r="I747" i="31"/>
  <c r="H747" i="31"/>
  <c r="G747" i="31"/>
  <c r="F747" i="31"/>
  <c r="E747" i="31"/>
  <c r="AG746" i="31"/>
  <c r="AF746" i="31"/>
  <c r="O746" i="31"/>
  <c r="N746" i="31"/>
  <c r="Z746" i="31" s="1"/>
  <c r="AE746" i="31" s="1"/>
  <c r="M746" i="31"/>
  <c r="L746" i="31"/>
  <c r="K746" i="31"/>
  <c r="J746" i="31"/>
  <c r="I746" i="31"/>
  <c r="H746" i="31"/>
  <c r="G746" i="31"/>
  <c r="F746" i="31"/>
  <c r="E746" i="31"/>
  <c r="AF745" i="31"/>
  <c r="O745" i="31"/>
  <c r="AG745" i="31" s="1"/>
  <c r="N745" i="31"/>
  <c r="Z745" i="31" s="1"/>
  <c r="AE745" i="31" s="1"/>
  <c r="M745" i="31"/>
  <c r="L745" i="31"/>
  <c r="K745" i="31"/>
  <c r="J745" i="31"/>
  <c r="I745" i="31"/>
  <c r="H745" i="31"/>
  <c r="G745" i="31"/>
  <c r="F745" i="31"/>
  <c r="E745" i="31"/>
  <c r="AF744" i="31"/>
  <c r="O744" i="31"/>
  <c r="AG744" i="31" s="1"/>
  <c r="N744" i="31"/>
  <c r="Z744" i="31" s="1"/>
  <c r="AE744" i="31" s="1"/>
  <c r="M744" i="31"/>
  <c r="L744" i="31"/>
  <c r="K744" i="31"/>
  <c r="J744" i="31"/>
  <c r="I744" i="31"/>
  <c r="H744" i="31"/>
  <c r="G744" i="31"/>
  <c r="F744" i="31"/>
  <c r="E744" i="31"/>
  <c r="AF743" i="31"/>
  <c r="O743" i="31"/>
  <c r="AG743" i="31" s="1"/>
  <c r="N743" i="31"/>
  <c r="Z743" i="31" s="1"/>
  <c r="AE743" i="31" s="1"/>
  <c r="M743" i="31"/>
  <c r="L743" i="31"/>
  <c r="K743" i="31"/>
  <c r="J743" i="31"/>
  <c r="I743" i="31"/>
  <c r="H743" i="31"/>
  <c r="G743" i="31"/>
  <c r="F743" i="31"/>
  <c r="E743" i="31"/>
  <c r="AF742" i="31"/>
  <c r="O742" i="31"/>
  <c r="AG742" i="31" s="1"/>
  <c r="N742" i="31"/>
  <c r="Z742" i="31" s="1"/>
  <c r="AE742" i="31" s="1"/>
  <c r="M742" i="31"/>
  <c r="L742" i="31"/>
  <c r="K742" i="31"/>
  <c r="J742" i="31"/>
  <c r="I742" i="31"/>
  <c r="H742" i="31"/>
  <c r="G742" i="31"/>
  <c r="F742" i="31"/>
  <c r="E742" i="31"/>
  <c r="AF741" i="31"/>
  <c r="O741" i="31"/>
  <c r="AG741" i="31" s="1"/>
  <c r="N741" i="31"/>
  <c r="Z741" i="31" s="1"/>
  <c r="AE741" i="31" s="1"/>
  <c r="M741" i="31"/>
  <c r="L741" i="31"/>
  <c r="K741" i="31"/>
  <c r="J741" i="31"/>
  <c r="I741" i="31"/>
  <c r="H741" i="31"/>
  <c r="G741" i="31"/>
  <c r="F741" i="31"/>
  <c r="E741" i="31"/>
  <c r="AF740" i="31"/>
  <c r="O740" i="31"/>
  <c r="AG740" i="31" s="1"/>
  <c r="N740" i="31"/>
  <c r="Z740" i="31" s="1"/>
  <c r="AE740" i="31" s="1"/>
  <c r="M740" i="31"/>
  <c r="L740" i="31"/>
  <c r="K740" i="31"/>
  <c r="J740" i="31"/>
  <c r="I740" i="31"/>
  <c r="H740" i="31"/>
  <c r="G740" i="31"/>
  <c r="F740" i="31"/>
  <c r="E740" i="31"/>
  <c r="AG739" i="31"/>
  <c r="AF739" i="31"/>
  <c r="Z739" i="31"/>
  <c r="AE739" i="31" s="1"/>
  <c r="AF738" i="31"/>
  <c r="O738" i="31"/>
  <c r="AG738" i="31" s="1"/>
  <c r="N738" i="31"/>
  <c r="Z738" i="31" s="1"/>
  <c r="AE738" i="31" s="1"/>
  <c r="M738" i="31"/>
  <c r="L738" i="31"/>
  <c r="K738" i="31"/>
  <c r="J738" i="31"/>
  <c r="I738" i="31"/>
  <c r="H738" i="31"/>
  <c r="G738" i="31"/>
  <c r="F738" i="31"/>
  <c r="E738" i="31"/>
  <c r="AF737" i="31"/>
  <c r="Z737" i="31"/>
  <c r="AE737" i="31" s="1"/>
  <c r="O737" i="31"/>
  <c r="AG737" i="31" s="1"/>
  <c r="N737" i="31"/>
  <c r="M737" i="31"/>
  <c r="L737" i="31"/>
  <c r="K737" i="31"/>
  <c r="J737" i="31"/>
  <c r="I737" i="31"/>
  <c r="H737" i="31"/>
  <c r="G737" i="31"/>
  <c r="F737" i="31"/>
  <c r="E737" i="31"/>
  <c r="AG736" i="31"/>
  <c r="AF736" i="31"/>
  <c r="Z736" i="31"/>
  <c r="AE736" i="31" s="1"/>
  <c r="M736" i="31"/>
  <c r="L736" i="31"/>
  <c r="K736" i="31"/>
  <c r="J736" i="31"/>
  <c r="H736" i="31"/>
  <c r="G736" i="31"/>
  <c r="F736" i="31"/>
  <c r="E736" i="31"/>
  <c r="AG735" i="31"/>
  <c r="AF735" i="31"/>
  <c r="Z735" i="31"/>
  <c r="AE735" i="31" s="1"/>
  <c r="X735" i="31"/>
  <c r="M735" i="31"/>
  <c r="L735" i="31"/>
  <c r="K735" i="31"/>
  <c r="J735" i="31"/>
  <c r="G735" i="31"/>
  <c r="F735" i="31"/>
  <c r="E735" i="31"/>
  <c r="X734" i="31"/>
  <c r="AF734" i="31" s="1"/>
  <c r="O734" i="31"/>
  <c r="AG734" i="31" s="1"/>
  <c r="N734" i="31"/>
  <c r="Z734" i="31" s="1"/>
  <c r="AE734" i="31" s="1"/>
  <c r="M734" i="31"/>
  <c r="L734" i="31"/>
  <c r="K734" i="31"/>
  <c r="J734" i="31"/>
  <c r="I734" i="31"/>
  <c r="H734" i="31"/>
  <c r="G734" i="31"/>
  <c r="F734" i="31"/>
  <c r="E734" i="31"/>
  <c r="AF733" i="31"/>
  <c r="O733" i="31"/>
  <c r="AG733" i="31" s="1"/>
  <c r="N733" i="31"/>
  <c r="Z733" i="31" s="1"/>
  <c r="AE733" i="31" s="1"/>
  <c r="M733" i="31"/>
  <c r="L733" i="31"/>
  <c r="K733" i="31"/>
  <c r="J733" i="31"/>
  <c r="I733" i="31"/>
  <c r="H733" i="31"/>
  <c r="G733" i="31"/>
  <c r="F733" i="31"/>
  <c r="E733" i="31"/>
  <c r="AG732" i="31"/>
  <c r="AF732" i="31"/>
  <c r="O732" i="31"/>
  <c r="N732" i="31"/>
  <c r="Z732" i="31" s="1"/>
  <c r="AE732" i="31" s="1"/>
  <c r="M732" i="31"/>
  <c r="L732" i="31"/>
  <c r="K732" i="31"/>
  <c r="J732" i="31"/>
  <c r="I732" i="31"/>
  <c r="H732" i="31"/>
  <c r="G732" i="31"/>
  <c r="F732" i="31"/>
  <c r="E732" i="31"/>
  <c r="AG731" i="31"/>
  <c r="AF731" i="31"/>
  <c r="O731" i="31"/>
  <c r="N731" i="31"/>
  <c r="Z731" i="31" s="1"/>
  <c r="AE731" i="31" s="1"/>
  <c r="M731" i="31"/>
  <c r="L731" i="31"/>
  <c r="K731" i="31"/>
  <c r="J731" i="31"/>
  <c r="I731" i="31"/>
  <c r="H731" i="31"/>
  <c r="G731" i="31"/>
  <c r="F731" i="31"/>
  <c r="E731" i="31"/>
  <c r="AG730" i="31"/>
  <c r="AF730" i="31"/>
  <c r="Z730" i="31"/>
  <c r="AE730" i="31" s="1"/>
  <c r="O730" i="31"/>
  <c r="N730" i="31"/>
  <c r="M730" i="31"/>
  <c r="L730" i="31"/>
  <c r="K730" i="31"/>
  <c r="J730" i="31"/>
  <c r="I730" i="31"/>
  <c r="H730" i="31"/>
  <c r="G730" i="31"/>
  <c r="F730" i="31"/>
  <c r="E730" i="31"/>
  <c r="AG729" i="31"/>
  <c r="AF729" i="31"/>
  <c r="O729" i="31"/>
  <c r="N729" i="31"/>
  <c r="Z729" i="31" s="1"/>
  <c r="AE729" i="31" s="1"/>
  <c r="M729" i="31"/>
  <c r="L729" i="31"/>
  <c r="K729" i="31"/>
  <c r="J729" i="31"/>
  <c r="I729" i="31"/>
  <c r="H729" i="31"/>
  <c r="G729" i="31"/>
  <c r="F729" i="31"/>
  <c r="E729" i="31"/>
  <c r="AF728" i="31"/>
  <c r="Z728" i="31"/>
  <c r="AE728" i="31" s="1"/>
  <c r="O728" i="31"/>
  <c r="AG728" i="31" s="1"/>
  <c r="N728" i="31"/>
  <c r="M728" i="31"/>
  <c r="L728" i="31"/>
  <c r="K728" i="31"/>
  <c r="J728" i="31"/>
  <c r="I728" i="31"/>
  <c r="H728" i="31"/>
  <c r="G728" i="31"/>
  <c r="F728" i="31"/>
  <c r="E728" i="31"/>
  <c r="AF727" i="31"/>
  <c r="O727" i="31"/>
  <c r="AG727" i="31" s="1"/>
  <c r="N727" i="31"/>
  <c r="Z727" i="31" s="1"/>
  <c r="AE727" i="31" s="1"/>
  <c r="M727" i="31"/>
  <c r="L727" i="31"/>
  <c r="K727" i="31"/>
  <c r="J727" i="31"/>
  <c r="I727" i="31"/>
  <c r="H727" i="31"/>
  <c r="G727" i="31"/>
  <c r="F727" i="31"/>
  <c r="E727" i="31"/>
  <c r="AF726" i="31"/>
  <c r="O726" i="31"/>
  <c r="AG726" i="31" s="1"/>
  <c r="N726" i="31"/>
  <c r="Z726" i="31" s="1"/>
  <c r="AE726" i="31" s="1"/>
  <c r="M726" i="31"/>
  <c r="L726" i="31"/>
  <c r="K726" i="31"/>
  <c r="J726" i="31"/>
  <c r="I726" i="31"/>
  <c r="H726" i="31"/>
  <c r="G726" i="31"/>
  <c r="F726" i="31"/>
  <c r="E726" i="31"/>
  <c r="AF725" i="31"/>
  <c r="O725" i="31"/>
  <c r="AG725" i="31" s="1"/>
  <c r="N725" i="31"/>
  <c r="Z725" i="31" s="1"/>
  <c r="AE725" i="31" s="1"/>
  <c r="M725" i="31"/>
  <c r="L725" i="31"/>
  <c r="K725" i="31"/>
  <c r="J725" i="31"/>
  <c r="I725" i="31"/>
  <c r="H725" i="31"/>
  <c r="G725" i="31"/>
  <c r="F725" i="31"/>
  <c r="E725" i="31"/>
  <c r="AG724" i="31"/>
  <c r="AF724" i="31"/>
  <c r="O724" i="31"/>
  <c r="N724" i="31"/>
  <c r="Z724" i="31" s="1"/>
  <c r="AE724" i="31" s="1"/>
  <c r="M724" i="31"/>
  <c r="L724" i="31"/>
  <c r="K724" i="31"/>
  <c r="J724" i="31"/>
  <c r="I724" i="31"/>
  <c r="H724" i="31"/>
  <c r="G724" i="31"/>
  <c r="F724" i="31"/>
  <c r="E724" i="31"/>
  <c r="AF723" i="31"/>
  <c r="O723" i="31"/>
  <c r="AG723" i="31" s="1"/>
  <c r="N723" i="31"/>
  <c r="Z723" i="31" s="1"/>
  <c r="AE723" i="31" s="1"/>
  <c r="M723" i="31"/>
  <c r="L723" i="31"/>
  <c r="K723" i="31"/>
  <c r="J723" i="31"/>
  <c r="I723" i="31"/>
  <c r="H723" i="31"/>
  <c r="G723" i="31"/>
  <c r="F723" i="31"/>
  <c r="E723" i="31"/>
  <c r="AF722" i="31"/>
  <c r="O722" i="31"/>
  <c r="AG722" i="31" s="1"/>
  <c r="N722" i="31"/>
  <c r="Z722" i="31" s="1"/>
  <c r="AE722" i="31" s="1"/>
  <c r="M722" i="31"/>
  <c r="L722" i="31"/>
  <c r="K722" i="31"/>
  <c r="J722" i="31"/>
  <c r="I722" i="31"/>
  <c r="H722" i="31"/>
  <c r="G722" i="31"/>
  <c r="F722" i="31"/>
  <c r="E722" i="31"/>
  <c r="AF721" i="31"/>
  <c r="Z721" i="31"/>
  <c r="AE721" i="31" s="1"/>
  <c r="O721" i="31"/>
  <c r="AG721" i="31" s="1"/>
  <c r="N721" i="31"/>
  <c r="M721" i="31"/>
  <c r="L721" i="31"/>
  <c r="K721" i="31"/>
  <c r="J721" i="31"/>
  <c r="I721" i="31"/>
  <c r="H721" i="31"/>
  <c r="G721" i="31"/>
  <c r="F721" i="31"/>
  <c r="E721" i="31"/>
  <c r="AF720" i="31"/>
  <c r="Z720" i="31"/>
  <c r="AE720" i="31" s="1"/>
  <c r="O720" i="31"/>
  <c r="AG720" i="31" s="1"/>
  <c r="N720" i="31"/>
  <c r="M720" i="31"/>
  <c r="L720" i="31"/>
  <c r="K720" i="31"/>
  <c r="J720" i="31"/>
  <c r="I720" i="31"/>
  <c r="H720" i="31"/>
  <c r="G720" i="31"/>
  <c r="F720" i="31"/>
  <c r="E720" i="31"/>
  <c r="AF719" i="31"/>
  <c r="O719" i="31"/>
  <c r="AG719" i="31" s="1"/>
  <c r="N719" i="31"/>
  <c r="Z719" i="31" s="1"/>
  <c r="AE719" i="31" s="1"/>
  <c r="M719" i="31"/>
  <c r="L719" i="31"/>
  <c r="K719" i="31"/>
  <c r="J719" i="31"/>
  <c r="I719" i="31"/>
  <c r="H719" i="31"/>
  <c r="G719" i="31"/>
  <c r="F719" i="31"/>
  <c r="E719" i="31"/>
  <c r="AF718" i="31"/>
  <c r="O718" i="31"/>
  <c r="AG718" i="31" s="1"/>
  <c r="N718" i="31"/>
  <c r="Z718" i="31" s="1"/>
  <c r="AE718" i="31" s="1"/>
  <c r="M718" i="31"/>
  <c r="L718" i="31"/>
  <c r="K718" i="31"/>
  <c r="J718" i="31"/>
  <c r="I718" i="31"/>
  <c r="H718" i="31"/>
  <c r="G718" i="31"/>
  <c r="F718" i="31"/>
  <c r="E718" i="31"/>
  <c r="AF717" i="31"/>
  <c r="O717" i="31"/>
  <c r="AG717" i="31" s="1"/>
  <c r="N717" i="31"/>
  <c r="Z717" i="31" s="1"/>
  <c r="AE717" i="31" s="1"/>
  <c r="M717" i="31"/>
  <c r="L717" i="31"/>
  <c r="K717" i="31"/>
  <c r="J717" i="31"/>
  <c r="I717" i="31"/>
  <c r="H717" i="31"/>
  <c r="G717" i="31"/>
  <c r="F717" i="31"/>
  <c r="E717" i="31"/>
  <c r="AG716" i="31"/>
  <c r="AF716" i="31"/>
  <c r="O716" i="31"/>
  <c r="N716" i="31"/>
  <c r="Z716" i="31" s="1"/>
  <c r="AE716" i="31" s="1"/>
  <c r="M716" i="31"/>
  <c r="L716" i="31"/>
  <c r="K716" i="31"/>
  <c r="J716" i="31"/>
  <c r="I716" i="31"/>
  <c r="H716" i="31"/>
  <c r="G716" i="31"/>
  <c r="F716" i="31"/>
  <c r="E716" i="31"/>
  <c r="AG715" i="31"/>
  <c r="AF715" i="31"/>
  <c r="O715" i="31"/>
  <c r="N715" i="31"/>
  <c r="Z715" i="31" s="1"/>
  <c r="AE715" i="31" s="1"/>
  <c r="M715" i="31"/>
  <c r="L715" i="31"/>
  <c r="K715" i="31"/>
  <c r="J715" i="31"/>
  <c r="I715" i="31"/>
  <c r="H715" i="31"/>
  <c r="G715" i="31"/>
  <c r="F715" i="31"/>
  <c r="E715" i="31"/>
  <c r="AG714" i="31"/>
  <c r="AF714" i="31"/>
  <c r="Z714" i="31"/>
  <c r="AE714" i="31" s="1"/>
  <c r="O714" i="31"/>
  <c r="N714" i="31"/>
  <c r="M714" i="31"/>
  <c r="L714" i="31"/>
  <c r="K714" i="31"/>
  <c r="J714" i="31"/>
  <c r="I714" i="31"/>
  <c r="H714" i="31"/>
  <c r="G714" i="31"/>
  <c r="F714" i="31"/>
  <c r="E714" i="31"/>
  <c r="AF713" i="31"/>
  <c r="Z713" i="31"/>
  <c r="AE713" i="31" s="1"/>
  <c r="O713" i="31"/>
  <c r="AG713" i="31" s="1"/>
  <c r="N713" i="31"/>
  <c r="M713" i="31"/>
  <c r="L713" i="31"/>
  <c r="K713" i="31"/>
  <c r="J713" i="31"/>
  <c r="I713" i="31"/>
  <c r="H713" i="31"/>
  <c r="G713" i="31"/>
  <c r="F713" i="31"/>
  <c r="E713" i="31"/>
  <c r="AF712" i="31"/>
  <c r="O712" i="31"/>
  <c r="AG712" i="31" s="1"/>
  <c r="N712" i="31"/>
  <c r="Z712" i="31" s="1"/>
  <c r="AE712" i="31" s="1"/>
  <c r="M712" i="31"/>
  <c r="L712" i="31"/>
  <c r="K712" i="31"/>
  <c r="J712" i="31"/>
  <c r="I712" i="31"/>
  <c r="H712" i="31"/>
  <c r="G712" i="31"/>
  <c r="F712" i="31"/>
  <c r="E712" i="31"/>
  <c r="AF711" i="31"/>
  <c r="O711" i="31"/>
  <c r="AG711" i="31" s="1"/>
  <c r="N711" i="31"/>
  <c r="Z711" i="31" s="1"/>
  <c r="AE711" i="31" s="1"/>
  <c r="M711" i="31"/>
  <c r="L711" i="31"/>
  <c r="K711" i="31"/>
  <c r="J711" i="31"/>
  <c r="I711" i="31"/>
  <c r="H711" i="31"/>
  <c r="G711" i="31"/>
  <c r="F711" i="31"/>
  <c r="E711" i="31"/>
  <c r="AF710" i="31"/>
  <c r="O710" i="31"/>
  <c r="AG710" i="31" s="1"/>
  <c r="N710" i="31"/>
  <c r="Z710" i="31" s="1"/>
  <c r="AE710" i="31" s="1"/>
  <c r="M710" i="31"/>
  <c r="L710" i="31"/>
  <c r="K710" i="31"/>
  <c r="J710" i="31"/>
  <c r="I710" i="31"/>
  <c r="H710" i="31"/>
  <c r="G710" i="31"/>
  <c r="F710" i="31"/>
  <c r="E710" i="31"/>
  <c r="AF709" i="31"/>
  <c r="O709" i="31"/>
  <c r="AG709" i="31" s="1"/>
  <c r="N709" i="31"/>
  <c r="Z709" i="31" s="1"/>
  <c r="AE709" i="31" s="1"/>
  <c r="M709" i="31"/>
  <c r="L709" i="31"/>
  <c r="K709" i="31"/>
  <c r="J709" i="31"/>
  <c r="I709" i="31"/>
  <c r="H709" i="31"/>
  <c r="G709" i="31"/>
  <c r="F709" i="31"/>
  <c r="E709" i="31"/>
  <c r="AF708" i="31"/>
  <c r="O708" i="31"/>
  <c r="AG708" i="31" s="1"/>
  <c r="N708" i="31"/>
  <c r="Z708" i="31" s="1"/>
  <c r="AE708" i="31" s="1"/>
  <c r="M708" i="31"/>
  <c r="L708" i="31"/>
  <c r="K708" i="31"/>
  <c r="J708" i="31"/>
  <c r="I708" i="31"/>
  <c r="H708" i="31"/>
  <c r="G708" i="31"/>
  <c r="F708" i="31"/>
  <c r="E708" i="31"/>
  <c r="AF707" i="31"/>
  <c r="O707" i="31"/>
  <c r="AG707" i="31" s="1"/>
  <c r="N707" i="31"/>
  <c r="Z707" i="31" s="1"/>
  <c r="AE707" i="31" s="1"/>
  <c r="M707" i="31"/>
  <c r="L707" i="31"/>
  <c r="K707" i="31"/>
  <c r="J707" i="31"/>
  <c r="I707" i="31"/>
  <c r="H707" i="31"/>
  <c r="G707" i="31"/>
  <c r="F707" i="31"/>
  <c r="E707" i="31"/>
  <c r="AG706" i="31"/>
  <c r="AF706" i="31"/>
  <c r="O706" i="31"/>
  <c r="N706" i="31"/>
  <c r="Z706" i="31" s="1"/>
  <c r="AE706" i="31" s="1"/>
  <c r="M706" i="31"/>
  <c r="L706" i="31"/>
  <c r="K706" i="31"/>
  <c r="J706" i="31"/>
  <c r="I706" i="31"/>
  <c r="H706" i="31"/>
  <c r="G706" i="31"/>
  <c r="F706" i="31"/>
  <c r="E706" i="31"/>
  <c r="AF705" i="31"/>
  <c r="O705" i="31"/>
  <c r="AG705" i="31" s="1"/>
  <c r="N705" i="31"/>
  <c r="Z705" i="31" s="1"/>
  <c r="AE705" i="31" s="1"/>
  <c r="M705" i="31"/>
  <c r="L705" i="31"/>
  <c r="K705" i="31"/>
  <c r="J705" i="31"/>
  <c r="I705" i="31"/>
  <c r="H705" i="31"/>
  <c r="G705" i="31"/>
  <c r="F705" i="31"/>
  <c r="E705" i="31"/>
  <c r="AG704" i="31"/>
  <c r="AF704" i="31"/>
  <c r="Z704" i="31"/>
  <c r="AE704" i="31" s="1"/>
  <c r="AF703" i="31"/>
  <c r="O703" i="31"/>
  <c r="AG703" i="31" s="1"/>
  <c r="N703" i="31"/>
  <c r="Z703" i="31" s="1"/>
  <c r="AE703" i="31" s="1"/>
  <c r="M703" i="31"/>
  <c r="L703" i="31"/>
  <c r="K703" i="31"/>
  <c r="J703" i="31"/>
  <c r="I703" i="31"/>
  <c r="H703" i="31"/>
  <c r="G703" i="31"/>
  <c r="F703" i="31"/>
  <c r="E703" i="31"/>
  <c r="AF702" i="31"/>
  <c r="O702" i="31"/>
  <c r="AG702" i="31" s="1"/>
  <c r="N702" i="31"/>
  <c r="Z702" i="31" s="1"/>
  <c r="AE702" i="31" s="1"/>
  <c r="M702" i="31"/>
  <c r="L702" i="31"/>
  <c r="K702" i="31"/>
  <c r="J702" i="31"/>
  <c r="I702" i="31"/>
  <c r="H702" i="31"/>
  <c r="G702" i="31"/>
  <c r="F702" i="31"/>
  <c r="E702" i="31"/>
  <c r="AG701" i="31"/>
  <c r="AF701" i="31"/>
  <c r="Z701" i="31"/>
  <c r="AE701" i="31" s="1"/>
  <c r="M701" i="31"/>
  <c r="L701" i="31"/>
  <c r="K701" i="31"/>
  <c r="J701" i="31"/>
  <c r="H701" i="31"/>
  <c r="G701" i="31"/>
  <c r="F701" i="31"/>
  <c r="E701" i="31"/>
  <c r="AG700" i="31"/>
  <c r="Z700" i="31"/>
  <c r="AE700" i="31" s="1"/>
  <c r="X700" i="31"/>
  <c r="AF700" i="31" s="1"/>
  <c r="M700" i="31"/>
  <c r="L700" i="31"/>
  <c r="K700" i="31"/>
  <c r="J700" i="31"/>
  <c r="G700" i="31"/>
  <c r="F700" i="31"/>
  <c r="E700" i="31"/>
  <c r="AF699" i="31"/>
  <c r="X699" i="31"/>
  <c r="O699" i="31"/>
  <c r="AG699" i="31" s="1"/>
  <c r="N699" i="31"/>
  <c r="Z699" i="31" s="1"/>
  <c r="AE699" i="31" s="1"/>
  <c r="M699" i="31"/>
  <c r="L699" i="31"/>
  <c r="K699" i="31"/>
  <c r="J699" i="31"/>
  <c r="I699" i="31"/>
  <c r="H699" i="31"/>
  <c r="G699" i="31"/>
  <c r="F699" i="31"/>
  <c r="E699" i="31"/>
  <c r="AG698" i="31"/>
  <c r="AF698" i="31"/>
  <c r="O698" i="31"/>
  <c r="N698" i="31"/>
  <c r="Z698" i="31" s="1"/>
  <c r="AE698" i="31" s="1"/>
  <c r="M698" i="31"/>
  <c r="L698" i="31"/>
  <c r="K698" i="31"/>
  <c r="J698" i="31"/>
  <c r="I698" i="31"/>
  <c r="H698" i="31"/>
  <c r="G698" i="31"/>
  <c r="F698" i="31"/>
  <c r="E698" i="31"/>
  <c r="AG697" i="31"/>
  <c r="AF697" i="31"/>
  <c r="Z697" i="31"/>
  <c r="AE697" i="31" s="1"/>
  <c r="O697" i="31"/>
  <c r="N697" i="31"/>
  <c r="M697" i="31"/>
  <c r="L697" i="31"/>
  <c r="K697" i="31"/>
  <c r="J697" i="31"/>
  <c r="I697" i="31"/>
  <c r="H697" i="31"/>
  <c r="G697" i="31"/>
  <c r="F697" i="31"/>
  <c r="E697" i="31"/>
  <c r="AF696" i="31"/>
  <c r="Z696" i="31"/>
  <c r="AE696" i="31" s="1"/>
  <c r="O696" i="31"/>
  <c r="AG696" i="31" s="1"/>
  <c r="N696" i="31"/>
  <c r="M696" i="31"/>
  <c r="L696" i="31"/>
  <c r="K696" i="31"/>
  <c r="J696" i="31"/>
  <c r="I696" i="31"/>
  <c r="H696" i="31"/>
  <c r="G696" i="31"/>
  <c r="F696" i="31"/>
  <c r="E696" i="31"/>
  <c r="AF695" i="31"/>
  <c r="O695" i="31"/>
  <c r="AG695" i="31" s="1"/>
  <c r="N695" i="31"/>
  <c r="Z695" i="31" s="1"/>
  <c r="AE695" i="31" s="1"/>
  <c r="M695" i="31"/>
  <c r="L695" i="31"/>
  <c r="K695" i="31"/>
  <c r="J695" i="31"/>
  <c r="I695" i="31"/>
  <c r="H695" i="31"/>
  <c r="G695" i="31"/>
  <c r="F695" i="31"/>
  <c r="E695" i="31"/>
  <c r="AF694" i="31"/>
  <c r="O694" i="31"/>
  <c r="AG694" i="31" s="1"/>
  <c r="N694" i="31"/>
  <c r="Z694" i="31" s="1"/>
  <c r="AE694" i="31" s="1"/>
  <c r="M694" i="31"/>
  <c r="L694" i="31"/>
  <c r="K694" i="31"/>
  <c r="J694" i="31"/>
  <c r="I694" i="31"/>
  <c r="H694" i="31"/>
  <c r="G694" i="31"/>
  <c r="F694" i="31"/>
  <c r="E694" i="31"/>
  <c r="AF693" i="31"/>
  <c r="O693" i="31"/>
  <c r="AG693" i="31" s="1"/>
  <c r="N693" i="31"/>
  <c r="Z693" i="31" s="1"/>
  <c r="AE693" i="31" s="1"/>
  <c r="M693" i="31"/>
  <c r="L693" i="31"/>
  <c r="K693" i="31"/>
  <c r="J693" i="31"/>
  <c r="I693" i="31"/>
  <c r="H693" i="31"/>
  <c r="G693" i="31"/>
  <c r="F693" i="31"/>
  <c r="E693" i="31"/>
  <c r="AF692" i="31"/>
  <c r="O692" i="31"/>
  <c r="AG692" i="31" s="1"/>
  <c r="N692" i="31"/>
  <c r="Z692" i="31" s="1"/>
  <c r="AE692" i="31" s="1"/>
  <c r="M692" i="31"/>
  <c r="L692" i="31"/>
  <c r="K692" i="31"/>
  <c r="J692" i="31"/>
  <c r="I692" i="31"/>
  <c r="H692" i="31"/>
  <c r="G692" i="31"/>
  <c r="F692" i="31"/>
  <c r="E692" i="31"/>
  <c r="AG691" i="31"/>
  <c r="AF691" i="31"/>
  <c r="O691" i="31"/>
  <c r="N691" i="31"/>
  <c r="Z691" i="31" s="1"/>
  <c r="AE691" i="31" s="1"/>
  <c r="M691" i="31"/>
  <c r="L691" i="31"/>
  <c r="K691" i="31"/>
  <c r="J691" i="31"/>
  <c r="I691" i="31"/>
  <c r="H691" i="31"/>
  <c r="G691" i="31"/>
  <c r="F691" i="31"/>
  <c r="E691" i="31"/>
  <c r="AF690" i="31"/>
  <c r="Z690" i="31"/>
  <c r="AE690" i="31" s="1"/>
  <c r="O690" i="31"/>
  <c r="AG690" i="31" s="1"/>
  <c r="N690" i="31"/>
  <c r="M690" i="31"/>
  <c r="L690" i="31"/>
  <c r="K690" i="31"/>
  <c r="J690" i="31"/>
  <c r="I690" i="31"/>
  <c r="H690" i="31"/>
  <c r="G690" i="31"/>
  <c r="F690" i="31"/>
  <c r="E690" i="31"/>
  <c r="AG689" i="31"/>
  <c r="AF689" i="31"/>
  <c r="O689" i="31"/>
  <c r="N689" i="31"/>
  <c r="Z689" i="31" s="1"/>
  <c r="AE689" i="31" s="1"/>
  <c r="M689" i="31"/>
  <c r="L689" i="31"/>
  <c r="K689" i="31"/>
  <c r="J689" i="31"/>
  <c r="I689" i="31"/>
  <c r="H689" i="31"/>
  <c r="G689" i="31"/>
  <c r="F689" i="31"/>
  <c r="E689" i="31"/>
  <c r="AF688" i="31"/>
  <c r="O688" i="31"/>
  <c r="AG688" i="31" s="1"/>
  <c r="N688" i="31"/>
  <c r="Z688" i="31" s="1"/>
  <c r="AE688" i="31" s="1"/>
  <c r="M688" i="31"/>
  <c r="L688" i="31"/>
  <c r="K688" i="31"/>
  <c r="J688" i="31"/>
  <c r="I688" i="31"/>
  <c r="H688" i="31"/>
  <c r="G688" i="31"/>
  <c r="F688" i="31"/>
  <c r="E688" i="31"/>
  <c r="AF687" i="31"/>
  <c r="O687" i="31"/>
  <c r="AG687" i="31" s="1"/>
  <c r="N687" i="31"/>
  <c r="Z687" i="31" s="1"/>
  <c r="AE687" i="31" s="1"/>
  <c r="M687" i="31"/>
  <c r="L687" i="31"/>
  <c r="K687" i="31"/>
  <c r="J687" i="31"/>
  <c r="I687" i="31"/>
  <c r="H687" i="31"/>
  <c r="G687" i="31"/>
  <c r="F687" i="31"/>
  <c r="E687" i="31"/>
  <c r="AF686" i="31"/>
  <c r="O686" i="31"/>
  <c r="AG686" i="31" s="1"/>
  <c r="N686" i="31"/>
  <c r="Z686" i="31" s="1"/>
  <c r="AE686" i="31" s="1"/>
  <c r="M686" i="31"/>
  <c r="L686" i="31"/>
  <c r="K686" i="31"/>
  <c r="J686" i="31"/>
  <c r="I686" i="31"/>
  <c r="H686" i="31"/>
  <c r="G686" i="31"/>
  <c r="F686" i="31"/>
  <c r="E686" i="31"/>
  <c r="AF685" i="31"/>
  <c r="O685" i="31"/>
  <c r="AG685" i="31" s="1"/>
  <c r="N685" i="31"/>
  <c r="Z685" i="31" s="1"/>
  <c r="AE685" i="31" s="1"/>
  <c r="M685" i="31"/>
  <c r="L685" i="31"/>
  <c r="K685" i="31"/>
  <c r="J685" i="31"/>
  <c r="I685" i="31"/>
  <c r="H685" i="31"/>
  <c r="G685" i="31"/>
  <c r="F685" i="31"/>
  <c r="E685" i="31"/>
  <c r="AF684" i="31"/>
  <c r="O684" i="31"/>
  <c r="AG684" i="31" s="1"/>
  <c r="N684" i="31"/>
  <c r="Z684" i="31" s="1"/>
  <c r="AE684" i="31" s="1"/>
  <c r="M684" i="31"/>
  <c r="L684" i="31"/>
  <c r="K684" i="31"/>
  <c r="J684" i="31"/>
  <c r="I684" i="31"/>
  <c r="H684" i="31"/>
  <c r="G684" i="31"/>
  <c r="F684" i="31"/>
  <c r="E684" i="31"/>
  <c r="AG683" i="31"/>
  <c r="AF683" i="31"/>
  <c r="O683" i="31"/>
  <c r="N683" i="31"/>
  <c r="Z683" i="31" s="1"/>
  <c r="AE683" i="31" s="1"/>
  <c r="M683" i="31"/>
  <c r="L683" i="31"/>
  <c r="K683" i="31"/>
  <c r="J683" i="31"/>
  <c r="I683" i="31"/>
  <c r="H683" i="31"/>
  <c r="G683" i="31"/>
  <c r="F683" i="31"/>
  <c r="E683" i="31"/>
  <c r="AF682" i="31"/>
  <c r="Z682" i="31"/>
  <c r="AE682" i="31" s="1"/>
  <c r="O682" i="31"/>
  <c r="AG682" i="31" s="1"/>
  <c r="N682" i="31"/>
  <c r="M682" i="31"/>
  <c r="L682" i="31"/>
  <c r="K682" i="31"/>
  <c r="J682" i="31"/>
  <c r="I682" i="31"/>
  <c r="H682" i="31"/>
  <c r="G682" i="31"/>
  <c r="F682" i="31"/>
  <c r="E682" i="31"/>
  <c r="AF681" i="31"/>
  <c r="Z681" i="31"/>
  <c r="AE681" i="31" s="1"/>
  <c r="O681" i="31"/>
  <c r="AG681" i="31" s="1"/>
  <c r="N681" i="31"/>
  <c r="M681" i="31"/>
  <c r="L681" i="31"/>
  <c r="K681" i="31"/>
  <c r="J681" i="31"/>
  <c r="I681" i="31"/>
  <c r="H681" i="31"/>
  <c r="G681" i="31"/>
  <c r="F681" i="31"/>
  <c r="E681" i="31"/>
  <c r="AF680" i="31"/>
  <c r="O680" i="31"/>
  <c r="AG680" i="31" s="1"/>
  <c r="N680" i="31"/>
  <c r="Z680" i="31" s="1"/>
  <c r="AE680" i="31" s="1"/>
  <c r="M680" i="31"/>
  <c r="L680" i="31"/>
  <c r="K680" i="31"/>
  <c r="J680" i="31"/>
  <c r="I680" i="31"/>
  <c r="H680" i="31"/>
  <c r="G680" i="31"/>
  <c r="F680" i="31"/>
  <c r="E680" i="31"/>
  <c r="AF679" i="31"/>
  <c r="O679" i="31"/>
  <c r="AG679" i="31" s="1"/>
  <c r="N679" i="31"/>
  <c r="Z679" i="31" s="1"/>
  <c r="AE679" i="31" s="1"/>
  <c r="M679" i="31"/>
  <c r="L679" i="31"/>
  <c r="K679" i="31"/>
  <c r="J679" i="31"/>
  <c r="I679" i="31"/>
  <c r="H679" i="31"/>
  <c r="G679" i="31"/>
  <c r="F679" i="31"/>
  <c r="E679" i="31"/>
  <c r="AF678" i="31"/>
  <c r="O678" i="31"/>
  <c r="AG678" i="31" s="1"/>
  <c r="N678" i="31"/>
  <c r="Z678" i="31" s="1"/>
  <c r="AE678" i="31" s="1"/>
  <c r="M678" i="31"/>
  <c r="L678" i="31"/>
  <c r="K678" i="31"/>
  <c r="J678" i="31"/>
  <c r="I678" i="31"/>
  <c r="H678" i="31"/>
  <c r="G678" i="31"/>
  <c r="F678" i="31"/>
  <c r="E678" i="31"/>
  <c r="AF677" i="31"/>
  <c r="O677" i="31"/>
  <c r="AG677" i="31" s="1"/>
  <c r="N677" i="31"/>
  <c r="Z677" i="31" s="1"/>
  <c r="AE677" i="31" s="1"/>
  <c r="M677" i="31"/>
  <c r="L677" i="31"/>
  <c r="K677" i="31"/>
  <c r="J677" i="31"/>
  <c r="I677" i="31"/>
  <c r="H677" i="31"/>
  <c r="G677" i="31"/>
  <c r="F677" i="31"/>
  <c r="E677" i="31"/>
  <c r="AF676" i="31"/>
  <c r="O676" i="31"/>
  <c r="AG676" i="31" s="1"/>
  <c r="N676" i="31"/>
  <c r="Z676" i="31" s="1"/>
  <c r="AE676" i="31" s="1"/>
  <c r="M676" i="31"/>
  <c r="L676" i="31"/>
  <c r="K676" i="31"/>
  <c r="J676" i="31"/>
  <c r="I676" i="31"/>
  <c r="H676" i="31"/>
  <c r="G676" i="31"/>
  <c r="F676" i="31"/>
  <c r="E676" i="31"/>
  <c r="AG675" i="31"/>
  <c r="AF675" i="31"/>
  <c r="O675" i="31"/>
  <c r="N675" i="31"/>
  <c r="Z675" i="31" s="1"/>
  <c r="AE675" i="31" s="1"/>
  <c r="M675" i="31"/>
  <c r="L675" i="31"/>
  <c r="K675" i="31"/>
  <c r="J675" i="31"/>
  <c r="I675" i="31"/>
  <c r="H675" i="31"/>
  <c r="G675" i="31"/>
  <c r="F675" i="31"/>
  <c r="E675" i="31"/>
  <c r="AF674" i="31"/>
  <c r="O674" i="31"/>
  <c r="AG674" i="31" s="1"/>
  <c r="N674" i="31"/>
  <c r="Z674" i="31" s="1"/>
  <c r="AE674" i="31" s="1"/>
  <c r="M674" i="31"/>
  <c r="L674" i="31"/>
  <c r="K674" i="31"/>
  <c r="J674" i="31"/>
  <c r="I674" i="31"/>
  <c r="H674" i="31"/>
  <c r="G674" i="31"/>
  <c r="F674" i="31"/>
  <c r="E674" i="31"/>
  <c r="AF673" i="31"/>
  <c r="Z673" i="31"/>
  <c r="AE673" i="31" s="1"/>
  <c r="O673" i="31"/>
  <c r="AG673" i="31" s="1"/>
  <c r="N673" i="31"/>
  <c r="M673" i="31"/>
  <c r="L673" i="31"/>
  <c r="K673" i="31"/>
  <c r="J673" i="31"/>
  <c r="I673" i="31"/>
  <c r="H673" i="31"/>
  <c r="G673" i="31"/>
  <c r="F673" i="31"/>
  <c r="E673" i="31"/>
  <c r="AF672" i="31"/>
  <c r="O672" i="31"/>
  <c r="AG672" i="31" s="1"/>
  <c r="N672" i="31"/>
  <c r="Z672" i="31" s="1"/>
  <c r="AE672" i="31" s="1"/>
  <c r="M672" i="31"/>
  <c r="L672" i="31"/>
  <c r="K672" i="31"/>
  <c r="J672" i="31"/>
  <c r="I672" i="31"/>
  <c r="H672" i="31"/>
  <c r="G672" i="31"/>
  <c r="F672" i="31"/>
  <c r="E672" i="31"/>
  <c r="AF671" i="31"/>
  <c r="O671" i="31"/>
  <c r="AG671" i="31" s="1"/>
  <c r="N671" i="31"/>
  <c r="Z671" i="31" s="1"/>
  <c r="AE671" i="31" s="1"/>
  <c r="M671" i="31"/>
  <c r="L671" i="31"/>
  <c r="K671" i="31"/>
  <c r="J671" i="31"/>
  <c r="I671" i="31"/>
  <c r="H671" i="31"/>
  <c r="G671" i="31"/>
  <c r="F671" i="31"/>
  <c r="E671" i="31"/>
  <c r="AF670" i="31"/>
  <c r="O670" i="31"/>
  <c r="AG670" i="31" s="1"/>
  <c r="N670" i="31"/>
  <c r="Z670" i="31" s="1"/>
  <c r="AE670" i="31" s="1"/>
  <c r="M670" i="31"/>
  <c r="L670" i="31"/>
  <c r="K670" i="31"/>
  <c r="J670" i="31"/>
  <c r="I670" i="31"/>
  <c r="H670" i="31"/>
  <c r="G670" i="31"/>
  <c r="F670" i="31"/>
  <c r="E670" i="31"/>
  <c r="AG669" i="31"/>
  <c r="AF669" i="31"/>
  <c r="Z669" i="31"/>
  <c r="AE669" i="31" s="1"/>
  <c r="AF668" i="31"/>
  <c r="O668" i="31"/>
  <c r="AG668" i="31" s="1"/>
  <c r="N668" i="31"/>
  <c r="Z668" i="31" s="1"/>
  <c r="AE668" i="31" s="1"/>
  <c r="M668" i="31"/>
  <c r="L668" i="31"/>
  <c r="K668" i="31"/>
  <c r="J668" i="31"/>
  <c r="I668" i="31"/>
  <c r="H668" i="31"/>
  <c r="G668" i="31"/>
  <c r="F668" i="31"/>
  <c r="E668" i="31"/>
  <c r="AF667" i="31"/>
  <c r="Z667" i="31"/>
  <c r="AE667" i="31" s="1"/>
  <c r="O667" i="31"/>
  <c r="AG667" i="31" s="1"/>
  <c r="N667" i="31"/>
  <c r="M667" i="31"/>
  <c r="L667" i="31"/>
  <c r="K667" i="31"/>
  <c r="J667" i="31"/>
  <c r="I667" i="31"/>
  <c r="H667" i="31"/>
  <c r="G667" i="31"/>
  <c r="F667" i="31"/>
  <c r="E667" i="31"/>
  <c r="AG666" i="31"/>
  <c r="AF666" i="31"/>
  <c r="Z666" i="31"/>
  <c r="AE666" i="31" s="1"/>
  <c r="M666" i="31"/>
  <c r="L666" i="31"/>
  <c r="K666" i="31"/>
  <c r="J666" i="31"/>
  <c r="H666" i="31"/>
  <c r="G666" i="31"/>
  <c r="F666" i="31"/>
  <c r="E666" i="31"/>
  <c r="AG665" i="31"/>
  <c r="AF665" i="31"/>
  <c r="Z665" i="31"/>
  <c r="AE665" i="31" s="1"/>
  <c r="X665" i="31"/>
  <c r="M665" i="31"/>
  <c r="L665" i="31"/>
  <c r="K665" i="31"/>
  <c r="J665" i="31"/>
  <c r="G665" i="31"/>
  <c r="F665" i="31"/>
  <c r="E665" i="31"/>
  <c r="X664" i="31"/>
  <c r="AF664" i="31" s="1"/>
  <c r="O664" i="31"/>
  <c r="AG664" i="31" s="1"/>
  <c r="N664" i="31"/>
  <c r="Z664" i="31" s="1"/>
  <c r="AE664" i="31" s="1"/>
  <c r="M664" i="31"/>
  <c r="L664" i="31"/>
  <c r="K664" i="31"/>
  <c r="J664" i="31"/>
  <c r="I664" i="31"/>
  <c r="H664" i="31"/>
  <c r="G664" i="31"/>
  <c r="F664" i="31"/>
  <c r="E664" i="31"/>
  <c r="AF663" i="31"/>
  <c r="O663" i="31"/>
  <c r="AG663" i="31" s="1"/>
  <c r="N663" i="31"/>
  <c r="Z663" i="31" s="1"/>
  <c r="AE663" i="31" s="1"/>
  <c r="M663" i="31"/>
  <c r="L663" i="31"/>
  <c r="K663" i="31"/>
  <c r="J663" i="31"/>
  <c r="I663" i="31"/>
  <c r="H663" i="31"/>
  <c r="G663" i="31"/>
  <c r="F663" i="31"/>
  <c r="E663" i="31"/>
  <c r="AF662" i="31"/>
  <c r="Z662" i="31"/>
  <c r="AE662" i="31" s="1"/>
  <c r="O662" i="31"/>
  <c r="AG662" i="31" s="1"/>
  <c r="N662" i="31"/>
  <c r="M662" i="31"/>
  <c r="L662" i="31"/>
  <c r="K662" i="31"/>
  <c r="J662" i="31"/>
  <c r="I662" i="31"/>
  <c r="H662" i="31"/>
  <c r="G662" i="31"/>
  <c r="F662" i="31"/>
  <c r="E662" i="31"/>
  <c r="AF661" i="31"/>
  <c r="O661" i="31"/>
  <c r="AG661" i="31" s="1"/>
  <c r="N661" i="31"/>
  <c r="Z661" i="31" s="1"/>
  <c r="AE661" i="31" s="1"/>
  <c r="M661" i="31"/>
  <c r="L661" i="31"/>
  <c r="K661" i="31"/>
  <c r="J661" i="31"/>
  <c r="I661" i="31"/>
  <c r="H661" i="31"/>
  <c r="G661" i="31"/>
  <c r="F661" i="31"/>
  <c r="E661" i="31"/>
  <c r="AG660" i="31"/>
  <c r="AF660" i="31"/>
  <c r="O660" i="31"/>
  <c r="N660" i="31"/>
  <c r="Z660" i="31" s="1"/>
  <c r="AE660" i="31" s="1"/>
  <c r="M660" i="31"/>
  <c r="L660" i="31"/>
  <c r="K660" i="31"/>
  <c r="J660" i="31"/>
  <c r="I660" i="31"/>
  <c r="H660" i="31"/>
  <c r="G660" i="31"/>
  <c r="F660" i="31"/>
  <c r="E660" i="31"/>
  <c r="AG659" i="31"/>
  <c r="AF659" i="31"/>
  <c r="O659" i="31"/>
  <c r="N659" i="31"/>
  <c r="Z659" i="31" s="1"/>
  <c r="AE659" i="31" s="1"/>
  <c r="M659" i="31"/>
  <c r="L659" i="31"/>
  <c r="K659" i="31"/>
  <c r="J659" i="31"/>
  <c r="I659" i="31"/>
  <c r="H659" i="31"/>
  <c r="G659" i="31"/>
  <c r="F659" i="31"/>
  <c r="E659" i="31"/>
  <c r="AG658" i="31"/>
  <c r="AF658" i="31"/>
  <c r="Z658" i="31"/>
  <c r="AE658" i="31" s="1"/>
  <c r="O658" i="31"/>
  <c r="N658" i="31"/>
  <c r="M658" i="31"/>
  <c r="L658" i="31"/>
  <c r="K658" i="31"/>
  <c r="J658" i="31"/>
  <c r="I658" i="31"/>
  <c r="H658" i="31"/>
  <c r="G658" i="31"/>
  <c r="F658" i="31"/>
  <c r="E658" i="31"/>
  <c r="AF657" i="31"/>
  <c r="O657" i="31"/>
  <c r="AG657" i="31" s="1"/>
  <c r="N657" i="31"/>
  <c r="Z657" i="31" s="1"/>
  <c r="AE657" i="31" s="1"/>
  <c r="M657" i="31"/>
  <c r="L657" i="31"/>
  <c r="K657" i="31"/>
  <c r="J657" i="31"/>
  <c r="I657" i="31"/>
  <c r="H657" i="31"/>
  <c r="G657" i="31"/>
  <c r="F657" i="31"/>
  <c r="E657" i="31"/>
  <c r="AF656" i="31"/>
  <c r="O656" i="31"/>
  <c r="AG656" i="31" s="1"/>
  <c r="N656" i="31"/>
  <c r="Z656" i="31" s="1"/>
  <c r="AE656" i="31" s="1"/>
  <c r="M656" i="31"/>
  <c r="L656" i="31"/>
  <c r="K656" i="31"/>
  <c r="J656" i="31"/>
  <c r="I656" i="31"/>
  <c r="H656" i="31"/>
  <c r="G656" i="31"/>
  <c r="F656" i="31"/>
  <c r="E656" i="31"/>
  <c r="AF655" i="31"/>
  <c r="O655" i="31"/>
  <c r="AG655" i="31" s="1"/>
  <c r="N655" i="31"/>
  <c r="Z655" i="31" s="1"/>
  <c r="AE655" i="31" s="1"/>
  <c r="M655" i="31"/>
  <c r="L655" i="31"/>
  <c r="K655" i="31"/>
  <c r="J655" i="31"/>
  <c r="I655" i="31"/>
  <c r="H655" i="31"/>
  <c r="G655" i="31"/>
  <c r="F655" i="31"/>
  <c r="E655" i="31"/>
  <c r="AF654" i="31"/>
  <c r="O654" i="31"/>
  <c r="AG654" i="31" s="1"/>
  <c r="N654" i="31"/>
  <c r="Z654" i="31" s="1"/>
  <c r="AE654" i="31" s="1"/>
  <c r="M654" i="31"/>
  <c r="L654" i="31"/>
  <c r="K654" i="31"/>
  <c r="J654" i="31"/>
  <c r="I654" i="31"/>
  <c r="H654" i="31"/>
  <c r="G654" i="31"/>
  <c r="F654" i="31"/>
  <c r="E654" i="31"/>
  <c r="AF653" i="31"/>
  <c r="O653" i="31"/>
  <c r="AG653" i="31" s="1"/>
  <c r="N653" i="31"/>
  <c r="Z653" i="31" s="1"/>
  <c r="AE653" i="31" s="1"/>
  <c r="M653" i="31"/>
  <c r="L653" i="31"/>
  <c r="K653" i="31"/>
  <c r="J653" i="31"/>
  <c r="I653" i="31"/>
  <c r="H653" i="31"/>
  <c r="G653" i="31"/>
  <c r="F653" i="31"/>
  <c r="E653" i="31"/>
  <c r="AF652" i="31"/>
  <c r="O652" i="31"/>
  <c r="AG652" i="31" s="1"/>
  <c r="N652" i="31"/>
  <c r="Z652" i="31" s="1"/>
  <c r="AE652" i="31" s="1"/>
  <c r="M652" i="31"/>
  <c r="L652" i="31"/>
  <c r="K652" i="31"/>
  <c r="J652" i="31"/>
  <c r="I652" i="31"/>
  <c r="H652" i="31"/>
  <c r="G652" i="31"/>
  <c r="F652" i="31"/>
  <c r="E652" i="31"/>
  <c r="AG651" i="31"/>
  <c r="AF651" i="31"/>
  <c r="O651" i="31"/>
  <c r="N651" i="31"/>
  <c r="Z651" i="31" s="1"/>
  <c r="AE651" i="31" s="1"/>
  <c r="M651" i="31"/>
  <c r="L651" i="31"/>
  <c r="K651" i="31"/>
  <c r="J651" i="31"/>
  <c r="I651" i="31"/>
  <c r="H651" i="31"/>
  <c r="G651" i="31"/>
  <c r="F651" i="31"/>
  <c r="E651" i="31"/>
  <c r="AF650" i="31"/>
  <c r="Z650" i="31"/>
  <c r="AE650" i="31" s="1"/>
  <c r="O650" i="31"/>
  <c r="AG650" i="31" s="1"/>
  <c r="N650" i="31"/>
  <c r="M650" i="31"/>
  <c r="L650" i="31"/>
  <c r="K650" i="31"/>
  <c r="J650" i="31"/>
  <c r="I650" i="31"/>
  <c r="H650" i="31"/>
  <c r="G650" i="31"/>
  <c r="F650" i="31"/>
  <c r="E650" i="31"/>
  <c r="AF649" i="31"/>
  <c r="O649" i="31"/>
  <c r="AG649" i="31" s="1"/>
  <c r="N649" i="31"/>
  <c r="Z649" i="31" s="1"/>
  <c r="AE649" i="31" s="1"/>
  <c r="M649" i="31"/>
  <c r="L649" i="31"/>
  <c r="K649" i="31"/>
  <c r="J649" i="31"/>
  <c r="I649" i="31"/>
  <c r="H649" i="31"/>
  <c r="G649" i="31"/>
  <c r="F649" i="31"/>
  <c r="E649" i="31"/>
  <c r="AF648" i="31"/>
  <c r="O648" i="31"/>
  <c r="AG648" i="31" s="1"/>
  <c r="N648" i="31"/>
  <c r="Z648" i="31" s="1"/>
  <c r="AE648" i="31" s="1"/>
  <c r="M648" i="31"/>
  <c r="L648" i="31"/>
  <c r="K648" i="31"/>
  <c r="J648" i="31"/>
  <c r="I648" i="31"/>
  <c r="H648" i="31"/>
  <c r="G648" i="31"/>
  <c r="F648" i="31"/>
  <c r="E648" i="31"/>
  <c r="AF647" i="31"/>
  <c r="O647" i="31"/>
  <c r="AG647" i="31" s="1"/>
  <c r="N647" i="31"/>
  <c r="Z647" i="31" s="1"/>
  <c r="AE647" i="31" s="1"/>
  <c r="M647" i="31"/>
  <c r="L647" i="31"/>
  <c r="K647" i="31"/>
  <c r="J647" i="31"/>
  <c r="I647" i="31"/>
  <c r="H647" i="31"/>
  <c r="G647" i="31"/>
  <c r="F647" i="31"/>
  <c r="E647" i="31"/>
  <c r="AF646" i="31"/>
  <c r="O646" i="31"/>
  <c r="AG646" i="31" s="1"/>
  <c r="N646" i="31"/>
  <c r="Z646" i="31" s="1"/>
  <c r="AE646" i="31" s="1"/>
  <c r="M646" i="31"/>
  <c r="L646" i="31"/>
  <c r="K646" i="31"/>
  <c r="J646" i="31"/>
  <c r="I646" i="31"/>
  <c r="H646" i="31"/>
  <c r="G646" i="31"/>
  <c r="F646" i="31"/>
  <c r="E646" i="31"/>
  <c r="AF645" i="31"/>
  <c r="O645" i="31"/>
  <c r="AG645" i="31" s="1"/>
  <c r="N645" i="31"/>
  <c r="Z645" i="31" s="1"/>
  <c r="AE645" i="31" s="1"/>
  <c r="M645" i="31"/>
  <c r="L645" i="31"/>
  <c r="K645" i="31"/>
  <c r="J645" i="31"/>
  <c r="I645" i="31"/>
  <c r="H645" i="31"/>
  <c r="G645" i="31"/>
  <c r="F645" i="31"/>
  <c r="E645" i="31"/>
  <c r="AG644" i="31"/>
  <c r="AF644" i="31"/>
  <c r="O644" i="31"/>
  <c r="N644" i="31"/>
  <c r="Z644" i="31" s="1"/>
  <c r="AE644" i="31" s="1"/>
  <c r="M644" i="31"/>
  <c r="L644" i="31"/>
  <c r="K644" i="31"/>
  <c r="J644" i="31"/>
  <c r="I644" i="31"/>
  <c r="H644" i="31"/>
  <c r="G644" i="31"/>
  <c r="F644" i="31"/>
  <c r="E644" i="31"/>
  <c r="AF643" i="31"/>
  <c r="AE643" i="31"/>
  <c r="O643" i="31"/>
  <c r="AG643" i="31" s="1"/>
  <c r="N643" i="31"/>
  <c r="Z643" i="31" s="1"/>
  <c r="M643" i="31"/>
  <c r="L643" i="31"/>
  <c r="K643" i="31"/>
  <c r="J643" i="31"/>
  <c r="I643" i="31"/>
  <c r="H643" i="31"/>
  <c r="G643" i="31"/>
  <c r="F643" i="31"/>
  <c r="E643" i="31"/>
  <c r="AG642" i="31"/>
  <c r="AF642" i="31"/>
  <c r="O642" i="31"/>
  <c r="N642" i="31"/>
  <c r="Z642" i="31" s="1"/>
  <c r="AE642" i="31" s="1"/>
  <c r="M642" i="31"/>
  <c r="L642" i="31"/>
  <c r="K642" i="31"/>
  <c r="J642" i="31"/>
  <c r="I642" i="31"/>
  <c r="H642" i="31"/>
  <c r="G642" i="31"/>
  <c r="F642" i="31"/>
  <c r="E642" i="31"/>
  <c r="AF641" i="31"/>
  <c r="Z641" i="31"/>
  <c r="AE641" i="31" s="1"/>
  <c r="O641" i="31"/>
  <c r="AG641" i="31" s="1"/>
  <c r="N641" i="31"/>
  <c r="M641" i="31"/>
  <c r="L641" i="31"/>
  <c r="K641" i="31"/>
  <c r="J641" i="31"/>
  <c r="I641" i="31"/>
  <c r="H641" i="31"/>
  <c r="G641" i="31"/>
  <c r="F641" i="31"/>
  <c r="E641" i="31"/>
  <c r="AF640" i="31"/>
  <c r="O640" i="31"/>
  <c r="AG640" i="31" s="1"/>
  <c r="N640" i="31"/>
  <c r="Z640" i="31" s="1"/>
  <c r="AE640" i="31" s="1"/>
  <c r="M640" i="31"/>
  <c r="L640" i="31"/>
  <c r="K640" i="31"/>
  <c r="J640" i="31"/>
  <c r="I640" i="31"/>
  <c r="H640" i="31"/>
  <c r="G640" i="31"/>
  <c r="F640" i="31"/>
  <c r="E640" i="31"/>
  <c r="AF639" i="31"/>
  <c r="O639" i="31"/>
  <c r="AG639" i="31" s="1"/>
  <c r="N639" i="31"/>
  <c r="Z639" i="31" s="1"/>
  <c r="AE639" i="31" s="1"/>
  <c r="M639" i="31"/>
  <c r="L639" i="31"/>
  <c r="K639" i="31"/>
  <c r="J639" i="31"/>
  <c r="I639" i="31"/>
  <c r="H639" i="31"/>
  <c r="G639" i="31"/>
  <c r="F639" i="31"/>
  <c r="E639" i="31"/>
  <c r="AF638" i="31"/>
  <c r="O638" i="31"/>
  <c r="AG638" i="31" s="1"/>
  <c r="N638" i="31"/>
  <c r="Z638" i="31" s="1"/>
  <c r="AE638" i="31" s="1"/>
  <c r="M638" i="31"/>
  <c r="L638" i="31"/>
  <c r="K638" i="31"/>
  <c r="J638" i="31"/>
  <c r="I638" i="31"/>
  <c r="H638" i="31"/>
  <c r="G638" i="31"/>
  <c r="F638" i="31"/>
  <c r="E638" i="31"/>
  <c r="AF637" i="31"/>
  <c r="O637" i="31"/>
  <c r="AG637" i="31" s="1"/>
  <c r="N637" i="31"/>
  <c r="Z637" i="31" s="1"/>
  <c r="AE637" i="31" s="1"/>
  <c r="M637" i="31"/>
  <c r="L637" i="31"/>
  <c r="K637" i="31"/>
  <c r="J637" i="31"/>
  <c r="I637" i="31"/>
  <c r="H637" i="31"/>
  <c r="G637" i="31"/>
  <c r="F637" i="31"/>
  <c r="E637" i="31"/>
  <c r="AG636" i="31"/>
  <c r="AF636" i="31"/>
  <c r="O636" i="31"/>
  <c r="N636" i="31"/>
  <c r="Z636" i="31" s="1"/>
  <c r="AE636" i="31" s="1"/>
  <c r="M636" i="31"/>
  <c r="L636" i="31"/>
  <c r="K636" i="31"/>
  <c r="J636" i="31"/>
  <c r="I636" i="31"/>
  <c r="H636" i="31"/>
  <c r="G636" i="31"/>
  <c r="F636" i="31"/>
  <c r="E636" i="31"/>
  <c r="AF635" i="31"/>
  <c r="O635" i="31"/>
  <c r="AG635" i="31" s="1"/>
  <c r="N635" i="31"/>
  <c r="Z635" i="31" s="1"/>
  <c r="AE635" i="31" s="1"/>
  <c r="M635" i="31"/>
  <c r="L635" i="31"/>
  <c r="K635" i="31"/>
  <c r="J635" i="31"/>
  <c r="I635" i="31"/>
  <c r="H635" i="31"/>
  <c r="G635" i="31"/>
  <c r="F635" i="31"/>
  <c r="E635" i="31"/>
  <c r="AG634" i="31"/>
  <c r="AF634" i="31"/>
  <c r="Z634" i="31"/>
  <c r="AE634" i="31" s="1"/>
  <c r="AF633" i="31"/>
  <c r="O633" i="31"/>
  <c r="AG633" i="31" s="1"/>
  <c r="N633" i="31"/>
  <c r="Z633" i="31" s="1"/>
  <c r="AE633" i="31" s="1"/>
  <c r="M633" i="31"/>
  <c r="L633" i="31"/>
  <c r="K633" i="31"/>
  <c r="J633" i="31"/>
  <c r="I633" i="31"/>
  <c r="H633" i="31"/>
  <c r="G633" i="31"/>
  <c r="F633" i="31"/>
  <c r="E633" i="31"/>
  <c r="AF632" i="31"/>
  <c r="O632" i="31"/>
  <c r="AG632" i="31" s="1"/>
  <c r="N632" i="31"/>
  <c r="Z632" i="31" s="1"/>
  <c r="AE632" i="31" s="1"/>
  <c r="M632" i="31"/>
  <c r="L632" i="31"/>
  <c r="K632" i="31"/>
  <c r="J632" i="31"/>
  <c r="I632" i="31"/>
  <c r="H632" i="31"/>
  <c r="G632" i="31"/>
  <c r="F632" i="31"/>
  <c r="E632" i="31"/>
  <c r="AG631" i="31"/>
  <c r="AF631" i="31"/>
  <c r="AE631" i="31"/>
  <c r="AG630" i="31"/>
  <c r="AF630" i="31"/>
  <c r="Z630" i="31"/>
  <c r="AE630" i="31" s="1"/>
  <c r="M630" i="31"/>
  <c r="L630" i="31"/>
  <c r="K630" i="31"/>
  <c r="J630" i="31"/>
  <c r="H630" i="31"/>
  <c r="G630" i="31"/>
  <c r="F630" i="31"/>
  <c r="E630" i="31"/>
  <c r="AG629" i="31"/>
  <c r="AF629" i="31"/>
  <c r="Z629" i="31"/>
  <c r="AE629" i="31" s="1"/>
  <c r="X629" i="31"/>
  <c r="M629" i="31"/>
  <c r="L629" i="31"/>
  <c r="K629" i="31"/>
  <c r="J629" i="31"/>
  <c r="G629" i="31"/>
  <c r="F629" i="31"/>
  <c r="E629" i="31"/>
  <c r="X628" i="31"/>
  <c r="AF628" i="31" s="1"/>
  <c r="O628" i="31"/>
  <c r="AG628" i="31" s="1"/>
  <c r="N628" i="31"/>
  <c r="Z628" i="31" s="1"/>
  <c r="AE628" i="31" s="1"/>
  <c r="M628" i="31"/>
  <c r="L628" i="31"/>
  <c r="K628" i="31"/>
  <c r="J628" i="31"/>
  <c r="I628" i="31"/>
  <c r="H628" i="31"/>
  <c r="G628" i="31"/>
  <c r="F628" i="31"/>
  <c r="E628" i="31"/>
  <c r="AF627" i="31"/>
  <c r="O627" i="31"/>
  <c r="AG627" i="31" s="1"/>
  <c r="N627" i="31"/>
  <c r="Z627" i="31" s="1"/>
  <c r="AE627" i="31" s="1"/>
  <c r="M627" i="31"/>
  <c r="L627" i="31"/>
  <c r="K627" i="31"/>
  <c r="J627" i="31"/>
  <c r="I627" i="31"/>
  <c r="H627" i="31"/>
  <c r="G627" i="31"/>
  <c r="F627" i="31"/>
  <c r="E627" i="31"/>
  <c r="AF626" i="31"/>
  <c r="Z626" i="31"/>
  <c r="AE626" i="31" s="1"/>
  <c r="O626" i="31"/>
  <c r="AG626" i="31" s="1"/>
  <c r="N626" i="31"/>
  <c r="M626" i="31"/>
  <c r="L626" i="31"/>
  <c r="K626" i="31"/>
  <c r="J626" i="31"/>
  <c r="I626" i="31"/>
  <c r="H626" i="31"/>
  <c r="G626" i="31"/>
  <c r="F626" i="31"/>
  <c r="E626" i="31"/>
  <c r="AF625" i="31"/>
  <c r="O625" i="31"/>
  <c r="AG625" i="31" s="1"/>
  <c r="N625" i="31"/>
  <c r="Z625" i="31" s="1"/>
  <c r="AE625" i="31" s="1"/>
  <c r="M625" i="31"/>
  <c r="L625" i="31"/>
  <c r="K625" i="31"/>
  <c r="J625" i="31"/>
  <c r="I625" i="31"/>
  <c r="H625" i="31"/>
  <c r="G625" i="31"/>
  <c r="F625" i="31"/>
  <c r="E625" i="31"/>
  <c r="AG624" i="31"/>
  <c r="AF624" i="31"/>
  <c r="O624" i="31"/>
  <c r="N624" i="31"/>
  <c r="Z624" i="31" s="1"/>
  <c r="AE624" i="31" s="1"/>
  <c r="M624" i="31"/>
  <c r="L624" i="31"/>
  <c r="K624" i="31"/>
  <c r="J624" i="31"/>
  <c r="I624" i="31"/>
  <c r="H624" i="31"/>
  <c r="G624" i="31"/>
  <c r="F624" i="31"/>
  <c r="E624" i="31"/>
  <c r="AF623" i="31"/>
  <c r="O623" i="31"/>
  <c r="AG623" i="31" s="1"/>
  <c r="N623" i="31"/>
  <c r="Z623" i="31" s="1"/>
  <c r="AE623" i="31" s="1"/>
  <c r="M623" i="31"/>
  <c r="L623" i="31"/>
  <c r="K623" i="31"/>
  <c r="J623" i="31"/>
  <c r="I623" i="31"/>
  <c r="H623" i="31"/>
  <c r="G623" i="31"/>
  <c r="F623" i="31"/>
  <c r="E623" i="31"/>
  <c r="AG622" i="31"/>
  <c r="AF622" i="31"/>
  <c r="O622" i="31"/>
  <c r="N622" i="31"/>
  <c r="Z622" i="31" s="1"/>
  <c r="AE622" i="31" s="1"/>
  <c r="M622" i="31"/>
  <c r="L622" i="31"/>
  <c r="K622" i="31"/>
  <c r="J622" i="31"/>
  <c r="I622" i="31"/>
  <c r="H622" i="31"/>
  <c r="G622" i="31"/>
  <c r="F622" i="31"/>
  <c r="E622" i="31"/>
  <c r="AF621" i="31"/>
  <c r="O621" i="31"/>
  <c r="AG621" i="31" s="1"/>
  <c r="N621" i="31"/>
  <c r="Z621" i="31" s="1"/>
  <c r="AE621" i="31" s="1"/>
  <c r="M621" i="31"/>
  <c r="L621" i="31"/>
  <c r="K621" i="31"/>
  <c r="J621" i="31"/>
  <c r="I621" i="31"/>
  <c r="H621" i="31"/>
  <c r="G621" i="31"/>
  <c r="F621" i="31"/>
  <c r="E621" i="31"/>
  <c r="AF620" i="31"/>
  <c r="O620" i="31"/>
  <c r="AG620" i="31" s="1"/>
  <c r="N620" i="31"/>
  <c r="Z620" i="31" s="1"/>
  <c r="AE620" i="31" s="1"/>
  <c r="M620" i="31"/>
  <c r="L620" i="31"/>
  <c r="K620" i="31"/>
  <c r="J620" i="31"/>
  <c r="I620" i="31"/>
  <c r="H620" i="31"/>
  <c r="G620" i="31"/>
  <c r="F620" i="31"/>
  <c r="E620" i="31"/>
  <c r="AF619" i="31"/>
  <c r="O619" i="31"/>
  <c r="AG619" i="31" s="1"/>
  <c r="N619" i="31"/>
  <c r="Z619" i="31" s="1"/>
  <c r="AE619" i="31" s="1"/>
  <c r="M619" i="31"/>
  <c r="L619" i="31"/>
  <c r="K619" i="31"/>
  <c r="J619" i="31"/>
  <c r="I619" i="31"/>
  <c r="H619" i="31"/>
  <c r="G619" i="31"/>
  <c r="F619" i="31"/>
  <c r="E619" i="31"/>
  <c r="AF618" i="31"/>
  <c r="O618" i="31"/>
  <c r="AG618" i="31" s="1"/>
  <c r="N618" i="31"/>
  <c r="Z618" i="31" s="1"/>
  <c r="AE618" i="31" s="1"/>
  <c r="M618" i="31"/>
  <c r="L618" i="31"/>
  <c r="K618" i="31"/>
  <c r="J618" i="31"/>
  <c r="I618" i="31"/>
  <c r="H618" i="31"/>
  <c r="G618" i="31"/>
  <c r="F618" i="31"/>
  <c r="E618" i="31"/>
  <c r="AF617" i="31"/>
  <c r="O617" i="31"/>
  <c r="AG617" i="31" s="1"/>
  <c r="N617" i="31"/>
  <c r="Z617" i="31" s="1"/>
  <c r="AE617" i="31" s="1"/>
  <c r="M617" i="31"/>
  <c r="L617" i="31"/>
  <c r="K617" i="31"/>
  <c r="J617" i="31"/>
  <c r="I617" i="31"/>
  <c r="H617" i="31"/>
  <c r="G617" i="31"/>
  <c r="F617" i="31"/>
  <c r="E617" i="31"/>
  <c r="AF616" i="31"/>
  <c r="O616" i="31"/>
  <c r="AG616" i="31" s="1"/>
  <c r="N616" i="31"/>
  <c r="Z616" i="31" s="1"/>
  <c r="AE616" i="31" s="1"/>
  <c r="M616" i="31"/>
  <c r="L616" i="31"/>
  <c r="K616" i="31"/>
  <c r="J616" i="31"/>
  <c r="I616" i="31"/>
  <c r="H616" i="31"/>
  <c r="G616" i="31"/>
  <c r="F616" i="31"/>
  <c r="E616" i="31"/>
  <c r="AG615" i="31"/>
  <c r="AF615" i="31"/>
  <c r="O615" i="31"/>
  <c r="N615" i="31"/>
  <c r="Z615" i="31" s="1"/>
  <c r="AE615" i="31" s="1"/>
  <c r="M615" i="31"/>
  <c r="L615" i="31"/>
  <c r="K615" i="31"/>
  <c r="J615" i="31"/>
  <c r="I615" i="31"/>
  <c r="H615" i="31"/>
  <c r="G615" i="31"/>
  <c r="F615" i="31"/>
  <c r="E615" i="31"/>
  <c r="AG614" i="31"/>
  <c r="AF614" i="31"/>
  <c r="Z614" i="31"/>
  <c r="AE614" i="31" s="1"/>
  <c r="O614" i="31"/>
  <c r="N614" i="31"/>
  <c r="M614" i="31"/>
  <c r="L614" i="31"/>
  <c r="K614" i="31"/>
  <c r="J614" i="31"/>
  <c r="I614" i="31"/>
  <c r="H614" i="31"/>
  <c r="G614" i="31"/>
  <c r="F614" i="31"/>
  <c r="E614" i="31"/>
  <c r="AF613" i="31"/>
  <c r="Z613" i="31"/>
  <c r="AE613" i="31" s="1"/>
  <c r="O613" i="31"/>
  <c r="AG613" i="31" s="1"/>
  <c r="N613" i="31"/>
  <c r="M613" i="31"/>
  <c r="L613" i="31"/>
  <c r="K613" i="31"/>
  <c r="J613" i="31"/>
  <c r="I613" i="31"/>
  <c r="H613" i="31"/>
  <c r="G613" i="31"/>
  <c r="F613" i="31"/>
  <c r="E613" i="31"/>
  <c r="AF612" i="31"/>
  <c r="O612" i="31"/>
  <c r="AG612" i="31" s="1"/>
  <c r="N612" i="31"/>
  <c r="Z612" i="31" s="1"/>
  <c r="AE612" i="31" s="1"/>
  <c r="M612" i="31"/>
  <c r="L612" i="31"/>
  <c r="K612" i="31"/>
  <c r="J612" i="31"/>
  <c r="I612" i="31"/>
  <c r="H612" i="31"/>
  <c r="G612" i="31"/>
  <c r="F612" i="31"/>
  <c r="E612" i="31"/>
  <c r="AF611" i="31"/>
  <c r="O611" i="31"/>
  <c r="AG611" i="31" s="1"/>
  <c r="N611" i="31"/>
  <c r="Z611" i="31" s="1"/>
  <c r="AE611" i="31" s="1"/>
  <c r="M611" i="31"/>
  <c r="L611" i="31"/>
  <c r="K611" i="31"/>
  <c r="J611" i="31"/>
  <c r="I611" i="31"/>
  <c r="H611" i="31"/>
  <c r="G611" i="31"/>
  <c r="F611" i="31"/>
  <c r="E611" i="31"/>
  <c r="AF610" i="31"/>
  <c r="O610" i="31"/>
  <c r="AG610" i="31" s="1"/>
  <c r="N610" i="31"/>
  <c r="Z610" i="31" s="1"/>
  <c r="AE610" i="31" s="1"/>
  <c r="M610" i="31"/>
  <c r="L610" i="31"/>
  <c r="K610" i="31"/>
  <c r="J610" i="31"/>
  <c r="I610" i="31"/>
  <c r="H610" i="31"/>
  <c r="G610" i="31"/>
  <c r="F610" i="31"/>
  <c r="E610" i="31"/>
  <c r="AF609" i="31"/>
  <c r="O609" i="31"/>
  <c r="AG609" i="31" s="1"/>
  <c r="N609" i="31"/>
  <c r="Z609" i="31" s="1"/>
  <c r="AE609" i="31" s="1"/>
  <c r="M609" i="31"/>
  <c r="L609" i="31"/>
  <c r="K609" i="31"/>
  <c r="J609" i="31"/>
  <c r="I609" i="31"/>
  <c r="H609" i="31"/>
  <c r="G609" i="31"/>
  <c r="F609" i="31"/>
  <c r="E609" i="31"/>
  <c r="AF608" i="31"/>
  <c r="O608" i="31"/>
  <c r="AG608" i="31" s="1"/>
  <c r="N608" i="31"/>
  <c r="Z608" i="31" s="1"/>
  <c r="AE608" i="31" s="1"/>
  <c r="M608" i="31"/>
  <c r="L608" i="31"/>
  <c r="K608" i="31"/>
  <c r="J608" i="31"/>
  <c r="I608" i="31"/>
  <c r="H608" i="31"/>
  <c r="G608" i="31"/>
  <c r="F608" i="31"/>
  <c r="E608" i="31"/>
  <c r="AG607" i="31"/>
  <c r="AF607" i="31"/>
  <c r="O607" i="31"/>
  <c r="N607" i="31"/>
  <c r="Z607" i="31" s="1"/>
  <c r="AE607" i="31" s="1"/>
  <c r="M607" i="31"/>
  <c r="L607" i="31"/>
  <c r="K607" i="31"/>
  <c r="J607" i="31"/>
  <c r="I607" i="31"/>
  <c r="H607" i="31"/>
  <c r="G607" i="31"/>
  <c r="F607" i="31"/>
  <c r="E607" i="31"/>
  <c r="AF606" i="31"/>
  <c r="Z606" i="31"/>
  <c r="AE606" i="31" s="1"/>
  <c r="O606" i="31"/>
  <c r="AG606" i="31" s="1"/>
  <c r="N606" i="31"/>
  <c r="M606" i="31"/>
  <c r="L606" i="31"/>
  <c r="K606" i="31"/>
  <c r="J606" i="31"/>
  <c r="I606" i="31"/>
  <c r="H606" i="31"/>
  <c r="G606" i="31"/>
  <c r="F606" i="31"/>
  <c r="E606" i="31"/>
  <c r="AF605" i="31"/>
  <c r="O605" i="31"/>
  <c r="AG605" i="31" s="1"/>
  <c r="N605" i="31"/>
  <c r="Z605" i="31" s="1"/>
  <c r="AE605" i="31" s="1"/>
  <c r="M605" i="31"/>
  <c r="L605" i="31"/>
  <c r="K605" i="31"/>
  <c r="J605" i="31"/>
  <c r="I605" i="31"/>
  <c r="H605" i="31"/>
  <c r="G605" i="31"/>
  <c r="F605" i="31"/>
  <c r="E605" i="31"/>
  <c r="AF604" i="31"/>
  <c r="O604" i="31"/>
  <c r="AG604" i="31" s="1"/>
  <c r="N604" i="31"/>
  <c r="Z604" i="31" s="1"/>
  <c r="AE604" i="31" s="1"/>
  <c r="M604" i="31"/>
  <c r="L604" i="31"/>
  <c r="K604" i="31"/>
  <c r="J604" i="31"/>
  <c r="I604" i="31"/>
  <c r="H604" i="31"/>
  <c r="G604" i="31"/>
  <c r="F604" i="31"/>
  <c r="E604" i="31"/>
  <c r="AF603" i="31"/>
  <c r="O603" i="31"/>
  <c r="AG603" i="31" s="1"/>
  <c r="N603" i="31"/>
  <c r="Z603" i="31" s="1"/>
  <c r="AE603" i="31" s="1"/>
  <c r="M603" i="31"/>
  <c r="L603" i="31"/>
  <c r="K603" i="31"/>
  <c r="J603" i="31"/>
  <c r="I603" i="31"/>
  <c r="H603" i="31"/>
  <c r="G603" i="31"/>
  <c r="F603" i="31"/>
  <c r="E603" i="31"/>
  <c r="AF602" i="31"/>
  <c r="O602" i="31"/>
  <c r="AG602" i="31" s="1"/>
  <c r="N602" i="31"/>
  <c r="Z602" i="31" s="1"/>
  <c r="AE602" i="31" s="1"/>
  <c r="M602" i="31"/>
  <c r="L602" i="31"/>
  <c r="K602" i="31"/>
  <c r="J602" i="31"/>
  <c r="I602" i="31"/>
  <c r="H602" i="31"/>
  <c r="G602" i="31"/>
  <c r="F602" i="31"/>
  <c r="E602" i="31"/>
  <c r="AF601" i="31"/>
  <c r="Z601" i="31"/>
  <c r="AE601" i="31" s="1"/>
  <c r="O601" i="31"/>
  <c r="AG601" i="31" s="1"/>
  <c r="N601" i="31"/>
  <c r="M601" i="31"/>
  <c r="L601" i="31"/>
  <c r="K601" i="31"/>
  <c r="J601" i="31"/>
  <c r="I601" i="31"/>
  <c r="H601" i="31"/>
  <c r="G601" i="31"/>
  <c r="F601" i="31"/>
  <c r="E601" i="31"/>
  <c r="AF600" i="31"/>
  <c r="O600" i="31"/>
  <c r="AG600" i="31" s="1"/>
  <c r="N600" i="31"/>
  <c r="Z600" i="31" s="1"/>
  <c r="AE600" i="31" s="1"/>
  <c r="M600" i="31"/>
  <c r="L600" i="31"/>
  <c r="K600" i="31"/>
  <c r="J600" i="31"/>
  <c r="I600" i="31"/>
  <c r="H600" i="31"/>
  <c r="G600" i="31"/>
  <c r="F600" i="31"/>
  <c r="E600" i="31"/>
  <c r="AG599" i="31"/>
  <c r="AF599" i="31"/>
  <c r="O599" i="31"/>
  <c r="N599" i="31"/>
  <c r="Z599" i="31" s="1"/>
  <c r="AE599" i="31" s="1"/>
  <c r="M599" i="31"/>
  <c r="L599" i="31"/>
  <c r="K599" i="31"/>
  <c r="J599" i="31"/>
  <c r="I599" i="31"/>
  <c r="H599" i="31"/>
  <c r="G599" i="31"/>
  <c r="F599" i="31"/>
  <c r="E599" i="31"/>
  <c r="AG598" i="31"/>
  <c r="AF598" i="31"/>
  <c r="Z598" i="31"/>
  <c r="AE598" i="31" s="1"/>
  <c r="AF597" i="31"/>
  <c r="O597" i="31"/>
  <c r="AG597" i="31" s="1"/>
  <c r="N597" i="31"/>
  <c r="Z597" i="31" s="1"/>
  <c r="AE597" i="31" s="1"/>
  <c r="M597" i="31"/>
  <c r="L597" i="31"/>
  <c r="K597" i="31"/>
  <c r="J597" i="31"/>
  <c r="I597" i="31"/>
  <c r="H597" i="31"/>
  <c r="G597" i="31"/>
  <c r="F597" i="31"/>
  <c r="E597" i="31"/>
  <c r="AF596" i="31"/>
  <c r="O596" i="31"/>
  <c r="AG596" i="31" s="1"/>
  <c r="N596" i="31"/>
  <c r="Z596" i="31" s="1"/>
  <c r="AE596" i="31" s="1"/>
  <c r="M596" i="31"/>
  <c r="L596" i="31"/>
  <c r="K596" i="31"/>
  <c r="J596" i="31"/>
  <c r="I596" i="31"/>
  <c r="H596" i="31"/>
  <c r="G596" i="31"/>
  <c r="F596" i="31"/>
  <c r="E596" i="31"/>
  <c r="AG595" i="31"/>
  <c r="AF595" i="31"/>
  <c r="Z595" i="31"/>
  <c r="AE595" i="31" s="1"/>
  <c r="M595" i="31"/>
  <c r="L595" i="31"/>
  <c r="K595" i="31"/>
  <c r="J595" i="31"/>
  <c r="H595" i="31"/>
  <c r="G595" i="31"/>
  <c r="F595" i="31"/>
  <c r="E595" i="31"/>
  <c r="AG594" i="31"/>
  <c r="Z594" i="31"/>
  <c r="AE594" i="31" s="1"/>
  <c r="X594" i="31"/>
  <c r="AF594" i="31" s="1"/>
  <c r="M594" i="31"/>
  <c r="L594" i="31"/>
  <c r="K594" i="31"/>
  <c r="J594" i="31"/>
  <c r="G594" i="31"/>
  <c r="F594" i="31"/>
  <c r="E594" i="31"/>
  <c r="AF593" i="31"/>
  <c r="X593" i="31"/>
  <c r="O593" i="31"/>
  <c r="AG593" i="31" s="1"/>
  <c r="N593" i="31"/>
  <c r="Z593" i="31" s="1"/>
  <c r="AE593" i="31" s="1"/>
  <c r="M593" i="31"/>
  <c r="L593" i="31"/>
  <c r="K593" i="31"/>
  <c r="J593" i="31"/>
  <c r="I593" i="31"/>
  <c r="H593" i="31"/>
  <c r="G593" i="31"/>
  <c r="F593" i="31"/>
  <c r="E593" i="31"/>
  <c r="AF592" i="31"/>
  <c r="O592" i="31"/>
  <c r="AG592" i="31" s="1"/>
  <c r="N592" i="31"/>
  <c r="Z592" i="31" s="1"/>
  <c r="AE592" i="31" s="1"/>
  <c r="M592" i="31"/>
  <c r="L592" i="31"/>
  <c r="K592" i="31"/>
  <c r="J592" i="31"/>
  <c r="I592" i="31"/>
  <c r="H592" i="31"/>
  <c r="G592" i="31"/>
  <c r="F592" i="31"/>
  <c r="E592" i="31"/>
  <c r="AF591" i="31"/>
  <c r="O591" i="31"/>
  <c r="AG591" i="31" s="1"/>
  <c r="N591" i="31"/>
  <c r="Z591" i="31" s="1"/>
  <c r="AE591" i="31" s="1"/>
  <c r="M591" i="31"/>
  <c r="L591" i="31"/>
  <c r="K591" i="31"/>
  <c r="J591" i="31"/>
  <c r="I591" i="31"/>
  <c r="H591" i="31"/>
  <c r="G591" i="31"/>
  <c r="F591" i="31"/>
  <c r="E591" i="31"/>
  <c r="AG590" i="31"/>
  <c r="AF590" i="31"/>
  <c r="O590" i="31"/>
  <c r="N590" i="31"/>
  <c r="Z590" i="31" s="1"/>
  <c r="AE590" i="31" s="1"/>
  <c r="M590" i="31"/>
  <c r="L590" i="31"/>
  <c r="K590" i="31"/>
  <c r="J590" i="31"/>
  <c r="I590" i="31"/>
  <c r="H590" i="31"/>
  <c r="G590" i="31"/>
  <c r="F590" i="31"/>
  <c r="E590" i="31"/>
  <c r="AG589" i="31"/>
  <c r="AF589" i="31"/>
  <c r="Z589" i="31"/>
  <c r="AE589" i="31" s="1"/>
  <c r="O589" i="31"/>
  <c r="N589" i="31"/>
  <c r="M589" i="31"/>
  <c r="L589" i="31"/>
  <c r="K589" i="31"/>
  <c r="J589" i="31"/>
  <c r="I589" i="31"/>
  <c r="H589" i="31"/>
  <c r="G589" i="31"/>
  <c r="F589" i="31"/>
  <c r="E589" i="31"/>
  <c r="AG588" i="31"/>
  <c r="AF588" i="31"/>
  <c r="O588" i="31"/>
  <c r="N588" i="31"/>
  <c r="Z588" i="31" s="1"/>
  <c r="AE588" i="31" s="1"/>
  <c r="M588" i="31"/>
  <c r="L588" i="31"/>
  <c r="K588" i="31"/>
  <c r="J588" i="31"/>
  <c r="I588" i="31"/>
  <c r="H588" i="31"/>
  <c r="G588" i="31"/>
  <c r="F588" i="31"/>
  <c r="E588" i="31"/>
  <c r="AF587" i="31"/>
  <c r="O587" i="31"/>
  <c r="AG587" i="31" s="1"/>
  <c r="N587" i="31"/>
  <c r="Z587" i="31" s="1"/>
  <c r="AE587" i="31" s="1"/>
  <c r="M587" i="31"/>
  <c r="L587" i="31"/>
  <c r="K587" i="31"/>
  <c r="J587" i="31"/>
  <c r="I587" i="31"/>
  <c r="H587" i="31"/>
  <c r="G587" i="31"/>
  <c r="F587" i="31"/>
  <c r="E587" i="31"/>
  <c r="AF586" i="31"/>
  <c r="O586" i="31"/>
  <c r="AG586" i="31" s="1"/>
  <c r="N586" i="31"/>
  <c r="Z586" i="31" s="1"/>
  <c r="AE586" i="31" s="1"/>
  <c r="M586" i="31"/>
  <c r="L586" i="31"/>
  <c r="K586" i="31"/>
  <c r="J586" i="31"/>
  <c r="I586" i="31"/>
  <c r="H586" i="31"/>
  <c r="G586" i="31"/>
  <c r="F586" i="31"/>
  <c r="E586" i="31"/>
  <c r="AF585" i="31"/>
  <c r="O585" i="31"/>
  <c r="AG585" i="31" s="1"/>
  <c r="N585" i="31"/>
  <c r="Z585" i="31" s="1"/>
  <c r="AE585" i="31" s="1"/>
  <c r="M585" i="31"/>
  <c r="L585" i="31"/>
  <c r="K585" i="31"/>
  <c r="J585" i="31"/>
  <c r="I585" i="31"/>
  <c r="H585" i="31"/>
  <c r="G585" i="31"/>
  <c r="F585" i="31"/>
  <c r="E585" i="31"/>
  <c r="AF584" i="31"/>
  <c r="O584" i="31"/>
  <c r="AG584" i="31" s="1"/>
  <c r="N584" i="31"/>
  <c r="Z584" i="31" s="1"/>
  <c r="AE584" i="31" s="1"/>
  <c r="M584" i="31"/>
  <c r="L584" i="31"/>
  <c r="K584" i="31"/>
  <c r="J584" i="31"/>
  <c r="I584" i="31"/>
  <c r="H584" i="31"/>
  <c r="G584" i="31"/>
  <c r="F584" i="31"/>
  <c r="E584" i="31"/>
  <c r="AG583" i="31"/>
  <c r="AF583" i="31"/>
  <c r="O583" i="31"/>
  <c r="N583" i="31"/>
  <c r="Z583" i="31" s="1"/>
  <c r="AE583" i="31" s="1"/>
  <c r="M583" i="31"/>
  <c r="L583" i="31"/>
  <c r="K583" i="31"/>
  <c r="J583" i="31"/>
  <c r="I583" i="31"/>
  <c r="H583" i="31"/>
  <c r="G583" i="31"/>
  <c r="F583" i="31"/>
  <c r="E583" i="31"/>
  <c r="AF582" i="31"/>
  <c r="O582" i="31"/>
  <c r="AG582" i="31" s="1"/>
  <c r="N582" i="31"/>
  <c r="Z582" i="31" s="1"/>
  <c r="AE582" i="31" s="1"/>
  <c r="M582" i="31"/>
  <c r="L582" i="31"/>
  <c r="K582" i="31"/>
  <c r="J582" i="31"/>
  <c r="I582" i="31"/>
  <c r="H582" i="31"/>
  <c r="G582" i="31"/>
  <c r="F582" i="31"/>
  <c r="E582" i="31"/>
  <c r="AG581" i="31"/>
  <c r="AF581" i="31"/>
  <c r="Z581" i="31"/>
  <c r="AE581" i="31" s="1"/>
  <c r="O581" i="31"/>
  <c r="N581" i="31"/>
  <c r="M581" i="31"/>
  <c r="L581" i="31"/>
  <c r="K581" i="31"/>
  <c r="J581" i="31"/>
  <c r="I581" i="31"/>
  <c r="H581" i="31"/>
  <c r="G581" i="31"/>
  <c r="F581" i="31"/>
  <c r="E581" i="31"/>
  <c r="AG580" i="31"/>
  <c r="AF580" i="31"/>
  <c r="O580" i="31"/>
  <c r="N580" i="31"/>
  <c r="Z580" i="31" s="1"/>
  <c r="AE580" i="31" s="1"/>
  <c r="M580" i="31"/>
  <c r="L580" i="31"/>
  <c r="K580" i="31"/>
  <c r="J580" i="31"/>
  <c r="I580" i="31"/>
  <c r="H580" i="31"/>
  <c r="G580" i="31"/>
  <c r="F580" i="31"/>
  <c r="E580" i="31"/>
  <c r="AF579" i="31"/>
  <c r="O579" i="31"/>
  <c r="AG579" i="31" s="1"/>
  <c r="N579" i="31"/>
  <c r="Z579" i="31" s="1"/>
  <c r="AE579" i="31" s="1"/>
  <c r="M579" i="31"/>
  <c r="L579" i="31"/>
  <c r="K579" i="31"/>
  <c r="J579" i="31"/>
  <c r="I579" i="31"/>
  <c r="H579" i="31"/>
  <c r="G579" i="31"/>
  <c r="F579" i="31"/>
  <c r="E579" i="31"/>
  <c r="AF578" i="31"/>
  <c r="Z578" i="31"/>
  <c r="AE578" i="31" s="1"/>
  <c r="O578" i="31"/>
  <c r="AG578" i="31" s="1"/>
  <c r="N578" i="31"/>
  <c r="M578" i="31"/>
  <c r="L578" i="31"/>
  <c r="K578" i="31"/>
  <c r="J578" i="31"/>
  <c r="I578" i="31"/>
  <c r="H578" i="31"/>
  <c r="G578" i="31"/>
  <c r="F578" i="31"/>
  <c r="E578" i="31"/>
  <c r="AF577" i="31"/>
  <c r="Z577" i="31"/>
  <c r="AE577" i="31" s="1"/>
  <c r="O577" i="31"/>
  <c r="AG577" i="31" s="1"/>
  <c r="N577" i="31"/>
  <c r="M577" i="31"/>
  <c r="L577" i="31"/>
  <c r="K577" i="31"/>
  <c r="J577" i="31"/>
  <c r="I577" i="31"/>
  <c r="H577" i="31"/>
  <c r="G577" i="31"/>
  <c r="F577" i="31"/>
  <c r="E577" i="31"/>
  <c r="AF576" i="31"/>
  <c r="O576" i="31"/>
  <c r="AG576" i="31" s="1"/>
  <c r="N576" i="31"/>
  <c r="Z576" i="31" s="1"/>
  <c r="AE576" i="31" s="1"/>
  <c r="M576" i="31"/>
  <c r="L576" i="31"/>
  <c r="K576" i="31"/>
  <c r="J576" i="31"/>
  <c r="I576" i="31"/>
  <c r="H576" i="31"/>
  <c r="G576" i="31"/>
  <c r="F576" i="31"/>
  <c r="E576" i="31"/>
  <c r="AG575" i="31"/>
  <c r="AF575" i="31"/>
  <c r="O575" i="31"/>
  <c r="N575" i="31"/>
  <c r="Z575" i="31" s="1"/>
  <c r="AE575" i="31" s="1"/>
  <c r="M575" i="31"/>
  <c r="L575" i="31"/>
  <c r="K575" i="31"/>
  <c r="J575" i="31"/>
  <c r="I575" i="31"/>
  <c r="H575" i="31"/>
  <c r="G575" i="31"/>
  <c r="F575" i="31"/>
  <c r="E575" i="31"/>
  <c r="AF574" i="31"/>
  <c r="O574" i="31"/>
  <c r="AG574" i="31" s="1"/>
  <c r="N574" i="31"/>
  <c r="Z574" i="31" s="1"/>
  <c r="AE574" i="31" s="1"/>
  <c r="M574" i="31"/>
  <c r="L574" i="31"/>
  <c r="K574" i="31"/>
  <c r="J574" i="31"/>
  <c r="I574" i="31"/>
  <c r="H574" i="31"/>
  <c r="G574" i="31"/>
  <c r="F574" i="31"/>
  <c r="E574" i="31"/>
  <c r="AG573" i="31"/>
  <c r="AF573" i="31"/>
  <c r="Z573" i="31"/>
  <c r="AE573" i="31" s="1"/>
  <c r="O573" i="31"/>
  <c r="N573" i="31"/>
  <c r="M573" i="31"/>
  <c r="L573" i="31"/>
  <c r="K573" i="31"/>
  <c r="J573" i="31"/>
  <c r="I573" i="31"/>
  <c r="H573" i="31"/>
  <c r="G573" i="31"/>
  <c r="F573" i="31"/>
  <c r="E573" i="31"/>
  <c r="AF572" i="31"/>
  <c r="Z572" i="31"/>
  <c r="AE572" i="31" s="1"/>
  <c r="O572" i="31"/>
  <c r="AG572" i="31" s="1"/>
  <c r="N572" i="31"/>
  <c r="M572" i="31"/>
  <c r="L572" i="31"/>
  <c r="K572" i="31"/>
  <c r="J572" i="31"/>
  <c r="I572" i="31"/>
  <c r="H572" i="31"/>
  <c r="G572" i="31"/>
  <c r="F572" i="31"/>
  <c r="E572" i="31"/>
  <c r="AF571" i="31"/>
  <c r="O571" i="31"/>
  <c r="AG571" i="31" s="1"/>
  <c r="N571" i="31"/>
  <c r="Z571" i="31" s="1"/>
  <c r="AE571" i="31" s="1"/>
  <c r="M571" i="31"/>
  <c r="L571" i="31"/>
  <c r="K571" i="31"/>
  <c r="J571" i="31"/>
  <c r="I571" i="31"/>
  <c r="H571" i="31"/>
  <c r="G571" i="31"/>
  <c r="F571" i="31"/>
  <c r="E571" i="31"/>
  <c r="AF570" i="31"/>
  <c r="O570" i="31"/>
  <c r="AG570" i="31" s="1"/>
  <c r="N570" i="31"/>
  <c r="Z570" i="31" s="1"/>
  <c r="AE570" i="31" s="1"/>
  <c r="M570" i="31"/>
  <c r="L570" i="31"/>
  <c r="K570" i="31"/>
  <c r="J570" i="31"/>
  <c r="I570" i="31"/>
  <c r="H570" i="31"/>
  <c r="G570" i="31"/>
  <c r="F570" i="31"/>
  <c r="E570" i="31"/>
  <c r="AF569" i="31"/>
  <c r="O569" i="31"/>
  <c r="AG569" i="31" s="1"/>
  <c r="N569" i="31"/>
  <c r="Z569" i="31" s="1"/>
  <c r="AE569" i="31" s="1"/>
  <c r="M569" i="31"/>
  <c r="L569" i="31"/>
  <c r="K569" i="31"/>
  <c r="J569" i="31"/>
  <c r="I569" i="31"/>
  <c r="H569" i="31"/>
  <c r="G569" i="31"/>
  <c r="F569" i="31"/>
  <c r="E569" i="31"/>
  <c r="AG568" i="31"/>
  <c r="AF568" i="31"/>
  <c r="O568" i="31"/>
  <c r="N568" i="31"/>
  <c r="Z568" i="31" s="1"/>
  <c r="AE568" i="31" s="1"/>
  <c r="M568" i="31"/>
  <c r="L568" i="31"/>
  <c r="K568" i="31"/>
  <c r="J568" i="31"/>
  <c r="I568" i="31"/>
  <c r="H568" i="31"/>
  <c r="G568" i="31"/>
  <c r="F568" i="31"/>
  <c r="E568" i="31"/>
  <c r="AF567" i="31"/>
  <c r="O567" i="31"/>
  <c r="AG567" i="31" s="1"/>
  <c r="N567" i="31"/>
  <c r="Z567" i="31" s="1"/>
  <c r="AE567" i="31" s="1"/>
  <c r="M567" i="31"/>
  <c r="L567" i="31"/>
  <c r="K567" i="31"/>
  <c r="J567" i="31"/>
  <c r="I567" i="31"/>
  <c r="H567" i="31"/>
  <c r="G567" i="31"/>
  <c r="F567" i="31"/>
  <c r="E567" i="31"/>
  <c r="AG566" i="31"/>
  <c r="AF566" i="31"/>
  <c r="O566" i="31"/>
  <c r="N566" i="31"/>
  <c r="Z566" i="31" s="1"/>
  <c r="AE566" i="31" s="1"/>
  <c r="M566" i="31"/>
  <c r="L566" i="31"/>
  <c r="K566" i="31"/>
  <c r="J566" i="31"/>
  <c r="I566" i="31"/>
  <c r="H566" i="31"/>
  <c r="G566" i="31"/>
  <c r="F566" i="31"/>
  <c r="E566" i="31"/>
  <c r="AF565" i="31"/>
  <c r="Z565" i="31"/>
  <c r="AE565" i="31" s="1"/>
  <c r="O565" i="31"/>
  <c r="AG565" i="31" s="1"/>
  <c r="N565" i="31"/>
  <c r="M565" i="31"/>
  <c r="L565" i="31"/>
  <c r="K565" i="31"/>
  <c r="J565" i="31"/>
  <c r="I565" i="31"/>
  <c r="H565" i="31"/>
  <c r="G565" i="31"/>
  <c r="F565" i="31"/>
  <c r="E565" i="31"/>
  <c r="AF564" i="31"/>
  <c r="O564" i="31"/>
  <c r="AG564" i="31" s="1"/>
  <c r="N564" i="31"/>
  <c r="Z564" i="31" s="1"/>
  <c r="AE564" i="31" s="1"/>
  <c r="M564" i="31"/>
  <c r="L564" i="31"/>
  <c r="K564" i="31"/>
  <c r="J564" i="31"/>
  <c r="I564" i="31"/>
  <c r="H564" i="31"/>
  <c r="G564" i="31"/>
  <c r="F564" i="31"/>
  <c r="E564" i="31"/>
  <c r="AG563" i="31"/>
  <c r="AF563" i="31"/>
  <c r="Z563" i="31"/>
  <c r="AE563" i="31" s="1"/>
  <c r="AF562" i="31"/>
  <c r="O562" i="31"/>
  <c r="AG562" i="31" s="1"/>
  <c r="N562" i="31"/>
  <c r="Z562" i="31" s="1"/>
  <c r="AE562" i="31" s="1"/>
  <c r="M562" i="31"/>
  <c r="L562" i="31"/>
  <c r="K562" i="31"/>
  <c r="J562" i="31"/>
  <c r="I562" i="31"/>
  <c r="H562" i="31"/>
  <c r="G562" i="31"/>
  <c r="F562" i="31"/>
  <c r="E562" i="31"/>
  <c r="AG561" i="31"/>
  <c r="AF561" i="31"/>
  <c r="O561" i="31"/>
  <c r="N561" i="31"/>
  <c r="Z561" i="31" s="1"/>
  <c r="AE561" i="31" s="1"/>
  <c r="M561" i="31"/>
  <c r="L561" i="31"/>
  <c r="K561" i="31"/>
  <c r="J561" i="31"/>
  <c r="I561" i="31"/>
  <c r="H561" i="31"/>
  <c r="G561" i="31"/>
  <c r="F561" i="31"/>
  <c r="E561" i="31"/>
  <c r="AG560" i="31"/>
  <c r="AF560" i="31"/>
  <c r="AE560" i="31"/>
  <c r="AG559" i="31"/>
  <c r="AF559" i="31"/>
  <c r="Z559" i="31"/>
  <c r="AE559" i="31" s="1"/>
  <c r="M559" i="31"/>
  <c r="L559" i="31"/>
  <c r="K559" i="31"/>
  <c r="J559" i="31"/>
  <c r="H559" i="31"/>
  <c r="G559" i="31"/>
  <c r="F559" i="31"/>
  <c r="E559" i="31"/>
  <c r="AG558" i="31"/>
  <c r="AF558" i="31"/>
  <c r="Z558" i="31"/>
  <c r="AE558" i="31" s="1"/>
  <c r="X558" i="31"/>
  <c r="M558" i="31"/>
  <c r="L558" i="31"/>
  <c r="K558" i="31"/>
  <c r="J558" i="31"/>
  <c r="G558" i="31"/>
  <c r="F558" i="31"/>
  <c r="E558" i="31"/>
  <c r="X557" i="31"/>
  <c r="AF557" i="31" s="1"/>
  <c r="O557" i="31"/>
  <c r="AG557" i="31" s="1"/>
  <c r="N557" i="31"/>
  <c r="Z557" i="31" s="1"/>
  <c r="AE557" i="31" s="1"/>
  <c r="M557" i="31"/>
  <c r="L557" i="31"/>
  <c r="K557" i="31"/>
  <c r="J557" i="31"/>
  <c r="I557" i="31"/>
  <c r="H557" i="31"/>
  <c r="G557" i="31"/>
  <c r="F557" i="31"/>
  <c r="E557" i="31"/>
  <c r="AF556" i="31"/>
  <c r="O556" i="31"/>
  <c r="AG556" i="31" s="1"/>
  <c r="N556" i="31"/>
  <c r="Z556" i="31" s="1"/>
  <c r="AE556" i="31" s="1"/>
  <c r="M556" i="31"/>
  <c r="L556" i="31"/>
  <c r="K556" i="31"/>
  <c r="J556" i="31"/>
  <c r="I556" i="31"/>
  <c r="H556" i="31"/>
  <c r="G556" i="31"/>
  <c r="F556" i="31"/>
  <c r="E556" i="31"/>
  <c r="AF555" i="31"/>
  <c r="O555" i="31"/>
  <c r="AG555" i="31" s="1"/>
  <c r="N555" i="31"/>
  <c r="Z555" i="31" s="1"/>
  <c r="AE555" i="31" s="1"/>
  <c r="M555" i="31"/>
  <c r="L555" i="31"/>
  <c r="K555" i="31"/>
  <c r="J555" i="31"/>
  <c r="I555" i="31"/>
  <c r="H555" i="31"/>
  <c r="G555" i="31"/>
  <c r="F555" i="31"/>
  <c r="E555" i="31"/>
  <c r="AF554" i="31"/>
  <c r="O554" i="31"/>
  <c r="AG554" i="31" s="1"/>
  <c r="N554" i="31"/>
  <c r="Z554" i="31" s="1"/>
  <c r="AE554" i="31" s="1"/>
  <c r="M554" i="31"/>
  <c r="L554" i="31"/>
  <c r="K554" i="31"/>
  <c r="J554" i="31"/>
  <c r="I554" i="31"/>
  <c r="H554" i="31"/>
  <c r="G554" i="31"/>
  <c r="F554" i="31"/>
  <c r="E554" i="31"/>
  <c r="AG553" i="31"/>
  <c r="AF553" i="31"/>
  <c r="Z553" i="31"/>
  <c r="AE553" i="31" s="1"/>
  <c r="O553" i="31"/>
  <c r="N553" i="31"/>
  <c r="M553" i="31"/>
  <c r="L553" i="31"/>
  <c r="K553" i="31"/>
  <c r="J553" i="31"/>
  <c r="I553" i="31"/>
  <c r="H553" i="31"/>
  <c r="G553" i="31"/>
  <c r="F553" i="31"/>
  <c r="E553" i="31"/>
  <c r="AF552" i="31"/>
  <c r="Z552" i="31"/>
  <c r="AE552" i="31" s="1"/>
  <c r="O552" i="31"/>
  <c r="AG552" i="31" s="1"/>
  <c r="N552" i="31"/>
  <c r="M552" i="31"/>
  <c r="L552" i="31"/>
  <c r="K552" i="31"/>
  <c r="J552" i="31"/>
  <c r="I552" i="31"/>
  <c r="H552" i="31"/>
  <c r="G552" i="31"/>
  <c r="F552" i="31"/>
  <c r="E552" i="31"/>
  <c r="AF551" i="31"/>
  <c r="O551" i="31"/>
  <c r="AG551" i="31" s="1"/>
  <c r="N551" i="31"/>
  <c r="Z551" i="31" s="1"/>
  <c r="AE551" i="31" s="1"/>
  <c r="M551" i="31"/>
  <c r="L551" i="31"/>
  <c r="K551" i="31"/>
  <c r="J551" i="31"/>
  <c r="I551" i="31"/>
  <c r="H551" i="31"/>
  <c r="G551" i="31"/>
  <c r="F551" i="31"/>
  <c r="E551" i="31"/>
  <c r="AF550" i="31"/>
  <c r="Z550" i="31"/>
  <c r="AE550" i="31" s="1"/>
  <c r="O550" i="31"/>
  <c r="AG550" i="31" s="1"/>
  <c r="N550" i="31"/>
  <c r="M550" i="31"/>
  <c r="L550" i="31"/>
  <c r="K550" i="31"/>
  <c r="J550" i="31"/>
  <c r="I550" i="31"/>
  <c r="H550" i="31"/>
  <c r="G550" i="31"/>
  <c r="F550" i="31"/>
  <c r="E550" i="31"/>
  <c r="AF549" i="31"/>
  <c r="O549" i="31"/>
  <c r="AG549" i="31" s="1"/>
  <c r="N549" i="31"/>
  <c r="Z549" i="31" s="1"/>
  <c r="AE549" i="31" s="1"/>
  <c r="M549" i="31"/>
  <c r="L549" i="31"/>
  <c r="K549" i="31"/>
  <c r="J549" i="31"/>
  <c r="I549" i="31"/>
  <c r="H549" i="31"/>
  <c r="G549" i="31"/>
  <c r="F549" i="31"/>
  <c r="E549" i="31"/>
  <c r="AG548" i="31"/>
  <c r="AF548" i="31"/>
  <c r="O548" i="31"/>
  <c r="N548" i="31"/>
  <c r="Z548" i="31" s="1"/>
  <c r="AE548" i="31" s="1"/>
  <c r="M548" i="31"/>
  <c r="L548" i="31"/>
  <c r="K548" i="31"/>
  <c r="J548" i="31"/>
  <c r="I548" i="31"/>
  <c r="H548" i="31"/>
  <c r="G548" i="31"/>
  <c r="F548" i="31"/>
  <c r="E548" i="31"/>
  <c r="AF547" i="31"/>
  <c r="O547" i="31"/>
  <c r="AG547" i="31" s="1"/>
  <c r="N547" i="31"/>
  <c r="Z547" i="31" s="1"/>
  <c r="AE547" i="31" s="1"/>
  <c r="M547" i="31"/>
  <c r="L547" i="31"/>
  <c r="K547" i="31"/>
  <c r="J547" i="31"/>
  <c r="I547" i="31"/>
  <c r="H547" i="31"/>
  <c r="G547" i="31"/>
  <c r="F547" i="31"/>
  <c r="E547" i="31"/>
  <c r="AG546" i="31"/>
  <c r="AF546" i="31"/>
  <c r="O546" i="31"/>
  <c r="N546" i="31"/>
  <c r="Z546" i="31" s="1"/>
  <c r="AE546" i="31" s="1"/>
  <c r="M546" i="31"/>
  <c r="L546" i="31"/>
  <c r="K546" i="31"/>
  <c r="J546" i="31"/>
  <c r="I546" i="31"/>
  <c r="H546" i="31"/>
  <c r="G546" i="31"/>
  <c r="F546" i="31"/>
  <c r="E546" i="31"/>
  <c r="AF545" i="31"/>
  <c r="Z545" i="31"/>
  <c r="AE545" i="31" s="1"/>
  <c r="O545" i="31"/>
  <c r="AG545" i="31" s="1"/>
  <c r="N545" i="31"/>
  <c r="M545" i="31"/>
  <c r="L545" i="31"/>
  <c r="K545" i="31"/>
  <c r="J545" i="31"/>
  <c r="I545" i="31"/>
  <c r="H545" i="31"/>
  <c r="G545" i="31"/>
  <c r="F545" i="31"/>
  <c r="E545" i="31"/>
  <c r="AF544" i="31"/>
  <c r="O544" i="31"/>
  <c r="AG544" i="31" s="1"/>
  <c r="N544" i="31"/>
  <c r="Z544" i="31" s="1"/>
  <c r="AE544" i="31" s="1"/>
  <c r="M544" i="31"/>
  <c r="L544" i="31"/>
  <c r="K544" i="31"/>
  <c r="J544" i="31"/>
  <c r="I544" i="31"/>
  <c r="H544" i="31"/>
  <c r="G544" i="31"/>
  <c r="F544" i="31"/>
  <c r="E544" i="31"/>
  <c r="AF543" i="31"/>
  <c r="O543" i="31"/>
  <c r="AG543" i="31" s="1"/>
  <c r="N543" i="31"/>
  <c r="Z543" i="31" s="1"/>
  <c r="AE543" i="31" s="1"/>
  <c r="M543" i="31"/>
  <c r="L543" i="31"/>
  <c r="K543" i="31"/>
  <c r="J543" i="31"/>
  <c r="I543" i="31"/>
  <c r="H543" i="31"/>
  <c r="G543" i="31"/>
  <c r="F543" i="31"/>
  <c r="E543" i="31"/>
  <c r="AF542" i="31"/>
  <c r="O542" i="31"/>
  <c r="AG542" i="31" s="1"/>
  <c r="N542" i="31"/>
  <c r="Z542" i="31" s="1"/>
  <c r="AE542" i="31" s="1"/>
  <c r="M542" i="31"/>
  <c r="L542" i="31"/>
  <c r="K542" i="31"/>
  <c r="J542" i="31"/>
  <c r="I542" i="31"/>
  <c r="H542" i="31"/>
  <c r="G542" i="31"/>
  <c r="F542" i="31"/>
  <c r="E542" i="31"/>
  <c r="AG541" i="31"/>
  <c r="AF541" i="31"/>
  <c r="O541" i="31"/>
  <c r="N541" i="31"/>
  <c r="Z541" i="31" s="1"/>
  <c r="AE541" i="31" s="1"/>
  <c r="M541" i="31"/>
  <c r="L541" i="31"/>
  <c r="K541" i="31"/>
  <c r="J541" i="31"/>
  <c r="I541" i="31"/>
  <c r="H541" i="31"/>
  <c r="G541" i="31"/>
  <c r="F541" i="31"/>
  <c r="E541" i="31"/>
  <c r="AG540" i="31"/>
  <c r="AF540" i="31"/>
  <c r="Z540" i="31"/>
  <c r="AE540" i="31" s="1"/>
  <c r="O540" i="31"/>
  <c r="N540" i="31"/>
  <c r="M540" i="31"/>
  <c r="L540" i="31"/>
  <c r="K540" i="31"/>
  <c r="J540" i="31"/>
  <c r="I540" i="31"/>
  <c r="H540" i="31"/>
  <c r="G540" i="31"/>
  <c r="F540" i="31"/>
  <c r="E540" i="31"/>
  <c r="AF539" i="31"/>
  <c r="O539" i="31"/>
  <c r="AG539" i="31" s="1"/>
  <c r="N539" i="31"/>
  <c r="Z539" i="31" s="1"/>
  <c r="AE539" i="31" s="1"/>
  <c r="M539" i="31"/>
  <c r="L539" i="31"/>
  <c r="K539" i="31"/>
  <c r="J539" i="31"/>
  <c r="I539" i="31"/>
  <c r="H539" i="31"/>
  <c r="G539" i="31"/>
  <c r="F539" i="31"/>
  <c r="E539" i="31"/>
  <c r="AG538" i="31"/>
  <c r="AF538" i="31"/>
  <c r="O538" i="31"/>
  <c r="N538" i="31"/>
  <c r="Z538" i="31" s="1"/>
  <c r="AE538" i="31" s="1"/>
  <c r="M538" i="31"/>
  <c r="L538" i="31"/>
  <c r="K538" i="31"/>
  <c r="J538" i="31"/>
  <c r="I538" i="31"/>
  <c r="H538" i="31"/>
  <c r="G538" i="31"/>
  <c r="F538" i="31"/>
  <c r="E538" i="31"/>
  <c r="AG537" i="31"/>
  <c r="AF537" i="31"/>
  <c r="Z537" i="31"/>
  <c r="AE537" i="31" s="1"/>
  <c r="O537" i="31"/>
  <c r="N537" i="31"/>
  <c r="M537" i="31"/>
  <c r="L537" i="31"/>
  <c r="K537" i="31"/>
  <c r="J537" i="31"/>
  <c r="I537" i="31"/>
  <c r="H537" i="31"/>
  <c r="G537" i="31"/>
  <c r="F537" i="31"/>
  <c r="E537" i="31"/>
  <c r="AF536" i="31"/>
  <c r="O536" i="31"/>
  <c r="AG536" i="31" s="1"/>
  <c r="N536" i="31"/>
  <c r="Z536" i="31" s="1"/>
  <c r="AE536" i="31" s="1"/>
  <c r="M536" i="31"/>
  <c r="L536" i="31"/>
  <c r="K536" i="31"/>
  <c r="J536" i="31"/>
  <c r="I536" i="31"/>
  <c r="H536" i="31"/>
  <c r="G536" i="31"/>
  <c r="F536" i="31"/>
  <c r="E536" i="31"/>
  <c r="AG535" i="31"/>
  <c r="AF535" i="31"/>
  <c r="O535" i="31"/>
  <c r="N535" i="31"/>
  <c r="Z535" i="31" s="1"/>
  <c r="AE535" i="31" s="1"/>
  <c r="M535" i="31"/>
  <c r="L535" i="31"/>
  <c r="K535" i="31"/>
  <c r="J535" i="31"/>
  <c r="I535" i="31"/>
  <c r="H535" i="31"/>
  <c r="G535" i="31"/>
  <c r="F535" i="31"/>
  <c r="E535" i="31"/>
  <c r="AF534" i="31"/>
  <c r="O534" i="31"/>
  <c r="AG534" i="31" s="1"/>
  <c r="N534" i="31"/>
  <c r="Z534" i="31" s="1"/>
  <c r="AE534" i="31" s="1"/>
  <c r="M534" i="31"/>
  <c r="L534" i="31"/>
  <c r="K534" i="31"/>
  <c r="J534" i="31"/>
  <c r="I534" i="31"/>
  <c r="H534" i="31"/>
  <c r="G534" i="31"/>
  <c r="F534" i="31"/>
  <c r="E534" i="31"/>
  <c r="AF533" i="31"/>
  <c r="O533" i="31"/>
  <c r="AG533" i="31" s="1"/>
  <c r="N533" i="31"/>
  <c r="Z533" i="31" s="1"/>
  <c r="AE533" i="31" s="1"/>
  <c r="M533" i="31"/>
  <c r="L533" i="31"/>
  <c r="K533" i="31"/>
  <c r="J533" i="31"/>
  <c r="I533" i="31"/>
  <c r="H533" i="31"/>
  <c r="G533" i="31"/>
  <c r="F533" i="31"/>
  <c r="E533" i="31"/>
  <c r="AF532" i="31"/>
  <c r="O532" i="31"/>
  <c r="AG532" i="31" s="1"/>
  <c r="N532" i="31"/>
  <c r="Z532" i="31" s="1"/>
  <c r="AE532" i="31" s="1"/>
  <c r="M532" i="31"/>
  <c r="L532" i="31"/>
  <c r="K532" i="31"/>
  <c r="J532" i="31"/>
  <c r="I532" i="31"/>
  <c r="H532" i="31"/>
  <c r="G532" i="31"/>
  <c r="F532" i="31"/>
  <c r="E532" i="31"/>
  <c r="AF531" i="31"/>
  <c r="O531" i="31"/>
  <c r="AG531" i="31" s="1"/>
  <c r="N531" i="31"/>
  <c r="Z531" i="31" s="1"/>
  <c r="AE531" i="31" s="1"/>
  <c r="M531" i="31"/>
  <c r="L531" i="31"/>
  <c r="K531" i="31"/>
  <c r="J531" i="31"/>
  <c r="I531" i="31"/>
  <c r="H531" i="31"/>
  <c r="G531" i="31"/>
  <c r="F531" i="31"/>
  <c r="E531" i="31"/>
  <c r="AG530" i="31"/>
  <c r="AF530" i="31"/>
  <c r="O530" i="31"/>
  <c r="N530" i="31"/>
  <c r="Z530" i="31" s="1"/>
  <c r="AE530" i="31" s="1"/>
  <c r="M530" i="31"/>
  <c r="L530" i="31"/>
  <c r="K530" i="31"/>
  <c r="J530" i="31"/>
  <c r="I530" i="31"/>
  <c r="H530" i="31"/>
  <c r="G530" i="31"/>
  <c r="F530" i="31"/>
  <c r="E530" i="31"/>
  <c r="AG529" i="31"/>
  <c r="AF529" i="31"/>
  <c r="Z529" i="31"/>
  <c r="AE529" i="31" s="1"/>
  <c r="O529" i="31"/>
  <c r="N529" i="31"/>
  <c r="M529" i="31"/>
  <c r="L529" i="31"/>
  <c r="K529" i="31"/>
  <c r="J529" i="31"/>
  <c r="I529" i="31"/>
  <c r="H529" i="31"/>
  <c r="G529" i="31"/>
  <c r="F529" i="31"/>
  <c r="E529" i="31"/>
  <c r="AF528" i="31"/>
  <c r="O528" i="31"/>
  <c r="AG528" i="31" s="1"/>
  <c r="N528" i="31"/>
  <c r="Z528" i="31" s="1"/>
  <c r="AE528" i="31" s="1"/>
  <c r="M528" i="31"/>
  <c r="L528" i="31"/>
  <c r="K528" i="31"/>
  <c r="J528" i="31"/>
  <c r="I528" i="31"/>
  <c r="H528" i="31"/>
  <c r="G528" i="31"/>
  <c r="F528" i="31"/>
  <c r="E528" i="31"/>
  <c r="AG527" i="31"/>
  <c r="AF527" i="31"/>
  <c r="Z527" i="31"/>
  <c r="AE527" i="31" s="1"/>
  <c r="AF526" i="31"/>
  <c r="O526" i="31"/>
  <c r="AG526" i="31" s="1"/>
  <c r="N526" i="31"/>
  <c r="Z526" i="31" s="1"/>
  <c r="AE526" i="31" s="1"/>
  <c r="M526" i="31"/>
  <c r="L526" i="31"/>
  <c r="K526" i="31"/>
  <c r="J526" i="31"/>
  <c r="I526" i="31"/>
  <c r="H526" i="31"/>
  <c r="G526" i="31"/>
  <c r="F526" i="31"/>
  <c r="E526" i="31"/>
  <c r="AF525" i="31"/>
  <c r="O525" i="31"/>
  <c r="AG525" i="31" s="1"/>
  <c r="N525" i="31"/>
  <c r="Z525" i="31" s="1"/>
  <c r="AE525" i="31" s="1"/>
  <c r="M525" i="31"/>
  <c r="L525" i="31"/>
  <c r="K525" i="31"/>
  <c r="J525" i="31"/>
  <c r="I525" i="31"/>
  <c r="H525" i="31"/>
  <c r="G525" i="31"/>
  <c r="F525" i="31"/>
  <c r="E525" i="31"/>
  <c r="AG524" i="31"/>
  <c r="AF524" i="31"/>
  <c r="Z524" i="31"/>
  <c r="AE524" i="31" s="1"/>
  <c r="M524" i="31"/>
  <c r="L524" i="31"/>
  <c r="K524" i="31"/>
  <c r="J524" i="31"/>
  <c r="H524" i="31"/>
  <c r="G524" i="31"/>
  <c r="F524" i="31"/>
  <c r="E524" i="31"/>
  <c r="AG523" i="31"/>
  <c r="Z523" i="31"/>
  <c r="AE523" i="31" s="1"/>
  <c r="X523" i="31"/>
  <c r="AF523" i="31" s="1"/>
  <c r="M523" i="31"/>
  <c r="L523" i="31"/>
  <c r="K523" i="31"/>
  <c r="J523" i="31"/>
  <c r="G523" i="31"/>
  <c r="F523" i="31"/>
  <c r="E523" i="31"/>
  <c r="AG522" i="31"/>
  <c r="X522" i="31"/>
  <c r="AF522" i="31" s="1"/>
  <c r="O522" i="31"/>
  <c r="N522" i="31"/>
  <c r="Z522" i="31" s="1"/>
  <c r="AE522" i="31" s="1"/>
  <c r="M522" i="31"/>
  <c r="L522" i="31"/>
  <c r="K522" i="31"/>
  <c r="J522" i="31"/>
  <c r="I522" i="31"/>
  <c r="H522" i="31"/>
  <c r="G522" i="31"/>
  <c r="F522" i="31"/>
  <c r="E522" i="31"/>
  <c r="AF521" i="31"/>
  <c r="O521" i="31"/>
  <c r="AG521" i="31" s="1"/>
  <c r="N521" i="31"/>
  <c r="Z521" i="31" s="1"/>
  <c r="AE521" i="31" s="1"/>
  <c r="M521" i="31"/>
  <c r="L521" i="31"/>
  <c r="K521" i="31"/>
  <c r="J521" i="31"/>
  <c r="I521" i="31"/>
  <c r="H521" i="31"/>
  <c r="G521" i="31"/>
  <c r="F521" i="31"/>
  <c r="E521" i="31"/>
  <c r="AF520" i="31"/>
  <c r="Z520" i="31"/>
  <c r="AE520" i="31" s="1"/>
  <c r="O520" i="31"/>
  <c r="AG520" i="31" s="1"/>
  <c r="N520" i="31"/>
  <c r="M520" i="31"/>
  <c r="L520" i="31"/>
  <c r="K520" i="31"/>
  <c r="J520" i="31"/>
  <c r="I520" i="31"/>
  <c r="H520" i="31"/>
  <c r="G520" i="31"/>
  <c r="F520" i="31"/>
  <c r="E520" i="31"/>
  <c r="AF519" i="31"/>
  <c r="O519" i="31"/>
  <c r="AG519" i="31" s="1"/>
  <c r="N519" i="31"/>
  <c r="Z519" i="31" s="1"/>
  <c r="AE519" i="31" s="1"/>
  <c r="M519" i="31"/>
  <c r="L519" i="31"/>
  <c r="K519" i="31"/>
  <c r="J519" i="31"/>
  <c r="I519" i="31"/>
  <c r="H519" i="31"/>
  <c r="G519" i="31"/>
  <c r="F519" i="31"/>
  <c r="E519" i="31"/>
  <c r="AF518" i="31"/>
  <c r="O518" i="31"/>
  <c r="AG518" i="31" s="1"/>
  <c r="N518" i="31"/>
  <c r="Z518" i="31" s="1"/>
  <c r="AE518" i="31" s="1"/>
  <c r="M518" i="31"/>
  <c r="L518" i="31"/>
  <c r="K518" i="31"/>
  <c r="J518" i="31"/>
  <c r="I518" i="31"/>
  <c r="H518" i="31"/>
  <c r="G518" i="31"/>
  <c r="F518" i="31"/>
  <c r="E518" i="31"/>
  <c r="AG517" i="31"/>
  <c r="AF517" i="31"/>
  <c r="Z517" i="31"/>
  <c r="AE517" i="31" s="1"/>
  <c r="O517" i="31"/>
  <c r="N517" i="31"/>
  <c r="M517" i="31"/>
  <c r="L517" i="31"/>
  <c r="K517" i="31"/>
  <c r="J517" i="31"/>
  <c r="I517" i="31"/>
  <c r="H517" i="31"/>
  <c r="G517" i="31"/>
  <c r="F517" i="31"/>
  <c r="E517" i="31"/>
  <c r="AF516" i="31"/>
  <c r="O516" i="31"/>
  <c r="AG516" i="31" s="1"/>
  <c r="N516" i="31"/>
  <c r="Z516" i="31" s="1"/>
  <c r="AE516" i="31" s="1"/>
  <c r="M516" i="31"/>
  <c r="L516" i="31"/>
  <c r="K516" i="31"/>
  <c r="J516" i="31"/>
  <c r="I516" i="31"/>
  <c r="H516" i="31"/>
  <c r="G516" i="31"/>
  <c r="F516" i="31"/>
  <c r="E516" i="31"/>
  <c r="AF515" i="31"/>
  <c r="O515" i="31"/>
  <c r="AG515" i="31" s="1"/>
  <c r="N515" i="31"/>
  <c r="Z515" i="31" s="1"/>
  <c r="AE515" i="31" s="1"/>
  <c r="M515" i="31"/>
  <c r="L515" i="31"/>
  <c r="K515" i="31"/>
  <c r="J515" i="31"/>
  <c r="I515" i="31"/>
  <c r="H515" i="31"/>
  <c r="G515" i="31"/>
  <c r="F515" i="31"/>
  <c r="E515" i="31"/>
  <c r="AF514" i="31"/>
  <c r="O514" i="31"/>
  <c r="AG514" i="31" s="1"/>
  <c r="N514" i="31"/>
  <c r="Z514" i="31" s="1"/>
  <c r="AE514" i="31" s="1"/>
  <c r="M514" i="31"/>
  <c r="L514" i="31"/>
  <c r="K514" i="31"/>
  <c r="J514" i="31"/>
  <c r="I514" i="31"/>
  <c r="H514" i="31"/>
  <c r="G514" i="31"/>
  <c r="F514" i="31"/>
  <c r="E514" i="31"/>
  <c r="AG513" i="31"/>
  <c r="AF513" i="31"/>
  <c r="O513" i="31"/>
  <c r="N513" i="31"/>
  <c r="Z513" i="31" s="1"/>
  <c r="AE513" i="31" s="1"/>
  <c r="M513" i="31"/>
  <c r="L513" i="31"/>
  <c r="K513" i="31"/>
  <c r="J513" i="31"/>
  <c r="I513" i="31"/>
  <c r="H513" i="31"/>
  <c r="G513" i="31"/>
  <c r="F513" i="31"/>
  <c r="E513" i="31"/>
  <c r="AG512" i="31"/>
  <c r="AF512" i="31"/>
  <c r="O512" i="31"/>
  <c r="N512" i="31"/>
  <c r="Z512" i="31" s="1"/>
  <c r="AE512" i="31" s="1"/>
  <c r="M512" i="31"/>
  <c r="L512" i="31"/>
  <c r="K512" i="31"/>
  <c r="J512" i="31"/>
  <c r="I512" i="31"/>
  <c r="H512" i="31"/>
  <c r="G512" i="31"/>
  <c r="F512" i="31"/>
  <c r="E512" i="31"/>
  <c r="AF511" i="31"/>
  <c r="Z511" i="31"/>
  <c r="AE511" i="31" s="1"/>
  <c r="O511" i="31"/>
  <c r="AG511" i="31" s="1"/>
  <c r="N511" i="31"/>
  <c r="M511" i="31"/>
  <c r="L511" i="31"/>
  <c r="K511" i="31"/>
  <c r="J511" i="31"/>
  <c r="I511" i="31"/>
  <c r="H511" i="31"/>
  <c r="G511" i="31"/>
  <c r="F511" i="31"/>
  <c r="E511" i="31"/>
  <c r="AF510" i="31"/>
  <c r="O510" i="31"/>
  <c r="AG510" i="31" s="1"/>
  <c r="N510" i="31"/>
  <c r="Z510" i="31" s="1"/>
  <c r="AE510" i="31" s="1"/>
  <c r="M510" i="31"/>
  <c r="L510" i="31"/>
  <c r="K510" i="31"/>
  <c r="J510" i="31"/>
  <c r="I510" i="31"/>
  <c r="H510" i="31"/>
  <c r="G510" i="31"/>
  <c r="F510" i="31"/>
  <c r="E510" i="31"/>
  <c r="AF509" i="31"/>
  <c r="Z509" i="31"/>
  <c r="AE509" i="31" s="1"/>
  <c r="O509" i="31"/>
  <c r="AG509" i="31" s="1"/>
  <c r="N509" i="31"/>
  <c r="M509" i="31"/>
  <c r="L509" i="31"/>
  <c r="K509" i="31"/>
  <c r="J509" i="31"/>
  <c r="I509" i="31"/>
  <c r="H509" i="31"/>
  <c r="G509" i="31"/>
  <c r="F509" i="31"/>
  <c r="E509" i="31"/>
  <c r="AF508" i="31"/>
  <c r="O508" i="31"/>
  <c r="AG508" i="31" s="1"/>
  <c r="N508" i="31"/>
  <c r="Z508" i="31" s="1"/>
  <c r="AE508" i="31" s="1"/>
  <c r="M508" i="31"/>
  <c r="L508" i="31"/>
  <c r="K508" i="31"/>
  <c r="J508" i="31"/>
  <c r="I508" i="31"/>
  <c r="H508" i="31"/>
  <c r="G508" i="31"/>
  <c r="F508" i="31"/>
  <c r="E508" i="31"/>
  <c r="AG507" i="31"/>
  <c r="AF507" i="31"/>
  <c r="O507" i="31"/>
  <c r="N507" i="31"/>
  <c r="Z507" i="31" s="1"/>
  <c r="AE507" i="31" s="1"/>
  <c r="M507" i="31"/>
  <c r="L507" i="31"/>
  <c r="K507" i="31"/>
  <c r="J507" i="31"/>
  <c r="I507" i="31"/>
  <c r="H507" i="31"/>
  <c r="G507" i="31"/>
  <c r="F507" i="31"/>
  <c r="E507" i="31"/>
  <c r="AF506" i="31"/>
  <c r="Z506" i="31"/>
  <c r="AE506" i="31" s="1"/>
  <c r="O506" i="31"/>
  <c r="AG506" i="31" s="1"/>
  <c r="N506" i="31"/>
  <c r="M506" i="31"/>
  <c r="L506" i="31"/>
  <c r="K506" i="31"/>
  <c r="J506" i="31"/>
  <c r="I506" i="31"/>
  <c r="H506" i="31"/>
  <c r="G506" i="31"/>
  <c r="F506" i="31"/>
  <c r="E506" i="31"/>
  <c r="AF505" i="31"/>
  <c r="O505" i="31"/>
  <c r="AG505" i="31" s="1"/>
  <c r="N505" i="31"/>
  <c r="Z505" i="31" s="1"/>
  <c r="AE505" i="31" s="1"/>
  <c r="M505" i="31"/>
  <c r="L505" i="31"/>
  <c r="K505" i="31"/>
  <c r="J505" i="31"/>
  <c r="I505" i="31"/>
  <c r="H505" i="31"/>
  <c r="G505" i="31"/>
  <c r="F505" i="31"/>
  <c r="E505" i="31"/>
  <c r="AF504" i="31"/>
  <c r="O504" i="31"/>
  <c r="AG504" i="31" s="1"/>
  <c r="N504" i="31"/>
  <c r="Z504" i="31" s="1"/>
  <c r="AE504" i="31" s="1"/>
  <c r="M504" i="31"/>
  <c r="L504" i="31"/>
  <c r="K504" i="31"/>
  <c r="J504" i="31"/>
  <c r="I504" i="31"/>
  <c r="H504" i="31"/>
  <c r="G504" i="31"/>
  <c r="F504" i="31"/>
  <c r="E504" i="31"/>
  <c r="AF503" i="31"/>
  <c r="O503" i="31"/>
  <c r="AG503" i="31" s="1"/>
  <c r="N503" i="31"/>
  <c r="Z503" i="31" s="1"/>
  <c r="AE503" i="31" s="1"/>
  <c r="M503" i="31"/>
  <c r="L503" i="31"/>
  <c r="K503" i="31"/>
  <c r="J503" i="31"/>
  <c r="I503" i="31"/>
  <c r="H503" i="31"/>
  <c r="G503" i="31"/>
  <c r="F503" i="31"/>
  <c r="E503" i="31"/>
  <c r="AF502" i="31"/>
  <c r="O502" i="31"/>
  <c r="AG502" i="31" s="1"/>
  <c r="N502" i="31"/>
  <c r="Z502" i="31" s="1"/>
  <c r="AE502" i="31" s="1"/>
  <c r="M502" i="31"/>
  <c r="L502" i="31"/>
  <c r="K502" i="31"/>
  <c r="J502" i="31"/>
  <c r="I502" i="31"/>
  <c r="H502" i="31"/>
  <c r="G502" i="31"/>
  <c r="F502" i="31"/>
  <c r="E502" i="31"/>
  <c r="AF501" i="31"/>
  <c r="O501" i="31"/>
  <c r="AG501" i="31" s="1"/>
  <c r="N501" i="31"/>
  <c r="Z501" i="31" s="1"/>
  <c r="AE501" i="31" s="1"/>
  <c r="M501" i="31"/>
  <c r="L501" i="31"/>
  <c r="K501" i="31"/>
  <c r="J501" i="31"/>
  <c r="I501" i="31"/>
  <c r="H501" i="31"/>
  <c r="G501" i="31"/>
  <c r="F501" i="31"/>
  <c r="E501" i="31"/>
  <c r="AG500" i="31"/>
  <c r="AF500" i="31"/>
  <c r="Z500" i="31"/>
  <c r="AE500" i="31" s="1"/>
  <c r="O500" i="31"/>
  <c r="N500" i="31"/>
  <c r="M500" i="31"/>
  <c r="L500" i="31"/>
  <c r="K500" i="31"/>
  <c r="J500" i="31"/>
  <c r="I500" i="31"/>
  <c r="H500" i="31"/>
  <c r="G500" i="31"/>
  <c r="F500" i="31"/>
  <c r="E500" i="31"/>
  <c r="AG499" i="31"/>
  <c r="AF499" i="31"/>
  <c r="O499" i="31"/>
  <c r="N499" i="31"/>
  <c r="Z499" i="31" s="1"/>
  <c r="AE499" i="31" s="1"/>
  <c r="M499" i="31"/>
  <c r="L499" i="31"/>
  <c r="K499" i="31"/>
  <c r="J499" i="31"/>
  <c r="I499" i="31"/>
  <c r="H499" i="31"/>
  <c r="G499" i="31"/>
  <c r="F499" i="31"/>
  <c r="E499" i="31"/>
  <c r="AF498" i="31"/>
  <c r="Z498" i="31"/>
  <c r="AE498" i="31" s="1"/>
  <c r="O498" i="31"/>
  <c r="AG498" i="31" s="1"/>
  <c r="N498" i="31"/>
  <c r="M498" i="31"/>
  <c r="L498" i="31"/>
  <c r="K498" i="31"/>
  <c r="J498" i="31"/>
  <c r="I498" i="31"/>
  <c r="H498" i="31"/>
  <c r="G498" i="31"/>
  <c r="F498" i="31"/>
  <c r="E498" i="31"/>
  <c r="AF497" i="31"/>
  <c r="O497" i="31"/>
  <c r="AG497" i="31" s="1"/>
  <c r="N497" i="31"/>
  <c r="Z497" i="31" s="1"/>
  <c r="AE497" i="31" s="1"/>
  <c r="M497" i="31"/>
  <c r="L497" i="31"/>
  <c r="K497" i="31"/>
  <c r="J497" i="31"/>
  <c r="I497" i="31"/>
  <c r="H497" i="31"/>
  <c r="G497" i="31"/>
  <c r="F497" i="31"/>
  <c r="E497" i="31"/>
  <c r="AF496" i="31"/>
  <c r="O496" i="31"/>
  <c r="AG496" i="31" s="1"/>
  <c r="N496" i="31"/>
  <c r="Z496" i="31" s="1"/>
  <c r="AE496" i="31" s="1"/>
  <c r="M496" i="31"/>
  <c r="L496" i="31"/>
  <c r="K496" i="31"/>
  <c r="J496" i="31"/>
  <c r="I496" i="31"/>
  <c r="H496" i="31"/>
  <c r="G496" i="31"/>
  <c r="F496" i="31"/>
  <c r="E496" i="31"/>
  <c r="AF495" i="31"/>
  <c r="O495" i="31"/>
  <c r="AG495" i="31" s="1"/>
  <c r="N495" i="31"/>
  <c r="Z495" i="31" s="1"/>
  <c r="AE495" i="31" s="1"/>
  <c r="M495" i="31"/>
  <c r="L495" i="31"/>
  <c r="K495" i="31"/>
  <c r="J495" i="31"/>
  <c r="I495" i="31"/>
  <c r="H495" i="31"/>
  <c r="G495" i="31"/>
  <c r="F495" i="31"/>
  <c r="E495" i="31"/>
  <c r="AF494" i="31"/>
  <c r="Z494" i="31"/>
  <c r="AE494" i="31" s="1"/>
  <c r="O494" i="31"/>
  <c r="AG494" i="31" s="1"/>
  <c r="N494" i="31"/>
  <c r="M494" i="31"/>
  <c r="L494" i="31"/>
  <c r="K494" i="31"/>
  <c r="J494" i="31"/>
  <c r="I494" i="31"/>
  <c r="H494" i="31"/>
  <c r="G494" i="31"/>
  <c r="F494" i="31"/>
  <c r="E494" i="31"/>
  <c r="AG493" i="31"/>
  <c r="AF493" i="31"/>
  <c r="O493" i="31"/>
  <c r="N493" i="31"/>
  <c r="Z493" i="31" s="1"/>
  <c r="AE493" i="31" s="1"/>
  <c r="M493" i="31"/>
  <c r="L493" i="31"/>
  <c r="K493" i="31"/>
  <c r="J493" i="31"/>
  <c r="I493" i="31"/>
  <c r="H493" i="31"/>
  <c r="G493" i="31"/>
  <c r="F493" i="31"/>
  <c r="E493" i="31"/>
  <c r="AG492" i="31"/>
  <c r="AF492" i="31"/>
  <c r="Z492" i="31"/>
  <c r="AE492" i="31" s="1"/>
  <c r="AF491" i="31"/>
  <c r="O491" i="31"/>
  <c r="AG491" i="31" s="1"/>
  <c r="N491" i="31"/>
  <c r="Z491" i="31" s="1"/>
  <c r="AE491" i="31" s="1"/>
  <c r="M491" i="31"/>
  <c r="L491" i="31"/>
  <c r="K491" i="31"/>
  <c r="J491" i="31"/>
  <c r="I491" i="31"/>
  <c r="H491" i="31"/>
  <c r="G491" i="31"/>
  <c r="F491" i="31"/>
  <c r="E491" i="31"/>
  <c r="AF490" i="31"/>
  <c r="Z490" i="31"/>
  <c r="AE490" i="31" s="1"/>
  <c r="O490" i="31"/>
  <c r="AG490" i="31" s="1"/>
  <c r="N490" i="31"/>
  <c r="M490" i="31"/>
  <c r="L490" i="31"/>
  <c r="K490" i="31"/>
  <c r="J490" i="31"/>
  <c r="I490" i="31"/>
  <c r="H490" i="31"/>
  <c r="G490" i="31"/>
  <c r="F490" i="31"/>
  <c r="E490" i="31"/>
  <c r="AG489" i="31"/>
  <c r="AF489" i="31"/>
  <c r="Z489" i="31"/>
  <c r="AE489" i="31" s="1"/>
  <c r="M489" i="31"/>
  <c r="L489" i="31"/>
  <c r="K489" i="31"/>
  <c r="J489" i="31"/>
  <c r="H489" i="31"/>
  <c r="G489" i="31"/>
  <c r="F489" i="31"/>
  <c r="E489" i="31"/>
  <c r="AG488" i="31"/>
  <c r="AF488" i="31"/>
  <c r="Z488" i="31"/>
  <c r="AE488" i="31" s="1"/>
  <c r="X488" i="31"/>
  <c r="M488" i="31"/>
  <c r="L488" i="31"/>
  <c r="K488" i="31"/>
  <c r="J488" i="31"/>
  <c r="G488" i="31"/>
  <c r="F488" i="31"/>
  <c r="E488" i="31"/>
  <c r="AF487" i="31"/>
  <c r="X487" i="31"/>
  <c r="O487" i="31"/>
  <c r="AG487" i="31" s="1"/>
  <c r="N487" i="31"/>
  <c r="Z487" i="31" s="1"/>
  <c r="AE487" i="31" s="1"/>
  <c r="M487" i="31"/>
  <c r="L487" i="31"/>
  <c r="K487" i="31"/>
  <c r="J487" i="31"/>
  <c r="I487" i="31"/>
  <c r="H487" i="31"/>
  <c r="G487" i="31"/>
  <c r="F487" i="31"/>
  <c r="E487" i="31"/>
  <c r="AF486" i="31"/>
  <c r="O486" i="31"/>
  <c r="AG486" i="31" s="1"/>
  <c r="N486" i="31"/>
  <c r="Z486" i="31" s="1"/>
  <c r="AE486" i="31" s="1"/>
  <c r="M486" i="31"/>
  <c r="L486" i="31"/>
  <c r="K486" i="31"/>
  <c r="J486" i="31"/>
  <c r="I486" i="31"/>
  <c r="H486" i="31"/>
  <c r="G486" i="31"/>
  <c r="F486" i="31"/>
  <c r="E486" i="31"/>
  <c r="AF485" i="31"/>
  <c r="O485" i="31"/>
  <c r="AG485" i="31" s="1"/>
  <c r="N485" i="31"/>
  <c r="Z485" i="31" s="1"/>
  <c r="AE485" i="31" s="1"/>
  <c r="M485" i="31"/>
  <c r="L485" i="31"/>
  <c r="K485" i="31"/>
  <c r="J485" i="31"/>
  <c r="I485" i="31"/>
  <c r="H485" i="31"/>
  <c r="G485" i="31"/>
  <c r="F485" i="31"/>
  <c r="E485" i="31"/>
  <c r="AF484" i="31"/>
  <c r="O484" i="31"/>
  <c r="AG484" i="31" s="1"/>
  <c r="N484" i="31"/>
  <c r="Z484" i="31" s="1"/>
  <c r="AE484" i="31" s="1"/>
  <c r="M484" i="31"/>
  <c r="L484" i="31"/>
  <c r="K484" i="31"/>
  <c r="J484" i="31"/>
  <c r="I484" i="31"/>
  <c r="H484" i="31"/>
  <c r="G484" i="31"/>
  <c r="F484" i="31"/>
  <c r="E484" i="31"/>
  <c r="AG483" i="31"/>
  <c r="AF483" i="31"/>
  <c r="AE483" i="31"/>
  <c r="O483" i="31"/>
  <c r="N483" i="31"/>
  <c r="Z483" i="31" s="1"/>
  <c r="M483" i="31"/>
  <c r="L483" i="31"/>
  <c r="K483" i="31"/>
  <c r="J483" i="31"/>
  <c r="I483" i="31"/>
  <c r="H483" i="31"/>
  <c r="G483" i="31"/>
  <c r="F483" i="31"/>
  <c r="E483" i="31"/>
  <c r="AF482" i="31"/>
  <c r="O482" i="31"/>
  <c r="AG482" i="31" s="1"/>
  <c r="N482" i="31"/>
  <c r="Z482" i="31" s="1"/>
  <c r="AE482" i="31" s="1"/>
  <c r="M482" i="31"/>
  <c r="L482" i="31"/>
  <c r="K482" i="31"/>
  <c r="J482" i="31"/>
  <c r="I482" i="31"/>
  <c r="H482" i="31"/>
  <c r="G482" i="31"/>
  <c r="F482" i="31"/>
  <c r="E482" i="31"/>
  <c r="AF481" i="31"/>
  <c r="Z481" i="31"/>
  <c r="AE481" i="31" s="1"/>
  <c r="O481" i="31"/>
  <c r="AG481" i="31" s="1"/>
  <c r="N481" i="31"/>
  <c r="M481" i="31"/>
  <c r="L481" i="31"/>
  <c r="K481" i="31"/>
  <c r="J481" i="31"/>
  <c r="I481" i="31"/>
  <c r="H481" i="31"/>
  <c r="G481" i="31"/>
  <c r="F481" i="31"/>
  <c r="E481" i="31"/>
  <c r="AF480" i="31"/>
  <c r="O480" i="31"/>
  <c r="AG480" i="31" s="1"/>
  <c r="N480" i="31"/>
  <c r="Z480" i="31" s="1"/>
  <c r="AE480" i="31" s="1"/>
  <c r="M480" i="31"/>
  <c r="L480" i="31"/>
  <c r="K480" i="31"/>
  <c r="J480" i="31"/>
  <c r="I480" i="31"/>
  <c r="H480" i="31"/>
  <c r="G480" i="31"/>
  <c r="F480" i="31"/>
  <c r="E480" i="31"/>
  <c r="AF479" i="31"/>
  <c r="O479" i="31"/>
  <c r="AG479" i="31" s="1"/>
  <c r="N479" i="31"/>
  <c r="Z479" i="31" s="1"/>
  <c r="AE479" i="31" s="1"/>
  <c r="M479" i="31"/>
  <c r="L479" i="31"/>
  <c r="K479" i="31"/>
  <c r="J479" i="31"/>
  <c r="I479" i="31"/>
  <c r="H479" i="31"/>
  <c r="G479" i="31"/>
  <c r="F479" i="31"/>
  <c r="E479" i="31"/>
  <c r="AF478" i="31"/>
  <c r="O478" i="31"/>
  <c r="AG478" i="31" s="1"/>
  <c r="N478" i="31"/>
  <c r="Z478" i="31" s="1"/>
  <c r="AE478" i="31" s="1"/>
  <c r="M478" i="31"/>
  <c r="L478" i="31"/>
  <c r="K478" i="31"/>
  <c r="J478" i="31"/>
  <c r="I478" i="31"/>
  <c r="H478" i="31"/>
  <c r="G478" i="31"/>
  <c r="F478" i="31"/>
  <c r="E478" i="31"/>
  <c r="AF477" i="31"/>
  <c r="O477" i="31"/>
  <c r="AG477" i="31" s="1"/>
  <c r="N477" i="31"/>
  <c r="Z477" i="31" s="1"/>
  <c r="AE477" i="31" s="1"/>
  <c r="M477" i="31"/>
  <c r="L477" i="31"/>
  <c r="K477" i="31"/>
  <c r="J477" i="31"/>
  <c r="I477" i="31"/>
  <c r="H477" i="31"/>
  <c r="G477" i="31"/>
  <c r="F477" i="31"/>
  <c r="E477" i="31"/>
  <c r="AF476" i="31"/>
  <c r="Z476" i="31"/>
  <c r="AE476" i="31" s="1"/>
  <c r="O476" i="31"/>
  <c r="AG476" i="31" s="1"/>
  <c r="N476" i="31"/>
  <c r="M476" i="31"/>
  <c r="L476" i="31"/>
  <c r="K476" i="31"/>
  <c r="J476" i="31"/>
  <c r="I476" i="31"/>
  <c r="H476" i="31"/>
  <c r="G476" i="31"/>
  <c r="F476" i="31"/>
  <c r="E476" i="31"/>
  <c r="AF475" i="31"/>
  <c r="O475" i="31"/>
  <c r="AG475" i="31" s="1"/>
  <c r="N475" i="31"/>
  <c r="Z475" i="31" s="1"/>
  <c r="AE475" i="31" s="1"/>
  <c r="M475" i="31"/>
  <c r="L475" i="31"/>
  <c r="K475" i="31"/>
  <c r="J475" i="31"/>
  <c r="I475" i="31"/>
  <c r="H475" i="31"/>
  <c r="G475" i="31"/>
  <c r="F475" i="31"/>
  <c r="E475" i="31"/>
  <c r="AG474" i="31"/>
  <c r="AF474" i="31"/>
  <c r="O474" i="31"/>
  <c r="N474" i="31"/>
  <c r="Z474" i="31" s="1"/>
  <c r="AE474" i="31" s="1"/>
  <c r="M474" i="31"/>
  <c r="L474" i="31"/>
  <c r="K474" i="31"/>
  <c r="J474" i="31"/>
  <c r="I474" i="31"/>
  <c r="H474" i="31"/>
  <c r="G474" i="31"/>
  <c r="F474" i="31"/>
  <c r="E474" i="31"/>
  <c r="AG473" i="31"/>
  <c r="AF473" i="31"/>
  <c r="O473" i="31"/>
  <c r="N473" i="31"/>
  <c r="Z473" i="31" s="1"/>
  <c r="AE473" i="31" s="1"/>
  <c r="M473" i="31"/>
  <c r="L473" i="31"/>
  <c r="K473" i="31"/>
  <c r="J473" i="31"/>
  <c r="I473" i="31"/>
  <c r="H473" i="31"/>
  <c r="G473" i="31"/>
  <c r="F473" i="31"/>
  <c r="E473" i="31"/>
  <c r="AF472" i="31"/>
  <c r="O472" i="31"/>
  <c r="AG472" i="31" s="1"/>
  <c r="N472" i="31"/>
  <c r="Z472" i="31" s="1"/>
  <c r="AE472" i="31" s="1"/>
  <c r="M472" i="31"/>
  <c r="L472" i="31"/>
  <c r="K472" i="31"/>
  <c r="J472" i="31"/>
  <c r="I472" i="31"/>
  <c r="H472" i="31"/>
  <c r="G472" i="31"/>
  <c r="F472" i="31"/>
  <c r="E472" i="31"/>
  <c r="AG471" i="31"/>
  <c r="AF471" i="31"/>
  <c r="O471" i="31"/>
  <c r="N471" i="31"/>
  <c r="Z471" i="31" s="1"/>
  <c r="AE471" i="31" s="1"/>
  <c r="M471" i="31"/>
  <c r="L471" i="31"/>
  <c r="K471" i="31"/>
  <c r="J471" i="31"/>
  <c r="I471" i="31"/>
  <c r="H471" i="31"/>
  <c r="G471" i="31"/>
  <c r="F471" i="31"/>
  <c r="E471" i="31"/>
  <c r="AF470" i="31"/>
  <c r="O470" i="31"/>
  <c r="AG470" i="31" s="1"/>
  <c r="N470" i="31"/>
  <c r="Z470" i="31" s="1"/>
  <c r="AE470" i="31" s="1"/>
  <c r="M470" i="31"/>
  <c r="L470" i="31"/>
  <c r="K470" i="31"/>
  <c r="J470" i="31"/>
  <c r="I470" i="31"/>
  <c r="H470" i="31"/>
  <c r="G470" i="31"/>
  <c r="F470" i="31"/>
  <c r="E470" i="31"/>
  <c r="AF469" i="31"/>
  <c r="O469" i="31"/>
  <c r="AG469" i="31" s="1"/>
  <c r="N469" i="31"/>
  <c r="Z469" i="31" s="1"/>
  <c r="AE469" i="31" s="1"/>
  <c r="M469" i="31"/>
  <c r="L469" i="31"/>
  <c r="K469" i="31"/>
  <c r="J469" i="31"/>
  <c r="I469" i="31"/>
  <c r="H469" i="31"/>
  <c r="G469" i="31"/>
  <c r="F469" i="31"/>
  <c r="E469" i="31"/>
  <c r="AF468" i="31"/>
  <c r="O468" i="31"/>
  <c r="AG468" i="31" s="1"/>
  <c r="N468" i="31"/>
  <c r="Z468" i="31" s="1"/>
  <c r="AE468" i="31" s="1"/>
  <c r="M468" i="31"/>
  <c r="L468" i="31"/>
  <c r="K468" i="31"/>
  <c r="J468" i="31"/>
  <c r="I468" i="31"/>
  <c r="H468" i="31"/>
  <c r="G468" i="31"/>
  <c r="F468" i="31"/>
  <c r="E468" i="31"/>
  <c r="AF467" i="31"/>
  <c r="O467" i="31"/>
  <c r="AG467" i="31" s="1"/>
  <c r="N467" i="31"/>
  <c r="Z467" i="31" s="1"/>
  <c r="AE467" i="31" s="1"/>
  <c r="M467" i="31"/>
  <c r="L467" i="31"/>
  <c r="K467" i="31"/>
  <c r="J467" i="31"/>
  <c r="I467" i="31"/>
  <c r="H467" i="31"/>
  <c r="G467" i="31"/>
  <c r="F467" i="31"/>
  <c r="E467" i="31"/>
  <c r="AG466" i="31"/>
  <c r="AF466" i="31"/>
  <c r="O466" i="31"/>
  <c r="N466" i="31"/>
  <c r="Z466" i="31" s="1"/>
  <c r="AE466" i="31" s="1"/>
  <c r="M466" i="31"/>
  <c r="L466" i="31"/>
  <c r="K466" i="31"/>
  <c r="J466" i="31"/>
  <c r="I466" i="31"/>
  <c r="H466" i="31"/>
  <c r="G466" i="31"/>
  <c r="F466" i="31"/>
  <c r="E466" i="31"/>
  <c r="AG465" i="31"/>
  <c r="AF465" i="31"/>
  <c r="Z465" i="31"/>
  <c r="AE465" i="31" s="1"/>
  <c r="O465" i="31"/>
  <c r="N465" i="31"/>
  <c r="M465" i="31"/>
  <c r="L465" i="31"/>
  <c r="K465" i="31"/>
  <c r="J465" i="31"/>
  <c r="I465" i="31"/>
  <c r="H465" i="31"/>
  <c r="G465" i="31"/>
  <c r="F465" i="31"/>
  <c r="E465" i="31"/>
  <c r="AF464" i="31"/>
  <c r="AE464" i="31"/>
  <c r="Z464" i="31"/>
  <c r="O464" i="31"/>
  <c r="AG464" i="31" s="1"/>
  <c r="N464" i="31"/>
  <c r="M464" i="31"/>
  <c r="L464" i="31"/>
  <c r="K464" i="31"/>
  <c r="J464" i="31"/>
  <c r="I464" i="31"/>
  <c r="H464" i="31"/>
  <c r="G464" i="31"/>
  <c r="F464" i="31"/>
  <c r="E464" i="31"/>
  <c r="AF463" i="31"/>
  <c r="O463" i="31"/>
  <c r="AG463" i="31" s="1"/>
  <c r="N463" i="31"/>
  <c r="Z463" i="31" s="1"/>
  <c r="AE463" i="31" s="1"/>
  <c r="M463" i="31"/>
  <c r="L463" i="31"/>
  <c r="K463" i="31"/>
  <c r="J463" i="31"/>
  <c r="I463" i="31"/>
  <c r="H463" i="31"/>
  <c r="G463" i="31"/>
  <c r="F463" i="31"/>
  <c r="E463" i="31"/>
  <c r="AF462" i="31"/>
  <c r="O462" i="31"/>
  <c r="AG462" i="31" s="1"/>
  <c r="N462" i="31"/>
  <c r="Z462" i="31" s="1"/>
  <c r="AE462" i="31" s="1"/>
  <c r="M462" i="31"/>
  <c r="L462" i="31"/>
  <c r="K462" i="31"/>
  <c r="J462" i="31"/>
  <c r="I462" i="31"/>
  <c r="H462" i="31"/>
  <c r="G462" i="31"/>
  <c r="F462" i="31"/>
  <c r="E462" i="31"/>
  <c r="AF461" i="31"/>
  <c r="O461" i="31"/>
  <c r="AG461" i="31" s="1"/>
  <c r="N461" i="31"/>
  <c r="Z461" i="31" s="1"/>
  <c r="AE461" i="31" s="1"/>
  <c r="M461" i="31"/>
  <c r="L461" i="31"/>
  <c r="K461" i="31"/>
  <c r="J461" i="31"/>
  <c r="I461" i="31"/>
  <c r="H461" i="31"/>
  <c r="G461" i="31"/>
  <c r="F461" i="31"/>
  <c r="E461" i="31"/>
  <c r="AF460" i="31"/>
  <c r="O460" i="31"/>
  <c r="AG460" i="31" s="1"/>
  <c r="N460" i="31"/>
  <c r="Z460" i="31" s="1"/>
  <c r="AE460" i="31" s="1"/>
  <c r="M460" i="31"/>
  <c r="L460" i="31"/>
  <c r="K460" i="31"/>
  <c r="J460" i="31"/>
  <c r="I460" i="31"/>
  <c r="H460" i="31"/>
  <c r="G460" i="31"/>
  <c r="F460" i="31"/>
  <c r="E460" i="31"/>
  <c r="AG459" i="31"/>
  <c r="AF459" i="31"/>
  <c r="AE459" i="31"/>
  <c r="O459" i="31"/>
  <c r="N459" i="31"/>
  <c r="Z459" i="31" s="1"/>
  <c r="M459" i="31"/>
  <c r="L459" i="31"/>
  <c r="K459" i="31"/>
  <c r="J459" i="31"/>
  <c r="I459" i="31"/>
  <c r="H459" i="31"/>
  <c r="G459" i="31"/>
  <c r="F459" i="31"/>
  <c r="E459" i="31"/>
  <c r="AF458" i="31"/>
  <c r="O458" i="31"/>
  <c r="AG458" i="31" s="1"/>
  <c r="N458" i="31"/>
  <c r="Z458" i="31" s="1"/>
  <c r="AE458" i="31" s="1"/>
  <c r="M458" i="31"/>
  <c r="L458" i="31"/>
  <c r="K458" i="31"/>
  <c r="J458" i="31"/>
  <c r="I458" i="31"/>
  <c r="H458" i="31"/>
  <c r="G458" i="31"/>
  <c r="F458" i="31"/>
  <c r="E458" i="31"/>
  <c r="AG457" i="31"/>
  <c r="AF457" i="31"/>
  <c r="Z457" i="31"/>
  <c r="AE457" i="31" s="1"/>
  <c r="AF456" i="31"/>
  <c r="O456" i="31"/>
  <c r="AG456" i="31" s="1"/>
  <c r="N456" i="31"/>
  <c r="Z456" i="31" s="1"/>
  <c r="AE456" i="31" s="1"/>
  <c r="M456" i="31"/>
  <c r="L456" i="31"/>
  <c r="K456" i="31"/>
  <c r="J456" i="31"/>
  <c r="I456" i="31"/>
  <c r="H456" i="31"/>
  <c r="G456" i="31"/>
  <c r="F456" i="31"/>
  <c r="E456" i="31"/>
  <c r="AF455" i="31"/>
  <c r="Z455" i="31"/>
  <c r="AE455" i="31" s="1"/>
  <c r="O455" i="31"/>
  <c r="AG455" i="31" s="1"/>
  <c r="N455" i="31"/>
  <c r="M455" i="31"/>
  <c r="L455" i="31"/>
  <c r="K455" i="31"/>
  <c r="J455" i="31"/>
  <c r="I455" i="31"/>
  <c r="H455" i="31"/>
  <c r="G455" i="31"/>
  <c r="F455" i="31"/>
  <c r="E455" i="31"/>
  <c r="AG454" i="31"/>
  <c r="AF454" i="31"/>
  <c r="Z454" i="31"/>
  <c r="AE454" i="31" s="1"/>
  <c r="M454" i="31"/>
  <c r="L454" i="31"/>
  <c r="K454" i="31"/>
  <c r="J454" i="31"/>
  <c r="H454" i="31"/>
  <c r="G454" i="31"/>
  <c r="F454" i="31"/>
  <c r="E454" i="31"/>
  <c r="AG453" i="31"/>
  <c r="AF453" i="31"/>
  <c r="Z453" i="31"/>
  <c r="AE453" i="31" s="1"/>
  <c r="X453" i="31"/>
  <c r="M453" i="31"/>
  <c r="L453" i="31"/>
  <c r="K453" i="31"/>
  <c r="J453" i="31"/>
  <c r="G453" i="31"/>
  <c r="F453" i="31"/>
  <c r="E453" i="31"/>
  <c r="X452" i="31"/>
  <c r="AF452" i="31" s="1"/>
  <c r="O452" i="31"/>
  <c r="AG452" i="31" s="1"/>
  <c r="N452" i="31"/>
  <c r="Z452" i="31" s="1"/>
  <c r="AE452" i="31" s="1"/>
  <c r="M452" i="31"/>
  <c r="L452" i="31"/>
  <c r="K452" i="31"/>
  <c r="J452" i="31"/>
  <c r="I452" i="31"/>
  <c r="H452" i="31"/>
  <c r="G452" i="31"/>
  <c r="F452" i="31"/>
  <c r="E452" i="31"/>
  <c r="AF451" i="31"/>
  <c r="O451" i="31"/>
  <c r="AG451" i="31" s="1"/>
  <c r="N451" i="31"/>
  <c r="Z451" i="31" s="1"/>
  <c r="AE451" i="31" s="1"/>
  <c r="M451" i="31"/>
  <c r="L451" i="31"/>
  <c r="K451" i="31"/>
  <c r="J451" i="31"/>
  <c r="I451" i="31"/>
  <c r="H451" i="31"/>
  <c r="G451" i="31"/>
  <c r="F451" i="31"/>
  <c r="E451" i="31"/>
  <c r="AF450" i="31"/>
  <c r="O450" i="31"/>
  <c r="AG450" i="31" s="1"/>
  <c r="N450" i="31"/>
  <c r="Z450" i="31" s="1"/>
  <c r="AE450" i="31" s="1"/>
  <c r="M450" i="31"/>
  <c r="L450" i="31"/>
  <c r="K450" i="31"/>
  <c r="J450" i="31"/>
  <c r="I450" i="31"/>
  <c r="H450" i="31"/>
  <c r="G450" i="31"/>
  <c r="F450" i="31"/>
  <c r="E450" i="31"/>
  <c r="AG449" i="31"/>
  <c r="AF449" i="31"/>
  <c r="O449" i="31"/>
  <c r="N449" i="31"/>
  <c r="Z449" i="31" s="1"/>
  <c r="AE449" i="31" s="1"/>
  <c r="M449" i="31"/>
  <c r="L449" i="31"/>
  <c r="K449" i="31"/>
  <c r="J449" i="31"/>
  <c r="I449" i="31"/>
  <c r="H449" i="31"/>
  <c r="G449" i="31"/>
  <c r="F449" i="31"/>
  <c r="E449" i="31"/>
  <c r="AF448" i="31"/>
  <c r="O448" i="31"/>
  <c r="AG448" i="31" s="1"/>
  <c r="N448" i="31"/>
  <c r="Z448" i="31" s="1"/>
  <c r="AE448" i="31" s="1"/>
  <c r="M448" i="31"/>
  <c r="L448" i="31"/>
  <c r="K448" i="31"/>
  <c r="J448" i="31"/>
  <c r="I448" i="31"/>
  <c r="H448" i="31"/>
  <c r="G448" i="31"/>
  <c r="F448" i="31"/>
  <c r="E448" i="31"/>
  <c r="AF447" i="31"/>
  <c r="O447" i="31"/>
  <c r="AG447" i="31" s="1"/>
  <c r="N447" i="31"/>
  <c r="Z447" i="31" s="1"/>
  <c r="AE447" i="31" s="1"/>
  <c r="M447" i="31"/>
  <c r="L447" i="31"/>
  <c r="K447" i="31"/>
  <c r="J447" i="31"/>
  <c r="I447" i="31"/>
  <c r="H447" i="31"/>
  <c r="G447" i="31"/>
  <c r="F447" i="31"/>
  <c r="E447" i="31"/>
  <c r="AF446" i="31"/>
  <c r="O446" i="31"/>
  <c r="AG446" i="31" s="1"/>
  <c r="N446" i="31"/>
  <c r="Z446" i="31" s="1"/>
  <c r="AE446" i="31" s="1"/>
  <c r="M446" i="31"/>
  <c r="L446" i="31"/>
  <c r="K446" i="31"/>
  <c r="J446" i="31"/>
  <c r="I446" i="31"/>
  <c r="H446" i="31"/>
  <c r="G446" i="31"/>
  <c r="F446" i="31"/>
  <c r="E446" i="31"/>
  <c r="AF445" i="31"/>
  <c r="O445" i="31"/>
  <c r="AG445" i="31" s="1"/>
  <c r="N445" i="31"/>
  <c r="Z445" i="31" s="1"/>
  <c r="AE445" i="31" s="1"/>
  <c r="M445" i="31"/>
  <c r="L445" i="31"/>
  <c r="K445" i="31"/>
  <c r="J445" i="31"/>
  <c r="I445" i="31"/>
  <c r="H445" i="31"/>
  <c r="G445" i="31"/>
  <c r="F445" i="31"/>
  <c r="E445" i="31"/>
  <c r="AF444" i="31"/>
  <c r="O444" i="31"/>
  <c r="AG444" i="31" s="1"/>
  <c r="N444" i="31"/>
  <c r="Z444" i="31" s="1"/>
  <c r="AE444" i="31" s="1"/>
  <c r="M444" i="31"/>
  <c r="L444" i="31"/>
  <c r="K444" i="31"/>
  <c r="J444" i="31"/>
  <c r="I444" i="31"/>
  <c r="H444" i="31"/>
  <c r="G444" i="31"/>
  <c r="F444" i="31"/>
  <c r="E444" i="31"/>
  <c r="AF443" i="31"/>
  <c r="O443" i="31"/>
  <c r="AG443" i="31" s="1"/>
  <c r="N443" i="31"/>
  <c r="Z443" i="31" s="1"/>
  <c r="AE443" i="31" s="1"/>
  <c r="M443" i="31"/>
  <c r="L443" i="31"/>
  <c r="K443" i="31"/>
  <c r="J443" i="31"/>
  <c r="I443" i="31"/>
  <c r="H443" i="31"/>
  <c r="G443" i="31"/>
  <c r="F443" i="31"/>
  <c r="E443" i="31"/>
  <c r="AG442" i="31"/>
  <c r="AF442" i="31"/>
  <c r="O442" i="31"/>
  <c r="N442" i="31"/>
  <c r="Z442" i="31" s="1"/>
  <c r="AE442" i="31" s="1"/>
  <c r="M442" i="31"/>
  <c r="L442" i="31"/>
  <c r="K442" i="31"/>
  <c r="J442" i="31"/>
  <c r="I442" i="31"/>
  <c r="H442" i="31"/>
  <c r="G442" i="31"/>
  <c r="F442" i="31"/>
  <c r="E442" i="31"/>
  <c r="AF441" i="31"/>
  <c r="Z441" i="31"/>
  <c r="AE441" i="31" s="1"/>
  <c r="O441" i="31"/>
  <c r="AG441" i="31" s="1"/>
  <c r="N441" i="31"/>
  <c r="M441" i="31"/>
  <c r="L441" i="31"/>
  <c r="K441" i="31"/>
  <c r="J441" i="31"/>
  <c r="I441" i="31"/>
  <c r="H441" i="31"/>
  <c r="G441" i="31"/>
  <c r="F441" i="31"/>
  <c r="E441" i="31"/>
  <c r="AF440" i="31"/>
  <c r="O440" i="31"/>
  <c r="AG440" i="31" s="1"/>
  <c r="N440" i="31"/>
  <c r="Z440" i="31" s="1"/>
  <c r="AE440" i="31" s="1"/>
  <c r="M440" i="31"/>
  <c r="L440" i="31"/>
  <c r="K440" i="31"/>
  <c r="J440" i="31"/>
  <c r="I440" i="31"/>
  <c r="H440" i="31"/>
  <c r="G440" i="31"/>
  <c r="F440" i="31"/>
  <c r="E440" i="31"/>
  <c r="AF439" i="31"/>
  <c r="Z439" i="31"/>
  <c r="AE439" i="31" s="1"/>
  <c r="O439" i="31"/>
  <c r="AG439" i="31" s="1"/>
  <c r="N439" i="31"/>
  <c r="M439" i="31"/>
  <c r="L439" i="31"/>
  <c r="K439" i="31"/>
  <c r="J439" i="31"/>
  <c r="I439" i="31"/>
  <c r="H439" i="31"/>
  <c r="G439" i="31"/>
  <c r="F439" i="31"/>
  <c r="E439" i="31"/>
  <c r="AF438" i="31"/>
  <c r="O438" i="31"/>
  <c r="AG438" i="31" s="1"/>
  <c r="N438" i="31"/>
  <c r="Z438" i="31" s="1"/>
  <c r="AE438" i="31" s="1"/>
  <c r="M438" i="31"/>
  <c r="L438" i="31"/>
  <c r="K438" i="31"/>
  <c r="J438" i="31"/>
  <c r="I438" i="31"/>
  <c r="H438" i="31"/>
  <c r="G438" i="31"/>
  <c r="F438" i="31"/>
  <c r="E438" i="31"/>
  <c r="AF437" i="31"/>
  <c r="O437" i="31"/>
  <c r="AG437" i="31" s="1"/>
  <c r="N437" i="31"/>
  <c r="Z437" i="31" s="1"/>
  <c r="AE437" i="31" s="1"/>
  <c r="M437" i="31"/>
  <c r="L437" i="31"/>
  <c r="K437" i="31"/>
  <c r="J437" i="31"/>
  <c r="I437" i="31"/>
  <c r="H437" i="31"/>
  <c r="G437" i="31"/>
  <c r="F437" i="31"/>
  <c r="E437" i="31"/>
  <c r="AF436" i="31"/>
  <c r="O436" i="31"/>
  <c r="AG436" i="31" s="1"/>
  <c r="N436" i="31"/>
  <c r="Z436" i="31" s="1"/>
  <c r="AE436" i="31" s="1"/>
  <c r="M436" i="31"/>
  <c r="L436" i="31"/>
  <c r="K436" i="31"/>
  <c r="J436" i="31"/>
  <c r="I436" i="31"/>
  <c r="H436" i="31"/>
  <c r="G436" i="31"/>
  <c r="F436" i="31"/>
  <c r="E436" i="31"/>
  <c r="AF435" i="31"/>
  <c r="O435" i="31"/>
  <c r="AG435" i="31" s="1"/>
  <c r="N435" i="31"/>
  <c r="Z435" i="31" s="1"/>
  <c r="AE435" i="31" s="1"/>
  <c r="M435" i="31"/>
  <c r="L435" i="31"/>
  <c r="K435" i="31"/>
  <c r="J435" i="31"/>
  <c r="I435" i="31"/>
  <c r="H435" i="31"/>
  <c r="G435" i="31"/>
  <c r="F435" i="31"/>
  <c r="E435" i="31"/>
  <c r="AG434" i="31"/>
  <c r="AF434" i="31"/>
  <c r="Z434" i="31"/>
  <c r="AE434" i="31" s="1"/>
  <c r="O434" i="31"/>
  <c r="N434" i="31"/>
  <c r="M434" i="31"/>
  <c r="L434" i="31"/>
  <c r="K434" i="31"/>
  <c r="J434" i="31"/>
  <c r="I434" i="31"/>
  <c r="H434" i="31"/>
  <c r="G434" i="31"/>
  <c r="F434" i="31"/>
  <c r="E434" i="31"/>
  <c r="AF433" i="31"/>
  <c r="O433" i="31"/>
  <c r="AG433" i="31" s="1"/>
  <c r="N433" i="31"/>
  <c r="Z433" i="31" s="1"/>
  <c r="AE433" i="31" s="1"/>
  <c r="M433" i="31"/>
  <c r="L433" i="31"/>
  <c r="K433" i="31"/>
  <c r="J433" i="31"/>
  <c r="I433" i="31"/>
  <c r="H433" i="31"/>
  <c r="G433" i="31"/>
  <c r="F433" i="31"/>
  <c r="E433" i="31"/>
  <c r="AF432" i="31"/>
  <c r="O432" i="31"/>
  <c r="AG432" i="31" s="1"/>
  <c r="N432" i="31"/>
  <c r="Z432" i="31" s="1"/>
  <c r="AE432" i="31" s="1"/>
  <c r="M432" i="31"/>
  <c r="L432" i="31"/>
  <c r="K432" i="31"/>
  <c r="J432" i="31"/>
  <c r="I432" i="31"/>
  <c r="H432" i="31"/>
  <c r="G432" i="31"/>
  <c r="F432" i="31"/>
  <c r="E432" i="31"/>
  <c r="AF431" i="31"/>
  <c r="Z431" i="31"/>
  <c r="AE431" i="31" s="1"/>
  <c r="O431" i="31"/>
  <c r="AG431" i="31" s="1"/>
  <c r="N431" i="31"/>
  <c r="M431" i="31"/>
  <c r="L431" i="31"/>
  <c r="K431" i="31"/>
  <c r="J431" i="31"/>
  <c r="I431" i="31"/>
  <c r="H431" i="31"/>
  <c r="G431" i="31"/>
  <c r="F431" i="31"/>
  <c r="E431" i="31"/>
  <c r="AF430" i="31"/>
  <c r="O430" i="31"/>
  <c r="AG430" i="31" s="1"/>
  <c r="N430" i="31"/>
  <c r="Z430" i="31" s="1"/>
  <c r="AE430" i="31" s="1"/>
  <c r="M430" i="31"/>
  <c r="L430" i="31"/>
  <c r="K430" i="31"/>
  <c r="J430" i="31"/>
  <c r="I430" i="31"/>
  <c r="H430" i="31"/>
  <c r="G430" i="31"/>
  <c r="F430" i="31"/>
  <c r="E430" i="31"/>
  <c r="AG429" i="31"/>
  <c r="AF429" i="31"/>
  <c r="O429" i="31"/>
  <c r="N429" i="31"/>
  <c r="Z429" i="31" s="1"/>
  <c r="AE429" i="31" s="1"/>
  <c r="M429" i="31"/>
  <c r="L429" i="31"/>
  <c r="K429" i="31"/>
  <c r="J429" i="31"/>
  <c r="I429" i="31"/>
  <c r="H429" i="31"/>
  <c r="G429" i="31"/>
  <c r="F429" i="31"/>
  <c r="E429" i="31"/>
  <c r="AG428" i="31"/>
  <c r="AF428" i="31"/>
  <c r="O428" i="31"/>
  <c r="N428" i="31"/>
  <c r="Z428" i="31" s="1"/>
  <c r="AE428" i="31" s="1"/>
  <c r="M428" i="31"/>
  <c r="L428" i="31"/>
  <c r="K428" i="31"/>
  <c r="J428" i="31"/>
  <c r="I428" i="31"/>
  <c r="H428" i="31"/>
  <c r="G428" i="31"/>
  <c r="F428" i="31"/>
  <c r="E428" i="31"/>
  <c r="AF427" i="31"/>
  <c r="O427" i="31"/>
  <c r="AG427" i="31" s="1"/>
  <c r="N427" i="31"/>
  <c r="Z427" i="31" s="1"/>
  <c r="AE427" i="31" s="1"/>
  <c r="M427" i="31"/>
  <c r="L427" i="31"/>
  <c r="K427" i="31"/>
  <c r="J427" i="31"/>
  <c r="I427" i="31"/>
  <c r="H427" i="31"/>
  <c r="G427" i="31"/>
  <c r="F427" i="31"/>
  <c r="E427" i="31"/>
  <c r="AF426" i="31"/>
  <c r="Z426" i="31"/>
  <c r="AE426" i="31" s="1"/>
  <c r="O426" i="31"/>
  <c r="AG426" i="31" s="1"/>
  <c r="N426" i="31"/>
  <c r="M426" i="31"/>
  <c r="L426" i="31"/>
  <c r="K426" i="31"/>
  <c r="J426" i="31"/>
  <c r="I426" i="31"/>
  <c r="H426" i="31"/>
  <c r="G426" i="31"/>
  <c r="F426" i="31"/>
  <c r="E426" i="31"/>
  <c r="AF425" i="31"/>
  <c r="O425" i="31"/>
  <c r="AG425" i="31" s="1"/>
  <c r="N425" i="31"/>
  <c r="Z425" i="31" s="1"/>
  <c r="AE425" i="31" s="1"/>
  <c r="M425" i="31"/>
  <c r="L425" i="31"/>
  <c r="K425" i="31"/>
  <c r="J425" i="31"/>
  <c r="I425" i="31"/>
  <c r="H425" i="31"/>
  <c r="G425" i="31"/>
  <c r="F425" i="31"/>
  <c r="E425" i="31"/>
  <c r="AF424" i="31"/>
  <c r="O424" i="31"/>
  <c r="AG424" i="31" s="1"/>
  <c r="N424" i="31"/>
  <c r="Z424" i="31" s="1"/>
  <c r="AE424" i="31" s="1"/>
  <c r="M424" i="31"/>
  <c r="L424" i="31"/>
  <c r="K424" i="31"/>
  <c r="J424" i="31"/>
  <c r="I424" i="31"/>
  <c r="H424" i="31"/>
  <c r="G424" i="31"/>
  <c r="F424" i="31"/>
  <c r="E424" i="31"/>
  <c r="AF423" i="31"/>
  <c r="Z423" i="31"/>
  <c r="AE423" i="31" s="1"/>
  <c r="O423" i="31"/>
  <c r="AG423" i="31" s="1"/>
  <c r="N423" i="31"/>
  <c r="M423" i="31"/>
  <c r="L423" i="31"/>
  <c r="K423" i="31"/>
  <c r="J423" i="31"/>
  <c r="I423" i="31"/>
  <c r="H423" i="31"/>
  <c r="G423" i="31"/>
  <c r="F423" i="31"/>
  <c r="E423" i="31"/>
  <c r="AG422" i="31"/>
  <c r="AF422" i="31"/>
  <c r="Z422" i="31"/>
  <c r="AE422" i="31" s="1"/>
  <c r="AG421" i="31"/>
  <c r="AF421" i="31"/>
  <c r="O421" i="31"/>
  <c r="N421" i="31"/>
  <c r="Z421" i="31" s="1"/>
  <c r="AE421" i="31" s="1"/>
  <c r="M421" i="31"/>
  <c r="L421" i="31"/>
  <c r="K421" i="31"/>
  <c r="J421" i="31"/>
  <c r="I421" i="31"/>
  <c r="H421" i="31"/>
  <c r="G421" i="31"/>
  <c r="F421" i="31"/>
  <c r="E421" i="31"/>
  <c r="AF420" i="31"/>
  <c r="O420" i="31"/>
  <c r="AG420" i="31" s="1"/>
  <c r="N420" i="31"/>
  <c r="Z420" i="31" s="1"/>
  <c r="AE420" i="31" s="1"/>
  <c r="M420" i="31"/>
  <c r="L420" i="31"/>
  <c r="K420" i="31"/>
  <c r="J420" i="31"/>
  <c r="I420" i="31"/>
  <c r="H420" i="31"/>
  <c r="G420" i="31"/>
  <c r="F420" i="31"/>
  <c r="E420" i="31"/>
  <c r="AG419" i="31"/>
  <c r="AF419" i="31"/>
  <c r="Z419" i="31"/>
  <c r="AE419" i="31" s="1"/>
  <c r="M419" i="31"/>
  <c r="L419" i="31"/>
  <c r="K419" i="31"/>
  <c r="J419" i="31"/>
  <c r="H419" i="31"/>
  <c r="G419" i="31"/>
  <c r="F419" i="31"/>
  <c r="E419" i="31"/>
  <c r="AG418" i="31"/>
  <c r="AF418" i="31"/>
  <c r="Z418" i="31"/>
  <c r="AE418" i="31" s="1"/>
  <c r="X418" i="31"/>
  <c r="M418" i="31"/>
  <c r="L418" i="31"/>
  <c r="K418" i="31"/>
  <c r="J418" i="31"/>
  <c r="G418" i="31"/>
  <c r="F418" i="31"/>
  <c r="E418" i="31"/>
  <c r="Z417" i="31"/>
  <c r="AE417" i="31" s="1"/>
  <c r="X417" i="31"/>
  <c r="AF417" i="31" s="1"/>
  <c r="O417" i="31"/>
  <c r="AG417" i="31" s="1"/>
  <c r="N417" i="31"/>
  <c r="M417" i="31"/>
  <c r="L417" i="31"/>
  <c r="K417" i="31"/>
  <c r="J417" i="31"/>
  <c r="I417" i="31"/>
  <c r="H417" i="31"/>
  <c r="G417" i="31"/>
  <c r="F417" i="31"/>
  <c r="E417" i="31"/>
  <c r="AF416" i="31"/>
  <c r="O416" i="31"/>
  <c r="AG416" i="31" s="1"/>
  <c r="N416" i="31"/>
  <c r="Z416" i="31" s="1"/>
  <c r="AE416" i="31" s="1"/>
  <c r="M416" i="31"/>
  <c r="L416" i="31"/>
  <c r="K416" i="31"/>
  <c r="J416" i="31"/>
  <c r="I416" i="31"/>
  <c r="H416" i="31"/>
  <c r="G416" i="31"/>
  <c r="F416" i="31"/>
  <c r="E416" i="31"/>
  <c r="AF415" i="31"/>
  <c r="O415" i="31"/>
  <c r="AG415" i="31" s="1"/>
  <c r="N415" i="31"/>
  <c r="Z415" i="31" s="1"/>
  <c r="AE415" i="31" s="1"/>
  <c r="M415" i="31"/>
  <c r="L415" i="31"/>
  <c r="K415" i="31"/>
  <c r="J415" i="31"/>
  <c r="I415" i="31"/>
  <c r="H415" i="31"/>
  <c r="G415" i="31"/>
  <c r="F415" i="31"/>
  <c r="E415" i="31"/>
  <c r="AF414" i="31"/>
  <c r="O414" i="31"/>
  <c r="AG414" i="31" s="1"/>
  <c r="N414" i="31"/>
  <c r="Z414" i="31" s="1"/>
  <c r="AE414" i="31" s="1"/>
  <c r="M414" i="31"/>
  <c r="L414" i="31"/>
  <c r="K414" i="31"/>
  <c r="J414" i="31"/>
  <c r="I414" i="31"/>
  <c r="H414" i="31"/>
  <c r="G414" i="31"/>
  <c r="F414" i="31"/>
  <c r="E414" i="31"/>
  <c r="AF413" i="31"/>
  <c r="O413" i="31"/>
  <c r="AG413" i="31" s="1"/>
  <c r="N413" i="31"/>
  <c r="Z413" i="31" s="1"/>
  <c r="AE413" i="31" s="1"/>
  <c r="M413" i="31"/>
  <c r="L413" i="31"/>
  <c r="K413" i="31"/>
  <c r="J413" i="31"/>
  <c r="I413" i="31"/>
  <c r="H413" i="31"/>
  <c r="G413" i="31"/>
  <c r="F413" i="31"/>
  <c r="E413" i="31"/>
  <c r="AF412" i="31"/>
  <c r="O412" i="31"/>
  <c r="AG412" i="31" s="1"/>
  <c r="N412" i="31"/>
  <c r="Z412" i="31" s="1"/>
  <c r="AE412" i="31" s="1"/>
  <c r="M412" i="31"/>
  <c r="L412" i="31"/>
  <c r="K412" i="31"/>
  <c r="J412" i="31"/>
  <c r="I412" i="31"/>
  <c r="H412" i="31"/>
  <c r="G412" i="31"/>
  <c r="F412" i="31"/>
  <c r="E412" i="31"/>
  <c r="AG411" i="31"/>
  <c r="AF411" i="31"/>
  <c r="O411" i="31"/>
  <c r="N411" i="31"/>
  <c r="Z411" i="31" s="1"/>
  <c r="AE411" i="31" s="1"/>
  <c r="M411" i="31"/>
  <c r="L411" i="31"/>
  <c r="K411" i="31"/>
  <c r="J411" i="31"/>
  <c r="I411" i="31"/>
  <c r="H411" i="31"/>
  <c r="G411" i="31"/>
  <c r="F411" i="31"/>
  <c r="E411" i="31"/>
  <c r="AF410" i="31"/>
  <c r="Z410" i="31"/>
  <c r="AE410" i="31" s="1"/>
  <c r="O410" i="31"/>
  <c r="AG410" i="31" s="1"/>
  <c r="N410" i="31"/>
  <c r="M410" i="31"/>
  <c r="L410" i="31"/>
  <c r="K410" i="31"/>
  <c r="J410" i="31"/>
  <c r="I410" i="31"/>
  <c r="H410" i="31"/>
  <c r="G410" i="31"/>
  <c r="F410" i="31"/>
  <c r="E410" i="31"/>
  <c r="AF409" i="31"/>
  <c r="Z409" i="31"/>
  <c r="AE409" i="31" s="1"/>
  <c r="O409" i="31"/>
  <c r="AG409" i="31" s="1"/>
  <c r="N409" i="31"/>
  <c r="M409" i="31"/>
  <c r="L409" i="31"/>
  <c r="K409" i="31"/>
  <c r="J409" i="31"/>
  <c r="I409" i="31"/>
  <c r="H409" i="31"/>
  <c r="G409" i="31"/>
  <c r="F409" i="31"/>
  <c r="E409" i="31"/>
  <c r="AF408" i="31"/>
  <c r="O408" i="31"/>
  <c r="AG408" i="31" s="1"/>
  <c r="N408" i="31"/>
  <c r="Z408" i="31" s="1"/>
  <c r="AE408" i="31" s="1"/>
  <c r="M408" i="31"/>
  <c r="L408" i="31"/>
  <c r="K408" i="31"/>
  <c r="J408" i="31"/>
  <c r="I408" i="31"/>
  <c r="H408" i="31"/>
  <c r="G408" i="31"/>
  <c r="F408" i="31"/>
  <c r="E408" i="31"/>
  <c r="AF407" i="31"/>
  <c r="O407" i="31"/>
  <c r="AG407" i="31" s="1"/>
  <c r="N407" i="31"/>
  <c r="Z407" i="31" s="1"/>
  <c r="AE407" i="31" s="1"/>
  <c r="M407" i="31"/>
  <c r="L407" i="31"/>
  <c r="K407" i="31"/>
  <c r="J407" i="31"/>
  <c r="I407" i="31"/>
  <c r="H407" i="31"/>
  <c r="G407" i="31"/>
  <c r="F407" i="31"/>
  <c r="E407" i="31"/>
  <c r="AF406" i="31"/>
  <c r="O406" i="31"/>
  <c r="AG406" i="31" s="1"/>
  <c r="N406" i="31"/>
  <c r="Z406" i="31" s="1"/>
  <c r="AE406" i="31" s="1"/>
  <c r="M406" i="31"/>
  <c r="L406" i="31"/>
  <c r="K406" i="31"/>
  <c r="J406" i="31"/>
  <c r="I406" i="31"/>
  <c r="H406" i="31"/>
  <c r="G406" i="31"/>
  <c r="F406" i="31"/>
  <c r="E406" i="31"/>
  <c r="AF405" i="31"/>
  <c r="O405" i="31"/>
  <c r="AG405" i="31" s="1"/>
  <c r="N405" i="31"/>
  <c r="Z405" i="31" s="1"/>
  <c r="AE405" i="31" s="1"/>
  <c r="M405" i="31"/>
  <c r="L405" i="31"/>
  <c r="K405" i="31"/>
  <c r="J405" i="31"/>
  <c r="I405" i="31"/>
  <c r="H405" i="31"/>
  <c r="G405" i="31"/>
  <c r="F405" i="31"/>
  <c r="E405" i="31"/>
  <c r="AF404" i="31"/>
  <c r="O404" i="31"/>
  <c r="AG404" i="31" s="1"/>
  <c r="N404" i="31"/>
  <c r="Z404" i="31" s="1"/>
  <c r="AE404" i="31" s="1"/>
  <c r="M404" i="31"/>
  <c r="L404" i="31"/>
  <c r="K404" i="31"/>
  <c r="J404" i="31"/>
  <c r="I404" i="31"/>
  <c r="H404" i="31"/>
  <c r="G404" i="31"/>
  <c r="F404" i="31"/>
  <c r="E404" i="31"/>
  <c r="AG403" i="31"/>
  <c r="AF403" i="31"/>
  <c r="O403" i="31"/>
  <c r="N403" i="31"/>
  <c r="Z403" i="31" s="1"/>
  <c r="AE403" i="31" s="1"/>
  <c r="M403" i="31"/>
  <c r="L403" i="31"/>
  <c r="K403" i="31"/>
  <c r="J403" i="31"/>
  <c r="I403" i="31"/>
  <c r="H403" i="31"/>
  <c r="G403" i="31"/>
  <c r="F403" i="31"/>
  <c r="E403" i="31"/>
  <c r="AG402" i="31"/>
  <c r="AF402" i="31"/>
  <c r="O402" i="31"/>
  <c r="N402" i="31"/>
  <c r="Z402" i="31" s="1"/>
  <c r="AE402" i="31" s="1"/>
  <c r="M402" i="31"/>
  <c r="L402" i="31"/>
  <c r="K402" i="31"/>
  <c r="J402" i="31"/>
  <c r="I402" i="31"/>
  <c r="H402" i="31"/>
  <c r="G402" i="31"/>
  <c r="F402" i="31"/>
  <c r="E402" i="31"/>
  <c r="AF401" i="31"/>
  <c r="Z401" i="31"/>
  <c r="AE401" i="31" s="1"/>
  <c r="O401" i="31"/>
  <c r="AG401" i="31" s="1"/>
  <c r="N401" i="31"/>
  <c r="M401" i="31"/>
  <c r="L401" i="31"/>
  <c r="K401" i="31"/>
  <c r="J401" i="31"/>
  <c r="I401" i="31"/>
  <c r="H401" i="31"/>
  <c r="G401" i="31"/>
  <c r="F401" i="31"/>
  <c r="E401" i="31"/>
  <c r="AF400" i="31"/>
  <c r="O400" i="31"/>
  <c r="AG400" i="31" s="1"/>
  <c r="N400" i="31"/>
  <c r="Z400" i="31" s="1"/>
  <c r="AE400" i="31" s="1"/>
  <c r="M400" i="31"/>
  <c r="L400" i="31"/>
  <c r="K400" i="31"/>
  <c r="J400" i="31"/>
  <c r="I400" i="31"/>
  <c r="H400" i="31"/>
  <c r="G400" i="31"/>
  <c r="F400" i="31"/>
  <c r="E400" i="31"/>
  <c r="AF399" i="31"/>
  <c r="O399" i="31"/>
  <c r="AG399" i="31" s="1"/>
  <c r="N399" i="31"/>
  <c r="Z399" i="31" s="1"/>
  <c r="AE399" i="31" s="1"/>
  <c r="M399" i="31"/>
  <c r="L399" i="31"/>
  <c r="K399" i="31"/>
  <c r="J399" i="31"/>
  <c r="I399" i="31"/>
  <c r="H399" i="31"/>
  <c r="G399" i="31"/>
  <c r="F399" i="31"/>
  <c r="E399" i="31"/>
  <c r="AF398" i="31"/>
  <c r="O398" i="31"/>
  <c r="AG398" i="31" s="1"/>
  <c r="N398" i="31"/>
  <c r="Z398" i="31" s="1"/>
  <c r="AE398" i="31" s="1"/>
  <c r="M398" i="31"/>
  <c r="L398" i="31"/>
  <c r="K398" i="31"/>
  <c r="J398" i="31"/>
  <c r="I398" i="31"/>
  <c r="H398" i="31"/>
  <c r="G398" i="31"/>
  <c r="F398" i="31"/>
  <c r="E398" i="31"/>
  <c r="AF397" i="31"/>
  <c r="O397" i="31"/>
  <c r="AG397" i="31" s="1"/>
  <c r="N397" i="31"/>
  <c r="Z397" i="31" s="1"/>
  <c r="AE397" i="31" s="1"/>
  <c r="M397" i="31"/>
  <c r="L397" i="31"/>
  <c r="K397" i="31"/>
  <c r="J397" i="31"/>
  <c r="I397" i="31"/>
  <c r="H397" i="31"/>
  <c r="G397" i="31"/>
  <c r="F397" i="31"/>
  <c r="E397" i="31"/>
  <c r="AF396" i="31"/>
  <c r="O396" i="31"/>
  <c r="AG396" i="31" s="1"/>
  <c r="N396" i="31"/>
  <c r="Z396" i="31" s="1"/>
  <c r="AE396" i="31" s="1"/>
  <c r="M396" i="31"/>
  <c r="L396" i="31"/>
  <c r="K396" i="31"/>
  <c r="J396" i="31"/>
  <c r="I396" i="31"/>
  <c r="H396" i="31"/>
  <c r="G396" i="31"/>
  <c r="F396" i="31"/>
  <c r="E396" i="31"/>
  <c r="AF395" i="31"/>
  <c r="O395" i="31"/>
  <c r="AG395" i="31" s="1"/>
  <c r="N395" i="31"/>
  <c r="Z395" i="31" s="1"/>
  <c r="AE395" i="31" s="1"/>
  <c r="M395" i="31"/>
  <c r="L395" i="31"/>
  <c r="K395" i="31"/>
  <c r="J395" i="31"/>
  <c r="I395" i="31"/>
  <c r="H395" i="31"/>
  <c r="G395" i="31"/>
  <c r="F395" i="31"/>
  <c r="E395" i="31"/>
  <c r="AG394" i="31"/>
  <c r="AF394" i="31"/>
  <c r="Z394" i="31"/>
  <c r="AE394" i="31" s="1"/>
  <c r="O394" i="31"/>
  <c r="N394" i="31"/>
  <c r="M394" i="31"/>
  <c r="L394" i="31"/>
  <c r="K394" i="31"/>
  <c r="J394" i="31"/>
  <c r="I394" i="31"/>
  <c r="H394" i="31"/>
  <c r="G394" i="31"/>
  <c r="F394" i="31"/>
  <c r="E394" i="31"/>
  <c r="AG393" i="31"/>
  <c r="AF393" i="31"/>
  <c r="O393" i="31"/>
  <c r="N393" i="31"/>
  <c r="Z393" i="31" s="1"/>
  <c r="AE393" i="31" s="1"/>
  <c r="M393" i="31"/>
  <c r="L393" i="31"/>
  <c r="K393" i="31"/>
  <c r="J393" i="31"/>
  <c r="I393" i="31"/>
  <c r="H393" i="31"/>
  <c r="G393" i="31"/>
  <c r="F393" i="31"/>
  <c r="E393" i="31"/>
  <c r="AF392" i="31"/>
  <c r="O392" i="31"/>
  <c r="AG392" i="31" s="1"/>
  <c r="N392" i="31"/>
  <c r="Z392" i="31" s="1"/>
  <c r="AE392" i="31" s="1"/>
  <c r="M392" i="31"/>
  <c r="L392" i="31"/>
  <c r="K392" i="31"/>
  <c r="J392" i="31"/>
  <c r="I392" i="31"/>
  <c r="H392" i="31"/>
  <c r="G392" i="31"/>
  <c r="F392" i="31"/>
  <c r="E392" i="31"/>
  <c r="AF391" i="31"/>
  <c r="Z391" i="31"/>
  <c r="AE391" i="31" s="1"/>
  <c r="O391" i="31"/>
  <c r="AG391" i="31" s="1"/>
  <c r="N391" i="31"/>
  <c r="M391" i="31"/>
  <c r="L391" i="31"/>
  <c r="K391" i="31"/>
  <c r="J391" i="31"/>
  <c r="I391" i="31"/>
  <c r="H391" i="31"/>
  <c r="G391" i="31"/>
  <c r="F391" i="31"/>
  <c r="E391" i="31"/>
  <c r="AF390" i="31"/>
  <c r="O390" i="31"/>
  <c r="AG390" i="31" s="1"/>
  <c r="N390" i="31"/>
  <c r="Z390" i="31" s="1"/>
  <c r="AE390" i="31" s="1"/>
  <c r="M390" i="31"/>
  <c r="L390" i="31"/>
  <c r="K390" i="31"/>
  <c r="J390" i="31"/>
  <c r="I390" i="31"/>
  <c r="H390" i="31"/>
  <c r="G390" i="31"/>
  <c r="F390" i="31"/>
  <c r="E390" i="31"/>
  <c r="AG389" i="31"/>
  <c r="AF389" i="31"/>
  <c r="O389" i="31"/>
  <c r="N389" i="31"/>
  <c r="Z389" i="31" s="1"/>
  <c r="AE389" i="31" s="1"/>
  <c r="M389" i="31"/>
  <c r="L389" i="31"/>
  <c r="K389" i="31"/>
  <c r="J389" i="31"/>
  <c r="I389" i="31"/>
  <c r="H389" i="31"/>
  <c r="G389" i="31"/>
  <c r="F389" i="31"/>
  <c r="E389" i="31"/>
  <c r="AG388" i="31"/>
  <c r="AF388" i="31"/>
  <c r="O388" i="31"/>
  <c r="N388" i="31"/>
  <c r="Z388" i="31" s="1"/>
  <c r="AE388" i="31" s="1"/>
  <c r="M388" i="31"/>
  <c r="L388" i="31"/>
  <c r="K388" i="31"/>
  <c r="J388" i="31"/>
  <c r="I388" i="31"/>
  <c r="H388" i="31"/>
  <c r="G388" i="31"/>
  <c r="F388" i="31"/>
  <c r="E388" i="31"/>
  <c r="AG387" i="31"/>
  <c r="AF387" i="31"/>
  <c r="Z387" i="31"/>
  <c r="AE387" i="31" s="1"/>
  <c r="AF386" i="31"/>
  <c r="O386" i="31"/>
  <c r="AG386" i="31" s="1"/>
  <c r="N386" i="31"/>
  <c r="Z386" i="31" s="1"/>
  <c r="AE386" i="31" s="1"/>
  <c r="M386" i="31"/>
  <c r="L386" i="31"/>
  <c r="K386" i="31"/>
  <c r="J386" i="31"/>
  <c r="I386" i="31"/>
  <c r="H386" i="31"/>
  <c r="G386" i="31"/>
  <c r="F386" i="31"/>
  <c r="E386" i="31"/>
  <c r="AF385" i="31"/>
  <c r="O385" i="31"/>
  <c r="AG385" i="31" s="1"/>
  <c r="N385" i="31"/>
  <c r="Z385" i="31" s="1"/>
  <c r="AE385" i="31" s="1"/>
  <c r="M385" i="31"/>
  <c r="L385" i="31"/>
  <c r="K385" i="31"/>
  <c r="J385" i="31"/>
  <c r="I385" i="31"/>
  <c r="H385" i="31"/>
  <c r="G385" i="31"/>
  <c r="F385" i="31"/>
  <c r="E385" i="31"/>
  <c r="AG384" i="31"/>
  <c r="AF384" i="31"/>
  <c r="Z384" i="31"/>
  <c r="AE384" i="31" s="1"/>
  <c r="M384" i="31"/>
  <c r="L384" i="31"/>
  <c r="K384" i="31"/>
  <c r="J384" i="31"/>
  <c r="H384" i="31"/>
  <c r="G384" i="31"/>
  <c r="F384" i="31"/>
  <c r="E384" i="31"/>
  <c r="AG383" i="31"/>
  <c r="Z383" i="31"/>
  <c r="AE383" i="31" s="1"/>
  <c r="X383" i="31"/>
  <c r="AF383" i="31" s="1"/>
  <c r="M383" i="31"/>
  <c r="L383" i="31"/>
  <c r="K383" i="31"/>
  <c r="J383" i="31"/>
  <c r="G383" i="31"/>
  <c r="F383" i="31"/>
  <c r="E383" i="31"/>
  <c r="X382" i="31"/>
  <c r="AF382" i="31" s="1"/>
  <c r="O382" i="31"/>
  <c r="AG382" i="31" s="1"/>
  <c r="N382" i="31"/>
  <c r="Z382" i="31" s="1"/>
  <c r="AE382" i="31" s="1"/>
  <c r="M382" i="31"/>
  <c r="L382" i="31"/>
  <c r="K382" i="31"/>
  <c r="J382" i="31"/>
  <c r="I382" i="31"/>
  <c r="H382" i="31"/>
  <c r="G382" i="31"/>
  <c r="F382" i="31"/>
  <c r="E382" i="31"/>
  <c r="AF381" i="31"/>
  <c r="O381" i="31"/>
  <c r="AG381" i="31" s="1"/>
  <c r="N381" i="31"/>
  <c r="Z381" i="31" s="1"/>
  <c r="AE381" i="31" s="1"/>
  <c r="M381" i="31"/>
  <c r="L381" i="31"/>
  <c r="K381" i="31"/>
  <c r="J381" i="31"/>
  <c r="I381" i="31"/>
  <c r="H381" i="31"/>
  <c r="G381" i="31"/>
  <c r="F381" i="31"/>
  <c r="E381" i="31"/>
  <c r="AG380" i="31"/>
  <c r="AF380" i="31"/>
  <c r="O380" i="31"/>
  <c r="N380" i="31"/>
  <c r="Z380" i="31" s="1"/>
  <c r="AE380" i="31" s="1"/>
  <c r="M380" i="31"/>
  <c r="L380" i="31"/>
  <c r="K380" i="31"/>
  <c r="J380" i="31"/>
  <c r="I380" i="31"/>
  <c r="H380" i="31"/>
  <c r="G380" i="31"/>
  <c r="F380" i="31"/>
  <c r="E380" i="31"/>
  <c r="AF379" i="31"/>
  <c r="O379" i="31"/>
  <c r="AG379" i="31" s="1"/>
  <c r="N379" i="31"/>
  <c r="Z379" i="31" s="1"/>
  <c r="AE379" i="31" s="1"/>
  <c r="M379" i="31"/>
  <c r="L379" i="31"/>
  <c r="K379" i="31"/>
  <c r="J379" i="31"/>
  <c r="I379" i="31"/>
  <c r="H379" i="31"/>
  <c r="G379" i="31"/>
  <c r="F379" i="31"/>
  <c r="E379" i="31"/>
  <c r="AG378" i="31"/>
  <c r="AF378" i="31"/>
  <c r="Z378" i="31"/>
  <c r="AE378" i="31" s="1"/>
  <c r="O378" i="31"/>
  <c r="N378" i="31"/>
  <c r="M378" i="31"/>
  <c r="L378" i="31"/>
  <c r="K378" i="31"/>
  <c r="J378" i="31"/>
  <c r="I378" i="31"/>
  <c r="H378" i="31"/>
  <c r="G378" i="31"/>
  <c r="F378" i="31"/>
  <c r="E378" i="31"/>
  <c r="AF377" i="31"/>
  <c r="Z377" i="31"/>
  <c r="AE377" i="31" s="1"/>
  <c r="O377" i="31"/>
  <c r="AG377" i="31" s="1"/>
  <c r="N377" i="31"/>
  <c r="M377" i="31"/>
  <c r="L377" i="31"/>
  <c r="K377" i="31"/>
  <c r="J377" i="31"/>
  <c r="I377" i="31"/>
  <c r="H377" i="31"/>
  <c r="G377" i="31"/>
  <c r="F377" i="31"/>
  <c r="E377" i="31"/>
  <c r="AF376" i="31"/>
  <c r="O376" i="31"/>
  <c r="AG376" i="31" s="1"/>
  <c r="N376" i="31"/>
  <c r="Z376" i="31" s="1"/>
  <c r="AE376" i="31" s="1"/>
  <c r="M376" i="31"/>
  <c r="L376" i="31"/>
  <c r="K376" i="31"/>
  <c r="J376" i="31"/>
  <c r="I376" i="31"/>
  <c r="H376" i="31"/>
  <c r="G376" i="31"/>
  <c r="F376" i="31"/>
  <c r="E376" i="31"/>
  <c r="AF375" i="31"/>
  <c r="O375" i="31"/>
  <c r="AG375" i="31" s="1"/>
  <c r="N375" i="31"/>
  <c r="Z375" i="31" s="1"/>
  <c r="AE375" i="31" s="1"/>
  <c r="M375" i="31"/>
  <c r="L375" i="31"/>
  <c r="K375" i="31"/>
  <c r="J375" i="31"/>
  <c r="I375" i="31"/>
  <c r="H375" i="31"/>
  <c r="G375" i="31"/>
  <c r="F375" i="31"/>
  <c r="E375" i="31"/>
  <c r="AF374" i="31"/>
  <c r="O374" i="31"/>
  <c r="AG374" i="31" s="1"/>
  <c r="N374" i="31"/>
  <c r="Z374" i="31" s="1"/>
  <c r="AE374" i="31" s="1"/>
  <c r="M374" i="31"/>
  <c r="L374" i="31"/>
  <c r="K374" i="31"/>
  <c r="J374" i="31"/>
  <c r="I374" i="31"/>
  <c r="H374" i="31"/>
  <c r="G374" i="31"/>
  <c r="F374" i="31"/>
  <c r="E374" i="31"/>
  <c r="AF373" i="31"/>
  <c r="O373" i="31"/>
  <c r="AG373" i="31" s="1"/>
  <c r="N373" i="31"/>
  <c r="Z373" i="31" s="1"/>
  <c r="AE373" i="31" s="1"/>
  <c r="M373" i="31"/>
  <c r="L373" i="31"/>
  <c r="K373" i="31"/>
  <c r="J373" i="31"/>
  <c r="I373" i="31"/>
  <c r="H373" i="31"/>
  <c r="G373" i="31"/>
  <c r="F373" i="31"/>
  <c r="E373" i="31"/>
  <c r="AF372" i="31"/>
  <c r="O372" i="31"/>
  <c r="AG372" i="31" s="1"/>
  <c r="N372" i="31"/>
  <c r="Z372" i="31" s="1"/>
  <c r="AE372" i="31" s="1"/>
  <c r="M372" i="31"/>
  <c r="L372" i="31"/>
  <c r="K372" i="31"/>
  <c r="J372" i="31"/>
  <c r="I372" i="31"/>
  <c r="H372" i="31"/>
  <c r="G372" i="31"/>
  <c r="F372" i="31"/>
  <c r="E372" i="31"/>
  <c r="AG371" i="31"/>
  <c r="AF371" i="31"/>
  <c r="O371" i="31"/>
  <c r="N371" i="31"/>
  <c r="Z371" i="31" s="1"/>
  <c r="AE371" i="31" s="1"/>
  <c r="M371" i="31"/>
  <c r="L371" i="31"/>
  <c r="K371" i="31"/>
  <c r="J371" i="31"/>
  <c r="I371" i="31"/>
  <c r="H371" i="31"/>
  <c r="G371" i="31"/>
  <c r="F371" i="31"/>
  <c r="E371" i="31"/>
  <c r="AG370" i="31"/>
  <c r="AF370" i="31"/>
  <c r="O370" i="31"/>
  <c r="N370" i="31"/>
  <c r="Z370" i="31" s="1"/>
  <c r="AE370" i="31" s="1"/>
  <c r="M370" i="31"/>
  <c r="L370" i="31"/>
  <c r="K370" i="31"/>
  <c r="J370" i="31"/>
  <c r="I370" i="31"/>
  <c r="H370" i="31"/>
  <c r="G370" i="31"/>
  <c r="F370" i="31"/>
  <c r="E370" i="31"/>
  <c r="AF369" i="31"/>
  <c r="Z369" i="31"/>
  <c r="AE369" i="31" s="1"/>
  <c r="O369" i="31"/>
  <c r="AG369" i="31" s="1"/>
  <c r="N369" i="31"/>
  <c r="M369" i="31"/>
  <c r="L369" i="31"/>
  <c r="K369" i="31"/>
  <c r="J369" i="31"/>
  <c r="I369" i="31"/>
  <c r="H369" i="31"/>
  <c r="G369" i="31"/>
  <c r="F369" i="31"/>
  <c r="E369" i="31"/>
  <c r="AF368" i="31"/>
  <c r="O368" i="31"/>
  <c r="AG368" i="31" s="1"/>
  <c r="N368" i="31"/>
  <c r="Z368" i="31" s="1"/>
  <c r="AE368" i="31" s="1"/>
  <c r="M368" i="31"/>
  <c r="L368" i="31"/>
  <c r="K368" i="31"/>
  <c r="J368" i="31"/>
  <c r="I368" i="31"/>
  <c r="H368" i="31"/>
  <c r="G368" i="31"/>
  <c r="F368" i="31"/>
  <c r="E368" i="31"/>
  <c r="AF367" i="31"/>
  <c r="O367" i="31"/>
  <c r="AG367" i="31" s="1"/>
  <c r="N367" i="31"/>
  <c r="Z367" i="31" s="1"/>
  <c r="AE367" i="31" s="1"/>
  <c r="M367" i="31"/>
  <c r="L367" i="31"/>
  <c r="K367" i="31"/>
  <c r="J367" i="31"/>
  <c r="I367" i="31"/>
  <c r="H367" i="31"/>
  <c r="G367" i="31"/>
  <c r="F367" i="31"/>
  <c r="E367" i="31"/>
  <c r="AF366" i="31"/>
  <c r="Z366" i="31"/>
  <c r="AE366" i="31" s="1"/>
  <c r="O366" i="31"/>
  <c r="AG366" i="31" s="1"/>
  <c r="N366" i="31"/>
  <c r="M366" i="31"/>
  <c r="L366" i="31"/>
  <c r="K366" i="31"/>
  <c r="J366" i="31"/>
  <c r="I366" i="31"/>
  <c r="H366" i="31"/>
  <c r="G366" i="31"/>
  <c r="F366" i="31"/>
  <c r="E366" i="31"/>
  <c r="AF365" i="31"/>
  <c r="O365" i="31"/>
  <c r="AG365" i="31" s="1"/>
  <c r="N365" i="31"/>
  <c r="Z365" i="31" s="1"/>
  <c r="AE365" i="31" s="1"/>
  <c r="M365" i="31"/>
  <c r="L365" i="31"/>
  <c r="K365" i="31"/>
  <c r="J365" i="31"/>
  <c r="I365" i="31"/>
  <c r="H365" i="31"/>
  <c r="G365" i="31"/>
  <c r="F365" i="31"/>
  <c r="E365" i="31"/>
  <c r="AG364" i="31"/>
  <c r="AF364" i="31"/>
  <c r="O364" i="31"/>
  <c r="N364" i="31"/>
  <c r="Z364" i="31" s="1"/>
  <c r="AE364" i="31" s="1"/>
  <c r="M364" i="31"/>
  <c r="L364" i="31"/>
  <c r="K364" i="31"/>
  <c r="J364" i="31"/>
  <c r="I364" i="31"/>
  <c r="H364" i="31"/>
  <c r="G364" i="31"/>
  <c r="F364" i="31"/>
  <c r="E364" i="31"/>
  <c r="AG363" i="31"/>
  <c r="AF363" i="31"/>
  <c r="O363" i="31"/>
  <c r="N363" i="31"/>
  <c r="Z363" i="31" s="1"/>
  <c r="AE363" i="31" s="1"/>
  <c r="M363" i="31"/>
  <c r="L363" i="31"/>
  <c r="K363" i="31"/>
  <c r="J363" i="31"/>
  <c r="I363" i="31"/>
  <c r="H363" i="31"/>
  <c r="G363" i="31"/>
  <c r="F363" i="31"/>
  <c r="E363" i="31"/>
  <c r="AF362" i="31"/>
  <c r="AE362" i="31"/>
  <c r="Z362" i="31"/>
  <c r="O362" i="31"/>
  <c r="AG362" i="31" s="1"/>
  <c r="N362" i="31"/>
  <c r="M362" i="31"/>
  <c r="L362" i="31"/>
  <c r="K362" i="31"/>
  <c r="J362" i="31"/>
  <c r="I362" i="31"/>
  <c r="H362" i="31"/>
  <c r="G362" i="31"/>
  <c r="F362" i="31"/>
  <c r="E362" i="31"/>
  <c r="AF361" i="31"/>
  <c r="O361" i="31"/>
  <c r="AG361" i="31" s="1"/>
  <c r="N361" i="31"/>
  <c r="Z361" i="31" s="1"/>
  <c r="AE361" i="31" s="1"/>
  <c r="M361" i="31"/>
  <c r="L361" i="31"/>
  <c r="K361" i="31"/>
  <c r="J361" i="31"/>
  <c r="I361" i="31"/>
  <c r="H361" i="31"/>
  <c r="G361" i="31"/>
  <c r="F361" i="31"/>
  <c r="E361" i="31"/>
  <c r="AF360" i="31"/>
  <c r="O360" i="31"/>
  <c r="AG360" i="31" s="1"/>
  <c r="N360" i="31"/>
  <c r="Z360" i="31" s="1"/>
  <c r="AE360" i="31" s="1"/>
  <c r="M360" i="31"/>
  <c r="L360" i="31"/>
  <c r="K360" i="31"/>
  <c r="J360" i="31"/>
  <c r="I360" i="31"/>
  <c r="H360" i="31"/>
  <c r="G360" i="31"/>
  <c r="F360" i="31"/>
  <c r="E360" i="31"/>
  <c r="AF359" i="31"/>
  <c r="Z359" i="31"/>
  <c r="AE359" i="31" s="1"/>
  <c r="O359" i="31"/>
  <c r="AG359" i="31" s="1"/>
  <c r="N359" i="31"/>
  <c r="M359" i="31"/>
  <c r="L359" i="31"/>
  <c r="K359" i="31"/>
  <c r="J359" i="31"/>
  <c r="I359" i="31"/>
  <c r="H359" i="31"/>
  <c r="G359" i="31"/>
  <c r="F359" i="31"/>
  <c r="E359" i="31"/>
  <c r="AF358" i="31"/>
  <c r="O358" i="31"/>
  <c r="AG358" i="31" s="1"/>
  <c r="N358" i="31"/>
  <c r="Z358" i="31" s="1"/>
  <c r="AE358" i="31" s="1"/>
  <c r="M358" i="31"/>
  <c r="L358" i="31"/>
  <c r="K358" i="31"/>
  <c r="J358" i="31"/>
  <c r="I358" i="31"/>
  <c r="H358" i="31"/>
  <c r="G358" i="31"/>
  <c r="F358" i="31"/>
  <c r="E358" i="31"/>
  <c r="AF357" i="31"/>
  <c r="O357" i="31"/>
  <c r="AG357" i="31" s="1"/>
  <c r="N357" i="31"/>
  <c r="Z357" i="31" s="1"/>
  <c r="AE357" i="31" s="1"/>
  <c r="M357" i="31"/>
  <c r="L357" i="31"/>
  <c r="K357" i="31"/>
  <c r="J357" i="31"/>
  <c r="I357" i="31"/>
  <c r="H357" i="31"/>
  <c r="G357" i="31"/>
  <c r="F357" i="31"/>
  <c r="E357" i="31"/>
  <c r="AF356" i="31"/>
  <c r="O356" i="31"/>
  <c r="AG356" i="31" s="1"/>
  <c r="N356" i="31"/>
  <c r="Z356" i="31" s="1"/>
  <c r="AE356" i="31" s="1"/>
  <c r="M356" i="31"/>
  <c r="L356" i="31"/>
  <c r="K356" i="31"/>
  <c r="J356" i="31"/>
  <c r="I356" i="31"/>
  <c r="H356" i="31"/>
  <c r="G356" i="31"/>
  <c r="F356" i="31"/>
  <c r="E356" i="31"/>
  <c r="AG355" i="31"/>
  <c r="AF355" i="31"/>
  <c r="O355" i="31"/>
  <c r="N355" i="31"/>
  <c r="Z355" i="31" s="1"/>
  <c r="AE355" i="31" s="1"/>
  <c r="M355" i="31"/>
  <c r="L355" i="31"/>
  <c r="K355" i="31"/>
  <c r="J355" i="31"/>
  <c r="I355" i="31"/>
  <c r="H355" i="31"/>
  <c r="G355" i="31"/>
  <c r="F355" i="31"/>
  <c r="E355" i="31"/>
  <c r="AF354" i="31"/>
  <c r="Z354" i="31"/>
  <c r="AE354" i="31" s="1"/>
  <c r="O354" i="31"/>
  <c r="AG354" i="31" s="1"/>
  <c r="N354" i="31"/>
  <c r="M354" i="31"/>
  <c r="L354" i="31"/>
  <c r="K354" i="31"/>
  <c r="J354" i="31"/>
  <c r="I354" i="31"/>
  <c r="H354" i="31"/>
  <c r="G354" i="31"/>
  <c r="F354" i="31"/>
  <c r="E354" i="31"/>
  <c r="AG353" i="31"/>
  <c r="AF353" i="31"/>
  <c r="O353" i="31"/>
  <c r="N353" i="31"/>
  <c r="Z353" i="31" s="1"/>
  <c r="AE353" i="31" s="1"/>
  <c r="M353" i="31"/>
  <c r="L353" i="31"/>
  <c r="K353" i="31"/>
  <c r="J353" i="31"/>
  <c r="I353" i="31"/>
  <c r="H353" i="31"/>
  <c r="G353" i="31"/>
  <c r="F353" i="31"/>
  <c r="E353" i="31"/>
  <c r="AG352" i="31"/>
  <c r="AF352" i="31"/>
  <c r="Z352" i="31"/>
  <c r="AE352" i="31" s="1"/>
  <c r="AG351" i="31"/>
  <c r="AF351" i="31"/>
  <c r="O351" i="31"/>
  <c r="N351" i="31"/>
  <c r="Z351" i="31" s="1"/>
  <c r="AE351" i="31" s="1"/>
  <c r="M351" i="31"/>
  <c r="L351" i="31"/>
  <c r="K351" i="31"/>
  <c r="J351" i="31"/>
  <c r="I351" i="31"/>
  <c r="H351" i="31"/>
  <c r="G351" i="31"/>
  <c r="F351" i="31"/>
  <c r="E351" i="31"/>
  <c r="AF350" i="31"/>
  <c r="O350" i="31"/>
  <c r="AG350" i="31" s="1"/>
  <c r="N350" i="31"/>
  <c r="Z350" i="31" s="1"/>
  <c r="AE350" i="31" s="1"/>
  <c r="M350" i="31"/>
  <c r="L350" i="31"/>
  <c r="K350" i="31"/>
  <c r="J350" i="31"/>
  <c r="I350" i="31"/>
  <c r="H350" i="31"/>
  <c r="G350" i="31"/>
  <c r="F350" i="31"/>
  <c r="E350" i="31"/>
  <c r="AG349" i="31"/>
  <c r="AF349" i="31"/>
  <c r="AE349" i="31"/>
  <c r="Z349" i="31"/>
  <c r="M349" i="31"/>
  <c r="L349" i="31"/>
  <c r="K349" i="31"/>
  <c r="J349" i="31"/>
  <c r="H349" i="31"/>
  <c r="G349" i="31"/>
  <c r="F349" i="31"/>
  <c r="E349" i="31"/>
  <c r="AG348" i="31"/>
  <c r="Z348" i="31"/>
  <c r="AE348" i="31" s="1"/>
  <c r="X348" i="31"/>
  <c r="AF348" i="31" s="1"/>
  <c r="M348" i="31"/>
  <c r="L348" i="31"/>
  <c r="K348" i="31"/>
  <c r="J348" i="31"/>
  <c r="G348" i="31"/>
  <c r="F348" i="31"/>
  <c r="E348" i="31"/>
  <c r="AG347" i="31"/>
  <c r="AF347" i="31"/>
  <c r="Z347" i="31"/>
  <c r="AE347" i="31" s="1"/>
  <c r="X347" i="31"/>
  <c r="O347" i="31"/>
  <c r="N347" i="31"/>
  <c r="M347" i="31"/>
  <c r="L347" i="31"/>
  <c r="K347" i="31"/>
  <c r="J347" i="31"/>
  <c r="I347" i="31"/>
  <c r="H347" i="31"/>
  <c r="G347" i="31"/>
  <c r="F347" i="31"/>
  <c r="E347" i="31"/>
  <c r="AF346" i="31"/>
  <c r="O346" i="31"/>
  <c r="AG346" i="31" s="1"/>
  <c r="N346" i="31"/>
  <c r="Z346" i="31" s="1"/>
  <c r="AE346" i="31" s="1"/>
  <c r="M346" i="31"/>
  <c r="L346" i="31"/>
  <c r="K346" i="31"/>
  <c r="J346" i="31"/>
  <c r="I346" i="31"/>
  <c r="H346" i="31"/>
  <c r="G346" i="31"/>
  <c r="F346" i="31"/>
  <c r="E346" i="31"/>
  <c r="AF345" i="31"/>
  <c r="O345" i="31"/>
  <c r="AG345" i="31" s="1"/>
  <c r="N345" i="31"/>
  <c r="Z345" i="31" s="1"/>
  <c r="AE345" i="31" s="1"/>
  <c r="M345" i="31"/>
  <c r="L345" i="31"/>
  <c r="K345" i="31"/>
  <c r="J345" i="31"/>
  <c r="I345" i="31"/>
  <c r="H345" i="31"/>
  <c r="G345" i="31"/>
  <c r="F345" i="31"/>
  <c r="E345" i="31"/>
  <c r="AF344" i="31"/>
  <c r="O344" i="31"/>
  <c r="AG344" i="31" s="1"/>
  <c r="N344" i="31"/>
  <c r="Z344" i="31" s="1"/>
  <c r="AE344" i="31" s="1"/>
  <c r="M344" i="31"/>
  <c r="L344" i="31"/>
  <c r="K344" i="31"/>
  <c r="J344" i="31"/>
  <c r="I344" i="31"/>
  <c r="H344" i="31"/>
  <c r="G344" i="31"/>
  <c r="F344" i="31"/>
  <c r="E344" i="31"/>
  <c r="AF343" i="31"/>
  <c r="O343" i="31"/>
  <c r="AG343" i="31" s="1"/>
  <c r="N343" i="31"/>
  <c r="Z343" i="31" s="1"/>
  <c r="AE343" i="31" s="1"/>
  <c r="M343" i="31"/>
  <c r="L343" i="31"/>
  <c r="K343" i="31"/>
  <c r="J343" i="31"/>
  <c r="I343" i="31"/>
  <c r="H343" i="31"/>
  <c r="G343" i="31"/>
  <c r="F343" i="31"/>
  <c r="E343" i="31"/>
  <c r="AF342" i="31"/>
  <c r="Z342" i="31"/>
  <c r="AE342" i="31" s="1"/>
  <c r="O342" i="31"/>
  <c r="AG342" i="31" s="1"/>
  <c r="N342" i="31"/>
  <c r="M342" i="31"/>
  <c r="L342" i="31"/>
  <c r="K342" i="31"/>
  <c r="J342" i="31"/>
  <c r="I342" i="31"/>
  <c r="H342" i="31"/>
  <c r="G342" i="31"/>
  <c r="F342" i="31"/>
  <c r="E342" i="31"/>
  <c r="AF341" i="31"/>
  <c r="O341" i="31"/>
  <c r="AG341" i="31" s="1"/>
  <c r="N341" i="31"/>
  <c r="Z341" i="31" s="1"/>
  <c r="AE341" i="31" s="1"/>
  <c r="M341" i="31"/>
  <c r="L341" i="31"/>
  <c r="K341" i="31"/>
  <c r="J341" i="31"/>
  <c r="I341" i="31"/>
  <c r="H341" i="31"/>
  <c r="G341" i="31"/>
  <c r="F341" i="31"/>
  <c r="E341" i="31"/>
  <c r="AG340" i="31"/>
  <c r="AF340" i="31"/>
  <c r="O340" i="31"/>
  <c r="N340" i="31"/>
  <c r="Z340" i="31" s="1"/>
  <c r="AE340" i="31" s="1"/>
  <c r="M340" i="31"/>
  <c r="L340" i="31"/>
  <c r="K340" i="31"/>
  <c r="J340" i="31"/>
  <c r="I340" i="31"/>
  <c r="H340" i="31"/>
  <c r="G340" i="31"/>
  <c r="F340" i="31"/>
  <c r="E340" i="31"/>
  <c r="AF339" i="31"/>
  <c r="O339" i="31"/>
  <c r="AG339" i="31" s="1"/>
  <c r="N339" i="31"/>
  <c r="Z339" i="31" s="1"/>
  <c r="AE339" i="31" s="1"/>
  <c r="M339" i="31"/>
  <c r="L339" i="31"/>
  <c r="K339" i="31"/>
  <c r="J339" i="31"/>
  <c r="I339" i="31"/>
  <c r="H339" i="31"/>
  <c r="G339" i="31"/>
  <c r="F339" i="31"/>
  <c r="E339" i="31"/>
  <c r="AF338" i="31"/>
  <c r="Z338" i="31"/>
  <c r="AE338" i="31" s="1"/>
  <c r="O338" i="31"/>
  <c r="AG338" i="31" s="1"/>
  <c r="N338" i="31"/>
  <c r="M338" i="31"/>
  <c r="L338" i="31"/>
  <c r="K338" i="31"/>
  <c r="J338" i="31"/>
  <c r="I338" i="31"/>
  <c r="H338" i="31"/>
  <c r="G338" i="31"/>
  <c r="F338" i="31"/>
  <c r="E338" i="31"/>
  <c r="AF337" i="31"/>
  <c r="O337" i="31"/>
  <c r="AG337" i="31" s="1"/>
  <c r="N337" i="31"/>
  <c r="Z337" i="31" s="1"/>
  <c r="AE337" i="31" s="1"/>
  <c r="M337" i="31"/>
  <c r="L337" i="31"/>
  <c r="K337" i="31"/>
  <c r="J337" i="31"/>
  <c r="I337" i="31"/>
  <c r="H337" i="31"/>
  <c r="G337" i="31"/>
  <c r="F337" i="31"/>
  <c r="E337" i="31"/>
  <c r="AF336" i="31"/>
  <c r="O336" i="31"/>
  <c r="AG336" i="31" s="1"/>
  <c r="N336" i="31"/>
  <c r="Z336" i="31" s="1"/>
  <c r="AE336" i="31" s="1"/>
  <c r="M336" i="31"/>
  <c r="L336" i="31"/>
  <c r="K336" i="31"/>
  <c r="J336" i="31"/>
  <c r="I336" i="31"/>
  <c r="H336" i="31"/>
  <c r="G336" i="31"/>
  <c r="F336" i="31"/>
  <c r="E336" i="31"/>
  <c r="AF335" i="31"/>
  <c r="O335" i="31"/>
  <c r="AG335" i="31" s="1"/>
  <c r="N335" i="31"/>
  <c r="Z335" i="31" s="1"/>
  <c r="AE335" i="31" s="1"/>
  <c r="M335" i="31"/>
  <c r="L335" i="31"/>
  <c r="K335" i="31"/>
  <c r="J335" i="31"/>
  <c r="I335" i="31"/>
  <c r="H335" i="31"/>
  <c r="G335" i="31"/>
  <c r="F335" i="31"/>
  <c r="E335" i="31"/>
  <c r="AF334" i="31"/>
  <c r="Z334" i="31"/>
  <c r="AE334" i="31" s="1"/>
  <c r="O334" i="31"/>
  <c r="AG334" i="31" s="1"/>
  <c r="N334" i="31"/>
  <c r="M334" i="31"/>
  <c r="L334" i="31"/>
  <c r="K334" i="31"/>
  <c r="J334" i="31"/>
  <c r="I334" i="31"/>
  <c r="H334" i="31"/>
  <c r="G334" i="31"/>
  <c r="F334" i="31"/>
  <c r="E334" i="31"/>
  <c r="AF333" i="31"/>
  <c r="O333" i="31"/>
  <c r="AG333" i="31" s="1"/>
  <c r="N333" i="31"/>
  <c r="Z333" i="31" s="1"/>
  <c r="AE333" i="31" s="1"/>
  <c r="M333" i="31"/>
  <c r="L333" i="31"/>
  <c r="K333" i="31"/>
  <c r="J333" i="31"/>
  <c r="I333" i="31"/>
  <c r="H333" i="31"/>
  <c r="G333" i="31"/>
  <c r="F333" i="31"/>
  <c r="E333" i="31"/>
  <c r="AG332" i="31"/>
  <c r="AF332" i="31"/>
  <c r="O332" i="31"/>
  <c r="N332" i="31"/>
  <c r="Z332" i="31" s="1"/>
  <c r="AE332" i="31" s="1"/>
  <c r="M332" i="31"/>
  <c r="L332" i="31"/>
  <c r="K332" i="31"/>
  <c r="J332" i="31"/>
  <c r="I332" i="31"/>
  <c r="H332" i="31"/>
  <c r="G332" i="31"/>
  <c r="F332" i="31"/>
  <c r="E332" i="31"/>
  <c r="AF331" i="31"/>
  <c r="O331" i="31"/>
  <c r="AG331" i="31" s="1"/>
  <c r="N331" i="31"/>
  <c r="Z331" i="31" s="1"/>
  <c r="AE331" i="31" s="1"/>
  <c r="M331" i="31"/>
  <c r="L331" i="31"/>
  <c r="K331" i="31"/>
  <c r="J331" i="31"/>
  <c r="I331" i="31"/>
  <c r="H331" i="31"/>
  <c r="G331" i="31"/>
  <c r="F331" i="31"/>
  <c r="E331" i="31"/>
  <c r="AF330" i="31"/>
  <c r="Z330" i="31"/>
  <c r="AE330" i="31" s="1"/>
  <c r="O330" i="31"/>
  <c r="AG330" i="31" s="1"/>
  <c r="N330" i="31"/>
  <c r="M330" i="31"/>
  <c r="L330" i="31"/>
  <c r="K330" i="31"/>
  <c r="J330" i="31"/>
  <c r="I330" i="31"/>
  <c r="H330" i="31"/>
  <c r="G330" i="31"/>
  <c r="F330" i="31"/>
  <c r="E330" i="31"/>
  <c r="AF329" i="31"/>
  <c r="O329" i="31"/>
  <c r="AG329" i="31" s="1"/>
  <c r="N329" i="31"/>
  <c r="Z329" i="31" s="1"/>
  <c r="AE329" i="31" s="1"/>
  <c r="M329" i="31"/>
  <c r="L329" i="31"/>
  <c r="K329" i="31"/>
  <c r="J329" i="31"/>
  <c r="I329" i="31"/>
  <c r="H329" i="31"/>
  <c r="G329" i="31"/>
  <c r="F329" i="31"/>
  <c r="E329" i="31"/>
  <c r="AF328" i="31"/>
  <c r="O328" i="31"/>
  <c r="AG328" i="31" s="1"/>
  <c r="N328" i="31"/>
  <c r="Z328" i="31" s="1"/>
  <c r="AE328" i="31" s="1"/>
  <c r="M328" i="31"/>
  <c r="L328" i="31"/>
  <c r="K328" i="31"/>
  <c r="J328" i="31"/>
  <c r="I328" i="31"/>
  <c r="H328" i="31"/>
  <c r="G328" i="31"/>
  <c r="F328" i="31"/>
  <c r="E328" i="31"/>
  <c r="AF327" i="31"/>
  <c r="O327" i="31"/>
  <c r="AG327" i="31" s="1"/>
  <c r="N327" i="31"/>
  <c r="Z327" i="31" s="1"/>
  <c r="AE327" i="31" s="1"/>
  <c r="M327" i="31"/>
  <c r="L327" i="31"/>
  <c r="K327" i="31"/>
  <c r="J327" i="31"/>
  <c r="I327" i="31"/>
  <c r="H327" i="31"/>
  <c r="G327" i="31"/>
  <c r="F327" i="31"/>
  <c r="E327" i="31"/>
  <c r="AF326" i="31"/>
  <c r="O326" i="31"/>
  <c r="AG326" i="31" s="1"/>
  <c r="N326" i="31"/>
  <c r="Z326" i="31" s="1"/>
  <c r="AE326" i="31" s="1"/>
  <c r="M326" i="31"/>
  <c r="L326" i="31"/>
  <c r="K326" i="31"/>
  <c r="J326" i="31"/>
  <c r="I326" i="31"/>
  <c r="H326" i="31"/>
  <c r="G326" i="31"/>
  <c r="F326" i="31"/>
  <c r="E326" i="31"/>
  <c r="AF325" i="31"/>
  <c r="O325" i="31"/>
  <c r="AG325" i="31" s="1"/>
  <c r="N325" i="31"/>
  <c r="Z325" i="31" s="1"/>
  <c r="AE325" i="31" s="1"/>
  <c r="M325" i="31"/>
  <c r="L325" i="31"/>
  <c r="K325" i="31"/>
  <c r="J325" i="31"/>
  <c r="I325" i="31"/>
  <c r="H325" i="31"/>
  <c r="G325" i="31"/>
  <c r="F325" i="31"/>
  <c r="E325" i="31"/>
  <c r="AF324" i="31"/>
  <c r="O324" i="31"/>
  <c r="AG324" i="31" s="1"/>
  <c r="N324" i="31"/>
  <c r="Z324" i="31" s="1"/>
  <c r="AE324" i="31" s="1"/>
  <c r="M324" i="31"/>
  <c r="L324" i="31"/>
  <c r="K324" i="31"/>
  <c r="J324" i="31"/>
  <c r="I324" i="31"/>
  <c r="H324" i="31"/>
  <c r="G324" i="31"/>
  <c r="F324" i="31"/>
  <c r="E324" i="31"/>
  <c r="AF323" i="31"/>
  <c r="O323" i="31"/>
  <c r="AG323" i="31" s="1"/>
  <c r="N323" i="31"/>
  <c r="Z323" i="31" s="1"/>
  <c r="AE323" i="31" s="1"/>
  <c r="M323" i="31"/>
  <c r="L323" i="31"/>
  <c r="K323" i="31"/>
  <c r="J323" i="31"/>
  <c r="I323" i="31"/>
  <c r="H323" i="31"/>
  <c r="G323" i="31"/>
  <c r="F323" i="31"/>
  <c r="E323" i="31"/>
  <c r="AG322" i="31"/>
  <c r="AF322" i="31"/>
  <c r="O322" i="31"/>
  <c r="N322" i="31"/>
  <c r="Z322" i="31" s="1"/>
  <c r="AE322" i="31" s="1"/>
  <c r="M322" i="31"/>
  <c r="L322" i="31"/>
  <c r="K322" i="31"/>
  <c r="J322" i="31"/>
  <c r="I322" i="31"/>
  <c r="H322" i="31"/>
  <c r="G322" i="31"/>
  <c r="F322" i="31"/>
  <c r="E322" i="31"/>
  <c r="AF321" i="31"/>
  <c r="Z321" i="31"/>
  <c r="AE321" i="31" s="1"/>
  <c r="O321" i="31"/>
  <c r="AG321" i="31" s="1"/>
  <c r="N321" i="31"/>
  <c r="M321" i="31"/>
  <c r="L321" i="31"/>
  <c r="K321" i="31"/>
  <c r="J321" i="31"/>
  <c r="I321" i="31"/>
  <c r="H321" i="31"/>
  <c r="G321" i="31"/>
  <c r="F321" i="31"/>
  <c r="E321" i="31"/>
  <c r="AF320" i="31"/>
  <c r="O320" i="31"/>
  <c r="AG320" i="31" s="1"/>
  <c r="N320" i="31"/>
  <c r="Z320" i="31" s="1"/>
  <c r="AE320" i="31" s="1"/>
  <c r="M320" i="31"/>
  <c r="L320" i="31"/>
  <c r="K320" i="31"/>
  <c r="J320" i="31"/>
  <c r="I320" i="31"/>
  <c r="H320" i="31"/>
  <c r="G320" i="31"/>
  <c r="F320" i="31"/>
  <c r="E320" i="31"/>
  <c r="AF319" i="31"/>
  <c r="O319" i="31"/>
  <c r="AG319" i="31" s="1"/>
  <c r="N319" i="31"/>
  <c r="Z319" i="31" s="1"/>
  <c r="AE319" i="31" s="1"/>
  <c r="M319" i="31"/>
  <c r="L319" i="31"/>
  <c r="K319" i="31"/>
  <c r="J319" i="31"/>
  <c r="I319" i="31"/>
  <c r="H319" i="31"/>
  <c r="G319" i="31"/>
  <c r="F319" i="31"/>
  <c r="E319" i="31"/>
  <c r="AF318" i="31"/>
  <c r="O318" i="31"/>
  <c r="AG318" i="31" s="1"/>
  <c r="N318" i="31"/>
  <c r="Z318" i="31" s="1"/>
  <c r="AE318" i="31" s="1"/>
  <c r="M318" i="31"/>
  <c r="L318" i="31"/>
  <c r="K318" i="31"/>
  <c r="J318" i="31"/>
  <c r="I318" i="31"/>
  <c r="H318" i="31"/>
  <c r="G318" i="31"/>
  <c r="F318" i="31"/>
  <c r="E318" i="31"/>
  <c r="AG317" i="31"/>
  <c r="AF317" i="31"/>
  <c r="Z317" i="31"/>
  <c r="AE317" i="31" s="1"/>
  <c r="AF316" i="31"/>
  <c r="O316" i="31"/>
  <c r="AG316" i="31" s="1"/>
  <c r="N316" i="31"/>
  <c r="Z316" i="31" s="1"/>
  <c r="AE316" i="31" s="1"/>
  <c r="M316" i="31"/>
  <c r="L316" i="31"/>
  <c r="K316" i="31"/>
  <c r="J316" i="31"/>
  <c r="I316" i="31"/>
  <c r="H316" i="31"/>
  <c r="G316" i="31"/>
  <c r="F316" i="31"/>
  <c r="E316" i="31"/>
  <c r="AF315" i="31"/>
  <c r="O315" i="31"/>
  <c r="AG315" i="31" s="1"/>
  <c r="N315" i="31"/>
  <c r="Z315" i="31" s="1"/>
  <c r="AE315" i="31" s="1"/>
  <c r="M315" i="31"/>
  <c r="L315" i="31"/>
  <c r="K315" i="31"/>
  <c r="J315" i="31"/>
  <c r="I315" i="31"/>
  <c r="H315" i="31"/>
  <c r="G315" i="31"/>
  <c r="F315" i="31"/>
  <c r="E315" i="31"/>
  <c r="AG314" i="31"/>
  <c r="AF314" i="31"/>
  <c r="Z314" i="31"/>
  <c r="AE314" i="31" s="1"/>
  <c r="M314" i="31"/>
  <c r="L314" i="31"/>
  <c r="K314" i="31"/>
  <c r="J314" i="31"/>
  <c r="H314" i="31"/>
  <c r="G314" i="31"/>
  <c r="F314" i="31"/>
  <c r="E314" i="31"/>
  <c r="AG313" i="31"/>
  <c r="AF313" i="31"/>
  <c r="Z313" i="31"/>
  <c r="AE313" i="31" s="1"/>
  <c r="X313" i="31"/>
  <c r="M313" i="31"/>
  <c r="L313" i="31"/>
  <c r="K313" i="31"/>
  <c r="J313" i="31"/>
  <c r="G313" i="31"/>
  <c r="F313" i="31"/>
  <c r="E313" i="31"/>
  <c r="AE312" i="31"/>
  <c r="X312" i="31"/>
  <c r="AF312" i="31" s="1"/>
  <c r="O312" i="31"/>
  <c r="AG312" i="31" s="1"/>
  <c r="N312" i="31"/>
  <c r="Z312" i="31" s="1"/>
  <c r="M312" i="31"/>
  <c r="L312" i="31"/>
  <c r="K312" i="31"/>
  <c r="J312" i="31"/>
  <c r="I312" i="31"/>
  <c r="H312" i="31"/>
  <c r="G312" i="31"/>
  <c r="F312" i="31"/>
  <c r="E312" i="31"/>
  <c r="AF311" i="31"/>
  <c r="O311" i="31"/>
  <c r="AG311" i="31" s="1"/>
  <c r="N311" i="31"/>
  <c r="Z311" i="31" s="1"/>
  <c r="AE311" i="31" s="1"/>
  <c r="M311" i="31"/>
  <c r="L311" i="31"/>
  <c r="K311" i="31"/>
  <c r="J311" i="31"/>
  <c r="I311" i="31"/>
  <c r="H311" i="31"/>
  <c r="G311" i="31"/>
  <c r="F311" i="31"/>
  <c r="E311" i="31"/>
  <c r="AF310" i="31"/>
  <c r="O310" i="31"/>
  <c r="AG310" i="31" s="1"/>
  <c r="N310" i="31"/>
  <c r="Z310" i="31" s="1"/>
  <c r="AE310" i="31" s="1"/>
  <c r="M310" i="31"/>
  <c r="L310" i="31"/>
  <c r="K310" i="31"/>
  <c r="J310" i="31"/>
  <c r="I310" i="31"/>
  <c r="H310" i="31"/>
  <c r="G310" i="31"/>
  <c r="F310" i="31"/>
  <c r="E310" i="31"/>
  <c r="AF309" i="31"/>
  <c r="O309" i="31"/>
  <c r="AG309" i="31" s="1"/>
  <c r="N309" i="31"/>
  <c r="Z309" i="31" s="1"/>
  <c r="AE309" i="31" s="1"/>
  <c r="M309" i="31"/>
  <c r="L309" i="31"/>
  <c r="K309" i="31"/>
  <c r="J309" i="31"/>
  <c r="I309" i="31"/>
  <c r="H309" i="31"/>
  <c r="G309" i="31"/>
  <c r="F309" i="31"/>
  <c r="E309" i="31"/>
  <c r="AF308" i="31"/>
  <c r="O308" i="31"/>
  <c r="AG308" i="31" s="1"/>
  <c r="N308" i="31"/>
  <c r="Z308" i="31" s="1"/>
  <c r="AE308" i="31" s="1"/>
  <c r="M308" i="31"/>
  <c r="L308" i="31"/>
  <c r="K308" i="31"/>
  <c r="J308" i="31"/>
  <c r="I308" i="31"/>
  <c r="H308" i="31"/>
  <c r="G308" i="31"/>
  <c r="F308" i="31"/>
  <c r="E308" i="31"/>
  <c r="AF307" i="31"/>
  <c r="O307" i="31"/>
  <c r="AG307" i="31" s="1"/>
  <c r="N307" i="31"/>
  <c r="Z307" i="31" s="1"/>
  <c r="AE307" i="31" s="1"/>
  <c r="M307" i="31"/>
  <c r="L307" i="31"/>
  <c r="K307" i="31"/>
  <c r="J307" i="31"/>
  <c r="I307" i="31"/>
  <c r="H307" i="31"/>
  <c r="G307" i="31"/>
  <c r="F307" i="31"/>
  <c r="E307" i="31"/>
  <c r="AG306" i="31"/>
  <c r="AF306" i="31"/>
  <c r="O306" i="31"/>
  <c r="N306" i="31"/>
  <c r="Z306" i="31" s="1"/>
  <c r="AE306" i="31" s="1"/>
  <c r="M306" i="31"/>
  <c r="L306" i="31"/>
  <c r="K306" i="31"/>
  <c r="J306" i="31"/>
  <c r="I306" i="31"/>
  <c r="H306" i="31"/>
  <c r="G306" i="31"/>
  <c r="F306" i="31"/>
  <c r="E306" i="31"/>
  <c r="AF305" i="31"/>
  <c r="Z305" i="31"/>
  <c r="AE305" i="31" s="1"/>
  <c r="O305" i="31"/>
  <c r="AG305" i="31" s="1"/>
  <c r="N305" i="31"/>
  <c r="M305" i="31"/>
  <c r="L305" i="31"/>
  <c r="K305" i="31"/>
  <c r="J305" i="31"/>
  <c r="I305" i="31"/>
  <c r="H305" i="31"/>
  <c r="G305" i="31"/>
  <c r="F305" i="31"/>
  <c r="E305" i="31"/>
  <c r="AF304" i="31"/>
  <c r="O304" i="31"/>
  <c r="AG304" i="31" s="1"/>
  <c r="N304" i="31"/>
  <c r="Z304" i="31" s="1"/>
  <c r="AE304" i="31" s="1"/>
  <c r="M304" i="31"/>
  <c r="L304" i="31"/>
  <c r="K304" i="31"/>
  <c r="J304" i="31"/>
  <c r="I304" i="31"/>
  <c r="H304" i="31"/>
  <c r="G304" i="31"/>
  <c r="F304" i="31"/>
  <c r="E304" i="31"/>
  <c r="AF303" i="31"/>
  <c r="Z303" i="31"/>
  <c r="AE303" i="31" s="1"/>
  <c r="O303" i="31"/>
  <c r="AG303" i="31" s="1"/>
  <c r="N303" i="31"/>
  <c r="M303" i="31"/>
  <c r="L303" i="31"/>
  <c r="K303" i="31"/>
  <c r="J303" i="31"/>
  <c r="I303" i="31"/>
  <c r="H303" i="31"/>
  <c r="G303" i="31"/>
  <c r="F303" i="31"/>
  <c r="E303" i="31"/>
  <c r="AF302" i="31"/>
  <c r="O302" i="31"/>
  <c r="AG302" i="31" s="1"/>
  <c r="N302" i="31"/>
  <c r="Z302" i="31" s="1"/>
  <c r="AE302" i="31" s="1"/>
  <c r="M302" i="31"/>
  <c r="L302" i="31"/>
  <c r="K302" i="31"/>
  <c r="J302" i="31"/>
  <c r="I302" i="31"/>
  <c r="H302" i="31"/>
  <c r="G302" i="31"/>
  <c r="F302" i="31"/>
  <c r="E302" i="31"/>
  <c r="AG301" i="31"/>
  <c r="AF301" i="31"/>
  <c r="O301" i="31"/>
  <c r="N301" i="31"/>
  <c r="Z301" i="31" s="1"/>
  <c r="AE301" i="31" s="1"/>
  <c r="M301" i="31"/>
  <c r="L301" i="31"/>
  <c r="K301" i="31"/>
  <c r="J301" i="31"/>
  <c r="I301" i="31"/>
  <c r="H301" i="31"/>
  <c r="G301" i="31"/>
  <c r="F301" i="31"/>
  <c r="E301" i="31"/>
  <c r="AF300" i="31"/>
  <c r="O300" i="31"/>
  <c r="AG300" i="31" s="1"/>
  <c r="N300" i="31"/>
  <c r="Z300" i="31" s="1"/>
  <c r="AE300" i="31" s="1"/>
  <c r="M300" i="31"/>
  <c r="L300" i="31"/>
  <c r="K300" i="31"/>
  <c r="J300" i="31"/>
  <c r="I300" i="31"/>
  <c r="H300" i="31"/>
  <c r="G300" i="31"/>
  <c r="F300" i="31"/>
  <c r="E300" i="31"/>
  <c r="AF299" i="31"/>
  <c r="O299" i="31"/>
  <c r="AG299" i="31" s="1"/>
  <c r="N299" i="31"/>
  <c r="Z299" i="31" s="1"/>
  <c r="AE299" i="31" s="1"/>
  <c r="M299" i="31"/>
  <c r="L299" i="31"/>
  <c r="K299" i="31"/>
  <c r="J299" i="31"/>
  <c r="I299" i="31"/>
  <c r="H299" i="31"/>
  <c r="G299" i="31"/>
  <c r="F299" i="31"/>
  <c r="E299" i="31"/>
  <c r="AG298" i="31"/>
  <c r="AF298" i="31"/>
  <c r="O298" i="31"/>
  <c r="N298" i="31"/>
  <c r="Z298" i="31" s="1"/>
  <c r="AE298" i="31" s="1"/>
  <c r="M298" i="31"/>
  <c r="L298" i="31"/>
  <c r="K298" i="31"/>
  <c r="J298" i="31"/>
  <c r="I298" i="31"/>
  <c r="H298" i="31"/>
  <c r="G298" i="31"/>
  <c r="F298" i="31"/>
  <c r="E298" i="31"/>
  <c r="AF297" i="31"/>
  <c r="Z297" i="31"/>
  <c r="AE297" i="31" s="1"/>
  <c r="O297" i="31"/>
  <c r="AG297" i="31" s="1"/>
  <c r="N297" i="31"/>
  <c r="M297" i="31"/>
  <c r="L297" i="31"/>
  <c r="K297" i="31"/>
  <c r="J297" i="31"/>
  <c r="I297" i="31"/>
  <c r="H297" i="31"/>
  <c r="G297" i="31"/>
  <c r="F297" i="31"/>
  <c r="E297" i="31"/>
  <c r="AF296" i="31"/>
  <c r="O296" i="31"/>
  <c r="AG296" i="31" s="1"/>
  <c r="N296" i="31"/>
  <c r="Z296" i="31" s="1"/>
  <c r="AE296" i="31" s="1"/>
  <c r="M296" i="31"/>
  <c r="L296" i="31"/>
  <c r="K296" i="31"/>
  <c r="J296" i="31"/>
  <c r="I296" i="31"/>
  <c r="H296" i="31"/>
  <c r="G296" i="31"/>
  <c r="F296" i="31"/>
  <c r="E296" i="31"/>
  <c r="AF295" i="31"/>
  <c r="O295" i="31"/>
  <c r="AG295" i="31" s="1"/>
  <c r="N295" i="31"/>
  <c r="Z295" i="31" s="1"/>
  <c r="AE295" i="31" s="1"/>
  <c r="M295" i="31"/>
  <c r="L295" i="31"/>
  <c r="K295" i="31"/>
  <c r="J295" i="31"/>
  <c r="I295" i="31"/>
  <c r="H295" i="31"/>
  <c r="G295" i="31"/>
  <c r="F295" i="31"/>
  <c r="E295" i="31"/>
  <c r="AF294" i="31"/>
  <c r="O294" i="31"/>
  <c r="AG294" i="31" s="1"/>
  <c r="N294" i="31"/>
  <c r="Z294" i="31" s="1"/>
  <c r="AE294" i="31" s="1"/>
  <c r="M294" i="31"/>
  <c r="L294" i="31"/>
  <c r="K294" i="31"/>
  <c r="J294" i="31"/>
  <c r="I294" i="31"/>
  <c r="H294" i="31"/>
  <c r="G294" i="31"/>
  <c r="F294" i="31"/>
  <c r="E294" i="31"/>
  <c r="AG293" i="31"/>
  <c r="AF293" i="31"/>
  <c r="O293" i="31"/>
  <c r="N293" i="31"/>
  <c r="Z293" i="31" s="1"/>
  <c r="AE293" i="31" s="1"/>
  <c r="M293" i="31"/>
  <c r="L293" i="31"/>
  <c r="K293" i="31"/>
  <c r="J293" i="31"/>
  <c r="I293" i="31"/>
  <c r="H293" i="31"/>
  <c r="G293" i="31"/>
  <c r="F293" i="31"/>
  <c r="E293" i="31"/>
  <c r="AF292" i="31"/>
  <c r="O292" i="31"/>
  <c r="AG292" i="31" s="1"/>
  <c r="N292" i="31"/>
  <c r="Z292" i="31" s="1"/>
  <c r="AE292" i="31" s="1"/>
  <c r="M292" i="31"/>
  <c r="L292" i="31"/>
  <c r="K292" i="31"/>
  <c r="J292" i="31"/>
  <c r="I292" i="31"/>
  <c r="H292" i="31"/>
  <c r="G292" i="31"/>
  <c r="F292" i="31"/>
  <c r="E292" i="31"/>
  <c r="AF291" i="31"/>
  <c r="O291" i="31"/>
  <c r="AG291" i="31" s="1"/>
  <c r="N291" i="31"/>
  <c r="Z291" i="31" s="1"/>
  <c r="AE291" i="31" s="1"/>
  <c r="M291" i="31"/>
  <c r="L291" i="31"/>
  <c r="K291" i="31"/>
  <c r="J291" i="31"/>
  <c r="I291" i="31"/>
  <c r="H291" i="31"/>
  <c r="G291" i="31"/>
  <c r="F291" i="31"/>
  <c r="E291" i="31"/>
  <c r="AG290" i="31"/>
  <c r="AF290" i="31"/>
  <c r="O290" i="31"/>
  <c r="N290" i="31"/>
  <c r="Z290" i="31" s="1"/>
  <c r="AE290" i="31" s="1"/>
  <c r="M290" i="31"/>
  <c r="L290" i="31"/>
  <c r="K290" i="31"/>
  <c r="J290" i="31"/>
  <c r="I290" i="31"/>
  <c r="H290" i="31"/>
  <c r="G290" i="31"/>
  <c r="F290" i="31"/>
  <c r="E290" i="31"/>
  <c r="AG289" i="31"/>
  <c r="AF289" i="31"/>
  <c r="Z289" i="31"/>
  <c r="AE289" i="31" s="1"/>
  <c r="O289" i="31"/>
  <c r="N289" i="31"/>
  <c r="M289" i="31"/>
  <c r="L289" i="31"/>
  <c r="K289" i="31"/>
  <c r="J289" i="31"/>
  <c r="I289" i="31"/>
  <c r="H289" i="31"/>
  <c r="G289" i="31"/>
  <c r="F289" i="31"/>
  <c r="E289" i="31"/>
  <c r="AF288" i="31"/>
  <c r="O288" i="31"/>
  <c r="AG288" i="31" s="1"/>
  <c r="N288" i="31"/>
  <c r="Z288" i="31" s="1"/>
  <c r="AE288" i="31" s="1"/>
  <c r="M288" i="31"/>
  <c r="L288" i="31"/>
  <c r="K288" i="31"/>
  <c r="J288" i="31"/>
  <c r="I288" i="31"/>
  <c r="H288" i="31"/>
  <c r="G288" i="31"/>
  <c r="F288" i="31"/>
  <c r="E288" i="31"/>
  <c r="AF287" i="31"/>
  <c r="O287" i="31"/>
  <c r="AG287" i="31" s="1"/>
  <c r="N287" i="31"/>
  <c r="Z287" i="31" s="1"/>
  <c r="AE287" i="31" s="1"/>
  <c r="M287" i="31"/>
  <c r="L287" i="31"/>
  <c r="K287" i="31"/>
  <c r="J287" i="31"/>
  <c r="I287" i="31"/>
  <c r="H287" i="31"/>
  <c r="G287" i="31"/>
  <c r="F287" i="31"/>
  <c r="E287" i="31"/>
  <c r="AF286" i="31"/>
  <c r="O286" i="31"/>
  <c r="AG286" i="31" s="1"/>
  <c r="N286" i="31"/>
  <c r="Z286" i="31" s="1"/>
  <c r="AE286" i="31" s="1"/>
  <c r="M286" i="31"/>
  <c r="L286" i="31"/>
  <c r="K286" i="31"/>
  <c r="J286" i="31"/>
  <c r="I286" i="31"/>
  <c r="H286" i="31"/>
  <c r="G286" i="31"/>
  <c r="F286" i="31"/>
  <c r="E286" i="31"/>
  <c r="AF285" i="31"/>
  <c r="O285" i="31"/>
  <c r="AG285" i="31" s="1"/>
  <c r="N285" i="31"/>
  <c r="Z285" i="31" s="1"/>
  <c r="AE285" i="31" s="1"/>
  <c r="M285" i="31"/>
  <c r="L285" i="31"/>
  <c r="K285" i="31"/>
  <c r="J285" i="31"/>
  <c r="I285" i="31"/>
  <c r="H285" i="31"/>
  <c r="G285" i="31"/>
  <c r="F285" i="31"/>
  <c r="E285" i="31"/>
  <c r="AF284" i="31"/>
  <c r="O284" i="31"/>
  <c r="AG284" i="31" s="1"/>
  <c r="N284" i="31"/>
  <c r="Z284" i="31" s="1"/>
  <c r="AE284" i="31" s="1"/>
  <c r="M284" i="31"/>
  <c r="L284" i="31"/>
  <c r="K284" i="31"/>
  <c r="J284" i="31"/>
  <c r="I284" i="31"/>
  <c r="H284" i="31"/>
  <c r="G284" i="31"/>
  <c r="F284" i="31"/>
  <c r="E284" i="31"/>
  <c r="AF283" i="31"/>
  <c r="O283" i="31"/>
  <c r="AG283" i="31" s="1"/>
  <c r="N283" i="31"/>
  <c r="Z283" i="31" s="1"/>
  <c r="AE283" i="31" s="1"/>
  <c r="M283" i="31"/>
  <c r="L283" i="31"/>
  <c r="K283" i="31"/>
  <c r="J283" i="31"/>
  <c r="I283" i="31"/>
  <c r="H283" i="31"/>
  <c r="G283" i="31"/>
  <c r="F283" i="31"/>
  <c r="E283" i="31"/>
  <c r="AG282" i="31"/>
  <c r="AF282" i="31"/>
  <c r="AE282" i="31"/>
  <c r="Z282" i="31"/>
  <c r="AF281" i="31"/>
  <c r="O281" i="31"/>
  <c r="AG281" i="31" s="1"/>
  <c r="N281" i="31"/>
  <c r="Z281" i="31" s="1"/>
  <c r="AE281" i="31" s="1"/>
  <c r="M281" i="31"/>
  <c r="L281" i="31"/>
  <c r="K281" i="31"/>
  <c r="J281" i="31"/>
  <c r="I281" i="31"/>
  <c r="H281" i="31"/>
  <c r="G281" i="31"/>
  <c r="F281" i="31"/>
  <c r="E281" i="31"/>
  <c r="AG280" i="31"/>
  <c r="AF280" i="31"/>
  <c r="O280" i="31"/>
  <c r="N280" i="31"/>
  <c r="Z280" i="31" s="1"/>
  <c r="AE280" i="31" s="1"/>
  <c r="M280" i="31"/>
  <c r="L280" i="31"/>
  <c r="K280" i="31"/>
  <c r="J280" i="31"/>
  <c r="I280" i="31"/>
  <c r="H280" i="31"/>
  <c r="G280" i="31"/>
  <c r="F280" i="31"/>
  <c r="E280" i="31"/>
  <c r="AG279" i="31"/>
  <c r="AF279" i="31"/>
  <c r="Z279" i="31"/>
  <c r="AE279" i="31" s="1"/>
  <c r="M279" i="31"/>
  <c r="L279" i="31"/>
  <c r="K279" i="31"/>
  <c r="J279" i="31"/>
  <c r="H279" i="31"/>
  <c r="G279" i="31"/>
  <c r="F279" i="31"/>
  <c r="E279" i="31"/>
  <c r="AG278" i="31"/>
  <c r="AF278" i="31"/>
  <c r="Z278" i="31"/>
  <c r="AE278" i="31" s="1"/>
  <c r="X278" i="31"/>
  <c r="M278" i="31"/>
  <c r="L278" i="31"/>
  <c r="K278" i="31"/>
  <c r="J278" i="31"/>
  <c r="G278" i="31"/>
  <c r="F278" i="31"/>
  <c r="E278" i="31"/>
  <c r="AF277" i="31"/>
  <c r="X277" i="31"/>
  <c r="O277" i="31"/>
  <c r="AG277" i="31" s="1"/>
  <c r="N277" i="31"/>
  <c r="Z277" i="31" s="1"/>
  <c r="AE277" i="31" s="1"/>
  <c r="M277" i="31"/>
  <c r="L277" i="31"/>
  <c r="K277" i="31"/>
  <c r="J277" i="31"/>
  <c r="I277" i="31"/>
  <c r="H277" i="31"/>
  <c r="G277" i="31"/>
  <c r="F277" i="31"/>
  <c r="E277" i="31"/>
  <c r="AG276" i="31"/>
  <c r="AF276" i="31"/>
  <c r="O276" i="31"/>
  <c r="N276" i="31"/>
  <c r="Z276" i="31" s="1"/>
  <c r="AE276" i="31" s="1"/>
  <c r="M276" i="31"/>
  <c r="L276" i="31"/>
  <c r="K276" i="31"/>
  <c r="J276" i="31"/>
  <c r="I276" i="31"/>
  <c r="H276" i="31"/>
  <c r="G276" i="31"/>
  <c r="F276" i="31"/>
  <c r="E276" i="31"/>
  <c r="AG275" i="31"/>
  <c r="AF275" i="31"/>
  <c r="O275" i="31"/>
  <c r="N275" i="31"/>
  <c r="Z275" i="31" s="1"/>
  <c r="AE275" i="31" s="1"/>
  <c r="M275" i="31"/>
  <c r="L275" i="31"/>
  <c r="K275" i="31"/>
  <c r="J275" i="31"/>
  <c r="I275" i="31"/>
  <c r="H275" i="31"/>
  <c r="G275" i="31"/>
  <c r="F275" i="31"/>
  <c r="E275" i="31"/>
  <c r="AF274" i="31"/>
  <c r="O274" i="31"/>
  <c r="AG274" i="31" s="1"/>
  <c r="N274" i="31"/>
  <c r="Z274" i="31" s="1"/>
  <c r="AE274" i="31" s="1"/>
  <c r="M274" i="31"/>
  <c r="L274" i="31"/>
  <c r="K274" i="31"/>
  <c r="J274" i="31"/>
  <c r="I274" i="31"/>
  <c r="H274" i="31"/>
  <c r="G274" i="31"/>
  <c r="F274" i="31"/>
  <c r="E274" i="31"/>
  <c r="AF273" i="31"/>
  <c r="O273" i="31"/>
  <c r="AG273" i="31" s="1"/>
  <c r="N273" i="31"/>
  <c r="Z273" i="31" s="1"/>
  <c r="AE273" i="31" s="1"/>
  <c r="M273" i="31"/>
  <c r="L273" i="31"/>
  <c r="K273" i="31"/>
  <c r="J273" i="31"/>
  <c r="I273" i="31"/>
  <c r="H273" i="31"/>
  <c r="G273" i="31"/>
  <c r="F273" i="31"/>
  <c r="E273" i="31"/>
  <c r="AF272" i="31"/>
  <c r="O272" i="31"/>
  <c r="AG272" i="31" s="1"/>
  <c r="N272" i="31"/>
  <c r="Z272" i="31" s="1"/>
  <c r="AE272" i="31" s="1"/>
  <c r="M272" i="31"/>
  <c r="L272" i="31"/>
  <c r="K272" i="31"/>
  <c r="J272" i="31"/>
  <c r="I272" i="31"/>
  <c r="H272" i="31"/>
  <c r="G272" i="31"/>
  <c r="F272" i="31"/>
  <c r="E272" i="31"/>
  <c r="AF271" i="31"/>
  <c r="O271" i="31"/>
  <c r="AG271" i="31" s="1"/>
  <c r="N271" i="31"/>
  <c r="Z271" i="31" s="1"/>
  <c r="AE271" i="31" s="1"/>
  <c r="M271" i="31"/>
  <c r="L271" i="31"/>
  <c r="K271" i="31"/>
  <c r="J271" i="31"/>
  <c r="I271" i="31"/>
  <c r="H271" i="31"/>
  <c r="G271" i="31"/>
  <c r="F271" i="31"/>
  <c r="E271" i="31"/>
  <c r="AF270" i="31"/>
  <c r="Z270" i="31"/>
  <c r="AE270" i="31" s="1"/>
  <c r="O270" i="31"/>
  <c r="AG270" i="31" s="1"/>
  <c r="N270" i="31"/>
  <c r="M270" i="31"/>
  <c r="L270" i="31"/>
  <c r="K270" i="31"/>
  <c r="J270" i="31"/>
  <c r="I270" i="31"/>
  <c r="H270" i="31"/>
  <c r="G270" i="31"/>
  <c r="F270" i="31"/>
  <c r="E270" i="31"/>
  <c r="AF269" i="31"/>
  <c r="O269" i="31"/>
  <c r="AG269" i="31" s="1"/>
  <c r="N269" i="31"/>
  <c r="Z269" i="31" s="1"/>
  <c r="AE269" i="31" s="1"/>
  <c r="M269" i="31"/>
  <c r="L269" i="31"/>
  <c r="K269" i="31"/>
  <c r="J269" i="31"/>
  <c r="I269" i="31"/>
  <c r="H269" i="31"/>
  <c r="G269" i="31"/>
  <c r="F269" i="31"/>
  <c r="E269" i="31"/>
  <c r="AG268" i="31"/>
  <c r="AF268" i="31"/>
  <c r="O268" i="31"/>
  <c r="N268" i="31"/>
  <c r="Z268" i="31" s="1"/>
  <c r="AE268" i="31" s="1"/>
  <c r="M268" i="31"/>
  <c r="L268" i="31"/>
  <c r="K268" i="31"/>
  <c r="J268" i="31"/>
  <c r="I268" i="31"/>
  <c r="H268" i="31"/>
  <c r="G268" i="31"/>
  <c r="F268" i="31"/>
  <c r="E268" i="31"/>
  <c r="AG267" i="31"/>
  <c r="AF267" i="31"/>
  <c r="O267" i="31"/>
  <c r="N267" i="31"/>
  <c r="Z267" i="31" s="1"/>
  <c r="AE267" i="31" s="1"/>
  <c r="M267" i="31"/>
  <c r="L267" i="31"/>
  <c r="K267" i="31"/>
  <c r="J267" i="31"/>
  <c r="I267" i="31"/>
  <c r="H267" i="31"/>
  <c r="G267" i="31"/>
  <c r="F267" i="31"/>
  <c r="E267" i="31"/>
  <c r="AF266" i="31"/>
  <c r="Z266" i="31"/>
  <c r="AE266" i="31" s="1"/>
  <c r="O266" i="31"/>
  <c r="AG266" i="31" s="1"/>
  <c r="N266" i="31"/>
  <c r="M266" i="31"/>
  <c r="L266" i="31"/>
  <c r="K266" i="31"/>
  <c r="J266" i="31"/>
  <c r="I266" i="31"/>
  <c r="H266" i="31"/>
  <c r="G266" i="31"/>
  <c r="F266" i="31"/>
  <c r="E266" i="31"/>
  <c r="AF265" i="31"/>
  <c r="Z265" i="31"/>
  <c r="AE265" i="31" s="1"/>
  <c r="O265" i="31"/>
  <c r="AG265" i="31" s="1"/>
  <c r="N265" i="31"/>
  <c r="M265" i="31"/>
  <c r="L265" i="31"/>
  <c r="K265" i="31"/>
  <c r="J265" i="31"/>
  <c r="I265" i="31"/>
  <c r="H265" i="31"/>
  <c r="G265" i="31"/>
  <c r="F265" i="31"/>
  <c r="E265" i="31"/>
  <c r="AF264" i="31"/>
  <c r="O264" i="31"/>
  <c r="AG264" i="31" s="1"/>
  <c r="N264" i="31"/>
  <c r="Z264" i="31" s="1"/>
  <c r="AE264" i="31" s="1"/>
  <c r="M264" i="31"/>
  <c r="L264" i="31"/>
  <c r="K264" i="31"/>
  <c r="J264" i="31"/>
  <c r="I264" i="31"/>
  <c r="H264" i="31"/>
  <c r="G264" i="31"/>
  <c r="F264" i="31"/>
  <c r="E264" i="31"/>
  <c r="AF263" i="31"/>
  <c r="O263" i="31"/>
  <c r="AG263" i="31" s="1"/>
  <c r="N263" i="31"/>
  <c r="Z263" i="31" s="1"/>
  <c r="AE263" i="31" s="1"/>
  <c r="M263" i="31"/>
  <c r="L263" i="31"/>
  <c r="K263" i="31"/>
  <c r="J263" i="31"/>
  <c r="I263" i="31"/>
  <c r="H263" i="31"/>
  <c r="G263" i="31"/>
  <c r="F263" i="31"/>
  <c r="E263" i="31"/>
  <c r="AF262" i="31"/>
  <c r="O262" i="31"/>
  <c r="AG262" i="31" s="1"/>
  <c r="N262" i="31"/>
  <c r="Z262" i="31" s="1"/>
  <c r="AE262" i="31" s="1"/>
  <c r="M262" i="31"/>
  <c r="L262" i="31"/>
  <c r="K262" i="31"/>
  <c r="J262" i="31"/>
  <c r="I262" i="31"/>
  <c r="H262" i="31"/>
  <c r="G262" i="31"/>
  <c r="F262" i="31"/>
  <c r="E262" i="31"/>
  <c r="AF261" i="31"/>
  <c r="O261" i="31"/>
  <c r="AG261" i="31" s="1"/>
  <c r="N261" i="31"/>
  <c r="Z261" i="31" s="1"/>
  <c r="AE261" i="31" s="1"/>
  <c r="M261" i="31"/>
  <c r="L261" i="31"/>
  <c r="K261" i="31"/>
  <c r="J261" i="31"/>
  <c r="I261" i="31"/>
  <c r="H261" i="31"/>
  <c r="G261" i="31"/>
  <c r="F261" i="31"/>
  <c r="E261" i="31"/>
  <c r="AF260" i="31"/>
  <c r="O260" i="31"/>
  <c r="AG260" i="31" s="1"/>
  <c r="N260" i="31"/>
  <c r="Z260" i="31" s="1"/>
  <c r="AE260" i="31" s="1"/>
  <c r="M260" i="31"/>
  <c r="L260" i="31"/>
  <c r="K260" i="31"/>
  <c r="J260" i="31"/>
  <c r="I260" i="31"/>
  <c r="H260" i="31"/>
  <c r="G260" i="31"/>
  <c r="F260" i="31"/>
  <c r="E260" i="31"/>
  <c r="AF259" i="31"/>
  <c r="O259" i="31"/>
  <c r="AG259" i="31" s="1"/>
  <c r="N259" i="31"/>
  <c r="Z259" i="31" s="1"/>
  <c r="AE259" i="31" s="1"/>
  <c r="M259" i="31"/>
  <c r="L259" i="31"/>
  <c r="K259" i="31"/>
  <c r="J259" i="31"/>
  <c r="I259" i="31"/>
  <c r="H259" i="31"/>
  <c r="G259" i="31"/>
  <c r="F259" i="31"/>
  <c r="E259" i="31"/>
  <c r="AG258" i="31"/>
  <c r="AF258" i="31"/>
  <c r="Z258" i="31"/>
  <c r="AE258" i="31" s="1"/>
  <c r="O258" i="31"/>
  <c r="N258" i="31"/>
  <c r="M258" i="31"/>
  <c r="L258" i="31"/>
  <c r="K258" i="31"/>
  <c r="J258" i="31"/>
  <c r="I258" i="31"/>
  <c r="H258" i="31"/>
  <c r="G258" i="31"/>
  <c r="F258" i="31"/>
  <c r="E258" i="31"/>
  <c r="AF257" i="31"/>
  <c r="O257" i="31"/>
  <c r="AG257" i="31" s="1"/>
  <c r="N257" i="31"/>
  <c r="Z257" i="31" s="1"/>
  <c r="AE257" i="31" s="1"/>
  <c r="M257" i="31"/>
  <c r="L257" i="31"/>
  <c r="K257" i="31"/>
  <c r="J257" i="31"/>
  <c r="I257" i="31"/>
  <c r="H257" i="31"/>
  <c r="G257" i="31"/>
  <c r="F257" i="31"/>
  <c r="E257" i="31"/>
  <c r="AF256" i="31"/>
  <c r="O256" i="31"/>
  <c r="AG256" i="31" s="1"/>
  <c r="N256" i="31"/>
  <c r="Z256" i="31" s="1"/>
  <c r="AE256" i="31" s="1"/>
  <c r="M256" i="31"/>
  <c r="L256" i="31"/>
  <c r="K256" i="31"/>
  <c r="J256" i="31"/>
  <c r="I256" i="31"/>
  <c r="H256" i="31"/>
  <c r="G256" i="31"/>
  <c r="F256" i="31"/>
  <c r="E256" i="31"/>
  <c r="AF255" i="31"/>
  <c r="O255" i="31"/>
  <c r="AG255" i="31" s="1"/>
  <c r="N255" i="31"/>
  <c r="Z255" i="31" s="1"/>
  <c r="AE255" i="31" s="1"/>
  <c r="M255" i="31"/>
  <c r="L255" i="31"/>
  <c r="K255" i="31"/>
  <c r="J255" i="31"/>
  <c r="I255" i="31"/>
  <c r="H255" i="31"/>
  <c r="G255" i="31"/>
  <c r="F255" i="31"/>
  <c r="E255" i="31"/>
  <c r="AF254" i="31"/>
  <c r="O254" i="31"/>
  <c r="AG254" i="31" s="1"/>
  <c r="N254" i="31"/>
  <c r="Z254" i="31" s="1"/>
  <c r="AE254" i="31" s="1"/>
  <c r="M254" i="31"/>
  <c r="L254" i="31"/>
  <c r="K254" i="31"/>
  <c r="J254" i="31"/>
  <c r="I254" i="31"/>
  <c r="H254" i="31"/>
  <c r="G254" i="31"/>
  <c r="F254" i="31"/>
  <c r="E254" i="31"/>
  <c r="AF253" i="31"/>
  <c r="Z253" i="31"/>
  <c r="AE253" i="31" s="1"/>
  <c r="O253" i="31"/>
  <c r="AG253" i="31" s="1"/>
  <c r="N253" i="31"/>
  <c r="M253" i="31"/>
  <c r="L253" i="31"/>
  <c r="K253" i="31"/>
  <c r="J253" i="31"/>
  <c r="I253" i="31"/>
  <c r="H253" i="31"/>
  <c r="G253" i="31"/>
  <c r="F253" i="31"/>
  <c r="E253" i="31"/>
  <c r="AF252" i="31"/>
  <c r="O252" i="31"/>
  <c r="AG252" i="31" s="1"/>
  <c r="N252" i="31"/>
  <c r="Z252" i="31" s="1"/>
  <c r="AE252" i="31" s="1"/>
  <c r="M252" i="31"/>
  <c r="L252" i="31"/>
  <c r="K252" i="31"/>
  <c r="J252" i="31"/>
  <c r="I252" i="31"/>
  <c r="H252" i="31"/>
  <c r="G252" i="31"/>
  <c r="F252" i="31"/>
  <c r="E252" i="31"/>
  <c r="AG251" i="31"/>
  <c r="AF251" i="31"/>
  <c r="O251" i="31"/>
  <c r="N251" i="31"/>
  <c r="Z251" i="31" s="1"/>
  <c r="AE251" i="31" s="1"/>
  <c r="M251" i="31"/>
  <c r="L251" i="31"/>
  <c r="K251" i="31"/>
  <c r="J251" i="31"/>
  <c r="I251" i="31"/>
  <c r="H251" i="31"/>
  <c r="G251" i="31"/>
  <c r="F251" i="31"/>
  <c r="E251" i="31"/>
  <c r="AF250" i="31"/>
  <c r="Z250" i="31"/>
  <c r="AE250" i="31" s="1"/>
  <c r="O250" i="31"/>
  <c r="AG250" i="31" s="1"/>
  <c r="N250" i="31"/>
  <c r="M250" i="31"/>
  <c r="L250" i="31"/>
  <c r="K250" i="31"/>
  <c r="J250" i="31"/>
  <c r="I250" i="31"/>
  <c r="H250" i="31"/>
  <c r="G250" i="31"/>
  <c r="F250" i="31"/>
  <c r="E250" i="31"/>
  <c r="AF249" i="31"/>
  <c r="O249" i="31"/>
  <c r="AG249" i="31" s="1"/>
  <c r="N249" i="31"/>
  <c r="Z249" i="31" s="1"/>
  <c r="AE249" i="31" s="1"/>
  <c r="M249" i="31"/>
  <c r="L249" i="31"/>
  <c r="K249" i="31"/>
  <c r="J249" i="31"/>
  <c r="I249" i="31"/>
  <c r="H249" i="31"/>
  <c r="G249" i="31"/>
  <c r="F249" i="31"/>
  <c r="E249" i="31"/>
  <c r="AG248" i="31"/>
  <c r="AF248" i="31"/>
  <c r="Z248" i="31"/>
  <c r="AE248" i="31" s="1"/>
  <c r="O248" i="31"/>
  <c r="N248" i="31"/>
  <c r="M248" i="31"/>
  <c r="L248" i="31"/>
  <c r="K248" i="31"/>
  <c r="J248" i="31"/>
  <c r="I248" i="31"/>
  <c r="H248" i="31"/>
  <c r="G248" i="31"/>
  <c r="F248" i="31"/>
  <c r="E248" i="31"/>
  <c r="AG247" i="31"/>
  <c r="AF247" i="31"/>
  <c r="Z247" i="31"/>
  <c r="AE247" i="31" s="1"/>
  <c r="AG246" i="31"/>
  <c r="AF246" i="31"/>
  <c r="O246" i="31"/>
  <c r="N246" i="31"/>
  <c r="Z246" i="31" s="1"/>
  <c r="AE246" i="31" s="1"/>
  <c r="M246" i="31"/>
  <c r="L246" i="31"/>
  <c r="K246" i="31"/>
  <c r="J246" i="31"/>
  <c r="I246" i="31"/>
  <c r="H246" i="31"/>
  <c r="G246" i="31"/>
  <c r="F246" i="31"/>
  <c r="E246" i="31"/>
  <c r="AG245" i="31"/>
  <c r="AF245" i="31"/>
  <c r="Z245" i="31"/>
  <c r="AE245" i="31" s="1"/>
  <c r="O245" i="31"/>
  <c r="N245" i="31"/>
  <c r="M245" i="31"/>
  <c r="L245" i="31"/>
  <c r="K245" i="31"/>
  <c r="J245" i="31"/>
  <c r="I245" i="31"/>
  <c r="H245" i="31"/>
  <c r="G245" i="31"/>
  <c r="F245" i="31"/>
  <c r="E245" i="31"/>
  <c r="AG244" i="31"/>
  <c r="AF244" i="31"/>
  <c r="Z244" i="31"/>
  <c r="AE244" i="31" s="1"/>
  <c r="M244" i="31"/>
  <c r="L244" i="31"/>
  <c r="K244" i="31"/>
  <c r="J244" i="31"/>
  <c r="H244" i="31"/>
  <c r="G244" i="31"/>
  <c r="F244" i="31"/>
  <c r="E244" i="31"/>
  <c r="AG243" i="31"/>
  <c r="Z243" i="31"/>
  <c r="AE243" i="31" s="1"/>
  <c r="X243" i="31"/>
  <c r="AF243" i="31" s="1"/>
  <c r="M243" i="31"/>
  <c r="L243" i="31"/>
  <c r="K243" i="31"/>
  <c r="J243" i="31"/>
  <c r="G243" i="31"/>
  <c r="F243" i="31"/>
  <c r="E243" i="31"/>
  <c r="X242" i="31"/>
  <c r="AF242" i="31" s="1"/>
  <c r="O242" i="31"/>
  <c r="AG242" i="31" s="1"/>
  <c r="N242" i="31"/>
  <c r="Z242" i="31" s="1"/>
  <c r="AE242" i="31" s="1"/>
  <c r="M242" i="31"/>
  <c r="L242" i="31"/>
  <c r="K242" i="31"/>
  <c r="J242" i="31"/>
  <c r="I242" i="31"/>
  <c r="H242" i="31"/>
  <c r="G242" i="31"/>
  <c r="F242" i="31"/>
  <c r="E242" i="31"/>
  <c r="AF241" i="31"/>
  <c r="Z241" i="31"/>
  <c r="AE241" i="31" s="1"/>
  <c r="O241" i="31"/>
  <c r="AG241" i="31" s="1"/>
  <c r="N241" i="31"/>
  <c r="M241" i="31"/>
  <c r="L241" i="31"/>
  <c r="K241" i="31"/>
  <c r="J241" i="31"/>
  <c r="I241" i="31"/>
  <c r="H241" i="31"/>
  <c r="G241" i="31"/>
  <c r="F241" i="31"/>
  <c r="E241" i="31"/>
  <c r="AF240" i="31"/>
  <c r="O240" i="31"/>
  <c r="AG240" i="31" s="1"/>
  <c r="N240" i="31"/>
  <c r="Z240" i="31" s="1"/>
  <c r="AE240" i="31" s="1"/>
  <c r="M240" i="31"/>
  <c r="L240" i="31"/>
  <c r="K240" i="31"/>
  <c r="J240" i="31"/>
  <c r="I240" i="31"/>
  <c r="H240" i="31"/>
  <c r="G240" i="31"/>
  <c r="F240" i="31"/>
  <c r="E240" i="31"/>
  <c r="AF239" i="31"/>
  <c r="O239" i="31"/>
  <c r="AG239" i="31" s="1"/>
  <c r="N239" i="31"/>
  <c r="Z239" i="31" s="1"/>
  <c r="AE239" i="31" s="1"/>
  <c r="M239" i="31"/>
  <c r="L239" i="31"/>
  <c r="K239" i="31"/>
  <c r="J239" i="31"/>
  <c r="I239" i="31"/>
  <c r="H239" i="31"/>
  <c r="G239" i="31"/>
  <c r="F239" i="31"/>
  <c r="E239" i="31"/>
  <c r="AF238" i="31"/>
  <c r="O238" i="31"/>
  <c r="AG238" i="31" s="1"/>
  <c r="N238" i="31"/>
  <c r="Z238" i="31" s="1"/>
  <c r="AE238" i="31" s="1"/>
  <c r="M238" i="31"/>
  <c r="L238" i="31"/>
  <c r="K238" i="31"/>
  <c r="J238" i="31"/>
  <c r="I238" i="31"/>
  <c r="H238" i="31"/>
  <c r="G238" i="31"/>
  <c r="F238" i="31"/>
  <c r="E238" i="31"/>
  <c r="AG237" i="31"/>
  <c r="AF237" i="31"/>
  <c r="Z237" i="31"/>
  <c r="AE237" i="31" s="1"/>
  <c r="O237" i="31"/>
  <c r="N237" i="31"/>
  <c r="M237" i="31"/>
  <c r="L237" i="31"/>
  <c r="K237" i="31"/>
  <c r="J237" i="31"/>
  <c r="I237" i="31"/>
  <c r="H237" i="31"/>
  <c r="G237" i="31"/>
  <c r="F237" i="31"/>
  <c r="E237" i="31"/>
  <c r="AF236" i="31"/>
  <c r="O236" i="31"/>
  <c r="AG236" i="31" s="1"/>
  <c r="N236" i="31"/>
  <c r="Z236" i="31" s="1"/>
  <c r="AE236" i="31" s="1"/>
  <c r="M236" i="31"/>
  <c r="L236" i="31"/>
  <c r="K236" i="31"/>
  <c r="J236" i="31"/>
  <c r="I236" i="31"/>
  <c r="H236" i="31"/>
  <c r="G236" i="31"/>
  <c r="F236" i="31"/>
  <c r="E236" i="31"/>
  <c r="AG235" i="31"/>
  <c r="AF235" i="31"/>
  <c r="O235" i="31"/>
  <c r="N235" i="31"/>
  <c r="Z235" i="31" s="1"/>
  <c r="AE235" i="31" s="1"/>
  <c r="M235" i="31"/>
  <c r="L235" i="31"/>
  <c r="K235" i="31"/>
  <c r="J235" i="31"/>
  <c r="I235" i="31"/>
  <c r="H235" i="31"/>
  <c r="G235" i="31"/>
  <c r="F235" i="31"/>
  <c r="E235" i="31"/>
  <c r="AF234" i="31"/>
  <c r="O234" i="31"/>
  <c r="AG234" i="31" s="1"/>
  <c r="N234" i="31"/>
  <c r="Z234" i="31" s="1"/>
  <c r="AE234" i="31" s="1"/>
  <c r="M234" i="31"/>
  <c r="L234" i="31"/>
  <c r="K234" i="31"/>
  <c r="J234" i="31"/>
  <c r="I234" i="31"/>
  <c r="H234" i="31"/>
  <c r="G234" i="31"/>
  <c r="F234" i="31"/>
  <c r="E234" i="31"/>
  <c r="AF233" i="31"/>
  <c r="O233" i="31"/>
  <c r="AG233" i="31" s="1"/>
  <c r="N233" i="31"/>
  <c r="Z233" i="31" s="1"/>
  <c r="AE233" i="31" s="1"/>
  <c r="M233" i="31"/>
  <c r="L233" i="31"/>
  <c r="K233" i="31"/>
  <c r="J233" i="31"/>
  <c r="I233" i="31"/>
  <c r="H233" i="31"/>
  <c r="G233" i="31"/>
  <c r="F233" i="31"/>
  <c r="E233" i="31"/>
  <c r="AG232" i="31"/>
  <c r="AF232" i="31"/>
  <c r="O232" i="31"/>
  <c r="N232" i="31"/>
  <c r="Z232" i="31" s="1"/>
  <c r="AE232" i="31" s="1"/>
  <c r="M232" i="31"/>
  <c r="L232" i="31"/>
  <c r="K232" i="31"/>
  <c r="J232" i="31"/>
  <c r="I232" i="31"/>
  <c r="H232" i="31"/>
  <c r="G232" i="31"/>
  <c r="F232" i="31"/>
  <c r="E232" i="31"/>
  <c r="AF231" i="31"/>
  <c r="Z231" i="31"/>
  <c r="AE231" i="31" s="1"/>
  <c r="O231" i="31"/>
  <c r="AG231" i="31" s="1"/>
  <c r="N231" i="31"/>
  <c r="M231" i="31"/>
  <c r="L231" i="31"/>
  <c r="K231" i="31"/>
  <c r="J231" i="31"/>
  <c r="I231" i="31"/>
  <c r="H231" i="31"/>
  <c r="G231" i="31"/>
  <c r="F231" i="31"/>
  <c r="E231" i="31"/>
  <c r="AF230" i="31"/>
  <c r="O230" i="31"/>
  <c r="AG230" i="31" s="1"/>
  <c r="N230" i="31"/>
  <c r="Z230" i="31" s="1"/>
  <c r="AE230" i="31" s="1"/>
  <c r="M230" i="31"/>
  <c r="L230" i="31"/>
  <c r="K230" i="31"/>
  <c r="J230" i="31"/>
  <c r="I230" i="31"/>
  <c r="H230" i="31"/>
  <c r="G230" i="31"/>
  <c r="F230" i="31"/>
  <c r="E230" i="31"/>
  <c r="AF229" i="31"/>
  <c r="O229" i="31"/>
  <c r="AG229" i="31" s="1"/>
  <c r="N229" i="31"/>
  <c r="Z229" i="31" s="1"/>
  <c r="AE229" i="31" s="1"/>
  <c r="M229" i="31"/>
  <c r="L229" i="31"/>
  <c r="K229" i="31"/>
  <c r="J229" i="31"/>
  <c r="I229" i="31"/>
  <c r="H229" i="31"/>
  <c r="G229" i="31"/>
  <c r="F229" i="31"/>
  <c r="E229" i="31"/>
  <c r="AF228" i="31"/>
  <c r="O228" i="31"/>
  <c r="AG228" i="31" s="1"/>
  <c r="N228" i="31"/>
  <c r="Z228" i="31" s="1"/>
  <c r="AE228" i="31" s="1"/>
  <c r="M228" i="31"/>
  <c r="L228" i="31"/>
  <c r="K228" i="31"/>
  <c r="J228" i="31"/>
  <c r="I228" i="31"/>
  <c r="H228" i="31"/>
  <c r="G228" i="31"/>
  <c r="F228" i="31"/>
  <c r="E228" i="31"/>
  <c r="AG227" i="31"/>
  <c r="AF227" i="31"/>
  <c r="O227" i="31"/>
  <c r="N227" i="31"/>
  <c r="Z227" i="31" s="1"/>
  <c r="AE227" i="31" s="1"/>
  <c r="M227" i="31"/>
  <c r="L227" i="31"/>
  <c r="K227" i="31"/>
  <c r="J227" i="31"/>
  <c r="I227" i="31"/>
  <c r="H227" i="31"/>
  <c r="G227" i="31"/>
  <c r="F227" i="31"/>
  <c r="E227" i="31"/>
  <c r="AF226" i="31"/>
  <c r="O226" i="31"/>
  <c r="AG226" i="31" s="1"/>
  <c r="N226" i="31"/>
  <c r="Z226" i="31" s="1"/>
  <c r="AE226" i="31" s="1"/>
  <c r="M226" i="31"/>
  <c r="L226" i="31"/>
  <c r="K226" i="31"/>
  <c r="J226" i="31"/>
  <c r="I226" i="31"/>
  <c r="H226" i="31"/>
  <c r="G226" i="31"/>
  <c r="F226" i="31"/>
  <c r="E226" i="31"/>
  <c r="AF225" i="31"/>
  <c r="O225" i="31"/>
  <c r="AG225" i="31" s="1"/>
  <c r="N225" i="31"/>
  <c r="Z225" i="31" s="1"/>
  <c r="AE225" i="31" s="1"/>
  <c r="M225" i="31"/>
  <c r="L225" i="31"/>
  <c r="K225" i="31"/>
  <c r="J225" i="31"/>
  <c r="I225" i="31"/>
  <c r="H225" i="31"/>
  <c r="G225" i="31"/>
  <c r="F225" i="31"/>
  <c r="E225" i="31"/>
  <c r="AG224" i="31"/>
  <c r="AF224" i="31"/>
  <c r="O224" i="31"/>
  <c r="N224" i="31"/>
  <c r="Z224" i="31" s="1"/>
  <c r="AE224" i="31" s="1"/>
  <c r="M224" i="31"/>
  <c r="L224" i="31"/>
  <c r="K224" i="31"/>
  <c r="J224" i="31"/>
  <c r="I224" i="31"/>
  <c r="H224" i="31"/>
  <c r="G224" i="31"/>
  <c r="F224" i="31"/>
  <c r="E224" i="31"/>
  <c r="AF223" i="31"/>
  <c r="O223" i="31"/>
  <c r="AG223" i="31" s="1"/>
  <c r="N223" i="31"/>
  <c r="Z223" i="31" s="1"/>
  <c r="AE223" i="31" s="1"/>
  <c r="M223" i="31"/>
  <c r="L223" i="31"/>
  <c r="K223" i="31"/>
  <c r="J223" i="31"/>
  <c r="I223" i="31"/>
  <c r="H223" i="31"/>
  <c r="G223" i="31"/>
  <c r="F223" i="31"/>
  <c r="E223" i="31"/>
  <c r="AF222" i="31"/>
  <c r="O222" i="31"/>
  <c r="AG222" i="31" s="1"/>
  <c r="N222" i="31"/>
  <c r="Z222" i="31" s="1"/>
  <c r="AE222" i="31" s="1"/>
  <c r="M222" i="31"/>
  <c r="L222" i="31"/>
  <c r="K222" i="31"/>
  <c r="J222" i="31"/>
  <c r="I222" i="31"/>
  <c r="H222" i="31"/>
  <c r="G222" i="31"/>
  <c r="F222" i="31"/>
  <c r="E222" i="31"/>
  <c r="AF221" i="31"/>
  <c r="Z221" i="31"/>
  <c r="AE221" i="31" s="1"/>
  <c r="O221" i="31"/>
  <c r="AG221" i="31" s="1"/>
  <c r="N221" i="31"/>
  <c r="M221" i="31"/>
  <c r="L221" i="31"/>
  <c r="K221" i="31"/>
  <c r="J221" i="31"/>
  <c r="I221" i="31"/>
  <c r="H221" i="31"/>
  <c r="G221" i="31"/>
  <c r="F221" i="31"/>
  <c r="E221" i="31"/>
  <c r="AF220" i="31"/>
  <c r="O220" i="31"/>
  <c r="AG220" i="31" s="1"/>
  <c r="N220" i="31"/>
  <c r="Z220" i="31" s="1"/>
  <c r="AE220" i="31" s="1"/>
  <c r="M220" i="31"/>
  <c r="L220" i="31"/>
  <c r="K220" i="31"/>
  <c r="J220" i="31"/>
  <c r="I220" i="31"/>
  <c r="H220" i="31"/>
  <c r="G220" i="31"/>
  <c r="F220" i="31"/>
  <c r="E220" i="31"/>
  <c r="AG219" i="31"/>
  <c r="AF219" i="31"/>
  <c r="O219" i="31"/>
  <c r="N219" i="31"/>
  <c r="Z219" i="31" s="1"/>
  <c r="AE219" i="31" s="1"/>
  <c r="M219" i="31"/>
  <c r="L219" i="31"/>
  <c r="K219" i="31"/>
  <c r="J219" i="31"/>
  <c r="I219" i="31"/>
  <c r="H219" i="31"/>
  <c r="G219" i="31"/>
  <c r="F219" i="31"/>
  <c r="E219" i="31"/>
  <c r="AG218" i="31"/>
  <c r="AF218" i="31"/>
  <c r="O218" i="31"/>
  <c r="N218" i="31"/>
  <c r="Z218" i="31" s="1"/>
  <c r="AE218" i="31" s="1"/>
  <c r="M218" i="31"/>
  <c r="L218" i="31"/>
  <c r="K218" i="31"/>
  <c r="J218" i="31"/>
  <c r="I218" i="31"/>
  <c r="H218" i="31"/>
  <c r="G218" i="31"/>
  <c r="F218" i="31"/>
  <c r="E218" i="31"/>
  <c r="AF217" i="31"/>
  <c r="O217" i="31"/>
  <c r="AG217" i="31" s="1"/>
  <c r="N217" i="31"/>
  <c r="Z217" i="31" s="1"/>
  <c r="AE217" i="31" s="1"/>
  <c r="M217" i="31"/>
  <c r="L217" i="31"/>
  <c r="K217" i="31"/>
  <c r="J217" i="31"/>
  <c r="I217" i="31"/>
  <c r="H217" i="31"/>
  <c r="G217" i="31"/>
  <c r="F217" i="31"/>
  <c r="E217" i="31"/>
  <c r="AF216" i="31"/>
  <c r="O216" i="31"/>
  <c r="AG216" i="31" s="1"/>
  <c r="N216" i="31"/>
  <c r="Z216" i="31" s="1"/>
  <c r="AE216" i="31" s="1"/>
  <c r="M216" i="31"/>
  <c r="L216" i="31"/>
  <c r="K216" i="31"/>
  <c r="J216" i="31"/>
  <c r="I216" i="31"/>
  <c r="H216" i="31"/>
  <c r="G216" i="31"/>
  <c r="F216" i="31"/>
  <c r="E216" i="31"/>
  <c r="AG215" i="31"/>
  <c r="AF215" i="31"/>
  <c r="Z215" i="31"/>
  <c r="AE215" i="31" s="1"/>
  <c r="O215" i="31"/>
  <c r="N215" i="31"/>
  <c r="M215" i="31"/>
  <c r="L215" i="31"/>
  <c r="K215" i="31"/>
  <c r="J215" i="31"/>
  <c r="I215" i="31"/>
  <c r="H215" i="31"/>
  <c r="G215" i="31"/>
  <c r="F215" i="31"/>
  <c r="E215" i="31"/>
  <c r="AF214" i="31"/>
  <c r="O214" i="31"/>
  <c r="AG214" i="31" s="1"/>
  <c r="N214" i="31"/>
  <c r="Z214" i="31" s="1"/>
  <c r="AE214" i="31" s="1"/>
  <c r="M214" i="31"/>
  <c r="L214" i="31"/>
  <c r="K214" i="31"/>
  <c r="J214" i="31"/>
  <c r="I214" i="31"/>
  <c r="H214" i="31"/>
  <c r="G214" i="31"/>
  <c r="F214" i="31"/>
  <c r="E214" i="31"/>
  <c r="AF213" i="31"/>
  <c r="O213" i="31"/>
  <c r="AG213" i="31" s="1"/>
  <c r="N213" i="31"/>
  <c r="Z213" i="31" s="1"/>
  <c r="AE213" i="31" s="1"/>
  <c r="M213" i="31"/>
  <c r="L213" i="31"/>
  <c r="K213" i="31"/>
  <c r="J213" i="31"/>
  <c r="I213" i="31"/>
  <c r="H213" i="31"/>
  <c r="G213" i="31"/>
  <c r="F213" i="31"/>
  <c r="E213" i="31"/>
  <c r="AG212" i="31"/>
  <c r="AF212" i="31"/>
  <c r="Z212" i="31"/>
  <c r="AE212" i="31" s="1"/>
  <c r="AF211" i="31"/>
  <c r="O211" i="31"/>
  <c r="AG211" i="31" s="1"/>
  <c r="N211" i="31"/>
  <c r="Z211" i="31" s="1"/>
  <c r="AE211" i="31" s="1"/>
  <c r="M211" i="31"/>
  <c r="L211" i="31"/>
  <c r="K211" i="31"/>
  <c r="J211" i="31"/>
  <c r="I211" i="31"/>
  <c r="H211" i="31"/>
  <c r="G211" i="31"/>
  <c r="F211" i="31"/>
  <c r="E211" i="31"/>
  <c r="AG210" i="31"/>
  <c r="AF210" i="31"/>
  <c r="O210" i="31"/>
  <c r="N210" i="31"/>
  <c r="Z210" i="31" s="1"/>
  <c r="AE210" i="31" s="1"/>
  <c r="M210" i="31"/>
  <c r="L210" i="31"/>
  <c r="K210" i="31"/>
  <c r="J210" i="31"/>
  <c r="I210" i="31"/>
  <c r="H210" i="31"/>
  <c r="G210" i="31"/>
  <c r="F210" i="31"/>
  <c r="E210" i="31"/>
  <c r="AG209" i="31"/>
  <c r="AF209" i="31"/>
  <c r="Z209" i="31"/>
  <c r="AE209" i="31" s="1"/>
  <c r="M209" i="31"/>
  <c r="L209" i="31"/>
  <c r="K209" i="31"/>
  <c r="J209" i="31"/>
  <c r="H209" i="31"/>
  <c r="G209" i="31"/>
  <c r="F209" i="31"/>
  <c r="E209" i="31"/>
  <c r="AG208" i="31"/>
  <c r="AF208" i="31"/>
  <c r="Z208" i="31"/>
  <c r="AE208" i="31" s="1"/>
  <c r="X208" i="31"/>
  <c r="M208" i="31"/>
  <c r="L208" i="31"/>
  <c r="K208" i="31"/>
  <c r="J208" i="31"/>
  <c r="G208" i="31"/>
  <c r="F208" i="31"/>
  <c r="E208" i="31"/>
  <c r="Z207" i="31"/>
  <c r="AE207" i="31" s="1"/>
  <c r="X207" i="31"/>
  <c r="AF207" i="31" s="1"/>
  <c r="O207" i="31"/>
  <c r="AG207" i="31" s="1"/>
  <c r="N207" i="31"/>
  <c r="M207" i="31"/>
  <c r="L207" i="31"/>
  <c r="K207" i="31"/>
  <c r="J207" i="31"/>
  <c r="I207" i="31"/>
  <c r="H207" i="31"/>
  <c r="G207" i="31"/>
  <c r="F207" i="31"/>
  <c r="E207" i="31"/>
  <c r="AF206" i="31"/>
  <c r="O206" i="31"/>
  <c r="AG206" i="31" s="1"/>
  <c r="N206" i="31"/>
  <c r="Z206" i="31" s="1"/>
  <c r="AE206" i="31" s="1"/>
  <c r="M206" i="31"/>
  <c r="L206" i="31"/>
  <c r="K206" i="31"/>
  <c r="J206" i="31"/>
  <c r="I206" i="31"/>
  <c r="H206" i="31"/>
  <c r="G206" i="31"/>
  <c r="F206" i="31"/>
  <c r="E206" i="31"/>
  <c r="AF205" i="31"/>
  <c r="O205" i="31"/>
  <c r="AG205" i="31" s="1"/>
  <c r="N205" i="31"/>
  <c r="Z205" i="31" s="1"/>
  <c r="AE205" i="31" s="1"/>
  <c r="M205" i="31"/>
  <c r="L205" i="31"/>
  <c r="K205" i="31"/>
  <c r="J205" i="31"/>
  <c r="I205" i="31"/>
  <c r="H205" i="31"/>
  <c r="G205" i="31"/>
  <c r="F205" i="31"/>
  <c r="E205" i="31"/>
  <c r="AF204" i="31"/>
  <c r="Z204" i="31"/>
  <c r="AE204" i="31" s="1"/>
  <c r="O204" i="31"/>
  <c r="AG204" i="31" s="1"/>
  <c r="N204" i="31"/>
  <c r="M204" i="31"/>
  <c r="L204" i="31"/>
  <c r="K204" i="31"/>
  <c r="J204" i="31"/>
  <c r="I204" i="31"/>
  <c r="H204" i="31"/>
  <c r="G204" i="31"/>
  <c r="F204" i="31"/>
  <c r="E204" i="31"/>
  <c r="AF203" i="31"/>
  <c r="O203" i="31"/>
  <c r="AG203" i="31" s="1"/>
  <c r="N203" i="31"/>
  <c r="Z203" i="31" s="1"/>
  <c r="AE203" i="31" s="1"/>
  <c r="M203" i="31"/>
  <c r="L203" i="31"/>
  <c r="K203" i="31"/>
  <c r="J203" i="31"/>
  <c r="I203" i="31"/>
  <c r="H203" i="31"/>
  <c r="G203" i="31"/>
  <c r="F203" i="31"/>
  <c r="E203" i="31"/>
  <c r="AG202" i="31"/>
  <c r="AF202" i="31"/>
  <c r="O202" i="31"/>
  <c r="N202" i="31"/>
  <c r="Z202" i="31" s="1"/>
  <c r="AE202" i="31" s="1"/>
  <c r="M202" i="31"/>
  <c r="L202" i="31"/>
  <c r="K202" i="31"/>
  <c r="J202" i="31"/>
  <c r="I202" i="31"/>
  <c r="H202" i="31"/>
  <c r="G202" i="31"/>
  <c r="F202" i="31"/>
  <c r="E202" i="31"/>
  <c r="AF201" i="31"/>
  <c r="O201" i="31"/>
  <c r="AG201" i="31" s="1"/>
  <c r="N201" i="31"/>
  <c r="Z201" i="31" s="1"/>
  <c r="AE201" i="31" s="1"/>
  <c r="M201" i="31"/>
  <c r="L201" i="31"/>
  <c r="K201" i="31"/>
  <c r="J201" i="31"/>
  <c r="I201" i="31"/>
  <c r="H201" i="31"/>
  <c r="G201" i="31"/>
  <c r="F201" i="31"/>
  <c r="E201" i="31"/>
  <c r="AF200" i="31"/>
  <c r="O200" i="31"/>
  <c r="AG200" i="31" s="1"/>
  <c r="N200" i="31"/>
  <c r="Z200" i="31" s="1"/>
  <c r="AE200" i="31" s="1"/>
  <c r="M200" i="31"/>
  <c r="L200" i="31"/>
  <c r="K200" i="31"/>
  <c r="J200" i="31"/>
  <c r="I200" i="31"/>
  <c r="H200" i="31"/>
  <c r="G200" i="31"/>
  <c r="F200" i="31"/>
  <c r="E200" i="31"/>
  <c r="AG199" i="31"/>
  <c r="AF199" i="31"/>
  <c r="O199" i="31"/>
  <c r="N199" i="31"/>
  <c r="Z199" i="31" s="1"/>
  <c r="AE199" i="31" s="1"/>
  <c r="M199" i="31"/>
  <c r="L199" i="31"/>
  <c r="K199" i="31"/>
  <c r="J199" i="31"/>
  <c r="I199" i="31"/>
  <c r="H199" i="31"/>
  <c r="G199" i="31"/>
  <c r="F199" i="31"/>
  <c r="E199" i="31"/>
  <c r="AF198" i="31"/>
  <c r="O198" i="31"/>
  <c r="AG198" i="31" s="1"/>
  <c r="N198" i="31"/>
  <c r="Z198" i="31" s="1"/>
  <c r="AE198" i="31" s="1"/>
  <c r="M198" i="31"/>
  <c r="L198" i="31"/>
  <c r="K198" i="31"/>
  <c r="J198" i="31"/>
  <c r="I198" i="31"/>
  <c r="H198" i="31"/>
  <c r="G198" i="31"/>
  <c r="F198" i="31"/>
  <c r="E198" i="31"/>
  <c r="AF197" i="31"/>
  <c r="Z197" i="31"/>
  <c r="AE197" i="31" s="1"/>
  <c r="O197" i="31"/>
  <c r="AG197" i="31" s="1"/>
  <c r="N197" i="31"/>
  <c r="M197" i="31"/>
  <c r="L197" i="31"/>
  <c r="K197" i="31"/>
  <c r="J197" i="31"/>
  <c r="I197" i="31"/>
  <c r="H197" i="31"/>
  <c r="G197" i="31"/>
  <c r="F197" i="31"/>
  <c r="E197" i="31"/>
  <c r="AF196" i="31"/>
  <c r="O196" i="31"/>
  <c r="AG196" i="31" s="1"/>
  <c r="N196" i="31"/>
  <c r="Z196" i="31" s="1"/>
  <c r="AE196" i="31" s="1"/>
  <c r="M196" i="31"/>
  <c r="L196" i="31"/>
  <c r="K196" i="31"/>
  <c r="J196" i="31"/>
  <c r="I196" i="31"/>
  <c r="H196" i="31"/>
  <c r="G196" i="31"/>
  <c r="F196" i="31"/>
  <c r="E196" i="31"/>
  <c r="AG195" i="31"/>
  <c r="AF195" i="31"/>
  <c r="O195" i="31"/>
  <c r="N195" i="31"/>
  <c r="Z195" i="31" s="1"/>
  <c r="AE195" i="31" s="1"/>
  <c r="M195" i="31"/>
  <c r="L195" i="31"/>
  <c r="K195" i="31"/>
  <c r="J195" i="31"/>
  <c r="I195" i="31"/>
  <c r="H195" i="31"/>
  <c r="G195" i="31"/>
  <c r="F195" i="31"/>
  <c r="E195" i="31"/>
  <c r="AG194" i="31"/>
  <c r="AF194" i="31"/>
  <c r="O194" i="31"/>
  <c r="N194" i="31"/>
  <c r="Z194" i="31" s="1"/>
  <c r="AE194" i="31" s="1"/>
  <c r="M194" i="31"/>
  <c r="L194" i="31"/>
  <c r="K194" i="31"/>
  <c r="J194" i="31"/>
  <c r="I194" i="31"/>
  <c r="H194" i="31"/>
  <c r="G194" i="31"/>
  <c r="F194" i="31"/>
  <c r="E194" i="31"/>
  <c r="AF193" i="31"/>
  <c r="O193" i="31"/>
  <c r="AG193" i="31" s="1"/>
  <c r="N193" i="31"/>
  <c r="Z193" i="31" s="1"/>
  <c r="AE193" i="31" s="1"/>
  <c r="M193" i="31"/>
  <c r="L193" i="31"/>
  <c r="K193" i="31"/>
  <c r="J193" i="31"/>
  <c r="I193" i="31"/>
  <c r="H193" i="31"/>
  <c r="G193" i="31"/>
  <c r="F193" i="31"/>
  <c r="E193" i="31"/>
  <c r="AF192" i="31"/>
  <c r="O192" i="31"/>
  <c r="AG192" i="31" s="1"/>
  <c r="N192" i="31"/>
  <c r="Z192" i="31" s="1"/>
  <c r="AE192" i="31" s="1"/>
  <c r="M192" i="31"/>
  <c r="L192" i="31"/>
  <c r="K192" i="31"/>
  <c r="J192" i="31"/>
  <c r="I192" i="31"/>
  <c r="H192" i="31"/>
  <c r="G192" i="31"/>
  <c r="F192" i="31"/>
  <c r="E192" i="31"/>
  <c r="AF191" i="31"/>
  <c r="O191" i="31"/>
  <c r="AG191" i="31" s="1"/>
  <c r="N191" i="31"/>
  <c r="Z191" i="31" s="1"/>
  <c r="AE191" i="31" s="1"/>
  <c r="M191" i="31"/>
  <c r="L191" i="31"/>
  <c r="K191" i="31"/>
  <c r="J191" i="31"/>
  <c r="I191" i="31"/>
  <c r="H191" i="31"/>
  <c r="G191" i="31"/>
  <c r="F191" i="31"/>
  <c r="E191" i="31"/>
  <c r="AF190" i="31"/>
  <c r="Z190" i="31"/>
  <c r="AE190" i="31" s="1"/>
  <c r="O190" i="31"/>
  <c r="AG190" i="31" s="1"/>
  <c r="N190" i="31"/>
  <c r="M190" i="31"/>
  <c r="L190" i="31"/>
  <c r="K190" i="31"/>
  <c r="J190" i="31"/>
  <c r="I190" i="31"/>
  <c r="H190" i="31"/>
  <c r="G190" i="31"/>
  <c r="F190" i="31"/>
  <c r="E190" i="31"/>
  <c r="AF189" i="31"/>
  <c r="O189" i="31"/>
  <c r="AG189" i="31" s="1"/>
  <c r="N189" i="31"/>
  <c r="Z189" i="31" s="1"/>
  <c r="AE189" i="31" s="1"/>
  <c r="M189" i="31"/>
  <c r="L189" i="31"/>
  <c r="K189" i="31"/>
  <c r="J189" i="31"/>
  <c r="I189" i="31"/>
  <c r="H189" i="31"/>
  <c r="G189" i="31"/>
  <c r="F189" i="31"/>
  <c r="E189" i="31"/>
  <c r="AF188" i="31"/>
  <c r="O188" i="31"/>
  <c r="AG188" i="31" s="1"/>
  <c r="N188" i="31"/>
  <c r="Z188" i="31" s="1"/>
  <c r="AE188" i="31" s="1"/>
  <c r="M188" i="31"/>
  <c r="L188" i="31"/>
  <c r="K188" i="31"/>
  <c r="J188" i="31"/>
  <c r="I188" i="31"/>
  <c r="H188" i="31"/>
  <c r="G188" i="31"/>
  <c r="F188" i="31"/>
  <c r="E188" i="31"/>
  <c r="AF187" i="31"/>
  <c r="O187" i="31"/>
  <c r="AG187" i="31" s="1"/>
  <c r="N187" i="31"/>
  <c r="Z187" i="31" s="1"/>
  <c r="AE187" i="31" s="1"/>
  <c r="M187" i="31"/>
  <c r="L187" i="31"/>
  <c r="K187" i="31"/>
  <c r="J187" i="31"/>
  <c r="I187" i="31"/>
  <c r="H187" i="31"/>
  <c r="G187" i="31"/>
  <c r="F187" i="31"/>
  <c r="E187" i="31"/>
  <c r="AF186" i="31"/>
  <c r="O186" i="31"/>
  <c r="AG186" i="31" s="1"/>
  <c r="N186" i="31"/>
  <c r="Z186" i="31" s="1"/>
  <c r="AE186" i="31" s="1"/>
  <c r="M186" i="31"/>
  <c r="L186" i="31"/>
  <c r="K186" i="31"/>
  <c r="J186" i="31"/>
  <c r="I186" i="31"/>
  <c r="H186" i="31"/>
  <c r="G186" i="31"/>
  <c r="F186" i="31"/>
  <c r="E186" i="31"/>
  <c r="AG185" i="31"/>
  <c r="AF185" i="31"/>
  <c r="O185" i="31"/>
  <c r="N185" i="31"/>
  <c r="Z185" i="31" s="1"/>
  <c r="AE185" i="31" s="1"/>
  <c r="M185" i="31"/>
  <c r="L185" i="31"/>
  <c r="K185" i="31"/>
  <c r="J185" i="31"/>
  <c r="I185" i="31"/>
  <c r="H185" i="31"/>
  <c r="G185" i="31"/>
  <c r="F185" i="31"/>
  <c r="E185" i="31"/>
  <c r="AF184" i="31"/>
  <c r="O184" i="31"/>
  <c r="AG184" i="31" s="1"/>
  <c r="N184" i="31"/>
  <c r="Z184" i="31" s="1"/>
  <c r="AE184" i="31" s="1"/>
  <c r="M184" i="31"/>
  <c r="L184" i="31"/>
  <c r="K184" i="31"/>
  <c r="J184" i="31"/>
  <c r="I184" i="31"/>
  <c r="H184" i="31"/>
  <c r="G184" i="31"/>
  <c r="F184" i="31"/>
  <c r="E184" i="31"/>
  <c r="AG183" i="31"/>
  <c r="AF183" i="31"/>
  <c r="Z183" i="31"/>
  <c r="AE183" i="31" s="1"/>
  <c r="O183" i="31"/>
  <c r="N183" i="31"/>
  <c r="M183" i="31"/>
  <c r="L183" i="31"/>
  <c r="K183" i="31"/>
  <c r="J183" i="31"/>
  <c r="I183" i="31"/>
  <c r="H183" i="31"/>
  <c r="G183" i="31"/>
  <c r="F183" i="31"/>
  <c r="E183" i="31"/>
  <c r="AF182" i="31"/>
  <c r="Z182" i="31"/>
  <c r="AE182" i="31" s="1"/>
  <c r="O182" i="31"/>
  <c r="AG182" i="31" s="1"/>
  <c r="N182" i="31"/>
  <c r="M182" i="31"/>
  <c r="L182" i="31"/>
  <c r="K182" i="31"/>
  <c r="J182" i="31"/>
  <c r="I182" i="31"/>
  <c r="H182" i="31"/>
  <c r="G182" i="31"/>
  <c r="F182" i="31"/>
  <c r="E182" i="31"/>
  <c r="AF181" i="31"/>
  <c r="O181" i="31"/>
  <c r="AG181" i="31" s="1"/>
  <c r="N181" i="31"/>
  <c r="Z181" i="31" s="1"/>
  <c r="AE181" i="31" s="1"/>
  <c r="M181" i="31"/>
  <c r="L181" i="31"/>
  <c r="K181" i="31"/>
  <c r="J181" i="31"/>
  <c r="I181" i="31"/>
  <c r="H181" i="31"/>
  <c r="G181" i="31"/>
  <c r="F181" i="31"/>
  <c r="E181" i="31"/>
  <c r="AF180" i="31"/>
  <c r="O180" i="31"/>
  <c r="AG180" i="31" s="1"/>
  <c r="N180" i="31"/>
  <c r="Z180" i="31" s="1"/>
  <c r="AE180" i="31" s="1"/>
  <c r="M180" i="31"/>
  <c r="L180" i="31"/>
  <c r="K180" i="31"/>
  <c r="J180" i="31"/>
  <c r="I180" i="31"/>
  <c r="H180" i="31"/>
  <c r="G180" i="31"/>
  <c r="F180" i="31"/>
  <c r="E180" i="31"/>
  <c r="AF179" i="31"/>
  <c r="O179" i="31"/>
  <c r="AG179" i="31" s="1"/>
  <c r="N179" i="31"/>
  <c r="Z179" i="31" s="1"/>
  <c r="AE179" i="31" s="1"/>
  <c r="M179" i="31"/>
  <c r="L179" i="31"/>
  <c r="K179" i="31"/>
  <c r="J179" i="31"/>
  <c r="I179" i="31"/>
  <c r="H179" i="31"/>
  <c r="G179" i="31"/>
  <c r="F179" i="31"/>
  <c r="E179" i="31"/>
  <c r="AF178" i="31"/>
  <c r="O178" i="31"/>
  <c r="AG178" i="31" s="1"/>
  <c r="N178" i="31"/>
  <c r="Z178" i="31" s="1"/>
  <c r="AE178" i="31" s="1"/>
  <c r="M178" i="31"/>
  <c r="L178" i="31"/>
  <c r="K178" i="31"/>
  <c r="J178" i="31"/>
  <c r="I178" i="31"/>
  <c r="H178" i="31"/>
  <c r="G178" i="31"/>
  <c r="F178" i="31"/>
  <c r="E178" i="31"/>
  <c r="AG177" i="31"/>
  <c r="AF177" i="31"/>
  <c r="Z177" i="31"/>
  <c r="AE177" i="31" s="1"/>
  <c r="AF176" i="31"/>
  <c r="Z176" i="31"/>
  <c r="AE176" i="31" s="1"/>
  <c r="O176" i="31"/>
  <c r="AG176" i="31" s="1"/>
  <c r="N176" i="31"/>
  <c r="M176" i="31"/>
  <c r="L176" i="31"/>
  <c r="K176" i="31"/>
  <c r="J176" i="31"/>
  <c r="I176" i="31"/>
  <c r="H176" i="31"/>
  <c r="G176" i="31"/>
  <c r="F176" i="31"/>
  <c r="E176" i="31"/>
  <c r="AF175" i="31"/>
  <c r="O175" i="31"/>
  <c r="AG175" i="31" s="1"/>
  <c r="N175" i="31"/>
  <c r="Z175" i="31" s="1"/>
  <c r="AE175" i="31" s="1"/>
  <c r="M175" i="31"/>
  <c r="L175" i="31"/>
  <c r="K175" i="31"/>
  <c r="J175" i="31"/>
  <c r="I175" i="31"/>
  <c r="H175" i="31"/>
  <c r="G175" i="31"/>
  <c r="F175" i="31"/>
  <c r="E175" i="31"/>
  <c r="AG174" i="31"/>
  <c r="AF174" i="31"/>
  <c r="Z174" i="31"/>
  <c r="AE174" i="31" s="1"/>
  <c r="M174" i="31"/>
  <c r="L174" i="31"/>
  <c r="K174" i="31"/>
  <c r="J174" i="31"/>
  <c r="H174" i="31"/>
  <c r="G174" i="31"/>
  <c r="F174" i="31"/>
  <c r="E174" i="31"/>
  <c r="AG173" i="31"/>
  <c r="Z173" i="31"/>
  <c r="AE173" i="31" s="1"/>
  <c r="X173" i="31"/>
  <c r="AF173" i="31" s="1"/>
  <c r="M173" i="31"/>
  <c r="L173" i="31"/>
  <c r="K173" i="31"/>
  <c r="J173" i="31"/>
  <c r="G173" i="31"/>
  <c r="F173" i="31"/>
  <c r="E173" i="31"/>
  <c r="AG172" i="31"/>
  <c r="X172" i="31"/>
  <c r="AF172" i="31" s="1"/>
  <c r="O172" i="31"/>
  <c r="N172" i="31"/>
  <c r="Z172" i="31" s="1"/>
  <c r="AE172" i="31" s="1"/>
  <c r="M172" i="31"/>
  <c r="L172" i="31"/>
  <c r="K172" i="31"/>
  <c r="J172" i="31"/>
  <c r="I172" i="31"/>
  <c r="H172" i="31"/>
  <c r="G172" i="31"/>
  <c r="F172" i="31"/>
  <c r="E172" i="31"/>
  <c r="AF171" i="31"/>
  <c r="O171" i="31"/>
  <c r="AG171" i="31" s="1"/>
  <c r="N171" i="31"/>
  <c r="Z171" i="31" s="1"/>
  <c r="AE171" i="31" s="1"/>
  <c r="M171" i="31"/>
  <c r="L171" i="31"/>
  <c r="K171" i="31"/>
  <c r="J171" i="31"/>
  <c r="I171" i="31"/>
  <c r="H171" i="31"/>
  <c r="G171" i="31"/>
  <c r="F171" i="31"/>
  <c r="E171" i="31"/>
  <c r="AG170" i="31"/>
  <c r="AF170" i="31"/>
  <c r="O170" i="31"/>
  <c r="N170" i="31"/>
  <c r="Z170" i="31" s="1"/>
  <c r="AE170" i="31" s="1"/>
  <c r="M170" i="31"/>
  <c r="L170" i="31"/>
  <c r="K170" i="31"/>
  <c r="J170" i="31"/>
  <c r="I170" i="31"/>
  <c r="H170" i="31"/>
  <c r="G170" i="31"/>
  <c r="F170" i="31"/>
  <c r="E170" i="31"/>
  <c r="AG169" i="31"/>
  <c r="AF169" i="31"/>
  <c r="O169" i="31"/>
  <c r="N169" i="31"/>
  <c r="Z169" i="31" s="1"/>
  <c r="AE169" i="31" s="1"/>
  <c r="M169" i="31"/>
  <c r="L169" i="31"/>
  <c r="K169" i="31"/>
  <c r="J169" i="31"/>
  <c r="I169" i="31"/>
  <c r="H169" i="31"/>
  <c r="G169" i="31"/>
  <c r="F169" i="31"/>
  <c r="E169" i="31"/>
  <c r="AF168" i="31"/>
  <c r="O168" i="31"/>
  <c r="AG168" i="31" s="1"/>
  <c r="N168" i="31"/>
  <c r="Z168" i="31" s="1"/>
  <c r="AE168" i="31" s="1"/>
  <c r="M168" i="31"/>
  <c r="L168" i="31"/>
  <c r="K168" i="31"/>
  <c r="J168" i="31"/>
  <c r="I168" i="31"/>
  <c r="H168" i="31"/>
  <c r="G168" i="31"/>
  <c r="F168" i="31"/>
  <c r="E168" i="31"/>
  <c r="AF167" i="31"/>
  <c r="O167" i="31"/>
  <c r="AG167" i="31" s="1"/>
  <c r="N167" i="31"/>
  <c r="Z167" i="31" s="1"/>
  <c r="AE167" i="31" s="1"/>
  <c r="M167" i="31"/>
  <c r="L167" i="31"/>
  <c r="K167" i="31"/>
  <c r="J167" i="31"/>
  <c r="I167" i="31"/>
  <c r="H167" i="31"/>
  <c r="G167" i="31"/>
  <c r="F167" i="31"/>
  <c r="E167" i="31"/>
  <c r="AF166" i="31"/>
  <c r="O166" i="31"/>
  <c r="AG166" i="31" s="1"/>
  <c r="N166" i="31"/>
  <c r="Z166" i="31" s="1"/>
  <c r="AE166" i="31" s="1"/>
  <c r="M166" i="31"/>
  <c r="L166" i="31"/>
  <c r="K166" i="31"/>
  <c r="J166" i="31"/>
  <c r="I166" i="31"/>
  <c r="H166" i="31"/>
  <c r="G166" i="31"/>
  <c r="F166" i="31"/>
  <c r="E166" i="31"/>
  <c r="AF165" i="31"/>
  <c r="O165" i="31"/>
  <c r="AG165" i="31" s="1"/>
  <c r="N165" i="31"/>
  <c r="Z165" i="31" s="1"/>
  <c r="AE165" i="31" s="1"/>
  <c r="M165" i="31"/>
  <c r="L165" i="31"/>
  <c r="K165" i="31"/>
  <c r="J165" i="31"/>
  <c r="I165" i="31"/>
  <c r="H165" i="31"/>
  <c r="G165" i="31"/>
  <c r="F165" i="31"/>
  <c r="E165" i="31"/>
  <c r="AF164" i="31"/>
  <c r="Z164" i="31"/>
  <c r="AE164" i="31" s="1"/>
  <c r="O164" i="31"/>
  <c r="AG164" i="31" s="1"/>
  <c r="N164" i="31"/>
  <c r="M164" i="31"/>
  <c r="L164" i="31"/>
  <c r="K164" i="31"/>
  <c r="J164" i="31"/>
  <c r="I164" i="31"/>
  <c r="H164" i="31"/>
  <c r="G164" i="31"/>
  <c r="F164" i="31"/>
  <c r="E164" i="31"/>
  <c r="AF163" i="31"/>
  <c r="O163" i="31"/>
  <c r="AG163" i="31" s="1"/>
  <c r="N163" i="31"/>
  <c r="Z163" i="31" s="1"/>
  <c r="AE163" i="31" s="1"/>
  <c r="M163" i="31"/>
  <c r="L163" i="31"/>
  <c r="K163" i="31"/>
  <c r="J163" i="31"/>
  <c r="I163" i="31"/>
  <c r="H163" i="31"/>
  <c r="G163" i="31"/>
  <c r="F163" i="31"/>
  <c r="E163" i="31"/>
  <c r="AG162" i="31"/>
  <c r="AF162" i="31"/>
  <c r="O162" i="31"/>
  <c r="N162" i="31"/>
  <c r="Z162" i="31" s="1"/>
  <c r="AE162" i="31" s="1"/>
  <c r="M162" i="31"/>
  <c r="L162" i="31"/>
  <c r="K162" i="31"/>
  <c r="J162" i="31"/>
  <c r="I162" i="31"/>
  <c r="H162" i="31"/>
  <c r="G162" i="31"/>
  <c r="F162" i="31"/>
  <c r="E162" i="31"/>
  <c r="AG161" i="31"/>
  <c r="AF161" i="31"/>
  <c r="O161" i="31"/>
  <c r="N161" i="31"/>
  <c r="Z161" i="31" s="1"/>
  <c r="AE161" i="31" s="1"/>
  <c r="M161" i="31"/>
  <c r="L161" i="31"/>
  <c r="K161" i="31"/>
  <c r="J161" i="31"/>
  <c r="I161" i="31"/>
  <c r="H161" i="31"/>
  <c r="G161" i="31"/>
  <c r="F161" i="31"/>
  <c r="E161" i="31"/>
  <c r="AF160" i="31"/>
  <c r="Z160" i="31"/>
  <c r="AE160" i="31" s="1"/>
  <c r="O160" i="31"/>
  <c r="AG160" i="31" s="1"/>
  <c r="N160" i="31"/>
  <c r="M160" i="31"/>
  <c r="L160" i="31"/>
  <c r="K160" i="31"/>
  <c r="J160" i="31"/>
  <c r="I160" i="31"/>
  <c r="H160" i="31"/>
  <c r="G160" i="31"/>
  <c r="F160" i="31"/>
  <c r="E160" i="31"/>
  <c r="AF159" i="31"/>
  <c r="Z159" i="31"/>
  <c r="AE159" i="31" s="1"/>
  <c r="O159" i="31"/>
  <c r="AG159" i="31" s="1"/>
  <c r="N159" i="31"/>
  <c r="M159" i="31"/>
  <c r="L159" i="31"/>
  <c r="K159" i="31"/>
  <c r="J159" i="31"/>
  <c r="I159" i="31"/>
  <c r="H159" i="31"/>
  <c r="G159" i="31"/>
  <c r="F159" i="31"/>
  <c r="E159" i="31"/>
  <c r="AF158" i="31"/>
  <c r="O158" i="31"/>
  <c r="AG158" i="31" s="1"/>
  <c r="N158" i="31"/>
  <c r="Z158" i="31" s="1"/>
  <c r="AE158" i="31" s="1"/>
  <c r="M158" i="31"/>
  <c r="L158" i="31"/>
  <c r="K158" i="31"/>
  <c r="J158" i="31"/>
  <c r="I158" i="31"/>
  <c r="H158" i="31"/>
  <c r="G158" i="31"/>
  <c r="F158" i="31"/>
  <c r="E158" i="31"/>
  <c r="AF157" i="31"/>
  <c r="Z157" i="31"/>
  <c r="AE157" i="31" s="1"/>
  <c r="O157" i="31"/>
  <c r="AG157" i="31" s="1"/>
  <c r="N157" i="31"/>
  <c r="M157" i="31"/>
  <c r="L157" i="31"/>
  <c r="K157" i="31"/>
  <c r="J157" i="31"/>
  <c r="I157" i="31"/>
  <c r="H157" i="31"/>
  <c r="G157" i="31"/>
  <c r="F157" i="31"/>
  <c r="E157" i="31"/>
  <c r="AF156" i="31"/>
  <c r="Z156" i="31"/>
  <c r="AE156" i="31" s="1"/>
  <c r="O156" i="31"/>
  <c r="AG156" i="31" s="1"/>
  <c r="N156" i="31"/>
  <c r="M156" i="31"/>
  <c r="L156" i="31"/>
  <c r="K156" i="31"/>
  <c r="J156" i="31"/>
  <c r="I156" i="31"/>
  <c r="H156" i="31"/>
  <c r="G156" i="31"/>
  <c r="F156" i="31"/>
  <c r="E156" i="31"/>
  <c r="AF155" i="31"/>
  <c r="O155" i="31"/>
  <c r="AG155" i="31" s="1"/>
  <c r="N155" i="31"/>
  <c r="Z155" i="31" s="1"/>
  <c r="AE155" i="31" s="1"/>
  <c r="M155" i="31"/>
  <c r="L155" i="31"/>
  <c r="K155" i="31"/>
  <c r="J155" i="31"/>
  <c r="I155" i="31"/>
  <c r="H155" i="31"/>
  <c r="G155" i="31"/>
  <c r="F155" i="31"/>
  <c r="E155" i="31"/>
  <c r="AG154" i="31"/>
  <c r="AF154" i="31"/>
  <c r="O154" i="31"/>
  <c r="N154" i="31"/>
  <c r="Z154" i="31" s="1"/>
  <c r="AE154" i="31" s="1"/>
  <c r="M154" i="31"/>
  <c r="L154" i="31"/>
  <c r="K154" i="31"/>
  <c r="J154" i="31"/>
  <c r="I154" i="31"/>
  <c r="H154" i="31"/>
  <c r="G154" i="31"/>
  <c r="F154" i="31"/>
  <c r="E154" i="31"/>
  <c r="AF153" i="31"/>
  <c r="O153" i="31"/>
  <c r="AG153" i="31" s="1"/>
  <c r="N153" i="31"/>
  <c r="Z153" i="31" s="1"/>
  <c r="AE153" i="31" s="1"/>
  <c r="M153" i="31"/>
  <c r="L153" i="31"/>
  <c r="K153" i="31"/>
  <c r="J153" i="31"/>
  <c r="I153" i="31"/>
  <c r="H153" i="31"/>
  <c r="G153" i="31"/>
  <c r="F153" i="31"/>
  <c r="E153" i="31"/>
  <c r="AF152" i="31"/>
  <c r="Z152" i="31"/>
  <c r="AE152" i="31" s="1"/>
  <c r="O152" i="31"/>
  <c r="AG152" i="31" s="1"/>
  <c r="N152" i="31"/>
  <c r="M152" i="31"/>
  <c r="L152" i="31"/>
  <c r="K152" i="31"/>
  <c r="J152" i="31"/>
  <c r="I152" i="31"/>
  <c r="H152" i="31"/>
  <c r="G152" i="31"/>
  <c r="F152" i="31"/>
  <c r="E152" i="31"/>
  <c r="AF151" i="31"/>
  <c r="O151" i="31"/>
  <c r="AG151" i="31" s="1"/>
  <c r="N151" i="31"/>
  <c r="Z151" i="31" s="1"/>
  <c r="AE151" i="31" s="1"/>
  <c r="M151" i="31"/>
  <c r="L151" i="31"/>
  <c r="K151" i="31"/>
  <c r="J151" i="31"/>
  <c r="I151" i="31"/>
  <c r="H151" i="31"/>
  <c r="G151" i="31"/>
  <c r="F151" i="31"/>
  <c r="E151" i="31"/>
  <c r="AF150" i="31"/>
  <c r="O150" i="31"/>
  <c r="AG150" i="31" s="1"/>
  <c r="N150" i="31"/>
  <c r="Z150" i="31" s="1"/>
  <c r="AE150" i="31" s="1"/>
  <c r="M150" i="31"/>
  <c r="L150" i="31"/>
  <c r="K150" i="31"/>
  <c r="J150" i="31"/>
  <c r="I150" i="31"/>
  <c r="H150" i="31"/>
  <c r="G150" i="31"/>
  <c r="F150" i="31"/>
  <c r="E150" i="31"/>
  <c r="AF149" i="31"/>
  <c r="Z149" i="31"/>
  <c r="AE149" i="31" s="1"/>
  <c r="O149" i="31"/>
  <c r="AG149" i="31" s="1"/>
  <c r="N149" i="31"/>
  <c r="M149" i="31"/>
  <c r="L149" i="31"/>
  <c r="K149" i="31"/>
  <c r="J149" i="31"/>
  <c r="I149" i="31"/>
  <c r="H149" i="31"/>
  <c r="G149" i="31"/>
  <c r="F149" i="31"/>
  <c r="E149" i="31"/>
  <c r="AF148" i="31"/>
  <c r="O148" i="31"/>
  <c r="AG148" i="31" s="1"/>
  <c r="N148" i="31"/>
  <c r="Z148" i="31" s="1"/>
  <c r="AE148" i="31" s="1"/>
  <c r="M148" i="31"/>
  <c r="L148" i="31"/>
  <c r="K148" i="31"/>
  <c r="J148" i="31"/>
  <c r="I148" i="31"/>
  <c r="H148" i="31"/>
  <c r="G148" i="31"/>
  <c r="F148" i="31"/>
  <c r="E148" i="31"/>
  <c r="AG147" i="31"/>
  <c r="AF147" i="31"/>
  <c r="O147" i="31"/>
  <c r="N147" i="31"/>
  <c r="Z147" i="31" s="1"/>
  <c r="AE147" i="31" s="1"/>
  <c r="M147" i="31"/>
  <c r="L147" i="31"/>
  <c r="K147" i="31"/>
  <c r="J147" i="31"/>
  <c r="I147" i="31"/>
  <c r="H147" i="31"/>
  <c r="G147" i="31"/>
  <c r="F147" i="31"/>
  <c r="E147" i="31"/>
  <c r="AF146" i="31"/>
  <c r="O146" i="31"/>
  <c r="AG146" i="31" s="1"/>
  <c r="N146" i="31"/>
  <c r="Z146" i="31" s="1"/>
  <c r="AE146" i="31" s="1"/>
  <c r="M146" i="31"/>
  <c r="L146" i="31"/>
  <c r="K146" i="31"/>
  <c r="J146" i="31"/>
  <c r="I146" i="31"/>
  <c r="H146" i="31"/>
  <c r="G146" i="31"/>
  <c r="F146" i="31"/>
  <c r="E146" i="31"/>
  <c r="AF145" i="31"/>
  <c r="O145" i="31"/>
  <c r="AG145" i="31" s="1"/>
  <c r="N145" i="31"/>
  <c r="Z145" i="31" s="1"/>
  <c r="AE145" i="31" s="1"/>
  <c r="M145" i="31"/>
  <c r="L145" i="31"/>
  <c r="K145" i="31"/>
  <c r="J145" i="31"/>
  <c r="I145" i="31"/>
  <c r="H145" i="31"/>
  <c r="G145" i="31"/>
  <c r="F145" i="31"/>
  <c r="E145" i="31"/>
  <c r="AG144" i="31"/>
  <c r="AF144" i="31"/>
  <c r="O144" i="31"/>
  <c r="N144" i="31"/>
  <c r="Z144" i="31" s="1"/>
  <c r="AE144" i="31" s="1"/>
  <c r="M144" i="31"/>
  <c r="L144" i="31"/>
  <c r="K144" i="31"/>
  <c r="J144" i="31"/>
  <c r="I144" i="31"/>
  <c r="H144" i="31"/>
  <c r="G144" i="31"/>
  <c r="F144" i="31"/>
  <c r="E144" i="31"/>
  <c r="AF143" i="31"/>
  <c r="O143" i="31"/>
  <c r="AG143" i="31" s="1"/>
  <c r="N143" i="31"/>
  <c r="Z143" i="31" s="1"/>
  <c r="AE143" i="31" s="1"/>
  <c r="M143" i="31"/>
  <c r="L143" i="31"/>
  <c r="K143" i="31"/>
  <c r="J143" i="31"/>
  <c r="I143" i="31"/>
  <c r="H143" i="31"/>
  <c r="G143" i="31"/>
  <c r="F143" i="31"/>
  <c r="E143" i="31"/>
  <c r="AG142" i="31"/>
  <c r="AF142" i="31"/>
  <c r="Z142" i="31"/>
  <c r="AE142" i="31" s="1"/>
  <c r="AF141" i="31"/>
  <c r="O141" i="31"/>
  <c r="AG141" i="31" s="1"/>
  <c r="N141" i="31"/>
  <c r="Z141" i="31" s="1"/>
  <c r="AE141" i="31" s="1"/>
  <c r="M141" i="31"/>
  <c r="L141" i="31"/>
  <c r="K141" i="31"/>
  <c r="J141" i="31"/>
  <c r="I141" i="31"/>
  <c r="H141" i="31"/>
  <c r="G141" i="31"/>
  <c r="F141" i="31"/>
  <c r="E141" i="31"/>
  <c r="AF140" i="31"/>
  <c r="O140" i="31"/>
  <c r="AG140" i="31" s="1"/>
  <c r="N140" i="31"/>
  <c r="Z140" i="31" s="1"/>
  <c r="AE140" i="31" s="1"/>
  <c r="M140" i="31"/>
  <c r="L140" i="31"/>
  <c r="K140" i="31"/>
  <c r="J140" i="31"/>
  <c r="I140" i="31"/>
  <c r="H140" i="31"/>
  <c r="G140" i="31"/>
  <c r="F140" i="31"/>
  <c r="E140" i="31"/>
  <c r="AG139" i="31"/>
  <c r="AF139" i="31"/>
  <c r="Z139" i="31"/>
  <c r="AE139" i="31" s="1"/>
  <c r="M139" i="31"/>
  <c r="L139" i="31"/>
  <c r="K139" i="31"/>
  <c r="J139" i="31"/>
  <c r="H139" i="31"/>
  <c r="G139" i="31"/>
  <c r="F139" i="31"/>
  <c r="E139" i="31"/>
  <c r="AG138" i="31"/>
  <c r="Z138" i="31"/>
  <c r="AE138" i="31" s="1"/>
  <c r="X138" i="31"/>
  <c r="AF138" i="31" s="1"/>
  <c r="M138" i="31"/>
  <c r="L138" i="31"/>
  <c r="K138" i="31"/>
  <c r="J138" i="31"/>
  <c r="G138" i="31"/>
  <c r="F138" i="31"/>
  <c r="E138" i="31"/>
  <c r="AF137" i="31"/>
  <c r="X137" i="31"/>
  <c r="O137" i="31"/>
  <c r="AG137" i="31" s="1"/>
  <c r="N137" i="31"/>
  <c r="Z137" i="31" s="1"/>
  <c r="AE137" i="31" s="1"/>
  <c r="M137" i="31"/>
  <c r="L137" i="31"/>
  <c r="K137" i="31"/>
  <c r="J137" i="31"/>
  <c r="I137" i="31"/>
  <c r="H137" i="31"/>
  <c r="G137" i="31"/>
  <c r="F137" i="31"/>
  <c r="E137" i="31"/>
  <c r="AG136" i="31"/>
  <c r="AF136" i="31"/>
  <c r="O136" i="31"/>
  <c r="N136" i="31"/>
  <c r="Z136" i="31" s="1"/>
  <c r="AE136" i="31" s="1"/>
  <c r="M136" i="31"/>
  <c r="L136" i="31"/>
  <c r="K136" i="31"/>
  <c r="J136" i="31"/>
  <c r="I136" i="31"/>
  <c r="H136" i="31"/>
  <c r="G136" i="31"/>
  <c r="F136" i="31"/>
  <c r="E136" i="31"/>
  <c r="AF135" i="31"/>
  <c r="O135" i="31"/>
  <c r="AG135" i="31" s="1"/>
  <c r="N135" i="31"/>
  <c r="Z135" i="31" s="1"/>
  <c r="AE135" i="31" s="1"/>
  <c r="M135" i="31"/>
  <c r="L135" i="31"/>
  <c r="K135" i="31"/>
  <c r="J135" i="31"/>
  <c r="I135" i="31"/>
  <c r="H135" i="31"/>
  <c r="G135" i="31"/>
  <c r="F135" i="31"/>
  <c r="E135" i="31"/>
  <c r="AF134" i="31"/>
  <c r="O134" i="31"/>
  <c r="AG134" i="31" s="1"/>
  <c r="N134" i="31"/>
  <c r="Z134" i="31" s="1"/>
  <c r="AE134" i="31" s="1"/>
  <c r="M134" i="31"/>
  <c r="L134" i="31"/>
  <c r="K134" i="31"/>
  <c r="J134" i="31"/>
  <c r="I134" i="31"/>
  <c r="H134" i="31"/>
  <c r="G134" i="31"/>
  <c r="F134" i="31"/>
  <c r="E134" i="31"/>
  <c r="AF133" i="31"/>
  <c r="O133" i="31"/>
  <c r="AG133" i="31" s="1"/>
  <c r="N133" i="31"/>
  <c r="Z133" i="31" s="1"/>
  <c r="AE133" i="31" s="1"/>
  <c r="M133" i="31"/>
  <c r="L133" i="31"/>
  <c r="K133" i="31"/>
  <c r="J133" i="31"/>
  <c r="I133" i="31"/>
  <c r="H133" i="31"/>
  <c r="G133" i="31"/>
  <c r="F133" i="31"/>
  <c r="E133" i="31"/>
  <c r="AF132" i="31"/>
  <c r="O132" i="31"/>
  <c r="AG132" i="31" s="1"/>
  <c r="N132" i="31"/>
  <c r="Z132" i="31" s="1"/>
  <c r="AE132" i="31" s="1"/>
  <c r="M132" i="31"/>
  <c r="L132" i="31"/>
  <c r="K132" i="31"/>
  <c r="J132" i="31"/>
  <c r="I132" i="31"/>
  <c r="H132" i="31"/>
  <c r="G132" i="31"/>
  <c r="F132" i="31"/>
  <c r="E132" i="31"/>
  <c r="AF131" i="31"/>
  <c r="O131" i="31"/>
  <c r="AG131" i="31" s="1"/>
  <c r="N131" i="31"/>
  <c r="Z131" i="31" s="1"/>
  <c r="AE131" i="31" s="1"/>
  <c r="M131" i="31"/>
  <c r="L131" i="31"/>
  <c r="K131" i="31"/>
  <c r="J131" i="31"/>
  <c r="I131" i="31"/>
  <c r="H131" i="31"/>
  <c r="G131" i="31"/>
  <c r="F131" i="31"/>
  <c r="E131" i="31"/>
  <c r="AF130" i="31"/>
  <c r="O130" i="31"/>
  <c r="AG130" i="31" s="1"/>
  <c r="N130" i="31"/>
  <c r="Z130" i="31" s="1"/>
  <c r="AE130" i="31" s="1"/>
  <c r="M130" i="31"/>
  <c r="L130" i="31"/>
  <c r="K130" i="31"/>
  <c r="J130" i="31"/>
  <c r="I130" i="31"/>
  <c r="H130" i="31"/>
  <c r="G130" i="31"/>
  <c r="F130" i="31"/>
  <c r="E130" i="31"/>
  <c r="AF129" i="31"/>
  <c r="O129" i="31"/>
  <c r="AG129" i="31" s="1"/>
  <c r="N129" i="31"/>
  <c r="Z129" i="31" s="1"/>
  <c r="AE129" i="31" s="1"/>
  <c r="M129" i="31"/>
  <c r="L129" i="31"/>
  <c r="K129" i="31"/>
  <c r="J129" i="31"/>
  <c r="I129" i="31"/>
  <c r="H129" i="31"/>
  <c r="G129" i="31"/>
  <c r="F129" i="31"/>
  <c r="E129" i="31"/>
  <c r="AG128" i="31"/>
  <c r="AF128" i="31"/>
  <c r="O128" i="31"/>
  <c r="N128" i="31"/>
  <c r="Z128" i="31" s="1"/>
  <c r="AE128" i="31" s="1"/>
  <c r="M128" i="31"/>
  <c r="L128" i="31"/>
  <c r="K128" i="31"/>
  <c r="J128" i="31"/>
  <c r="I128" i="31"/>
  <c r="H128" i="31"/>
  <c r="G128" i="31"/>
  <c r="F128" i="31"/>
  <c r="E128" i="31"/>
  <c r="AF127" i="31"/>
  <c r="Z127" i="31"/>
  <c r="AE127" i="31" s="1"/>
  <c r="O127" i="31"/>
  <c r="AG127" i="31" s="1"/>
  <c r="N127" i="31"/>
  <c r="M127" i="31"/>
  <c r="L127" i="31"/>
  <c r="K127" i="31"/>
  <c r="J127" i="31"/>
  <c r="I127" i="31"/>
  <c r="H127" i="31"/>
  <c r="G127" i="31"/>
  <c r="F127" i="31"/>
  <c r="E127" i="31"/>
  <c r="AF126" i="31"/>
  <c r="O126" i="31"/>
  <c r="AG126" i="31" s="1"/>
  <c r="N126" i="31"/>
  <c r="Z126" i="31" s="1"/>
  <c r="AE126" i="31" s="1"/>
  <c r="M126" i="31"/>
  <c r="L126" i="31"/>
  <c r="K126" i="31"/>
  <c r="J126" i="31"/>
  <c r="I126" i="31"/>
  <c r="H126" i="31"/>
  <c r="G126" i="31"/>
  <c r="F126" i="31"/>
  <c r="E126" i="31"/>
  <c r="AF125" i="31"/>
  <c r="Z125" i="31"/>
  <c r="AE125" i="31" s="1"/>
  <c r="O125" i="31"/>
  <c r="AG125" i="31" s="1"/>
  <c r="N125" i="31"/>
  <c r="M125" i="31"/>
  <c r="L125" i="31"/>
  <c r="K125" i="31"/>
  <c r="J125" i="31"/>
  <c r="I125" i="31"/>
  <c r="H125" i="31"/>
  <c r="G125" i="31"/>
  <c r="F125" i="31"/>
  <c r="E125" i="31"/>
  <c r="AF124" i="31"/>
  <c r="Z124" i="31"/>
  <c r="AE124" i="31" s="1"/>
  <c r="O124" i="31"/>
  <c r="AG124" i="31" s="1"/>
  <c r="N124" i="31"/>
  <c r="M124" i="31"/>
  <c r="L124" i="31"/>
  <c r="K124" i="31"/>
  <c r="J124" i="31"/>
  <c r="I124" i="31"/>
  <c r="H124" i="31"/>
  <c r="G124" i="31"/>
  <c r="F124" i="31"/>
  <c r="E124" i="31"/>
  <c r="AF123" i="31"/>
  <c r="O123" i="31"/>
  <c r="AG123" i="31" s="1"/>
  <c r="N123" i="31"/>
  <c r="Z123" i="31" s="1"/>
  <c r="AE123" i="31" s="1"/>
  <c r="M123" i="31"/>
  <c r="L123" i="31"/>
  <c r="K123" i="31"/>
  <c r="J123" i="31"/>
  <c r="I123" i="31"/>
  <c r="H123" i="31"/>
  <c r="G123" i="31"/>
  <c r="F123" i="31"/>
  <c r="E123" i="31"/>
  <c r="AG122" i="31"/>
  <c r="AF122" i="31"/>
  <c r="O122" i="31"/>
  <c r="N122" i="31"/>
  <c r="Z122" i="31" s="1"/>
  <c r="AE122" i="31" s="1"/>
  <c r="M122" i="31"/>
  <c r="L122" i="31"/>
  <c r="K122" i="31"/>
  <c r="J122" i="31"/>
  <c r="I122" i="31"/>
  <c r="H122" i="31"/>
  <c r="G122" i="31"/>
  <c r="F122" i="31"/>
  <c r="E122" i="31"/>
  <c r="AF121" i="31"/>
  <c r="AE121" i="31"/>
  <c r="O121" i="31"/>
  <c r="AG121" i="31" s="1"/>
  <c r="N121" i="31"/>
  <c r="Z121" i="31" s="1"/>
  <c r="M121" i="31"/>
  <c r="L121" i="31"/>
  <c r="K121" i="31"/>
  <c r="J121" i="31"/>
  <c r="I121" i="31"/>
  <c r="H121" i="31"/>
  <c r="G121" i="31"/>
  <c r="F121" i="31"/>
  <c r="E121" i="31"/>
  <c r="AG120" i="31"/>
  <c r="AF120" i="31"/>
  <c r="O120" i="31"/>
  <c r="N120" i="31"/>
  <c r="Z120" i="31" s="1"/>
  <c r="AE120" i="31" s="1"/>
  <c r="M120" i="31"/>
  <c r="L120" i="31"/>
  <c r="K120" i="31"/>
  <c r="J120" i="31"/>
  <c r="I120" i="31"/>
  <c r="H120" i="31"/>
  <c r="G120" i="31"/>
  <c r="F120" i="31"/>
  <c r="E120" i="31"/>
  <c r="AF119" i="31"/>
  <c r="Z119" i="31"/>
  <c r="AE119" i="31" s="1"/>
  <c r="O119" i="31"/>
  <c r="AG119" i="31" s="1"/>
  <c r="N119" i="31"/>
  <c r="M119" i="31"/>
  <c r="L119" i="31"/>
  <c r="K119" i="31"/>
  <c r="J119" i="31"/>
  <c r="I119" i="31"/>
  <c r="H119" i="31"/>
  <c r="G119" i="31"/>
  <c r="F119" i="31"/>
  <c r="E119" i="31"/>
  <c r="AF118" i="31"/>
  <c r="O118" i="31"/>
  <c r="AG118" i="31" s="1"/>
  <c r="N118" i="31"/>
  <c r="Z118" i="31" s="1"/>
  <c r="AE118" i="31" s="1"/>
  <c r="M118" i="31"/>
  <c r="L118" i="31"/>
  <c r="K118" i="31"/>
  <c r="J118" i="31"/>
  <c r="I118" i="31"/>
  <c r="H118" i="31"/>
  <c r="G118" i="31"/>
  <c r="F118" i="31"/>
  <c r="E118" i="31"/>
  <c r="AF117" i="31"/>
  <c r="Z117" i="31"/>
  <c r="AE117" i="31" s="1"/>
  <c r="O117" i="31"/>
  <c r="AG117" i="31" s="1"/>
  <c r="N117" i="31"/>
  <c r="M117" i="31"/>
  <c r="L117" i="31"/>
  <c r="K117" i="31"/>
  <c r="J117" i="31"/>
  <c r="I117" i="31"/>
  <c r="H117" i="31"/>
  <c r="G117" i="31"/>
  <c r="F117" i="31"/>
  <c r="E117" i="31"/>
  <c r="AF116" i="31"/>
  <c r="O116" i="31"/>
  <c r="AG116" i="31" s="1"/>
  <c r="N116" i="31"/>
  <c r="Z116" i="31" s="1"/>
  <c r="AE116" i="31" s="1"/>
  <c r="M116" i="31"/>
  <c r="L116" i="31"/>
  <c r="K116" i="31"/>
  <c r="J116" i="31"/>
  <c r="I116" i="31"/>
  <c r="H116" i="31"/>
  <c r="G116" i="31"/>
  <c r="F116" i="31"/>
  <c r="E116" i="31"/>
  <c r="AG115" i="31"/>
  <c r="AF115" i="31"/>
  <c r="O115" i="31"/>
  <c r="N115" i="31"/>
  <c r="Z115" i="31" s="1"/>
  <c r="AE115" i="31" s="1"/>
  <c r="M115" i="31"/>
  <c r="L115" i="31"/>
  <c r="K115" i="31"/>
  <c r="J115" i="31"/>
  <c r="I115" i="31"/>
  <c r="H115" i="31"/>
  <c r="G115" i="31"/>
  <c r="F115" i="31"/>
  <c r="E115" i="31"/>
  <c r="AF114" i="31"/>
  <c r="O114" i="31"/>
  <c r="AG114" i="31" s="1"/>
  <c r="N114" i="31"/>
  <c r="Z114" i="31" s="1"/>
  <c r="AE114" i="31" s="1"/>
  <c r="M114" i="31"/>
  <c r="L114" i="31"/>
  <c r="K114" i="31"/>
  <c r="J114" i="31"/>
  <c r="I114" i="31"/>
  <c r="H114" i="31"/>
  <c r="G114" i="31"/>
  <c r="F114" i="31"/>
  <c r="E114" i="31"/>
  <c r="AF113" i="31"/>
  <c r="O113" i="31"/>
  <c r="AG113" i="31" s="1"/>
  <c r="N113" i="31"/>
  <c r="Z113" i="31" s="1"/>
  <c r="AE113" i="31" s="1"/>
  <c r="M113" i="31"/>
  <c r="L113" i="31"/>
  <c r="K113" i="31"/>
  <c r="J113" i="31"/>
  <c r="I113" i="31"/>
  <c r="H113" i="31"/>
  <c r="G113" i="31"/>
  <c r="F113" i="31"/>
  <c r="E113" i="31"/>
  <c r="AG112" i="31"/>
  <c r="AF112" i="31"/>
  <c r="O112" i="31"/>
  <c r="N112" i="31"/>
  <c r="Z112" i="31" s="1"/>
  <c r="AE112" i="31" s="1"/>
  <c r="M112" i="31"/>
  <c r="L112" i="31"/>
  <c r="K112" i="31"/>
  <c r="J112" i="31"/>
  <c r="I112" i="31"/>
  <c r="H112" i="31"/>
  <c r="G112" i="31"/>
  <c r="F112" i="31"/>
  <c r="E112" i="31"/>
  <c r="AF111" i="31"/>
  <c r="Z111" i="31"/>
  <c r="AE111" i="31" s="1"/>
  <c r="O111" i="31"/>
  <c r="AG111" i="31" s="1"/>
  <c r="N111" i="31"/>
  <c r="M111" i="31"/>
  <c r="L111" i="31"/>
  <c r="K111" i="31"/>
  <c r="J111" i="31"/>
  <c r="I111" i="31"/>
  <c r="H111" i="31"/>
  <c r="G111" i="31"/>
  <c r="F111" i="31"/>
  <c r="E111" i="31"/>
  <c r="AF110" i="31"/>
  <c r="Z110" i="31"/>
  <c r="AE110" i="31" s="1"/>
  <c r="O110" i="31"/>
  <c r="AG110" i="31" s="1"/>
  <c r="N110" i="31"/>
  <c r="M110" i="31"/>
  <c r="L110" i="31"/>
  <c r="K110" i="31"/>
  <c r="J110" i="31"/>
  <c r="I110" i="31"/>
  <c r="H110" i="31"/>
  <c r="G110" i="31"/>
  <c r="F110" i="31"/>
  <c r="E110" i="31"/>
  <c r="AF109" i="31"/>
  <c r="O109" i="31"/>
  <c r="AG109" i="31" s="1"/>
  <c r="N109" i="31"/>
  <c r="Z109" i="31" s="1"/>
  <c r="AE109" i="31" s="1"/>
  <c r="M109" i="31"/>
  <c r="L109" i="31"/>
  <c r="K109" i="31"/>
  <c r="J109" i="31"/>
  <c r="I109" i="31"/>
  <c r="H109" i="31"/>
  <c r="G109" i="31"/>
  <c r="F109" i="31"/>
  <c r="E109" i="31"/>
  <c r="AF108" i="31"/>
  <c r="O108" i="31"/>
  <c r="AG108" i="31" s="1"/>
  <c r="N108" i="31"/>
  <c r="Z108" i="31" s="1"/>
  <c r="AE108" i="31" s="1"/>
  <c r="M108" i="31"/>
  <c r="L108" i="31"/>
  <c r="K108" i="31"/>
  <c r="J108" i="31"/>
  <c r="I108" i="31"/>
  <c r="H108" i="31"/>
  <c r="G108" i="31"/>
  <c r="F108" i="31"/>
  <c r="E108" i="31"/>
  <c r="AG107" i="31"/>
  <c r="AF107" i="31"/>
  <c r="Z107" i="31"/>
  <c r="AE107" i="31" s="1"/>
  <c r="AG106" i="31"/>
  <c r="AF106" i="31"/>
  <c r="O106" i="31"/>
  <c r="N106" i="31"/>
  <c r="Z106" i="31" s="1"/>
  <c r="AE106" i="31" s="1"/>
  <c r="M106" i="31"/>
  <c r="L106" i="31"/>
  <c r="K106" i="31"/>
  <c r="J106" i="31"/>
  <c r="I106" i="31"/>
  <c r="H106" i="31"/>
  <c r="G106" i="31"/>
  <c r="F106" i="31"/>
  <c r="E106" i="31"/>
  <c r="AF105" i="31"/>
  <c r="O105" i="31"/>
  <c r="AG105" i="31" s="1"/>
  <c r="N105" i="31"/>
  <c r="Z105" i="31" s="1"/>
  <c r="AE105" i="31" s="1"/>
  <c r="M105" i="31"/>
  <c r="L105" i="31"/>
  <c r="K105" i="31"/>
  <c r="J105" i="31"/>
  <c r="I105" i="31"/>
  <c r="H105" i="31"/>
  <c r="G105" i="31"/>
  <c r="F105" i="31"/>
  <c r="E105" i="31"/>
  <c r="AG104" i="31"/>
  <c r="AF104" i="31"/>
  <c r="Z104" i="31"/>
  <c r="AE104" i="31" s="1"/>
  <c r="M104" i="31"/>
  <c r="L104" i="31"/>
  <c r="K104" i="31"/>
  <c r="J104" i="31"/>
  <c r="H104" i="31"/>
  <c r="G104" i="31"/>
  <c r="F104" i="31"/>
  <c r="E104" i="31"/>
  <c r="AG103" i="31"/>
  <c r="AF103" i="31"/>
  <c r="Z103" i="31"/>
  <c r="AE103" i="31" s="1"/>
  <c r="X103" i="31"/>
  <c r="M103" i="31"/>
  <c r="L103" i="31"/>
  <c r="K103" i="31"/>
  <c r="J103" i="31"/>
  <c r="G103" i="31"/>
  <c r="F103" i="31"/>
  <c r="E103" i="31"/>
  <c r="X102" i="31"/>
  <c r="AF102" i="31" s="1"/>
  <c r="O102" i="31"/>
  <c r="AG102" i="31" s="1"/>
  <c r="N102" i="31"/>
  <c r="Z102" i="31" s="1"/>
  <c r="AE102" i="31" s="1"/>
  <c r="M102" i="31"/>
  <c r="L102" i="31"/>
  <c r="K102" i="31"/>
  <c r="J102" i="31"/>
  <c r="I102" i="31"/>
  <c r="H102" i="31"/>
  <c r="G102" i="31"/>
  <c r="F102" i="31"/>
  <c r="E102" i="31"/>
  <c r="AF101" i="31"/>
  <c r="O101" i="31"/>
  <c r="AG101" i="31" s="1"/>
  <c r="N101" i="31"/>
  <c r="Z101" i="31" s="1"/>
  <c r="AE101" i="31" s="1"/>
  <c r="M101" i="31"/>
  <c r="L101" i="31"/>
  <c r="K101" i="31"/>
  <c r="J101" i="31"/>
  <c r="I101" i="31"/>
  <c r="H101" i="31"/>
  <c r="G101" i="31"/>
  <c r="F101" i="31"/>
  <c r="E101" i="31"/>
  <c r="AF100" i="31"/>
  <c r="O100" i="31"/>
  <c r="AG100" i="31" s="1"/>
  <c r="N100" i="31"/>
  <c r="Z100" i="31" s="1"/>
  <c r="AE100" i="31" s="1"/>
  <c r="M100" i="31"/>
  <c r="L100" i="31"/>
  <c r="K100" i="31"/>
  <c r="J100" i="31"/>
  <c r="I100" i="31"/>
  <c r="H100" i="31"/>
  <c r="G100" i="31"/>
  <c r="F100" i="31"/>
  <c r="E100" i="31"/>
  <c r="AF99" i="31"/>
  <c r="O99" i="31"/>
  <c r="AG99" i="31" s="1"/>
  <c r="N99" i="31"/>
  <c r="Z99" i="31" s="1"/>
  <c r="AE99" i="31" s="1"/>
  <c r="M99" i="31"/>
  <c r="L99" i="31"/>
  <c r="K99" i="31"/>
  <c r="J99" i="31"/>
  <c r="I99" i="31"/>
  <c r="H99" i="31"/>
  <c r="G99" i="31"/>
  <c r="F99" i="31"/>
  <c r="E99" i="31"/>
  <c r="AF98" i="31"/>
  <c r="O98" i="31"/>
  <c r="AG98" i="31" s="1"/>
  <c r="N98" i="31"/>
  <c r="Z98" i="31" s="1"/>
  <c r="AE98" i="31" s="1"/>
  <c r="M98" i="31"/>
  <c r="L98" i="31"/>
  <c r="K98" i="31"/>
  <c r="J98" i="31"/>
  <c r="I98" i="31"/>
  <c r="H98" i="31"/>
  <c r="G98" i="31"/>
  <c r="F98" i="31"/>
  <c r="E98" i="31"/>
  <c r="AG97" i="31"/>
  <c r="AF97" i="31"/>
  <c r="O97" i="31"/>
  <c r="N97" i="31"/>
  <c r="Z97" i="31" s="1"/>
  <c r="AE97" i="31" s="1"/>
  <c r="M97" i="31"/>
  <c r="L97" i="31"/>
  <c r="K97" i="31"/>
  <c r="J97" i="31"/>
  <c r="I97" i="31"/>
  <c r="H97" i="31"/>
  <c r="G97" i="31"/>
  <c r="F97" i="31"/>
  <c r="E97" i="31"/>
  <c r="AF96" i="31"/>
  <c r="O96" i="31"/>
  <c r="AG96" i="31" s="1"/>
  <c r="N96" i="31"/>
  <c r="Z96" i="31" s="1"/>
  <c r="AE96" i="31" s="1"/>
  <c r="M96" i="31"/>
  <c r="L96" i="31"/>
  <c r="K96" i="31"/>
  <c r="J96" i="31"/>
  <c r="I96" i="31"/>
  <c r="H96" i="31"/>
  <c r="G96" i="31"/>
  <c r="F96" i="31"/>
  <c r="E96" i="31"/>
  <c r="AG95" i="31"/>
  <c r="AF95" i="31"/>
  <c r="Z95" i="31"/>
  <c r="AE95" i="31" s="1"/>
  <c r="O95" i="31"/>
  <c r="N95" i="31"/>
  <c r="M95" i="31"/>
  <c r="L95" i="31"/>
  <c r="K95" i="31"/>
  <c r="J95" i="31"/>
  <c r="I95" i="31"/>
  <c r="H95" i="31"/>
  <c r="G95" i="31"/>
  <c r="F95" i="31"/>
  <c r="E95" i="31"/>
  <c r="AF94" i="31"/>
  <c r="O94" i="31"/>
  <c r="AG94" i="31" s="1"/>
  <c r="N94" i="31"/>
  <c r="Z94" i="31" s="1"/>
  <c r="AE94" i="31" s="1"/>
  <c r="M94" i="31"/>
  <c r="L94" i="31"/>
  <c r="K94" i="31"/>
  <c r="J94" i="31"/>
  <c r="I94" i="31"/>
  <c r="H94" i="31"/>
  <c r="G94" i="31"/>
  <c r="F94" i="31"/>
  <c r="E94" i="31"/>
  <c r="AF93" i="31"/>
  <c r="O93" i="31"/>
  <c r="AG93" i="31" s="1"/>
  <c r="N93" i="31"/>
  <c r="Z93" i="31" s="1"/>
  <c r="AE93" i="31" s="1"/>
  <c r="M93" i="31"/>
  <c r="L93" i="31"/>
  <c r="K93" i="31"/>
  <c r="J93" i="31"/>
  <c r="I93" i="31"/>
  <c r="H93" i="31"/>
  <c r="G93" i="31"/>
  <c r="F93" i="31"/>
  <c r="E93" i="31"/>
  <c r="AF92" i="31"/>
  <c r="O92" i="31"/>
  <c r="AG92" i="31" s="1"/>
  <c r="N92" i="31"/>
  <c r="Z92" i="31" s="1"/>
  <c r="AE92" i="31" s="1"/>
  <c r="M92" i="31"/>
  <c r="L92" i="31"/>
  <c r="K92" i="31"/>
  <c r="J92" i="31"/>
  <c r="I92" i="31"/>
  <c r="H92" i="31"/>
  <c r="G92" i="31"/>
  <c r="F92" i="31"/>
  <c r="E92" i="31"/>
  <c r="AF91" i="31"/>
  <c r="O91" i="31"/>
  <c r="AG91" i="31" s="1"/>
  <c r="N91" i="31"/>
  <c r="Z91" i="31" s="1"/>
  <c r="AE91" i="31" s="1"/>
  <c r="M91" i="31"/>
  <c r="L91" i="31"/>
  <c r="K91" i="31"/>
  <c r="J91" i="31"/>
  <c r="I91" i="31"/>
  <c r="H91" i="31"/>
  <c r="G91" i="31"/>
  <c r="F91" i="31"/>
  <c r="E91" i="31"/>
  <c r="AG90" i="31"/>
  <c r="AF90" i="31"/>
  <c r="O90" i="31"/>
  <c r="N90" i="31"/>
  <c r="Z90" i="31" s="1"/>
  <c r="AE90" i="31" s="1"/>
  <c r="M90" i="31"/>
  <c r="L90" i="31"/>
  <c r="K90" i="31"/>
  <c r="J90" i="31"/>
  <c r="I90" i="31"/>
  <c r="H90" i="31"/>
  <c r="G90" i="31"/>
  <c r="F90" i="31"/>
  <c r="E90" i="31"/>
  <c r="AG89" i="31"/>
  <c r="AF89" i="31"/>
  <c r="O89" i="31"/>
  <c r="N89" i="31"/>
  <c r="Z89" i="31" s="1"/>
  <c r="AE89" i="31" s="1"/>
  <c r="M89" i="31"/>
  <c r="L89" i="31"/>
  <c r="K89" i="31"/>
  <c r="J89" i="31"/>
  <c r="I89" i="31"/>
  <c r="H89" i="31"/>
  <c r="G89" i="31"/>
  <c r="F89" i="31"/>
  <c r="E89" i="31"/>
  <c r="AF88" i="31"/>
  <c r="Z88" i="31"/>
  <c r="AE88" i="31" s="1"/>
  <c r="O88" i="31"/>
  <c r="AG88" i="31" s="1"/>
  <c r="N88" i="31"/>
  <c r="M88" i="31"/>
  <c r="L88" i="31"/>
  <c r="K88" i="31"/>
  <c r="J88" i="31"/>
  <c r="I88" i="31"/>
  <c r="H88" i="31"/>
  <c r="G88" i="31"/>
  <c r="F88" i="31"/>
  <c r="E88" i="31"/>
  <c r="AF87" i="31"/>
  <c r="Z87" i="31"/>
  <c r="AE87" i="31" s="1"/>
  <c r="O87" i="31"/>
  <c r="AG87" i="31" s="1"/>
  <c r="N87" i="31"/>
  <c r="M87" i="31"/>
  <c r="L87" i="31"/>
  <c r="K87" i="31"/>
  <c r="J87" i="31"/>
  <c r="I87" i="31"/>
  <c r="H87" i="31"/>
  <c r="G87" i="31"/>
  <c r="F87" i="31"/>
  <c r="E87" i="31"/>
  <c r="AF86" i="31"/>
  <c r="O86" i="31"/>
  <c r="AG86" i="31" s="1"/>
  <c r="N86" i="31"/>
  <c r="Z86" i="31" s="1"/>
  <c r="AE86" i="31" s="1"/>
  <c r="M86" i="31"/>
  <c r="L86" i="31"/>
  <c r="K86" i="31"/>
  <c r="J86" i="31"/>
  <c r="I86" i="31"/>
  <c r="H86" i="31"/>
  <c r="G86" i="31"/>
  <c r="F86" i="31"/>
  <c r="E86" i="31"/>
  <c r="AF85" i="31"/>
  <c r="O85" i="31"/>
  <c r="AG85" i="31" s="1"/>
  <c r="N85" i="31"/>
  <c r="Z85" i="31" s="1"/>
  <c r="AE85" i="31" s="1"/>
  <c r="M85" i="31"/>
  <c r="L85" i="31"/>
  <c r="K85" i="31"/>
  <c r="J85" i="31"/>
  <c r="I85" i="31"/>
  <c r="H85" i="31"/>
  <c r="G85" i="31"/>
  <c r="F85" i="31"/>
  <c r="E85" i="31"/>
  <c r="AF84" i="31"/>
  <c r="O84" i="31"/>
  <c r="AG84" i="31" s="1"/>
  <c r="N84" i="31"/>
  <c r="Z84" i="31" s="1"/>
  <c r="AE84" i="31" s="1"/>
  <c r="M84" i="31"/>
  <c r="L84" i="31"/>
  <c r="K84" i="31"/>
  <c r="J84" i="31"/>
  <c r="I84" i="31"/>
  <c r="H84" i="31"/>
  <c r="G84" i="31"/>
  <c r="F84" i="31"/>
  <c r="E84" i="31"/>
  <c r="AF83" i="31"/>
  <c r="O83" i="31"/>
  <c r="AG83" i="31" s="1"/>
  <c r="N83" i="31"/>
  <c r="Z83" i="31" s="1"/>
  <c r="AE83" i="31" s="1"/>
  <c r="M83" i="31"/>
  <c r="L83" i="31"/>
  <c r="K83" i="31"/>
  <c r="J83" i="31"/>
  <c r="I83" i="31"/>
  <c r="H83" i="31"/>
  <c r="G83" i="31"/>
  <c r="F83" i="31"/>
  <c r="E83" i="31"/>
  <c r="AF82" i="31"/>
  <c r="O82" i="31"/>
  <c r="AG82" i="31" s="1"/>
  <c r="N82" i="31"/>
  <c r="Z82" i="31" s="1"/>
  <c r="AE82" i="31" s="1"/>
  <c r="M82" i="31"/>
  <c r="L82" i="31"/>
  <c r="K82" i="31"/>
  <c r="J82" i="31"/>
  <c r="I82" i="31"/>
  <c r="H82" i="31"/>
  <c r="G82" i="31"/>
  <c r="F82" i="31"/>
  <c r="E82" i="31"/>
  <c r="AG81" i="31"/>
  <c r="AF81" i="31"/>
  <c r="O81" i="31"/>
  <c r="N81" i="31"/>
  <c r="Z81" i="31" s="1"/>
  <c r="AE81" i="31" s="1"/>
  <c r="M81" i="31"/>
  <c r="L81" i="31"/>
  <c r="K81" i="31"/>
  <c r="J81" i="31"/>
  <c r="I81" i="31"/>
  <c r="H81" i="31"/>
  <c r="G81" i="31"/>
  <c r="F81" i="31"/>
  <c r="E81" i="31"/>
  <c r="AF80" i="31"/>
  <c r="O80" i="31"/>
  <c r="AG80" i="31" s="1"/>
  <c r="N80" i="31"/>
  <c r="Z80" i="31" s="1"/>
  <c r="AE80" i="31" s="1"/>
  <c r="M80" i="31"/>
  <c r="L80" i="31"/>
  <c r="K80" i="31"/>
  <c r="J80" i="31"/>
  <c r="I80" i="31"/>
  <c r="H80" i="31"/>
  <c r="G80" i="31"/>
  <c r="F80" i="31"/>
  <c r="E80" i="31"/>
  <c r="AG79" i="31"/>
  <c r="AF79" i="31"/>
  <c r="O79" i="31"/>
  <c r="N79" i="31"/>
  <c r="Z79" i="31" s="1"/>
  <c r="AE79" i="31" s="1"/>
  <c r="M79" i="31"/>
  <c r="L79" i="31"/>
  <c r="K79" i="31"/>
  <c r="J79" i="31"/>
  <c r="I79" i="31"/>
  <c r="H79" i="31"/>
  <c r="G79" i="31"/>
  <c r="F79" i="31"/>
  <c r="E79" i="31"/>
  <c r="AF78" i="31"/>
  <c r="O78" i="31"/>
  <c r="AG78" i="31" s="1"/>
  <c r="N78" i="31"/>
  <c r="Z78" i="31" s="1"/>
  <c r="AE78" i="31" s="1"/>
  <c r="M78" i="31"/>
  <c r="L78" i="31"/>
  <c r="K78" i="31"/>
  <c r="J78" i="31"/>
  <c r="I78" i="31"/>
  <c r="H78" i="31"/>
  <c r="G78" i="31"/>
  <c r="F78" i="31"/>
  <c r="E78" i="31"/>
  <c r="AF77" i="31"/>
  <c r="Z77" i="31"/>
  <c r="AE77" i="31" s="1"/>
  <c r="O77" i="31"/>
  <c r="AG77" i="31" s="1"/>
  <c r="N77" i="31"/>
  <c r="M77" i="31"/>
  <c r="L77" i="31"/>
  <c r="K77" i="31"/>
  <c r="J77" i="31"/>
  <c r="I77" i="31"/>
  <c r="H77" i="31"/>
  <c r="G77" i="31"/>
  <c r="F77" i="31"/>
  <c r="E77" i="31"/>
  <c r="AF76" i="31"/>
  <c r="O76" i="31"/>
  <c r="AG76" i="31" s="1"/>
  <c r="N76" i="31"/>
  <c r="Z76" i="31" s="1"/>
  <c r="AE76" i="31" s="1"/>
  <c r="M76" i="31"/>
  <c r="L76" i="31"/>
  <c r="K76" i="31"/>
  <c r="J76" i="31"/>
  <c r="I76" i="31"/>
  <c r="H76" i="31"/>
  <c r="G76" i="31"/>
  <c r="F76" i="31"/>
  <c r="E76" i="31"/>
  <c r="AF75" i="31"/>
  <c r="O75" i="31"/>
  <c r="AG75" i="31" s="1"/>
  <c r="N75" i="31"/>
  <c r="Z75" i="31" s="1"/>
  <c r="AE75" i="31" s="1"/>
  <c r="M75" i="31"/>
  <c r="L75" i="31"/>
  <c r="K75" i="31"/>
  <c r="J75" i="31"/>
  <c r="I75" i="31"/>
  <c r="H75" i="31"/>
  <c r="G75" i="31"/>
  <c r="F75" i="31"/>
  <c r="E75" i="31"/>
  <c r="AF74" i="31"/>
  <c r="O74" i="31"/>
  <c r="AG74" i="31" s="1"/>
  <c r="N74" i="31"/>
  <c r="Z74" i="31" s="1"/>
  <c r="AE74" i="31" s="1"/>
  <c r="M74" i="31"/>
  <c r="L74" i="31"/>
  <c r="K74" i="31"/>
  <c r="J74" i="31"/>
  <c r="I74" i="31"/>
  <c r="H74" i="31"/>
  <c r="G74" i="31"/>
  <c r="F74" i="31"/>
  <c r="E74" i="31"/>
  <c r="AG73" i="31"/>
  <c r="AF73" i="31"/>
  <c r="O73" i="31"/>
  <c r="N73" i="31"/>
  <c r="Z73" i="31" s="1"/>
  <c r="AE73" i="31" s="1"/>
  <c r="M73" i="31"/>
  <c r="L73" i="31"/>
  <c r="K73" i="31"/>
  <c r="J73" i="31"/>
  <c r="I73" i="31"/>
  <c r="H73" i="31"/>
  <c r="G73" i="31"/>
  <c r="F73" i="31"/>
  <c r="E73" i="31"/>
  <c r="AG72" i="31"/>
  <c r="AF72" i="31"/>
  <c r="Z72" i="31"/>
  <c r="AE72" i="31" s="1"/>
  <c r="AF71" i="31"/>
  <c r="O71" i="31"/>
  <c r="AG71" i="31" s="1"/>
  <c r="N71" i="31"/>
  <c r="Z71" i="31" s="1"/>
  <c r="AE71" i="31" s="1"/>
  <c r="M71" i="31"/>
  <c r="L71" i="31"/>
  <c r="K71" i="31"/>
  <c r="J71" i="31"/>
  <c r="I71" i="31"/>
  <c r="H71" i="31"/>
  <c r="G71" i="31"/>
  <c r="F71" i="31"/>
  <c r="E71" i="31"/>
  <c r="AG70" i="31"/>
  <c r="AF70" i="31"/>
  <c r="O70" i="31"/>
  <c r="N70" i="31"/>
  <c r="Z70" i="31" s="1"/>
  <c r="AE70" i="31" s="1"/>
  <c r="M70" i="31"/>
  <c r="L70" i="31"/>
  <c r="K70" i="31"/>
  <c r="J70" i="31"/>
  <c r="I70" i="31"/>
  <c r="H70" i="31"/>
  <c r="G70" i="31"/>
  <c r="F70" i="31"/>
  <c r="E70" i="31"/>
  <c r="AG69" i="31"/>
  <c r="AF69" i="31"/>
  <c r="Z69" i="31"/>
  <c r="AE69" i="31" s="1"/>
  <c r="X69" i="31"/>
  <c r="M69" i="31"/>
  <c r="L69" i="31"/>
  <c r="K69" i="31"/>
  <c r="J69" i="31"/>
  <c r="G69" i="31"/>
  <c r="F69" i="31"/>
  <c r="E69" i="31"/>
  <c r="AF68" i="31"/>
  <c r="Z68" i="31"/>
  <c r="AE68" i="31" s="1"/>
  <c r="X68" i="31"/>
  <c r="O68" i="31"/>
  <c r="AG68" i="31" s="1"/>
  <c r="N68" i="31"/>
  <c r="M68" i="31"/>
  <c r="L68" i="31"/>
  <c r="K68" i="31"/>
  <c r="J68" i="31"/>
  <c r="I68" i="31"/>
  <c r="H68" i="31"/>
  <c r="G68" i="31"/>
  <c r="F68" i="31"/>
  <c r="E68" i="31"/>
  <c r="AF67" i="31"/>
  <c r="O67" i="31"/>
  <c r="AG67" i="31" s="1"/>
  <c r="N67" i="31"/>
  <c r="Z67" i="31" s="1"/>
  <c r="AE67" i="31" s="1"/>
  <c r="M67" i="31"/>
  <c r="L67" i="31"/>
  <c r="K67" i="31"/>
  <c r="J67" i="31"/>
  <c r="I67" i="31"/>
  <c r="H67" i="31"/>
  <c r="G67" i="31"/>
  <c r="F67" i="31"/>
  <c r="E67" i="31"/>
  <c r="AF66" i="31"/>
  <c r="O66" i="31"/>
  <c r="AG66" i="31" s="1"/>
  <c r="N66" i="31"/>
  <c r="Z66" i="31" s="1"/>
  <c r="AE66" i="31" s="1"/>
  <c r="M66" i="31"/>
  <c r="L66" i="31"/>
  <c r="K66" i="31"/>
  <c r="J66" i="31"/>
  <c r="I66" i="31"/>
  <c r="H66" i="31"/>
  <c r="G66" i="31"/>
  <c r="F66" i="31"/>
  <c r="E66" i="31"/>
  <c r="AF65" i="31"/>
  <c r="O65" i="31"/>
  <c r="AG65" i="31" s="1"/>
  <c r="N65" i="31"/>
  <c r="Z65" i="31" s="1"/>
  <c r="AE65" i="31" s="1"/>
  <c r="M65" i="31"/>
  <c r="L65" i="31"/>
  <c r="K65" i="31"/>
  <c r="J65" i="31"/>
  <c r="I65" i="31"/>
  <c r="H65" i="31"/>
  <c r="G65" i="31"/>
  <c r="F65" i="31"/>
  <c r="E65" i="31"/>
  <c r="AF64" i="31"/>
  <c r="O64" i="31"/>
  <c r="AG64" i="31" s="1"/>
  <c r="N64" i="31"/>
  <c r="Z64" i="31" s="1"/>
  <c r="AE64" i="31" s="1"/>
  <c r="M64" i="31"/>
  <c r="L64" i="31"/>
  <c r="K64" i="31"/>
  <c r="J64" i="31"/>
  <c r="I64" i="31"/>
  <c r="H64" i="31"/>
  <c r="G64" i="31"/>
  <c r="F64" i="31"/>
  <c r="E64" i="31"/>
  <c r="AG63" i="31"/>
  <c r="AF63" i="31"/>
  <c r="O63" i="31"/>
  <c r="N63" i="31"/>
  <c r="Z63" i="31" s="1"/>
  <c r="AE63" i="31" s="1"/>
  <c r="M63" i="31"/>
  <c r="L63" i="31"/>
  <c r="K63" i="31"/>
  <c r="J63" i="31"/>
  <c r="I63" i="31"/>
  <c r="H63" i="31"/>
  <c r="G63" i="31"/>
  <c r="F63" i="31"/>
  <c r="E63" i="31"/>
  <c r="AG62" i="31"/>
  <c r="AF62" i="31"/>
  <c r="O62" i="31"/>
  <c r="N62" i="31"/>
  <c r="Z62" i="31" s="1"/>
  <c r="AE62" i="31" s="1"/>
  <c r="M62" i="31"/>
  <c r="L62" i="31"/>
  <c r="K62" i="31"/>
  <c r="J62" i="31"/>
  <c r="I62" i="31"/>
  <c r="H62" i="31"/>
  <c r="G62" i="31"/>
  <c r="F62" i="31"/>
  <c r="E62" i="31"/>
  <c r="AF61" i="31"/>
  <c r="Z61" i="31"/>
  <c r="AE61" i="31" s="1"/>
  <c r="O61" i="31"/>
  <c r="AG61" i="31" s="1"/>
  <c r="N61" i="31"/>
  <c r="M61" i="31"/>
  <c r="L61" i="31"/>
  <c r="K61" i="31"/>
  <c r="J61" i="31"/>
  <c r="I61" i="31"/>
  <c r="H61" i="31"/>
  <c r="G61" i="31"/>
  <c r="F61" i="31"/>
  <c r="E61" i="31"/>
  <c r="AG60" i="31"/>
  <c r="AF60" i="31"/>
  <c r="O60" i="31"/>
  <c r="N60" i="31"/>
  <c r="Z60" i="31" s="1"/>
  <c r="AE60" i="31" s="1"/>
  <c r="M60" i="31"/>
  <c r="L60" i="31"/>
  <c r="K60" i="31"/>
  <c r="J60" i="31"/>
  <c r="I60" i="31"/>
  <c r="H60" i="31"/>
  <c r="G60" i="31"/>
  <c r="F60" i="31"/>
  <c r="E60" i="31"/>
  <c r="AF59" i="31"/>
  <c r="Z59" i="31"/>
  <c r="AE59" i="31" s="1"/>
  <c r="O59" i="31"/>
  <c r="AG59" i="31" s="1"/>
  <c r="N59" i="31"/>
  <c r="M59" i="31"/>
  <c r="L59" i="31"/>
  <c r="K59" i="31"/>
  <c r="J59" i="31"/>
  <c r="I59" i="31"/>
  <c r="H59" i="31"/>
  <c r="G59" i="31"/>
  <c r="F59" i="31"/>
  <c r="E59" i="31"/>
  <c r="AF58" i="31"/>
  <c r="Z58" i="31"/>
  <c r="AE58" i="31" s="1"/>
  <c r="O58" i="31"/>
  <c r="AG58" i="31" s="1"/>
  <c r="N58" i="31"/>
  <c r="M58" i="31"/>
  <c r="L58" i="31"/>
  <c r="K58" i="31"/>
  <c r="J58" i="31"/>
  <c r="I58" i="31"/>
  <c r="H58" i="31"/>
  <c r="G58" i="31"/>
  <c r="F58" i="31"/>
  <c r="E58" i="31"/>
  <c r="AF57" i="31"/>
  <c r="O57" i="31"/>
  <c r="AG57" i="31" s="1"/>
  <c r="N57" i="31"/>
  <c r="Z57" i="31" s="1"/>
  <c r="AE57" i="31" s="1"/>
  <c r="M57" i="31"/>
  <c r="L57" i="31"/>
  <c r="K57" i="31"/>
  <c r="J57" i="31"/>
  <c r="I57" i="31"/>
  <c r="H57" i="31"/>
  <c r="G57" i="31"/>
  <c r="F57" i="31"/>
  <c r="E57" i="31"/>
  <c r="AF56" i="31"/>
  <c r="O56" i="31"/>
  <c r="AG56" i="31" s="1"/>
  <c r="N56" i="31"/>
  <c r="Z56" i="31" s="1"/>
  <c r="AE56" i="31" s="1"/>
  <c r="M56" i="31"/>
  <c r="L56" i="31"/>
  <c r="K56" i="31"/>
  <c r="J56" i="31"/>
  <c r="I56" i="31"/>
  <c r="H56" i="31"/>
  <c r="G56" i="31"/>
  <c r="F56" i="31"/>
  <c r="E56" i="31"/>
  <c r="AG55" i="31"/>
  <c r="AF55" i="31"/>
  <c r="O55" i="31"/>
  <c r="N55" i="31"/>
  <c r="Z55" i="31" s="1"/>
  <c r="AE55" i="31" s="1"/>
  <c r="M55" i="31"/>
  <c r="L55" i="31"/>
  <c r="K55" i="31"/>
  <c r="J55" i="31"/>
  <c r="I55" i="31"/>
  <c r="H55" i="31"/>
  <c r="G55" i="31"/>
  <c r="F55" i="31"/>
  <c r="E55" i="31"/>
  <c r="AG54" i="31"/>
  <c r="AF54" i="31"/>
  <c r="O54" i="31"/>
  <c r="N54" i="31"/>
  <c r="Z54" i="31" s="1"/>
  <c r="AE54" i="31" s="1"/>
  <c r="M54" i="31"/>
  <c r="L54" i="31"/>
  <c r="K54" i="31"/>
  <c r="J54" i="31"/>
  <c r="I54" i="31"/>
  <c r="H54" i="31"/>
  <c r="G54" i="31"/>
  <c r="F54" i="31"/>
  <c r="E54" i="31"/>
  <c r="AG53" i="31"/>
  <c r="AF53" i="31"/>
  <c r="AE53" i="31"/>
  <c r="Z53" i="31"/>
  <c r="O53" i="31"/>
  <c r="N53" i="31"/>
  <c r="M53" i="31"/>
  <c r="L53" i="31"/>
  <c r="K53" i="31"/>
  <c r="J53" i="31"/>
  <c r="I53" i="31"/>
  <c r="H53" i="31"/>
  <c r="G53" i="31"/>
  <c r="F53" i="31"/>
  <c r="E53" i="31"/>
  <c r="AF52" i="31"/>
  <c r="Z52" i="31"/>
  <c r="AE52" i="31" s="1"/>
  <c r="O52" i="31"/>
  <c r="AG52" i="31" s="1"/>
  <c r="N52" i="31"/>
  <c r="M52" i="31"/>
  <c r="L52" i="31"/>
  <c r="K52" i="31"/>
  <c r="J52" i="31"/>
  <c r="I52" i="31"/>
  <c r="H52" i="31"/>
  <c r="G52" i="31"/>
  <c r="F52" i="31"/>
  <c r="E52" i="31"/>
  <c r="AF51" i="31"/>
  <c r="O51" i="31"/>
  <c r="AG51" i="31" s="1"/>
  <c r="N51" i="31"/>
  <c r="Z51" i="31" s="1"/>
  <c r="AE51" i="31" s="1"/>
  <c r="M51" i="31"/>
  <c r="L51" i="31"/>
  <c r="K51" i="31"/>
  <c r="J51" i="31"/>
  <c r="I51" i="31"/>
  <c r="H51" i="31"/>
  <c r="G51" i="31"/>
  <c r="F51" i="31"/>
  <c r="E51" i="31"/>
  <c r="AF50" i="31"/>
  <c r="O50" i="31"/>
  <c r="AG50" i="31" s="1"/>
  <c r="N50" i="31"/>
  <c r="Z50" i="31" s="1"/>
  <c r="AE50" i="31" s="1"/>
  <c r="M50" i="31"/>
  <c r="L50" i="31"/>
  <c r="K50" i="31"/>
  <c r="J50" i="31"/>
  <c r="I50" i="31"/>
  <c r="H50" i="31"/>
  <c r="G50" i="31"/>
  <c r="F50" i="31"/>
  <c r="E50" i="31"/>
  <c r="AF49" i="31"/>
  <c r="O49" i="31"/>
  <c r="AG49" i="31" s="1"/>
  <c r="N49" i="31"/>
  <c r="Z49" i="31" s="1"/>
  <c r="AE49" i="31" s="1"/>
  <c r="M49" i="31"/>
  <c r="L49" i="31"/>
  <c r="K49" i="31"/>
  <c r="J49" i="31"/>
  <c r="I49" i="31"/>
  <c r="H49" i="31"/>
  <c r="G49" i="31"/>
  <c r="F49" i="31"/>
  <c r="E49" i="31"/>
  <c r="AF48" i="31"/>
  <c r="O48" i="31"/>
  <c r="AG48" i="31" s="1"/>
  <c r="N48" i="31"/>
  <c r="Z48" i="31" s="1"/>
  <c r="AE48" i="31" s="1"/>
  <c r="M48" i="31"/>
  <c r="L48" i="31"/>
  <c r="K48" i="31"/>
  <c r="J48" i="31"/>
  <c r="I48" i="31"/>
  <c r="H48" i="31"/>
  <c r="G48" i="31"/>
  <c r="F48" i="31"/>
  <c r="E48" i="31"/>
  <c r="AF47" i="31"/>
  <c r="O47" i="31"/>
  <c r="AG47" i="31" s="1"/>
  <c r="N47" i="31"/>
  <c r="Z47" i="31" s="1"/>
  <c r="AE47" i="31" s="1"/>
  <c r="M47" i="31"/>
  <c r="L47" i="31"/>
  <c r="K47" i="31"/>
  <c r="J47" i="31"/>
  <c r="I47" i="31"/>
  <c r="H47" i="31"/>
  <c r="G47" i="31"/>
  <c r="F47" i="31"/>
  <c r="E47" i="31"/>
  <c r="AG46" i="31"/>
  <c r="AF46" i="31"/>
  <c r="O46" i="31"/>
  <c r="N46" i="31"/>
  <c r="Z46" i="31" s="1"/>
  <c r="AE46" i="31" s="1"/>
  <c r="M46" i="31"/>
  <c r="L46" i="31"/>
  <c r="K46" i="31"/>
  <c r="J46" i="31"/>
  <c r="I46" i="31"/>
  <c r="H46" i="31"/>
  <c r="G46" i="31"/>
  <c r="F46" i="31"/>
  <c r="E46" i="31"/>
  <c r="AF45" i="31"/>
  <c r="O45" i="31"/>
  <c r="AG45" i="31" s="1"/>
  <c r="N45" i="31"/>
  <c r="Z45" i="31" s="1"/>
  <c r="AE45" i="31" s="1"/>
  <c r="M45" i="31"/>
  <c r="L45" i="31"/>
  <c r="K45" i="31"/>
  <c r="J45" i="31"/>
  <c r="I45" i="31"/>
  <c r="H45" i="31"/>
  <c r="G45" i="31"/>
  <c r="F45" i="31"/>
  <c r="E45" i="31"/>
  <c r="AF44" i="31"/>
  <c r="Z44" i="31"/>
  <c r="AE44" i="31" s="1"/>
  <c r="O44" i="31"/>
  <c r="AG44" i="31" s="1"/>
  <c r="N44" i="31"/>
  <c r="M44" i="31"/>
  <c r="L44" i="31"/>
  <c r="K44" i="31"/>
  <c r="J44" i="31"/>
  <c r="I44" i="31"/>
  <c r="H44" i="31"/>
  <c r="G44" i="31"/>
  <c r="F44" i="31"/>
  <c r="E44" i="31"/>
  <c r="AF43" i="31"/>
  <c r="O43" i="31"/>
  <c r="AG43" i="31" s="1"/>
  <c r="N43" i="31"/>
  <c r="Z43" i="31" s="1"/>
  <c r="AE43" i="31" s="1"/>
  <c r="M43" i="31"/>
  <c r="L43" i="31"/>
  <c r="K43" i="31"/>
  <c r="J43" i="31"/>
  <c r="I43" i="31"/>
  <c r="H43" i="31"/>
  <c r="G43" i="31"/>
  <c r="F43" i="31"/>
  <c r="E43" i="31"/>
  <c r="AF42" i="31"/>
  <c r="O42" i="31"/>
  <c r="AG42" i="31" s="1"/>
  <c r="N42" i="31"/>
  <c r="Z42" i="31" s="1"/>
  <c r="AE42" i="31" s="1"/>
  <c r="M42" i="31"/>
  <c r="L42" i="31"/>
  <c r="K42" i="31"/>
  <c r="J42" i="31"/>
  <c r="I42" i="31"/>
  <c r="H42" i="31"/>
  <c r="G42" i="31"/>
  <c r="F42" i="31"/>
  <c r="E42" i="31"/>
  <c r="AF41" i="31"/>
  <c r="O41" i="31"/>
  <c r="AG41" i="31" s="1"/>
  <c r="N41" i="31"/>
  <c r="Z41" i="31" s="1"/>
  <c r="AE41" i="31" s="1"/>
  <c r="M41" i="31"/>
  <c r="L41" i="31"/>
  <c r="K41" i="31"/>
  <c r="J41" i="31"/>
  <c r="I41" i="31"/>
  <c r="H41" i="31"/>
  <c r="G41" i="31"/>
  <c r="F41" i="31"/>
  <c r="E41" i="31"/>
  <c r="AF40" i="31"/>
  <c r="O40" i="31"/>
  <c r="AG40" i="31" s="1"/>
  <c r="N40" i="31"/>
  <c r="Z40" i="31" s="1"/>
  <c r="AE40" i="31" s="1"/>
  <c r="M40" i="31"/>
  <c r="L40" i="31"/>
  <c r="K40" i="31"/>
  <c r="J40" i="31"/>
  <c r="I40" i="31"/>
  <c r="H40" i="31"/>
  <c r="G40" i="31"/>
  <c r="F40" i="31"/>
  <c r="E40" i="31"/>
  <c r="AF39" i="31"/>
  <c r="O39" i="31"/>
  <c r="AG39" i="31" s="1"/>
  <c r="N39" i="31"/>
  <c r="Z39" i="31" s="1"/>
  <c r="AE39" i="31" s="1"/>
  <c r="M39" i="31"/>
  <c r="L39" i="31"/>
  <c r="K39" i="31"/>
  <c r="J39" i="31"/>
  <c r="I39" i="31"/>
  <c r="H39" i="31"/>
  <c r="G39" i="31"/>
  <c r="F39" i="31"/>
  <c r="E39" i="31"/>
  <c r="AG38" i="31"/>
  <c r="AF38" i="31"/>
  <c r="Z38" i="31"/>
  <c r="AE38" i="31" s="1"/>
  <c r="AF37" i="31"/>
  <c r="O37" i="31"/>
  <c r="AG37" i="31" s="1"/>
  <c r="N37" i="31"/>
  <c r="Z37" i="31" s="1"/>
  <c r="AE37" i="31" s="1"/>
  <c r="M37" i="31"/>
  <c r="L37" i="31"/>
  <c r="K37" i="31"/>
  <c r="J37" i="31"/>
  <c r="I37" i="31"/>
  <c r="H37" i="31"/>
  <c r="G37" i="31"/>
  <c r="F37" i="31"/>
  <c r="E37" i="31"/>
  <c r="AG36" i="31"/>
  <c r="AF36" i="31"/>
  <c r="N36" i="31"/>
  <c r="Z36" i="31" s="1"/>
  <c r="AE36" i="31" s="1"/>
  <c r="M36" i="31"/>
  <c r="L36" i="31"/>
  <c r="K36" i="31"/>
  <c r="J36" i="31"/>
  <c r="I36" i="31"/>
  <c r="H36" i="31"/>
  <c r="G36" i="31"/>
  <c r="F36" i="31"/>
  <c r="E36" i="31"/>
  <c r="AG35" i="31"/>
  <c r="AF35" i="31"/>
  <c r="Z35" i="31"/>
  <c r="AE35" i="31" s="1"/>
  <c r="X35" i="31"/>
  <c r="M35" i="31"/>
  <c r="L35" i="31"/>
  <c r="K35" i="31"/>
  <c r="J35" i="31"/>
  <c r="F35" i="31"/>
  <c r="E35" i="31"/>
  <c r="AG34" i="31"/>
  <c r="AF34" i="31"/>
  <c r="Z34" i="31"/>
  <c r="AE34" i="31" s="1"/>
  <c r="E34" i="31"/>
  <c r="AG33" i="31"/>
  <c r="AF33" i="31"/>
  <c r="O33" i="31"/>
  <c r="N33" i="31"/>
  <c r="Z33" i="31" s="1"/>
  <c r="AE33" i="31" s="1"/>
  <c r="M33" i="31"/>
  <c r="L33" i="31"/>
  <c r="K33" i="31"/>
  <c r="J33" i="31"/>
  <c r="I33" i="31"/>
  <c r="H33" i="31"/>
  <c r="G33" i="31"/>
  <c r="F33" i="31"/>
  <c r="E33" i="31"/>
  <c r="AF32" i="31"/>
  <c r="O32" i="31"/>
  <c r="AG32" i="31" s="1"/>
  <c r="N32" i="31"/>
  <c r="Z32" i="31" s="1"/>
  <c r="AE32" i="31" s="1"/>
  <c r="M32" i="31"/>
  <c r="L32" i="31"/>
  <c r="K32" i="31"/>
  <c r="J32" i="31"/>
  <c r="I32" i="31"/>
  <c r="H32" i="31"/>
  <c r="G32" i="31"/>
  <c r="F32" i="31"/>
  <c r="E32" i="31"/>
  <c r="AF31" i="31"/>
  <c r="O31" i="31"/>
  <c r="AG31" i="31" s="1"/>
  <c r="N31" i="31"/>
  <c r="Z31" i="31" s="1"/>
  <c r="AE31" i="31" s="1"/>
  <c r="M31" i="31"/>
  <c r="L31" i="31"/>
  <c r="K31" i="31"/>
  <c r="J31" i="31"/>
  <c r="I31" i="31"/>
  <c r="H31" i="31"/>
  <c r="G31" i="31"/>
  <c r="F31" i="31"/>
  <c r="E31" i="31"/>
  <c r="AF30" i="31"/>
  <c r="Z30" i="31"/>
  <c r="AE30" i="31" s="1"/>
  <c r="O30" i="31"/>
  <c r="AG30" i="31" s="1"/>
  <c r="N30" i="31"/>
  <c r="M30" i="31"/>
  <c r="L30" i="31"/>
  <c r="K30" i="31"/>
  <c r="J30" i="31"/>
  <c r="I30" i="31"/>
  <c r="H30" i="31"/>
  <c r="G30" i="31"/>
  <c r="F30" i="31"/>
  <c r="E30" i="31"/>
  <c r="AF29" i="31"/>
  <c r="O29" i="31"/>
  <c r="AG29" i="31" s="1"/>
  <c r="N29" i="31"/>
  <c r="Z29" i="31" s="1"/>
  <c r="AE29" i="31" s="1"/>
  <c r="M29" i="31"/>
  <c r="L29" i="31"/>
  <c r="K29" i="31"/>
  <c r="J29" i="31"/>
  <c r="I29" i="31"/>
  <c r="H29" i="31"/>
  <c r="G29" i="31"/>
  <c r="F29" i="31"/>
  <c r="E29" i="31"/>
  <c r="AF28" i="31"/>
  <c r="O28" i="31"/>
  <c r="AG28" i="31" s="1"/>
  <c r="N28" i="31"/>
  <c r="Z28" i="31" s="1"/>
  <c r="AE28" i="31" s="1"/>
  <c r="M28" i="31"/>
  <c r="L28" i="31"/>
  <c r="K28" i="31"/>
  <c r="J28" i="31"/>
  <c r="I28" i="31"/>
  <c r="H28" i="31"/>
  <c r="G28" i="31"/>
  <c r="F28" i="31"/>
  <c r="E28" i="31"/>
  <c r="AF27" i="31"/>
  <c r="O27" i="31"/>
  <c r="AG27" i="31" s="1"/>
  <c r="N27" i="31"/>
  <c r="Z27" i="31" s="1"/>
  <c r="AE27" i="31" s="1"/>
  <c r="M27" i="31"/>
  <c r="L27" i="31"/>
  <c r="K27" i="31"/>
  <c r="J27" i="31"/>
  <c r="I27" i="31"/>
  <c r="H27" i="31"/>
  <c r="G27" i="31"/>
  <c r="F27" i="31"/>
  <c r="E27" i="31"/>
  <c r="AF26" i="31"/>
  <c r="O26" i="31"/>
  <c r="AG26" i="31" s="1"/>
  <c r="N26" i="31"/>
  <c r="Z26" i="31" s="1"/>
  <c r="AE26" i="31" s="1"/>
  <c r="M26" i="31"/>
  <c r="L26" i="31"/>
  <c r="K26" i="31"/>
  <c r="J26" i="31"/>
  <c r="I26" i="31"/>
  <c r="H26" i="31"/>
  <c r="G26" i="31"/>
  <c r="F26" i="31"/>
  <c r="E26" i="31"/>
  <c r="AF25" i="31"/>
  <c r="O25" i="31"/>
  <c r="AG25" i="31" s="1"/>
  <c r="N25" i="31"/>
  <c r="Z25" i="31" s="1"/>
  <c r="AE25" i="31" s="1"/>
  <c r="M25" i="31"/>
  <c r="L25" i="31"/>
  <c r="K25" i="31"/>
  <c r="J25" i="31"/>
  <c r="I25" i="31"/>
  <c r="H25" i="31"/>
  <c r="G25" i="31"/>
  <c r="F25" i="31"/>
  <c r="E25" i="31"/>
  <c r="AF24" i="31"/>
  <c r="O24" i="31"/>
  <c r="AG24" i="31" s="1"/>
  <c r="N24" i="31"/>
  <c r="Z24" i="31" s="1"/>
  <c r="AE24" i="31" s="1"/>
  <c r="M24" i="31"/>
  <c r="L24" i="31"/>
  <c r="K24" i="31"/>
  <c r="J24" i="31"/>
  <c r="I24" i="31"/>
  <c r="H24" i="31"/>
  <c r="G24" i="31"/>
  <c r="F24" i="31"/>
  <c r="E24" i="31"/>
  <c r="AG23" i="31"/>
  <c r="AF23" i="31"/>
  <c r="O23" i="31"/>
  <c r="N23" i="31"/>
  <c r="Z23" i="31" s="1"/>
  <c r="AE23" i="31" s="1"/>
  <c r="M23" i="31"/>
  <c r="L23" i="31"/>
  <c r="K23" i="31"/>
  <c r="J23" i="31"/>
  <c r="I23" i="31"/>
  <c r="H23" i="31"/>
  <c r="G23" i="31"/>
  <c r="F23" i="31"/>
  <c r="E23" i="31"/>
  <c r="AF22" i="31"/>
  <c r="Z22" i="31"/>
  <c r="AE22" i="31" s="1"/>
  <c r="O22" i="31"/>
  <c r="AG22" i="31" s="1"/>
  <c r="N22" i="31"/>
  <c r="M22" i="31"/>
  <c r="L22" i="31"/>
  <c r="K22" i="31"/>
  <c r="J22" i="31"/>
  <c r="I22" i="31"/>
  <c r="H22" i="31"/>
  <c r="G22" i="31"/>
  <c r="F22" i="31"/>
  <c r="E22" i="31"/>
  <c r="AF21" i="31"/>
  <c r="O21" i="31"/>
  <c r="AG21" i="31" s="1"/>
  <c r="N21" i="31"/>
  <c r="Z21" i="31" s="1"/>
  <c r="AE21" i="31" s="1"/>
  <c r="M21" i="31"/>
  <c r="L21" i="31"/>
  <c r="K21" i="31"/>
  <c r="J21" i="31"/>
  <c r="I21" i="31"/>
  <c r="H21" i="31"/>
  <c r="G21" i="31"/>
  <c r="F21" i="31"/>
  <c r="E21" i="31"/>
  <c r="AF20" i="31"/>
  <c r="O20" i="31"/>
  <c r="AG20" i="31" s="1"/>
  <c r="N20" i="31"/>
  <c r="Z20" i="31" s="1"/>
  <c r="AE20" i="31" s="1"/>
  <c r="M20" i="31"/>
  <c r="L20" i="31"/>
  <c r="K20" i="31"/>
  <c r="J20" i="31"/>
  <c r="I20" i="31"/>
  <c r="H20" i="31"/>
  <c r="G20" i="31"/>
  <c r="F20" i="31"/>
  <c r="E20" i="31"/>
  <c r="AF19" i="31"/>
  <c r="O19" i="31"/>
  <c r="AG19" i="31" s="1"/>
  <c r="N19" i="31"/>
  <c r="Z19" i="31" s="1"/>
  <c r="AE19" i="31" s="1"/>
  <c r="M19" i="31"/>
  <c r="L19" i="31"/>
  <c r="K19" i="31"/>
  <c r="J19" i="31"/>
  <c r="I19" i="31"/>
  <c r="H19" i="31"/>
  <c r="G19" i="31"/>
  <c r="F19" i="31"/>
  <c r="E19" i="31"/>
  <c r="AG18" i="31"/>
  <c r="AF18" i="31"/>
  <c r="O18" i="31"/>
  <c r="N18" i="31"/>
  <c r="Z18" i="31" s="1"/>
  <c r="AE18" i="31" s="1"/>
  <c r="M18" i="31"/>
  <c r="L18" i="31"/>
  <c r="K18" i="31"/>
  <c r="J18" i="31"/>
  <c r="I18" i="31"/>
  <c r="H18" i="31"/>
  <c r="G18" i="31"/>
  <c r="F18" i="31"/>
  <c r="E18" i="31"/>
  <c r="AF17" i="31"/>
  <c r="O17" i="31"/>
  <c r="AG17" i="31" s="1"/>
  <c r="N17" i="31"/>
  <c r="Z17" i="31" s="1"/>
  <c r="AE17" i="31" s="1"/>
  <c r="M17" i="31"/>
  <c r="L17" i="31"/>
  <c r="K17" i="31"/>
  <c r="J17" i="31"/>
  <c r="I17" i="31"/>
  <c r="H17" i="31"/>
  <c r="G17" i="31"/>
  <c r="F17" i="31"/>
  <c r="E17" i="31"/>
  <c r="AF16" i="31"/>
  <c r="O16" i="31"/>
  <c r="AG16" i="31" s="1"/>
  <c r="N16" i="31"/>
  <c r="Z16" i="31" s="1"/>
  <c r="AE16" i="31" s="1"/>
  <c r="M16" i="31"/>
  <c r="L16" i="31"/>
  <c r="K16" i="31"/>
  <c r="J16" i="31"/>
  <c r="I16" i="31"/>
  <c r="H16" i="31"/>
  <c r="G16" i="31"/>
  <c r="F16" i="31"/>
  <c r="E16" i="31"/>
  <c r="AG15" i="31"/>
  <c r="AF15" i="31"/>
  <c r="O15" i="31"/>
  <c r="N15" i="31"/>
  <c r="Z15" i="31" s="1"/>
  <c r="AE15" i="31" s="1"/>
  <c r="M15" i="31"/>
  <c r="L15" i="31"/>
  <c r="K15" i="31"/>
  <c r="J15" i="31"/>
  <c r="I15" i="31"/>
  <c r="H15" i="31"/>
  <c r="G15" i="31"/>
  <c r="F15" i="31"/>
  <c r="E15" i="31"/>
  <c r="AF14" i="31"/>
  <c r="Z14" i="31"/>
  <c r="AE14" i="31" s="1"/>
  <c r="O14" i="31"/>
  <c r="AG14" i="31" s="1"/>
  <c r="N14" i="31"/>
  <c r="M14" i="31"/>
  <c r="L14" i="31"/>
  <c r="K14" i="31"/>
  <c r="J14" i="31"/>
  <c r="I14" i="31"/>
  <c r="H14" i="31"/>
  <c r="G14" i="31"/>
  <c r="F14" i="31"/>
  <c r="E14" i="31"/>
  <c r="AF13" i="31"/>
  <c r="Z13" i="31"/>
  <c r="AE13" i="31" s="1"/>
  <c r="O13" i="31"/>
  <c r="AG13" i="31" s="1"/>
  <c r="N13" i="31"/>
  <c r="M13" i="31"/>
  <c r="L13" i="31"/>
  <c r="K13" i="31"/>
  <c r="J13" i="31"/>
  <c r="I13" i="31"/>
  <c r="H13" i="31"/>
  <c r="G13" i="31"/>
  <c r="F13" i="31"/>
  <c r="E13" i="31"/>
  <c r="AF12" i="31"/>
  <c r="O12" i="31"/>
  <c r="AG12" i="31" s="1"/>
  <c r="N12" i="31"/>
  <c r="Z12" i="31" s="1"/>
  <c r="AE12" i="31" s="1"/>
  <c r="M12" i="31"/>
  <c r="L12" i="31"/>
  <c r="K12" i="31"/>
  <c r="J12" i="31"/>
  <c r="I12" i="31"/>
  <c r="H12" i="31"/>
  <c r="G12" i="31"/>
  <c r="F12" i="31"/>
  <c r="E12" i="31"/>
  <c r="AF11" i="31"/>
  <c r="O11" i="31"/>
  <c r="AG11" i="31" s="1"/>
  <c r="N11" i="31"/>
  <c r="Z11" i="31" s="1"/>
  <c r="AE11" i="31" s="1"/>
  <c r="M11" i="31"/>
  <c r="L11" i="31"/>
  <c r="K11" i="31"/>
  <c r="J11" i="31"/>
  <c r="I11" i="31"/>
  <c r="H11" i="31"/>
  <c r="G11" i="31"/>
  <c r="F11" i="31"/>
  <c r="E11" i="31"/>
  <c r="AF10" i="31"/>
  <c r="O10" i="31"/>
  <c r="AG10" i="31" s="1"/>
  <c r="N10" i="31"/>
  <c r="Z10" i="31" s="1"/>
  <c r="AE10" i="31" s="1"/>
  <c r="M10" i="31"/>
  <c r="L10" i="31"/>
  <c r="K10" i="31"/>
  <c r="J10" i="31"/>
  <c r="I10" i="31"/>
  <c r="H10" i="31"/>
  <c r="G10" i="31"/>
  <c r="F10" i="31"/>
  <c r="E10" i="31"/>
  <c r="AF9" i="31"/>
  <c r="O9" i="31"/>
  <c r="AG9" i="31" s="1"/>
  <c r="N9" i="31"/>
  <c r="Z9" i="31" s="1"/>
  <c r="AE9" i="31" s="1"/>
  <c r="M9" i="31"/>
  <c r="L9" i="31"/>
  <c r="K9" i="31"/>
  <c r="J9" i="31"/>
  <c r="I9" i="31"/>
  <c r="H9" i="31"/>
  <c r="G9" i="31"/>
  <c r="F9" i="31"/>
  <c r="E9" i="31"/>
  <c r="AG8" i="31"/>
  <c r="AF8" i="31"/>
  <c r="AE8" i="31"/>
  <c r="O8" i="31"/>
  <c r="N8" i="31"/>
  <c r="Z8" i="31" s="1"/>
  <c r="M8" i="31"/>
  <c r="L8" i="31"/>
  <c r="K8" i="31"/>
  <c r="J8" i="31"/>
  <c r="I8" i="31"/>
  <c r="H8" i="31"/>
  <c r="G8" i="31"/>
  <c r="F8" i="31"/>
  <c r="E8" i="31"/>
  <c r="AG7" i="31"/>
  <c r="AF7" i="31"/>
  <c r="O7" i="31"/>
  <c r="N7" i="31"/>
  <c r="Z7" i="31" s="1"/>
  <c r="AE7" i="31" s="1"/>
  <c r="M7" i="31"/>
  <c r="L7" i="31"/>
  <c r="K7" i="31"/>
  <c r="J7" i="31"/>
  <c r="I7" i="31"/>
  <c r="H7" i="31"/>
  <c r="G7" i="31"/>
  <c r="F7" i="31"/>
  <c r="E7" i="31"/>
  <c r="AF6" i="31"/>
  <c r="Z6" i="31"/>
  <c r="AE6" i="31" s="1"/>
  <c r="O6" i="31"/>
  <c r="AG6" i="31" s="1"/>
  <c r="N6" i="31"/>
  <c r="M6" i="31"/>
  <c r="L6" i="31"/>
  <c r="K6" i="31"/>
  <c r="J6" i="31"/>
  <c r="I6" i="31"/>
  <c r="H6" i="31"/>
  <c r="G6" i="31"/>
  <c r="F6" i="31"/>
  <c r="E6" i="31"/>
  <c r="AF5" i="31"/>
  <c r="O5" i="31"/>
  <c r="AG5" i="31" s="1"/>
  <c r="N5" i="31"/>
  <c r="Z5" i="31" s="1"/>
  <c r="AE5" i="31" s="1"/>
  <c r="M5" i="31"/>
  <c r="L5" i="31"/>
  <c r="K5" i="31"/>
  <c r="J5" i="31"/>
  <c r="I5" i="31"/>
  <c r="H5" i="31"/>
  <c r="G5" i="31"/>
  <c r="F5" i="31"/>
  <c r="E5" i="31"/>
  <c r="AG4" i="31"/>
  <c r="AF4" i="31"/>
  <c r="Z4" i="31"/>
  <c r="AE4" i="31" s="1"/>
  <c r="AF3" i="31"/>
  <c r="O3" i="31"/>
  <c r="AG3" i="31" s="1"/>
  <c r="N3" i="31"/>
  <c r="Z3" i="31" s="1"/>
  <c r="AE3" i="31" s="1"/>
  <c r="M3" i="31"/>
  <c r="L3" i="31"/>
  <c r="K3" i="31"/>
  <c r="J3" i="31"/>
  <c r="I3" i="31"/>
  <c r="H3" i="31"/>
  <c r="G3" i="31"/>
  <c r="F3" i="31"/>
  <c r="E3" i="31"/>
  <c r="AG2" i="31"/>
  <c r="AF2" i="31"/>
  <c r="O2" i="31"/>
  <c r="N2" i="31"/>
  <c r="Z2" i="31" s="1"/>
  <c r="AE2" i="31" s="1"/>
  <c r="M2" i="31"/>
  <c r="L2" i="31"/>
  <c r="K2" i="31"/>
  <c r="J2" i="31"/>
  <c r="I2" i="31"/>
  <c r="H2" i="31"/>
  <c r="G2" i="31"/>
  <c r="F2" i="31"/>
  <c r="E2" i="31"/>
  <c r="AQ37" i="28"/>
  <c r="AM37" i="28"/>
  <c r="AK37" i="28"/>
  <c r="U37" i="28"/>
  <c r="T37" i="28"/>
  <c r="AQ36" i="28"/>
  <c r="AM36" i="28"/>
  <c r="AK36" i="28"/>
  <c r="W36" i="28"/>
  <c r="R36" i="28"/>
  <c r="Q36" i="28"/>
  <c r="AO36" i="28" s="1"/>
  <c r="AQ35" i="28"/>
  <c r="AM35" i="28"/>
  <c r="AK35" i="28"/>
  <c r="W35" i="28"/>
  <c r="R35" i="28"/>
  <c r="Q35" i="28"/>
  <c r="AO35" i="28" s="1"/>
  <c r="AQ34" i="28"/>
  <c r="AM34" i="28"/>
  <c r="AK34" i="28"/>
  <c r="W34" i="28"/>
  <c r="R34" i="28"/>
  <c r="O34" i="28"/>
  <c r="Q34" i="28" s="1"/>
  <c r="AO34" i="28" s="1"/>
  <c r="AQ33" i="28"/>
  <c r="AM33" i="28"/>
  <c r="AK33" i="28"/>
  <c r="AJ33" i="28"/>
  <c r="AJ34" i="28" s="1"/>
  <c r="W33" i="28"/>
  <c r="R33" i="28"/>
  <c r="O33" i="28"/>
  <c r="Q33" i="28" s="1"/>
  <c r="AO33" i="28" s="1"/>
  <c r="AQ32" i="28"/>
  <c r="AM32" i="28"/>
  <c r="AK32" i="28"/>
  <c r="V32" i="28"/>
  <c r="U32" i="28"/>
  <c r="T32" i="28"/>
  <c r="R32" i="28"/>
  <c r="O32" i="28"/>
  <c r="Q32" i="28" s="1"/>
  <c r="AO32" i="28" s="1"/>
  <c r="AQ31" i="28"/>
  <c r="AM31" i="28"/>
  <c r="AL31" i="28"/>
  <c r="AK31" i="28"/>
  <c r="AJ31" i="28"/>
  <c r="W31" i="28"/>
  <c r="R31" i="28"/>
  <c r="O31" i="28"/>
  <c r="Q31" i="28" s="1"/>
  <c r="AO31" i="28" s="1"/>
  <c r="AQ30" i="28"/>
  <c r="AM30" i="28"/>
  <c r="AL30" i="28"/>
  <c r="AK30" i="28"/>
  <c r="AJ30" i="28"/>
  <c r="W30" i="28"/>
  <c r="R30" i="28"/>
  <c r="O30" i="28"/>
  <c r="Q30" i="28" s="1"/>
  <c r="AO30" i="28" s="1"/>
  <c r="AQ29" i="28"/>
  <c r="AM29" i="28"/>
  <c r="AL29" i="28"/>
  <c r="AK29" i="28"/>
  <c r="AJ29" i="28"/>
  <c r="W29" i="28"/>
  <c r="R29" i="28"/>
  <c r="O29" i="28"/>
  <c r="Q29" i="28" s="1"/>
  <c r="AO29" i="28" s="1"/>
  <c r="AQ28" i="28"/>
  <c r="AM28" i="28"/>
  <c r="AL28" i="28"/>
  <c r="AK28" i="28"/>
  <c r="AJ28" i="28"/>
  <c r="W28" i="28"/>
  <c r="R28" i="28"/>
  <c r="O28" i="28"/>
  <c r="Q28" i="28" s="1"/>
  <c r="AO28" i="28" s="1"/>
  <c r="AQ27" i="28"/>
  <c r="AM27" i="28"/>
  <c r="AL27" i="28"/>
  <c r="AK27" i="28"/>
  <c r="AJ27" i="28"/>
  <c r="W27" i="28"/>
  <c r="R27" i="28"/>
  <c r="O27" i="28"/>
  <c r="Q27" i="28" s="1"/>
  <c r="AO27" i="28" s="1"/>
  <c r="AQ26" i="28"/>
  <c r="AM26" i="28"/>
  <c r="AL26" i="28"/>
  <c r="AK26" i="28"/>
  <c r="AJ26" i="28"/>
  <c r="W26" i="28"/>
  <c r="R26" i="28"/>
  <c r="O26" i="28"/>
  <c r="Q26" i="28" s="1"/>
  <c r="AO26" i="28" s="1"/>
  <c r="AQ25" i="28"/>
  <c r="AM25" i="28"/>
  <c r="AL25" i="28"/>
  <c r="AK25" i="28"/>
  <c r="AJ25" i="28"/>
  <c r="W25" i="28"/>
  <c r="R25" i="28"/>
  <c r="O25" i="28"/>
  <c r="Q25" i="28" s="1"/>
  <c r="AO25" i="28" s="1"/>
  <c r="AQ24" i="28"/>
  <c r="AM24" i="28"/>
  <c r="AL24" i="28"/>
  <c r="AK24" i="28"/>
  <c r="AJ24" i="28"/>
  <c r="W24" i="28"/>
  <c r="R24" i="28"/>
  <c r="O24" i="28"/>
  <c r="Q24" i="28" s="1"/>
  <c r="AO24" i="28" s="1"/>
  <c r="AQ23" i="28"/>
  <c r="AM23" i="28"/>
  <c r="AL23" i="28"/>
  <c r="AK23" i="28"/>
  <c r="AJ23" i="28"/>
  <c r="W23" i="28"/>
  <c r="R23" i="28"/>
  <c r="O23" i="28"/>
  <c r="Q23" i="28" s="1"/>
  <c r="AO23" i="28" s="1"/>
  <c r="AQ22" i="28"/>
  <c r="AM22" i="28"/>
  <c r="AL22" i="28"/>
  <c r="AK22" i="28"/>
  <c r="AJ22" i="28"/>
  <c r="W22" i="28"/>
  <c r="R22" i="28"/>
  <c r="O22" i="28"/>
  <c r="Q22" i="28" s="1"/>
  <c r="AO22" i="28" s="1"/>
  <c r="AQ21" i="28"/>
  <c r="AM21" i="28"/>
  <c r="AL21" i="28"/>
  <c r="AK21" i="28"/>
  <c r="AJ21" i="28"/>
  <c r="W21" i="28"/>
  <c r="R21" i="28"/>
  <c r="O21" i="28"/>
  <c r="Q21" i="28" s="1"/>
  <c r="AO21" i="28" s="1"/>
  <c r="AQ20" i="28"/>
  <c r="AM20" i="28"/>
  <c r="AL20" i="28"/>
  <c r="AK20" i="28"/>
  <c r="AJ20" i="28"/>
  <c r="W20" i="28"/>
  <c r="R20" i="28"/>
  <c r="O20" i="28"/>
  <c r="Q20" i="28" s="1"/>
  <c r="AO20" i="28" s="1"/>
  <c r="AQ19" i="28"/>
  <c r="AM19" i="28"/>
  <c r="AL19" i="28"/>
  <c r="AK19" i="28"/>
  <c r="AJ19" i="28"/>
  <c r="W19" i="28"/>
  <c r="R19" i="28"/>
  <c r="Q19" i="28"/>
  <c r="AO19" i="28" s="1"/>
  <c r="AQ18" i="28"/>
  <c r="AM18" i="28"/>
  <c r="AL18" i="28"/>
  <c r="AK18" i="28"/>
  <c r="AJ18" i="28"/>
  <c r="W18" i="28"/>
  <c r="R18" i="28"/>
  <c r="Q18" i="28"/>
  <c r="AO18" i="28" s="1"/>
  <c r="AQ17" i="28"/>
  <c r="AM17" i="28"/>
  <c r="AL17" i="28"/>
  <c r="AK17" i="28"/>
  <c r="AJ17" i="28"/>
  <c r="W17" i="28"/>
  <c r="R17" i="28"/>
  <c r="Q17" i="28"/>
  <c r="AO17" i="28" s="1"/>
  <c r="AQ16" i="28"/>
  <c r="AM16" i="28"/>
  <c r="AL16" i="28"/>
  <c r="AK16" i="28"/>
  <c r="AJ16" i="28"/>
  <c r="W16" i="28"/>
  <c r="R16" i="28"/>
  <c r="Q16" i="28"/>
  <c r="AO16" i="28" s="1"/>
  <c r="AQ15" i="28"/>
  <c r="AM15" i="28"/>
  <c r="AL15" i="28"/>
  <c r="AK15" i="28"/>
  <c r="AJ15" i="28"/>
  <c r="W15" i="28"/>
  <c r="R15" i="28"/>
  <c r="Q15" i="28"/>
  <c r="AO15" i="28" s="1"/>
  <c r="AQ14" i="28"/>
  <c r="AM14" i="28"/>
  <c r="AL14" i="28"/>
  <c r="AK14" i="28"/>
  <c r="AJ14" i="28"/>
  <c r="W14" i="28"/>
  <c r="R14" i="28"/>
  <c r="Q14" i="28"/>
  <c r="AO14" i="28" s="1"/>
  <c r="AQ13" i="28"/>
  <c r="AM13" i="28"/>
  <c r="AL13" i="28"/>
  <c r="AK13" i="28"/>
  <c r="AJ13" i="28"/>
  <c r="W13" i="28"/>
  <c r="R13" i="28"/>
  <c r="Q13" i="28"/>
  <c r="AO13" i="28" s="1"/>
  <c r="AQ12" i="28"/>
  <c r="AM12" i="28"/>
  <c r="AL12" i="28"/>
  <c r="AK12" i="28"/>
  <c r="AJ12" i="28"/>
  <c r="W12" i="28"/>
  <c r="R12" i="28"/>
  <c r="Q12" i="28"/>
  <c r="AO12" i="28" s="1"/>
  <c r="AQ11" i="28"/>
  <c r="AM11" i="28"/>
  <c r="AL11" i="28"/>
  <c r="AK11" i="28"/>
  <c r="AJ11" i="28"/>
  <c r="W11" i="28"/>
  <c r="R11" i="28"/>
  <c r="Q11" i="28"/>
  <c r="AO11" i="28" s="1"/>
  <c r="AQ10" i="28"/>
  <c r="AM10" i="28"/>
  <c r="AL10" i="28"/>
  <c r="AK10" i="28"/>
  <c r="AJ10" i="28"/>
  <c r="W10" i="28"/>
  <c r="R10" i="28"/>
  <c r="Q10" i="28"/>
  <c r="AO10" i="28" s="1"/>
  <c r="AQ9" i="28"/>
  <c r="AM9" i="28"/>
  <c r="AL9" i="28"/>
  <c r="AK9" i="28"/>
  <c r="AJ9" i="28"/>
  <c r="W9" i="28"/>
  <c r="R9" i="28"/>
  <c r="Q9" i="28"/>
  <c r="AO9" i="28" s="1"/>
  <c r="AQ8" i="28"/>
  <c r="AM8" i="28"/>
  <c r="AL8" i="28"/>
  <c r="AK8" i="28"/>
  <c r="AJ8" i="28"/>
  <c r="W8" i="28"/>
  <c r="R8" i="28"/>
  <c r="Q8" i="28"/>
  <c r="AO8" i="28" s="1"/>
  <c r="AQ7" i="28"/>
  <c r="AM7" i="28"/>
  <c r="AL7" i="28"/>
  <c r="AK7" i="28"/>
  <c r="AJ7" i="28"/>
  <c r="W7" i="28"/>
  <c r="R7" i="28"/>
  <c r="Q7" i="28"/>
  <c r="AO7" i="28" s="1"/>
  <c r="AQ6" i="28"/>
  <c r="AM6" i="28"/>
  <c r="AL6" i="28"/>
  <c r="AK6" i="28"/>
  <c r="AJ6" i="28"/>
  <c r="W6" i="28"/>
  <c r="R6" i="28"/>
  <c r="Q6" i="28"/>
  <c r="AO6" i="28" s="1"/>
  <c r="AQ5" i="28"/>
  <c r="AM5" i="28"/>
  <c r="AL5" i="28"/>
  <c r="AK5" i="28"/>
  <c r="AJ5" i="28"/>
  <c r="W5" i="28"/>
  <c r="R5" i="28"/>
  <c r="Q5" i="28"/>
  <c r="AQ4" i="28"/>
  <c r="AM4" i="28"/>
  <c r="AL4" i="28"/>
  <c r="AK4" i="28"/>
  <c r="AJ4" i="28"/>
  <c r="W4" i="28"/>
  <c r="R4" i="28"/>
  <c r="Q4" i="28"/>
  <c r="AO4" i="28" s="1"/>
  <c r="AQ3" i="28"/>
  <c r="AM3" i="28"/>
  <c r="AL3" i="28"/>
  <c r="AK3" i="28"/>
  <c r="AJ3" i="28"/>
  <c r="W3" i="28"/>
  <c r="R3" i="28"/>
  <c r="Q3" i="28"/>
  <c r="AO3" i="28" s="1"/>
  <c r="AQ38" i="9"/>
  <c r="AP37" i="9"/>
  <c r="AP33" i="9"/>
  <c r="AP32" i="9"/>
  <c r="AP31" i="9"/>
  <c r="AP30" i="9"/>
  <c r="AP29" i="9"/>
  <c r="AP28" i="9"/>
  <c r="AP27" i="9"/>
  <c r="AP26" i="9"/>
  <c r="AP25" i="9"/>
  <c r="AP24" i="9"/>
  <c r="AP23" i="9"/>
  <c r="AP22" i="9"/>
  <c r="AP21" i="9"/>
  <c r="AP20" i="9"/>
  <c r="AP19" i="9"/>
  <c r="AP18" i="9"/>
  <c r="AP17" i="9"/>
  <c r="AP16" i="9"/>
  <c r="AP15" i="9"/>
  <c r="AP14" i="9"/>
  <c r="AP13" i="9"/>
  <c r="AP12" i="9"/>
  <c r="AP11" i="9"/>
  <c r="AP10" i="9"/>
  <c r="AP9" i="9"/>
  <c r="AP8" i="9"/>
  <c r="AP7" i="9"/>
  <c r="AP6" i="9"/>
  <c r="AP5" i="9"/>
  <c r="AP4" i="9"/>
  <c r="AP3" i="9"/>
  <c r="AN8" i="28" l="1"/>
  <c r="AN26" i="28"/>
  <c r="AN33" i="28"/>
  <c r="W37" i="28"/>
  <c r="AN14" i="28"/>
  <c r="AN12" i="28"/>
  <c r="AN20" i="28"/>
  <c r="AN34" i="28"/>
  <c r="AJ35" i="28"/>
  <c r="AN15" i="28"/>
  <c r="AN21" i="28"/>
  <c r="AN29" i="28"/>
  <c r="AN11" i="28"/>
  <c r="AN22" i="28"/>
  <c r="AN4" i="28"/>
  <c r="AN30" i="28"/>
  <c r="AN18" i="28"/>
  <c r="AN10" i="28"/>
  <c r="AN17" i="28"/>
  <c r="AN24" i="28"/>
  <c r="W32" i="28"/>
  <c r="AN32" i="28" s="1"/>
  <c r="AN19" i="28"/>
  <c r="AN25" i="28"/>
  <c r="AN7" i="28"/>
  <c r="AN28" i="28"/>
  <c r="AN6" i="28"/>
  <c r="AN27" i="28"/>
  <c r="AN9" i="28"/>
  <c r="AN16" i="28"/>
  <c r="AN23" i="28"/>
  <c r="AN5" i="28"/>
  <c r="AN13" i="28"/>
  <c r="AN31" i="28"/>
  <c r="AN3" i="28"/>
  <c r="AN35" i="28" l="1"/>
  <c r="AJ36" i="28"/>
  <c r="AN36" i="28" l="1"/>
  <c r="AJ37" i="28"/>
  <c r="AN37" i="28" s="1"/>
  <c r="AP36" i="9" l="1"/>
  <c r="AP35" i="9"/>
  <c r="AP34" i="9"/>
  <c r="AE38" i="9" l="1"/>
  <c r="AD38" i="9"/>
  <c r="N79" i="25" l="1"/>
  <c r="M79" i="25"/>
  <c r="L79" i="25"/>
  <c r="K79" i="25"/>
  <c r="P78" i="25"/>
  <c r="Q78" i="25" s="1"/>
  <c r="P77" i="25"/>
  <c r="Q77" i="25" s="1"/>
  <c r="P76" i="25"/>
  <c r="Q76" i="25" s="1"/>
  <c r="P75" i="25"/>
  <c r="Q75" i="25" s="1"/>
  <c r="P74" i="25"/>
  <c r="Q74" i="25" s="1"/>
  <c r="P73" i="25"/>
  <c r="Q73" i="25" s="1"/>
  <c r="O72" i="25"/>
  <c r="P72" i="25" s="1"/>
  <c r="Q72" i="25" s="1"/>
  <c r="O71" i="25"/>
  <c r="O70" i="25"/>
  <c r="O69" i="25"/>
  <c r="P69" i="25" s="1"/>
  <c r="Q69" i="25" s="1"/>
  <c r="O68" i="25"/>
  <c r="O67" i="25"/>
  <c r="O66" i="25"/>
  <c r="P66" i="25" s="1"/>
  <c r="Q66" i="25" s="1"/>
  <c r="O65" i="25"/>
  <c r="O64" i="25"/>
  <c r="O63" i="25"/>
  <c r="P63" i="25" s="1"/>
  <c r="Q63" i="25" s="1"/>
  <c r="O62" i="25"/>
  <c r="O61" i="25"/>
  <c r="O60" i="25"/>
  <c r="P60" i="25" s="1"/>
  <c r="Q60" i="25" s="1"/>
  <c r="O59" i="25"/>
  <c r="O58" i="25"/>
  <c r="P58" i="25" s="1"/>
  <c r="O57" i="25"/>
  <c r="P57" i="25" s="1"/>
  <c r="Q57" i="25" s="1"/>
  <c r="O56" i="25"/>
  <c r="O55" i="25"/>
  <c r="O54" i="25"/>
  <c r="P54" i="25" s="1"/>
  <c r="Q54" i="25" s="1"/>
  <c r="O53" i="25"/>
  <c r="O52" i="25"/>
  <c r="P52" i="25" s="1"/>
  <c r="O51" i="25"/>
  <c r="P51" i="25" s="1"/>
  <c r="Q51" i="25" s="1"/>
  <c r="O50" i="25"/>
  <c r="O49" i="25"/>
  <c r="O48" i="25"/>
  <c r="P48" i="25" s="1"/>
  <c r="Q48" i="25" s="1"/>
  <c r="O47" i="25"/>
  <c r="O46" i="25"/>
  <c r="O45" i="25"/>
  <c r="P45" i="25" s="1"/>
  <c r="Q45" i="25" s="1"/>
  <c r="O44" i="25"/>
  <c r="O43" i="25"/>
  <c r="O42" i="25"/>
  <c r="P42" i="25" s="1"/>
  <c r="Q42" i="25" s="1"/>
  <c r="O41" i="25"/>
  <c r="O40" i="25"/>
  <c r="O39" i="25"/>
  <c r="P39" i="25" s="1"/>
  <c r="Q39" i="25" s="1"/>
  <c r="O38" i="25"/>
  <c r="O37" i="25"/>
  <c r="O36" i="25"/>
  <c r="P36" i="25" s="1"/>
  <c r="Q36" i="25" s="1"/>
  <c r="O35" i="25"/>
  <c r="O34" i="25"/>
  <c r="P34" i="25" s="1"/>
  <c r="O33" i="25"/>
  <c r="P33" i="25" s="1"/>
  <c r="Q33" i="25" s="1"/>
  <c r="O32" i="25"/>
  <c r="O31" i="25"/>
  <c r="O30" i="25"/>
  <c r="P30" i="25" s="1"/>
  <c r="Q30" i="25" s="1"/>
  <c r="O29" i="25"/>
  <c r="O28" i="25"/>
  <c r="P28" i="25" s="1"/>
  <c r="O27" i="25"/>
  <c r="P27" i="25" s="1"/>
  <c r="Q27" i="25" s="1"/>
  <c r="O26" i="25"/>
  <c r="O25" i="25"/>
  <c r="O24" i="25"/>
  <c r="P24" i="25" s="1"/>
  <c r="Q24" i="25" s="1"/>
  <c r="O23" i="25"/>
  <c r="O22" i="25"/>
  <c r="O21" i="25"/>
  <c r="P21" i="25" s="1"/>
  <c r="Q21" i="25" s="1"/>
  <c r="O20" i="25"/>
  <c r="O19" i="25"/>
  <c r="O18" i="25"/>
  <c r="P18" i="25" s="1"/>
  <c r="Q18" i="25" s="1"/>
  <c r="O17" i="25"/>
  <c r="O16" i="25"/>
  <c r="P16" i="25" s="1"/>
  <c r="O15" i="25"/>
  <c r="P15" i="25" s="1"/>
  <c r="Q15" i="25" s="1"/>
  <c r="O14" i="25"/>
  <c r="O13" i="25"/>
  <c r="O12" i="25"/>
  <c r="P12" i="25" s="1"/>
  <c r="Q12" i="25" s="1"/>
  <c r="O11" i="25"/>
  <c r="O10" i="25"/>
  <c r="O9" i="25"/>
  <c r="P9" i="25" s="1"/>
  <c r="Q9" i="25" s="1"/>
  <c r="O8" i="25"/>
  <c r="O7" i="25"/>
  <c r="O6" i="25"/>
  <c r="P6" i="25" s="1"/>
  <c r="Q6" i="25" s="1"/>
  <c r="O5" i="25"/>
  <c r="O4" i="25"/>
  <c r="P37" i="25" l="1"/>
  <c r="Q37" i="25" s="1"/>
  <c r="P4" i="25"/>
  <c r="P19" i="25"/>
  <c r="Q19" i="25" s="1"/>
  <c r="P40" i="25"/>
  <c r="Q40" i="25" s="1"/>
  <c r="O79" i="25"/>
  <c r="P5" i="25"/>
  <c r="Q5" i="25" s="1"/>
  <c r="P8" i="25"/>
  <c r="Q8" i="25" s="1"/>
  <c r="P11" i="25"/>
  <c r="Q11" i="25" s="1"/>
  <c r="P14" i="25"/>
  <c r="Q14" i="25" s="1"/>
  <c r="P17" i="25"/>
  <c r="Q17" i="25" s="1"/>
  <c r="P20" i="25"/>
  <c r="Q20" i="25" s="1"/>
  <c r="P23" i="25"/>
  <c r="Q23" i="25" s="1"/>
  <c r="P26" i="25"/>
  <c r="Q26" i="25" s="1"/>
  <c r="P29" i="25"/>
  <c r="Q29" i="25" s="1"/>
  <c r="P32" i="25"/>
  <c r="Q32" i="25" s="1"/>
  <c r="P35" i="25"/>
  <c r="Q35" i="25" s="1"/>
  <c r="P38" i="25"/>
  <c r="Q38" i="25" s="1"/>
  <c r="P41" i="25"/>
  <c r="Q41" i="25" s="1"/>
  <c r="P44" i="25"/>
  <c r="Q44" i="25" s="1"/>
  <c r="P47" i="25"/>
  <c r="Q47" i="25" s="1"/>
  <c r="P50" i="25"/>
  <c r="Q50" i="25" s="1"/>
  <c r="P53" i="25"/>
  <c r="Q53" i="25" s="1"/>
  <c r="P56" i="25"/>
  <c r="Q56" i="25" s="1"/>
  <c r="P59" i="25"/>
  <c r="Q59" i="25" s="1"/>
  <c r="P62" i="25"/>
  <c r="Q62" i="25" s="1"/>
  <c r="P65" i="25"/>
  <c r="Q65" i="25" s="1"/>
  <c r="P68" i="25"/>
  <c r="Q68" i="25" s="1"/>
  <c r="P71" i="25"/>
  <c r="Q71" i="25" s="1"/>
  <c r="P10" i="25"/>
  <c r="Q10" i="25" s="1"/>
  <c r="P22" i="25"/>
  <c r="Q22" i="25" s="1"/>
  <c r="P31" i="25"/>
  <c r="Q31" i="25" s="1"/>
  <c r="P46" i="25"/>
  <c r="Q46" i="25" s="1"/>
  <c r="P55" i="25"/>
  <c r="Q55" i="25" s="1"/>
  <c r="P64" i="25"/>
  <c r="Q64" i="25" s="1"/>
  <c r="P70" i="25"/>
  <c r="Q70" i="25" s="1"/>
  <c r="Q16" i="25"/>
  <c r="Q28" i="25"/>
  <c r="Q34" i="25"/>
  <c r="Q52" i="25"/>
  <c r="Q58" i="25"/>
  <c r="P13" i="25"/>
  <c r="Q13" i="25" s="1"/>
  <c r="P43" i="25"/>
  <c r="Q43" i="25" s="1"/>
  <c r="P67" i="25"/>
  <c r="Q67" i="25" s="1"/>
  <c r="P7" i="25"/>
  <c r="Q7" i="25" s="1"/>
  <c r="P25" i="25"/>
  <c r="Q25" i="25" s="1"/>
  <c r="P49" i="25"/>
  <c r="Q49" i="25" s="1"/>
  <c r="P61" i="25"/>
  <c r="Q61" i="25" s="1"/>
  <c r="AJ37" i="9"/>
  <c r="AJ36" i="9"/>
  <c r="AJ35" i="9"/>
  <c r="AJ34" i="9"/>
  <c r="AJ33" i="9"/>
  <c r="AJ32" i="9"/>
  <c r="AJ31" i="9"/>
  <c r="AJ30" i="9"/>
  <c r="AJ29" i="9"/>
  <c r="AJ28" i="9"/>
  <c r="AJ27" i="9"/>
  <c r="AJ26" i="9"/>
  <c r="AJ25" i="9"/>
  <c r="AJ24" i="9"/>
  <c r="AJ23" i="9"/>
  <c r="AJ22" i="9"/>
  <c r="AJ21" i="9"/>
  <c r="AJ20" i="9"/>
  <c r="AJ19" i="9"/>
  <c r="AJ18" i="9"/>
  <c r="AJ17" i="9"/>
  <c r="AJ16" i="9"/>
  <c r="AJ15" i="9"/>
  <c r="AJ14" i="9"/>
  <c r="AJ13" i="9"/>
  <c r="AJ12" i="9"/>
  <c r="AJ11" i="9"/>
  <c r="AJ10" i="9"/>
  <c r="AJ9" i="9"/>
  <c r="AJ8" i="9"/>
  <c r="AJ7" i="9"/>
  <c r="AJ6" i="9"/>
  <c r="AJ5" i="9"/>
  <c r="AJ4" i="9"/>
  <c r="AJ3" i="9"/>
  <c r="AA63" i="9"/>
  <c r="AB49" i="9"/>
  <c r="J84" i="21"/>
  <c r="L18" i="20"/>
  <c r="P79" i="25" l="1"/>
  <c r="Q4" i="25"/>
  <c r="M93" i="9"/>
  <c r="N83" i="9"/>
  <c r="M88" i="9"/>
  <c r="Q79" i="25" l="1"/>
  <c r="N61" i="9"/>
  <c r="O61" i="9"/>
  <c r="V62" i="9" l="1"/>
  <c r="V59" i="9"/>
  <c r="S67" i="9"/>
  <c r="S68" i="9" s="1"/>
  <c r="P58" i="9"/>
  <c r="O58" i="9"/>
  <c r="P57" i="9"/>
  <c r="O57" i="9"/>
  <c r="N58" i="9"/>
  <c r="N57" i="9"/>
  <c r="T67" i="9"/>
  <c r="S56" i="9"/>
  <c r="V36" i="9"/>
  <c r="V35" i="9"/>
  <c r="V63" i="9" l="1"/>
  <c r="Q58" i="9"/>
  <c r="Q57" i="9"/>
  <c r="S69" i="9"/>
  <c r="H45" i="9"/>
  <c r="H44" i="9"/>
  <c r="H43" i="9"/>
  <c r="AI33" i="9"/>
  <c r="AI34" i="9" s="1"/>
  <c r="AI35" i="9" s="1"/>
  <c r="AI36" i="9" s="1"/>
  <c r="AI37" i="9" s="1"/>
  <c r="AK3" i="9"/>
  <c r="AK4" i="9"/>
  <c r="AK5" i="9"/>
  <c r="AK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L35" i="9"/>
  <c r="AL36" i="9"/>
  <c r="AL37" i="9"/>
  <c r="AH44" i="9"/>
  <c r="AG44" i="9"/>
  <c r="AF44" i="9"/>
  <c r="AE44" i="9"/>
  <c r="AD44" i="9"/>
  <c r="AC44" i="9"/>
  <c r="AB44" i="9"/>
  <c r="AA44" i="9"/>
  <c r="Z44" i="9"/>
  <c r="Y44" i="9"/>
  <c r="X44" i="9"/>
  <c r="W44" i="9"/>
  <c r="Q36" i="9"/>
  <c r="P36" i="9"/>
  <c r="AN36" i="9" s="1"/>
  <c r="Q35" i="9"/>
  <c r="P35" i="9"/>
  <c r="AN35" i="9" s="1"/>
  <c r="AM35" i="9" l="1"/>
  <c r="AM36" i="9"/>
  <c r="AL4" i="9" l="1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" i="9"/>
  <c r="M85" i="9"/>
  <c r="Q34" i="9"/>
  <c r="N34" i="9"/>
  <c r="P34" i="9" s="1"/>
  <c r="AN34" i="9" s="1"/>
  <c r="Q33" i="9"/>
  <c r="N33" i="9"/>
  <c r="P33" i="9" s="1"/>
  <c r="AN33" i="9" s="1"/>
  <c r="Q32" i="9"/>
  <c r="N32" i="9"/>
  <c r="P32" i="9" s="1"/>
  <c r="AN32" i="9" s="1"/>
  <c r="AJ66" i="9"/>
  <c r="AK66" i="9" s="1"/>
  <c r="AL66" i="9" s="1"/>
  <c r="AS68" i="9"/>
  <c r="AT68" i="9" s="1"/>
  <c r="AU68" i="9" s="1"/>
  <c r="AK57" i="9"/>
  <c r="AS69" i="9"/>
  <c r="AT69" i="9" s="1"/>
  <c r="AT77" i="9"/>
  <c r="AU77" i="9" s="1"/>
  <c r="AS58" i="9"/>
  <c r="AS59" i="9"/>
  <c r="AI31" i="9"/>
  <c r="AI30" i="9"/>
  <c r="AI29" i="9"/>
  <c r="AI28" i="9"/>
  <c r="AI27" i="9"/>
  <c r="AI26" i="9"/>
  <c r="AI25" i="9"/>
  <c r="AI24" i="9"/>
  <c r="AI23" i="9"/>
  <c r="AI22" i="9"/>
  <c r="AI21" i="9"/>
  <c r="AI20" i="9"/>
  <c r="AI19" i="9"/>
  <c r="AI18" i="9"/>
  <c r="AI17" i="9"/>
  <c r="AI16" i="9"/>
  <c r="AI15" i="9"/>
  <c r="AI14" i="9"/>
  <c r="AI13" i="9"/>
  <c r="AI12" i="9"/>
  <c r="AI11" i="9"/>
  <c r="AI10" i="9"/>
  <c r="AI9" i="9"/>
  <c r="AI8" i="9"/>
  <c r="AI7" i="9"/>
  <c r="AI6" i="9"/>
  <c r="AI5" i="9"/>
  <c r="AI4" i="9"/>
  <c r="AI3" i="9"/>
  <c r="AU69" i="9"/>
  <c r="AJ68" i="9"/>
  <c r="AK68" i="9" s="1"/>
  <c r="AL68" i="9" s="1"/>
  <c r="AU79" i="9" s="1"/>
  <c r="T37" i="9"/>
  <c r="S37" i="9"/>
  <c r="V34" i="9"/>
  <c r="U32" i="9"/>
  <c r="T32" i="9"/>
  <c r="S32" i="9"/>
  <c r="V25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6" i="9"/>
  <c r="V27" i="9"/>
  <c r="V28" i="9"/>
  <c r="V29" i="9"/>
  <c r="V30" i="9"/>
  <c r="V31" i="9"/>
  <c r="V4" i="9"/>
  <c r="V3" i="9"/>
  <c r="S70" i="9" l="1"/>
  <c r="S72" i="9" s="1"/>
  <c r="T42" i="9"/>
  <c r="U42" i="9"/>
  <c r="S42" i="9"/>
  <c r="AM34" i="9"/>
  <c r="AI44" i="9"/>
  <c r="AS60" i="9" s="1"/>
  <c r="AJ44" i="9"/>
  <c r="AS61" i="9" s="1"/>
  <c r="AL44" i="9"/>
  <c r="T49" i="9"/>
  <c r="S44" i="9"/>
  <c r="AS65" i="9" s="1"/>
  <c r="U44" i="9"/>
  <c r="AI49" i="9"/>
  <c r="AS79" i="9"/>
  <c r="AT79" i="9"/>
  <c r="AJ48" i="9"/>
  <c r="AI47" i="9"/>
  <c r="AI48" i="9"/>
  <c r="AJ47" i="9"/>
  <c r="T44" i="9"/>
  <c r="V33" i="9"/>
  <c r="AM33" i="9" s="1"/>
  <c r="U47" i="9"/>
  <c r="U49" i="9"/>
  <c r="T47" i="9"/>
  <c r="S49" i="9"/>
  <c r="U48" i="9"/>
  <c r="T48" i="9"/>
  <c r="S47" i="9"/>
  <c r="V32" i="9"/>
  <c r="AM32" i="9" s="1"/>
  <c r="S48" i="9"/>
  <c r="V37" i="9"/>
  <c r="AM37" i="9" s="1"/>
  <c r="L12" i="18"/>
  <c r="R12" i="18" s="1"/>
  <c r="K12" i="18"/>
  <c r="T12" i="18" s="1"/>
  <c r="L18" i="18"/>
  <c r="U18" i="18" s="1"/>
  <c r="K18" i="18"/>
  <c r="Q18" i="18" s="1"/>
  <c r="L16" i="18"/>
  <c r="U16" i="18" s="1"/>
  <c r="K16" i="18"/>
  <c r="N16" i="18" s="1"/>
  <c r="J18" i="18"/>
  <c r="M18" i="18" s="1"/>
  <c r="J16" i="18"/>
  <c r="S16" i="18" s="1"/>
  <c r="J12" i="18"/>
  <c r="S12" i="18" s="1"/>
  <c r="J7" i="18"/>
  <c r="U4" i="18"/>
  <c r="T4" i="18"/>
  <c r="S4" i="18"/>
  <c r="R4" i="18"/>
  <c r="Q4" i="18"/>
  <c r="P4" i="18"/>
  <c r="O4" i="18"/>
  <c r="N4" i="18"/>
  <c r="M4" i="18"/>
  <c r="G9" i="18"/>
  <c r="G10" i="18" s="1"/>
  <c r="G11" i="18" s="1"/>
  <c r="G13" i="18" s="1"/>
  <c r="G14" i="18" s="1"/>
  <c r="G15" i="18" s="1"/>
  <c r="J5" i="18"/>
  <c r="K5" i="18" s="1"/>
  <c r="L5" i="18" s="1"/>
  <c r="Q5" i="18"/>
  <c r="R5" i="18" s="1"/>
  <c r="T5" i="18"/>
  <c r="U5" i="18" s="1"/>
  <c r="S15" i="18"/>
  <c r="T15" i="18" s="1"/>
  <c r="U15" i="18" s="1"/>
  <c r="P15" i="18"/>
  <c r="Q15" i="18" s="1"/>
  <c r="R15" i="18" s="1"/>
  <c r="M15" i="18"/>
  <c r="N15" i="18" s="1"/>
  <c r="O15" i="18" s="1"/>
  <c r="F80" i="18"/>
  <c r="F65" i="18"/>
  <c r="B58" i="18"/>
  <c r="B32" i="18"/>
  <c r="B31" i="18"/>
  <c r="AC21" i="18"/>
  <c r="AC27" i="18" s="1"/>
  <c r="AB21" i="18"/>
  <c r="AB27" i="18" s="1"/>
  <c r="AA21" i="18"/>
  <c r="AA27" i="18" s="1"/>
  <c r="B19" i="18"/>
  <c r="J15" i="18"/>
  <c r="K15" i="18" s="1"/>
  <c r="L15" i="18" s="1"/>
  <c r="S14" i="18"/>
  <c r="T14" i="18" s="1"/>
  <c r="U14" i="18" s="1"/>
  <c r="P14" i="18"/>
  <c r="Q14" i="18" s="1"/>
  <c r="R14" i="18" s="1"/>
  <c r="M14" i="18"/>
  <c r="N14" i="18" s="1"/>
  <c r="O14" i="18" s="1"/>
  <c r="K14" i="18"/>
  <c r="L14" i="18" s="1"/>
  <c r="S13" i="18"/>
  <c r="P13" i="18"/>
  <c r="Q13" i="18" s="1"/>
  <c r="R13" i="18" s="1"/>
  <c r="M13" i="18"/>
  <c r="N13" i="18" s="1"/>
  <c r="O13" i="18" s="1"/>
  <c r="K13" i="18"/>
  <c r="S11" i="18"/>
  <c r="T8" i="18" s="1"/>
  <c r="T10" i="18" s="1"/>
  <c r="P11" i="18"/>
  <c r="Q8" i="18" s="1"/>
  <c r="M11" i="18"/>
  <c r="N8" i="18" s="1"/>
  <c r="J11" i="18"/>
  <c r="K9" i="18" s="1"/>
  <c r="S10" i="18"/>
  <c r="P10" i="18"/>
  <c r="M10" i="18"/>
  <c r="J10" i="18"/>
  <c r="AD6" i="18"/>
  <c r="AD11" i="18" s="1"/>
  <c r="AD12" i="18" s="1"/>
  <c r="C5" i="18"/>
  <c r="B5" i="18"/>
  <c r="AC3" i="18"/>
  <c r="AB3" i="18"/>
  <c r="Q9" i="11"/>
  <c r="Q8" i="11"/>
  <c r="Q15" i="11"/>
  <c r="Q14" i="11"/>
  <c r="F65" i="11"/>
  <c r="B19" i="11"/>
  <c r="V49" i="9" l="1"/>
  <c r="V42" i="9"/>
  <c r="P60" i="9" s="1"/>
  <c r="P61" i="9" s="1"/>
  <c r="Q61" i="9" s="1"/>
  <c r="Q62" i="9" s="1"/>
  <c r="T45" i="9"/>
  <c r="AS66" i="9" s="1"/>
  <c r="AT66" i="9" s="1"/>
  <c r="AU66" i="9" s="1"/>
  <c r="AS62" i="9"/>
  <c r="AT60" i="9"/>
  <c r="AU60" i="9" s="1"/>
  <c r="AT61" i="9"/>
  <c r="AU61" i="9" s="1"/>
  <c r="V47" i="9"/>
  <c r="AT65" i="9" s="1"/>
  <c r="V48" i="9"/>
  <c r="V44" i="9"/>
  <c r="AJ63" i="9" s="1"/>
  <c r="AJ78" i="9" s="1"/>
  <c r="AJ82" i="9" s="1"/>
  <c r="T16" i="18"/>
  <c r="N12" i="18"/>
  <c r="Q12" i="18"/>
  <c r="U12" i="18"/>
  <c r="P17" i="18"/>
  <c r="P21" i="18" s="1"/>
  <c r="Q16" i="18"/>
  <c r="N18" i="18"/>
  <c r="T18" i="18"/>
  <c r="O18" i="18"/>
  <c r="M16" i="18"/>
  <c r="P18" i="18"/>
  <c r="O16" i="18"/>
  <c r="R18" i="18"/>
  <c r="M12" i="18"/>
  <c r="P16" i="18"/>
  <c r="S18" i="18"/>
  <c r="O12" i="18"/>
  <c r="R16" i="18"/>
  <c r="P12" i="18"/>
  <c r="M17" i="18"/>
  <c r="M21" i="18" s="1"/>
  <c r="S17" i="18"/>
  <c r="S21" i="18" s="1"/>
  <c r="Q9" i="18"/>
  <c r="Q11" i="18" s="1"/>
  <c r="R9" i="18" s="1"/>
  <c r="AB28" i="18"/>
  <c r="T9" i="18"/>
  <c r="T11" i="18" s="1"/>
  <c r="U8" i="18" s="1"/>
  <c r="U10" i="18" s="1"/>
  <c r="AC28" i="18"/>
  <c r="AC29" i="18"/>
  <c r="AC31" i="18" s="1"/>
  <c r="K8" i="18"/>
  <c r="K10" i="18" s="1"/>
  <c r="Q10" i="18"/>
  <c r="K11" i="18"/>
  <c r="L9" i="18" s="1"/>
  <c r="N10" i="18"/>
  <c r="T13" i="18"/>
  <c r="L13" i="18"/>
  <c r="I35" i="18" s="1"/>
  <c r="B26" i="18" s="1"/>
  <c r="J17" i="18"/>
  <c r="J21" i="18" s="1"/>
  <c r="N9" i="18"/>
  <c r="AJ14" i="11"/>
  <c r="AA14" i="11"/>
  <c r="H18" i="14"/>
  <c r="H17" i="14"/>
  <c r="H16" i="14"/>
  <c r="H15" i="14"/>
  <c r="H14" i="14"/>
  <c r="R14" i="11"/>
  <c r="S14" i="11" s="1"/>
  <c r="F80" i="11"/>
  <c r="F12" i="16"/>
  <c r="F11" i="16"/>
  <c r="F10" i="16"/>
  <c r="F9" i="16"/>
  <c r="F8" i="16"/>
  <c r="F7" i="16"/>
  <c r="F6" i="16"/>
  <c r="F5" i="16"/>
  <c r="F4" i="16"/>
  <c r="B58" i="11"/>
  <c r="AD13" i="10"/>
  <c r="H22" i="15"/>
  <c r="R7" i="10"/>
  <c r="AS67" i="9" l="1"/>
  <c r="AK63" i="9"/>
  <c r="AL63" i="9" s="1"/>
  <c r="AU65" i="9"/>
  <c r="AU67" i="9" s="1"/>
  <c r="AT67" i="9"/>
  <c r="Q17" i="18"/>
  <c r="Q21" i="18" s="1"/>
  <c r="H19" i="14"/>
  <c r="U13" i="18"/>
  <c r="T17" i="18"/>
  <c r="T21" i="18" s="1"/>
  <c r="T22" i="18" s="1"/>
  <c r="U9" i="18"/>
  <c r="U11" i="18" s="1"/>
  <c r="K17" i="18"/>
  <c r="K21" i="18" s="1"/>
  <c r="K22" i="18" s="1"/>
  <c r="L8" i="18"/>
  <c r="L10" i="18" s="1"/>
  <c r="I37" i="18" s="1"/>
  <c r="B27" i="18" s="1"/>
  <c r="B36" i="18" s="1"/>
  <c r="R11" i="18"/>
  <c r="N11" i="18"/>
  <c r="O8" i="18" s="1"/>
  <c r="O10" i="18" s="1"/>
  <c r="L11" i="18"/>
  <c r="R8" i="18"/>
  <c r="R10" i="18" s="1"/>
  <c r="U17" i="18" l="1"/>
  <c r="U21" i="18" s="1"/>
  <c r="R17" i="18"/>
  <c r="R21" i="18" s="1"/>
  <c r="R23" i="18" s="1"/>
  <c r="N17" i="18"/>
  <c r="N21" i="18" s="1"/>
  <c r="L17" i="18"/>
  <c r="L21" i="18" s="1"/>
  <c r="L22" i="18" s="1"/>
  <c r="O9" i="18"/>
  <c r="Q22" i="18"/>
  <c r="B13" i="18" l="1"/>
  <c r="B21" i="18"/>
  <c r="B38" i="18" s="1"/>
  <c r="U22" i="18"/>
  <c r="U23" i="18"/>
  <c r="B14" i="18" s="1"/>
  <c r="R22" i="18"/>
  <c r="L23" i="18"/>
  <c r="B11" i="18" s="1"/>
  <c r="N22" i="18"/>
  <c r="B25" i="18" s="1"/>
  <c r="B33" i="18" s="1"/>
  <c r="B37" i="18" s="1"/>
  <c r="O11" i="18"/>
  <c r="B22" i="18" l="1"/>
  <c r="O17" i="18"/>
  <c r="O21" i="18" s="1"/>
  <c r="O22" i="18" l="1"/>
  <c r="O23" i="18"/>
  <c r="B12" i="18" s="1"/>
  <c r="I9" i="14"/>
  <c r="I8" i="14"/>
  <c r="I7" i="14"/>
  <c r="I6" i="14"/>
  <c r="I5" i="14"/>
  <c r="I4" i="14"/>
  <c r="H5" i="14"/>
  <c r="H6" i="14"/>
  <c r="H7" i="14"/>
  <c r="H8" i="14"/>
  <c r="H9" i="14"/>
  <c r="H4" i="14"/>
  <c r="AJ15" i="11"/>
  <c r="AK15" i="11" s="1"/>
  <c r="AL15" i="11" s="1"/>
  <c r="AA15" i="11"/>
  <c r="AB15" i="11" s="1"/>
  <c r="AC15" i="11" s="1"/>
  <c r="R15" i="11"/>
  <c r="S15" i="11" s="1"/>
  <c r="T15" i="11" s="1"/>
  <c r="I15" i="11"/>
  <c r="J15" i="11" s="1"/>
  <c r="K15" i="11" s="1"/>
  <c r="AI9" i="11"/>
  <c r="Z9" i="11"/>
  <c r="AJ13" i="11"/>
  <c r="AK13" i="11" s="1"/>
  <c r="AL13" i="11" s="1"/>
  <c r="AA13" i="11"/>
  <c r="AB13" i="11" s="1"/>
  <c r="AC13" i="11" s="1"/>
  <c r="R13" i="11"/>
  <c r="S13" i="11" s="1"/>
  <c r="T13" i="11" s="1"/>
  <c r="AU6" i="11"/>
  <c r="AU11" i="11" s="1"/>
  <c r="AU12" i="11" s="1"/>
  <c r="AT3" i="11"/>
  <c r="AS3" i="11"/>
  <c r="Z9" i="10"/>
  <c r="B32" i="11"/>
  <c r="B31" i="11"/>
  <c r="AK14" i="11"/>
  <c r="AL14" i="11" s="1"/>
  <c r="AJ9" i="11"/>
  <c r="AK7" i="11" s="1"/>
  <c r="AJ8" i="11"/>
  <c r="AK5" i="11"/>
  <c r="AL5" i="11" s="1"/>
  <c r="AL3" i="11" s="1"/>
  <c r="AB5" i="11"/>
  <c r="AB3" i="11" s="1"/>
  <c r="AB14" i="11"/>
  <c r="AC14" i="11" s="1"/>
  <c r="AA9" i="11"/>
  <c r="AB7" i="11" s="1"/>
  <c r="AA8" i="11"/>
  <c r="T14" i="11"/>
  <c r="R9" i="11"/>
  <c r="S7" i="11" s="1"/>
  <c r="R8" i="11"/>
  <c r="T3" i="11"/>
  <c r="S3" i="11"/>
  <c r="J3" i="11"/>
  <c r="K3" i="11"/>
  <c r="I9" i="11"/>
  <c r="J7" i="11" s="1"/>
  <c r="I8" i="11"/>
  <c r="J14" i="11"/>
  <c r="K14" i="11" s="1"/>
  <c r="J13" i="11"/>
  <c r="K13" i="11" s="1"/>
  <c r="C5" i="11"/>
  <c r="B5" i="11"/>
  <c r="AU95" i="9"/>
  <c r="AT95" i="9"/>
  <c r="AT88" i="9"/>
  <c r="Z2" i="10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" i="9"/>
  <c r="AS73" i="9"/>
  <c r="AS80" i="9" s="1"/>
  <c r="AA4" i="10"/>
  <c r="AA3" i="10"/>
  <c r="AA2" i="10"/>
  <c r="Z4" i="10"/>
  <c r="Z3" i="10"/>
  <c r="T45" i="10"/>
  <c r="Q45" i="10"/>
  <c r="P45" i="10"/>
  <c r="O44" i="10"/>
  <c r="N44" i="10"/>
  <c r="M44" i="10"/>
  <c r="L44" i="10"/>
  <c r="V44" i="10" s="1"/>
  <c r="A44" i="10"/>
  <c r="O43" i="10"/>
  <c r="N43" i="10"/>
  <c r="M43" i="10"/>
  <c r="L43" i="10"/>
  <c r="V43" i="10" s="1"/>
  <c r="O42" i="10"/>
  <c r="N42" i="10"/>
  <c r="M42" i="10"/>
  <c r="L42" i="10"/>
  <c r="V42" i="10" s="1"/>
  <c r="X38" i="10"/>
  <c r="W38" i="10"/>
  <c r="V38" i="10"/>
  <c r="Q38" i="10"/>
  <c r="P38" i="10"/>
  <c r="O37" i="10"/>
  <c r="O38" i="10" s="1"/>
  <c r="N37" i="10"/>
  <c r="M37" i="10"/>
  <c r="L37" i="10"/>
  <c r="R36" i="10"/>
  <c r="S36" i="10" s="1"/>
  <c r="N35" i="10"/>
  <c r="M35" i="10"/>
  <c r="L35" i="10"/>
  <c r="N34" i="10"/>
  <c r="M34" i="10"/>
  <c r="L34" i="10"/>
  <c r="R33" i="10"/>
  <c r="S33" i="10" s="1"/>
  <c r="R32" i="10"/>
  <c r="S32" i="10" s="1"/>
  <c r="R31" i="10"/>
  <c r="S31" i="10" s="1"/>
  <c r="R30" i="10"/>
  <c r="S30" i="10" s="1"/>
  <c r="R29" i="10"/>
  <c r="S29" i="10" s="1"/>
  <c r="R28" i="10"/>
  <c r="S28" i="10" s="1"/>
  <c r="R27" i="10"/>
  <c r="S27" i="10" s="1"/>
  <c r="R26" i="10"/>
  <c r="S26" i="10" s="1"/>
  <c r="R25" i="10"/>
  <c r="S25" i="10" s="1"/>
  <c r="R24" i="10"/>
  <c r="S24" i="10" s="1"/>
  <c r="R23" i="10"/>
  <c r="S23" i="10" s="1"/>
  <c r="R22" i="10"/>
  <c r="S22" i="10" s="1"/>
  <c r="R21" i="10"/>
  <c r="S21" i="10" s="1"/>
  <c r="R20" i="10"/>
  <c r="S20" i="10" s="1"/>
  <c r="R19" i="10"/>
  <c r="S19" i="10" s="1"/>
  <c r="R18" i="10"/>
  <c r="S18" i="10" s="1"/>
  <c r="R17" i="10"/>
  <c r="S17" i="10" s="1"/>
  <c r="R16" i="10"/>
  <c r="S16" i="10" s="1"/>
  <c r="R15" i="10"/>
  <c r="R14" i="10"/>
  <c r="S14" i="10" s="1"/>
  <c r="R13" i="10"/>
  <c r="S13" i="10" s="1"/>
  <c r="R12" i="10"/>
  <c r="S12" i="10" s="1"/>
  <c r="R11" i="10"/>
  <c r="R10" i="10"/>
  <c r="S10" i="10" s="1"/>
  <c r="R9" i="10"/>
  <c r="S9" i="10" s="1"/>
  <c r="R8" i="10"/>
  <c r="S8" i="10" s="1"/>
  <c r="R6" i="10"/>
  <c r="S6" i="10" s="1"/>
  <c r="R5" i="10"/>
  <c r="S5" i="10" s="1"/>
  <c r="R4" i="10"/>
  <c r="S4" i="10" s="1"/>
  <c r="R3" i="10"/>
  <c r="S3" i="10" s="1"/>
  <c r="A3" i="10"/>
  <c r="A4" i="10" s="1"/>
  <c r="A5" i="10" s="1"/>
  <c r="A6" i="10" s="1"/>
  <c r="R2" i="10"/>
  <c r="S2" i="10" s="1"/>
  <c r="J45" i="9"/>
  <c r="J44" i="9"/>
  <c r="J43" i="9"/>
  <c r="AM31" i="9"/>
  <c r="N31" i="9"/>
  <c r="P31" i="9" s="1"/>
  <c r="AN31" i="9" s="1"/>
  <c r="AM30" i="9"/>
  <c r="N30" i="9"/>
  <c r="P30" i="9" s="1"/>
  <c r="AN30" i="9" s="1"/>
  <c r="AM29" i="9"/>
  <c r="N29" i="9"/>
  <c r="P29" i="9" s="1"/>
  <c r="AN29" i="9" s="1"/>
  <c r="AM28" i="9"/>
  <c r="N28" i="9"/>
  <c r="P28" i="9" s="1"/>
  <c r="AN28" i="9" s="1"/>
  <c r="AM27" i="9"/>
  <c r="N27" i="9"/>
  <c r="P27" i="9" s="1"/>
  <c r="AN27" i="9" s="1"/>
  <c r="AM26" i="9"/>
  <c r="N26" i="9"/>
  <c r="P26" i="9" s="1"/>
  <c r="AN26" i="9" s="1"/>
  <c r="AM25" i="9"/>
  <c r="N25" i="9"/>
  <c r="P25" i="9" s="1"/>
  <c r="AN25" i="9" s="1"/>
  <c r="AM24" i="9"/>
  <c r="N24" i="9"/>
  <c r="P24" i="9" s="1"/>
  <c r="AN24" i="9" s="1"/>
  <c r="AM23" i="9"/>
  <c r="N23" i="9"/>
  <c r="P23" i="9" s="1"/>
  <c r="AN23" i="9" s="1"/>
  <c r="AM22" i="9"/>
  <c r="N22" i="9"/>
  <c r="P22" i="9" s="1"/>
  <c r="AN22" i="9" s="1"/>
  <c r="AM21" i="9"/>
  <c r="N21" i="9"/>
  <c r="P21" i="9" s="1"/>
  <c r="AN21" i="9" s="1"/>
  <c r="AM20" i="9"/>
  <c r="N20" i="9"/>
  <c r="P20" i="9" s="1"/>
  <c r="AN20" i="9" s="1"/>
  <c r="AM19" i="9"/>
  <c r="P19" i="9"/>
  <c r="AN19" i="9" s="1"/>
  <c r="AM18" i="9"/>
  <c r="P18" i="9"/>
  <c r="AN18" i="9" s="1"/>
  <c r="AM17" i="9"/>
  <c r="P17" i="9"/>
  <c r="AN17" i="9" s="1"/>
  <c r="AM16" i="9"/>
  <c r="P16" i="9"/>
  <c r="AN16" i="9" s="1"/>
  <c r="AM15" i="9"/>
  <c r="P15" i="9"/>
  <c r="AN15" i="9" s="1"/>
  <c r="AM14" i="9"/>
  <c r="P14" i="9"/>
  <c r="AN14" i="9" s="1"/>
  <c r="AM13" i="9"/>
  <c r="P13" i="9"/>
  <c r="AN13" i="9" s="1"/>
  <c r="AM12" i="9"/>
  <c r="P12" i="9"/>
  <c r="AN12" i="9" s="1"/>
  <c r="AM11" i="9"/>
  <c r="P11" i="9"/>
  <c r="AN11" i="9" s="1"/>
  <c r="AM10" i="9"/>
  <c r="P10" i="9"/>
  <c r="AN10" i="9" s="1"/>
  <c r="AM9" i="9"/>
  <c r="P9" i="9"/>
  <c r="AN9" i="9" s="1"/>
  <c r="AM8" i="9"/>
  <c r="P8" i="9"/>
  <c r="AN8" i="9" s="1"/>
  <c r="AM7" i="9"/>
  <c r="P7" i="9"/>
  <c r="AN7" i="9" s="1"/>
  <c r="AM6" i="9"/>
  <c r="P6" i="9"/>
  <c r="AN6" i="9" s="1"/>
  <c r="AM5" i="9"/>
  <c r="P5" i="9"/>
  <c r="AM4" i="9"/>
  <c r="P4" i="9"/>
  <c r="AN4" i="9" s="1"/>
  <c r="P3" i="9"/>
  <c r="AN3" i="9" s="1"/>
  <c r="AN44" i="9" l="1"/>
  <c r="AN42" i="9"/>
  <c r="AK44" i="9"/>
  <c r="AJ45" i="9" s="1"/>
  <c r="AJ65" i="9" s="1"/>
  <c r="AK65" i="9" s="1"/>
  <c r="AL65" i="9" s="1"/>
  <c r="AS85" i="9"/>
  <c r="AT57" i="9"/>
  <c r="AT56" i="9"/>
  <c r="AS86" i="9"/>
  <c r="AK69" i="9"/>
  <c r="AL69" i="9" s="1"/>
  <c r="I21" i="11"/>
  <c r="I27" i="11" s="1"/>
  <c r="J6" i="11"/>
  <c r="J8" i="11" s="1"/>
  <c r="AJ21" i="11"/>
  <c r="AJ27" i="11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S6" i="11"/>
  <c r="S8" i="11" s="1"/>
  <c r="AK6" i="11"/>
  <c r="AK8" i="11" s="1"/>
  <c r="AK3" i="11"/>
  <c r="J9" i="11"/>
  <c r="AB6" i="11"/>
  <c r="AB8" i="11" s="1"/>
  <c r="AK9" i="11"/>
  <c r="AB9" i="11"/>
  <c r="S9" i="11"/>
  <c r="R21" i="11"/>
  <c r="R27" i="11" s="1"/>
  <c r="AC5" i="11"/>
  <c r="AC3" i="11" s="1"/>
  <c r="H35" i="11"/>
  <c r="B26" i="11" s="1"/>
  <c r="AR21" i="11"/>
  <c r="AR27" i="11" s="1"/>
  <c r="AA21" i="11"/>
  <c r="AA27" i="11" s="1"/>
  <c r="AS21" i="11"/>
  <c r="AS27" i="11" s="1"/>
  <c r="AS87" i="9"/>
  <c r="AS88" i="9" s="1"/>
  <c r="AV115" i="9"/>
  <c r="AV116" i="9" s="1"/>
  <c r="AA5" i="10"/>
  <c r="Z5" i="10"/>
  <c r="R34" i="10"/>
  <c r="S34" i="10" s="1"/>
  <c r="M45" i="10"/>
  <c r="R35" i="10"/>
  <c r="S35" i="10" s="1"/>
  <c r="R42" i="10"/>
  <c r="S42" i="10" s="1"/>
  <c r="W42" i="10"/>
  <c r="X42" i="10" s="1"/>
  <c r="W43" i="10"/>
  <c r="X43" i="10" s="1"/>
  <c r="N45" i="10"/>
  <c r="O45" i="10"/>
  <c r="N38" i="10"/>
  <c r="R43" i="10"/>
  <c r="S43" i="10" s="1"/>
  <c r="L38" i="10"/>
  <c r="W44" i="10"/>
  <c r="X44" i="10" s="1"/>
  <c r="S11" i="10"/>
  <c r="T11" i="10" s="1"/>
  <c r="M38" i="10"/>
  <c r="V45" i="10"/>
  <c r="L45" i="10"/>
  <c r="R37" i="10"/>
  <c r="S37" i="10" s="1"/>
  <c r="R44" i="10"/>
  <c r="S44" i="10" s="1"/>
  <c r="S15" i="10"/>
  <c r="T15" i="10" s="1"/>
  <c r="M80" i="9" l="1"/>
  <c r="AB54" i="9" s="1"/>
  <c r="AU56" i="9"/>
  <c r="AU58" i="9" s="1"/>
  <c r="AT58" i="9"/>
  <c r="AU57" i="9"/>
  <c r="AT59" i="9"/>
  <c r="AM3" i="9"/>
  <c r="AM44" i="9" s="1"/>
  <c r="AJ64" i="9"/>
  <c r="AK64" i="9" s="1"/>
  <c r="AL64" i="9" s="1"/>
  <c r="K6" i="11"/>
  <c r="K8" i="11" s="1"/>
  <c r="H37" i="11" s="1"/>
  <c r="B27" i="11" s="1"/>
  <c r="B36" i="11" s="1"/>
  <c r="S21" i="11"/>
  <c r="S27" i="11" s="1"/>
  <c r="S28" i="11" s="1"/>
  <c r="J21" i="11"/>
  <c r="J27" i="11" s="1"/>
  <c r="K7" i="11"/>
  <c r="K9" i="11" s="1"/>
  <c r="T6" i="11"/>
  <c r="T8" i="11" s="1"/>
  <c r="AL6" i="11"/>
  <c r="AL8" i="11" s="1"/>
  <c r="AL7" i="11"/>
  <c r="AL9" i="11" s="1"/>
  <c r="AK21" i="11"/>
  <c r="AK27" i="11" s="1"/>
  <c r="AK28" i="11" s="1"/>
  <c r="AC6" i="11"/>
  <c r="AC8" i="11" s="1"/>
  <c r="AB21" i="11"/>
  <c r="AB27" i="11" s="1"/>
  <c r="AB28" i="11" s="1"/>
  <c r="AC7" i="11"/>
  <c r="AC9" i="11" s="1"/>
  <c r="T7" i="11"/>
  <c r="AS28" i="11"/>
  <c r="AT21" i="11"/>
  <c r="AT27" i="11" s="1"/>
  <c r="AT28" i="11" s="1"/>
  <c r="W45" i="10"/>
  <c r="U15" i="10"/>
  <c r="S45" i="10"/>
  <c r="X45" i="10"/>
  <c r="U11" i="10"/>
  <c r="T38" i="10"/>
  <c r="R38" i="10"/>
  <c r="S38" i="10"/>
  <c r="R45" i="10"/>
  <c r="M82" i="9" l="1"/>
  <c r="M86" i="9" s="1"/>
  <c r="AB56" i="9"/>
  <c r="AB57" i="9" s="1"/>
  <c r="AB59" i="9" s="1"/>
  <c r="Q65" i="9"/>
  <c r="Q68" i="9" s="1"/>
  <c r="Q70" i="9" s="1"/>
  <c r="AJ62" i="9"/>
  <c r="AT85" i="9"/>
  <c r="AT62" i="9"/>
  <c r="AT73" i="9" s="1"/>
  <c r="AT80" i="9" s="1"/>
  <c r="AU86" i="9"/>
  <c r="AT86" i="9"/>
  <c r="AU59" i="9"/>
  <c r="K21" i="11"/>
  <c r="K27" i="11" s="1"/>
  <c r="K29" i="11" s="1"/>
  <c r="K31" i="11" s="1"/>
  <c r="B11" i="11" s="1"/>
  <c r="AL21" i="11"/>
  <c r="AL27" i="11" s="1"/>
  <c r="AC21" i="11"/>
  <c r="AC27" i="11" s="1"/>
  <c r="AC28" i="11" s="1"/>
  <c r="J28" i="11"/>
  <c r="T9" i="11"/>
  <c r="T21" i="11" s="1"/>
  <c r="T27" i="11" s="1"/>
  <c r="AT29" i="11"/>
  <c r="AT31" i="11" s="1"/>
  <c r="M95" i="9" l="1"/>
  <c r="M96" i="9" s="1"/>
  <c r="M97" i="9" s="1"/>
  <c r="M98" i="9" s="1"/>
  <c r="AK62" i="9"/>
  <c r="AL62" i="9" s="1"/>
  <c r="AL67" i="9" s="1"/>
  <c r="AJ74" i="9"/>
  <c r="AJ77" i="9" s="1"/>
  <c r="AJ67" i="9"/>
  <c r="AV85" i="9"/>
  <c r="AU85" i="9"/>
  <c r="AV84" i="9" s="1"/>
  <c r="AU62" i="9"/>
  <c r="AU73" i="9" s="1"/>
  <c r="AV78" i="9"/>
  <c r="K28" i="11"/>
  <c r="B25" i="11" s="1"/>
  <c r="B33" i="11" s="1"/>
  <c r="B37" i="11" s="1"/>
  <c r="AC29" i="11"/>
  <c r="AC31" i="11" s="1"/>
  <c r="B13" i="11" s="1"/>
  <c r="B21" i="11" s="1"/>
  <c r="B38" i="11" s="1"/>
  <c r="AL29" i="11"/>
  <c r="AL31" i="11" s="1"/>
  <c r="B14" i="11" s="1"/>
  <c r="AL28" i="11"/>
  <c r="T28" i="11"/>
  <c r="T29" i="11"/>
  <c r="T31" i="11" s="1"/>
  <c r="B12" i="11" s="1"/>
  <c r="AK67" i="9" l="1"/>
  <c r="AL70" i="9" s="1"/>
  <c r="AU80" i="9"/>
  <c r="AU81" i="9" s="1"/>
  <c r="B2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tc={46F86330-F34D-4EBD-8908-2207D2D672E5}</author>
    <author>tc={B7EA7071-A8F7-43CB-BDDA-A874FDE8D025}</author>
    <author>tc={23BBE922-16FA-4D01-A909-2DC73962C987}</author>
    <author>tc={8D6F1456-43A4-46A5-AD20-3576C35F7270}</author>
  </authors>
  <commentList>
    <comment ref="Y3" authorId="0" shapeId="0" xr:uid="{46F86330-F34D-4EBD-8908-2207D2D672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INCLUDES SALARY PLUS VISA RENEWAL</t>
      </text>
    </comment>
    <comment ref="Z3" authorId="1" shapeId="0" xr:uid="{B7EA7071-A8F7-43CB-BDDA-A874FDE8D0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INCLUDES SALARY PLUS VISA RENEWAL</t>
      </text>
    </comment>
    <comment ref="Y8" authorId="2" shapeId="0" xr:uid="{23BBE922-16FA-4D01-A909-2DC73962C987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SALARY PLUS VISA</t>
      </text>
    </comment>
    <comment ref="Z8" authorId="3" shapeId="0" xr:uid="{8D6F1456-43A4-46A5-AD20-3576C35F7270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SALARY PLUS VISA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tc={499B87E7-9342-4BA3-8337-3445F908F333}</author>
    <author>tc={775F1709-9DA7-4AB9-BD50-AAF8CD9C3142}</author>
    <author>tc={9AED9CA3-945F-44C4-8A33-09282862F7CB}</author>
    <author>tc={77A33B6B-105A-435A-B4C8-35ED0BE1F974}</author>
  </authors>
  <commentList>
    <comment ref="Z3" authorId="0" shapeId="0" xr:uid="{499B87E7-9342-4BA3-8337-3445F908F33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INCLUDES SALARY PLUS VISA RENEWAL</t>
      </text>
    </comment>
    <comment ref="AA3" authorId="1" shapeId="0" xr:uid="{775F1709-9DA7-4AB9-BD50-AAF8CD9C31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INCLUDES SALARY PLUS VISA RENEWAL</t>
      </text>
    </comment>
    <comment ref="Z8" authorId="2" shapeId="0" xr:uid="{9AED9CA3-945F-44C4-8A33-09282862F7CB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SALARY PLUS VISA</t>
      </text>
    </comment>
    <comment ref="AA8" authorId="3" shapeId="0" xr:uid="{77A33B6B-105A-435A-B4C8-35ED0BE1F974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SALARY PLUS VISA</t>
      </text>
    </comment>
  </commentList>
</comments>
</file>

<file path=xl/sharedStrings.xml><?xml version="1.0" encoding="utf-8"?>
<sst xmlns="http://schemas.openxmlformats.org/spreadsheetml/2006/main" count="32855" uniqueCount="1049">
  <si>
    <t>Invoice</t>
  </si>
  <si>
    <t>Status</t>
  </si>
  <si>
    <t>Company</t>
  </si>
  <si>
    <t>TAQA Ref. Number</t>
  </si>
  <si>
    <t>PO/RO Number</t>
  </si>
  <si>
    <t>Contract Ref Num</t>
  </si>
  <si>
    <t>Supplier Invoice</t>
  </si>
  <si>
    <t>Invoice Description</t>
  </si>
  <si>
    <t>Invoice Amount Without VAT</t>
  </si>
  <si>
    <t>Invoice Amount With VAT</t>
  </si>
  <si>
    <t>Last Successful Submit Date</t>
  </si>
  <si>
    <t>Work Flow Category</t>
  </si>
  <si>
    <t>Portion type</t>
  </si>
  <si>
    <t>Last Acceptance By End-User</t>
  </si>
  <si>
    <t>Payment Clearance Date</t>
  </si>
  <si>
    <t>History</t>
  </si>
  <si>
    <t>N77264</t>
  </si>
  <si>
    <t>CANCEL</t>
  </si>
  <si>
    <t>9942849</t>
  </si>
  <si>
    <t/>
  </si>
  <si>
    <t>N-19357</t>
  </si>
  <si>
    <t>EIRS-GTI-09131</t>
  </si>
  <si>
    <t>VISA CHARGES-1 EMPLOYEE &amp; DEPENDANTS (AMIN M</t>
  </si>
  <si>
    <t>N</t>
  </si>
  <si>
    <t>N75861</t>
  </si>
  <si>
    <t>PAID</t>
  </si>
  <si>
    <t>N41732</t>
  </si>
  <si>
    <t>EIRS-GTI-09130</t>
  </si>
  <si>
    <t>Outsourcing charges for September 2023 - 27 employees</t>
  </si>
  <si>
    <t>Y</t>
  </si>
  <si>
    <t>N79619</t>
  </si>
  <si>
    <t>N42266</t>
  </si>
  <si>
    <t>EIRS-GTI-09157</t>
  </si>
  <si>
    <t>FAMILY VISA CHARGES 2023 (MUBASHAR)</t>
  </si>
  <si>
    <t>N76732</t>
  </si>
  <si>
    <t>N41774</t>
  </si>
  <si>
    <t>EIRS-GTI-09365</t>
  </si>
  <si>
    <t>Outsourcing charges for October 2023- 26 Employees</t>
  </si>
  <si>
    <t>N79616</t>
  </si>
  <si>
    <t>N42268</t>
  </si>
  <si>
    <t>EIRS-GTI-09375</t>
  </si>
  <si>
    <t>FAMILY INSURANCE &amp; EMPLOYEE INSURANCE CHARGES 2023-2 EMPLOYESS</t>
  </si>
  <si>
    <t>N80180</t>
  </si>
  <si>
    <t>N42470</t>
  </si>
  <si>
    <t>EIRS-GTI-09416</t>
  </si>
  <si>
    <t>FAMILY VISA CHARGES 2023 (ALI AYAZ)</t>
  </si>
  <si>
    <t>N79612</t>
  </si>
  <si>
    <t>N42327</t>
  </si>
  <si>
    <t>EIRS-GTI-09626</t>
  </si>
  <si>
    <t>BUSINESS TRIP ALLOWANCE &amp; FAMILY VISA EXPENSES FOR 2 EMPLOYEES</t>
  </si>
  <si>
    <t>N80407</t>
  </si>
  <si>
    <t>EIRS-GTI-09631</t>
  </si>
  <si>
    <t>VISA CHARGES FOR 1 EMPLOYEE</t>
  </si>
  <si>
    <t>N81183</t>
  </si>
  <si>
    <t>N42628</t>
  </si>
  <si>
    <t>EIRS-GTI-09639</t>
  </si>
  <si>
    <t>INSURANCE CHARGES 2023- 1 EMPLOYEE'S DEPENDANT</t>
  </si>
  <si>
    <t>N78478</t>
  </si>
  <si>
    <t>N42090</t>
  </si>
  <si>
    <t>EIRS-GTI-09714</t>
  </si>
  <si>
    <t>Outsourcing charges for November 2023-27 employees</t>
  </si>
  <si>
    <t>N79527</t>
  </si>
  <si>
    <t>N42238</t>
  </si>
  <si>
    <t>EIRS-GTI-09909</t>
  </si>
  <si>
    <t>OUTSOURCING CHARGES FOR DECEMBER 2023 - 26 EMPLOYEES</t>
  </si>
  <si>
    <t>N79625</t>
  </si>
  <si>
    <t>N42396</t>
  </si>
  <si>
    <t>EIRS-GTI-10144</t>
  </si>
  <si>
    <t>OUTSOURCING CHARGES FOR JANUARY 2024 - 25 EMPLOYEES</t>
  </si>
  <si>
    <t>N81043</t>
  </si>
  <si>
    <t>N42623</t>
  </si>
  <si>
    <t>EIRS-GTI-10347</t>
  </si>
  <si>
    <t>OUTSOURCING CHARGES FOR FEBRUARY 2024 - 25 EMPLOYEES</t>
  </si>
  <si>
    <t>N81602</t>
  </si>
  <si>
    <t>EIRS-GTI-11519R</t>
  </si>
  <si>
    <t>Insurance &amp; Visa charges for 9 employees's familes</t>
  </si>
  <si>
    <t>N83556</t>
  </si>
  <si>
    <t>N43176</t>
  </si>
  <si>
    <t>EIRS-GTI-10295</t>
  </si>
  <si>
    <t>VISA CHARGES FOR 3 EMPLOYEES</t>
  </si>
  <si>
    <t>N84228</t>
  </si>
  <si>
    <t>N43747</t>
  </si>
  <si>
    <t>EIRS-GTI-10371</t>
  </si>
  <si>
    <t>VISA CHARGES FOR 8 EMPLOYEES</t>
  </si>
  <si>
    <t>N82470</t>
  </si>
  <si>
    <t>N43521</t>
  </si>
  <si>
    <t>EIRS-GTI-10624</t>
  </si>
  <si>
    <t>OUTSOURCING CHARGES FOR MARCH 2024 - 25 EMPLOYEES</t>
  </si>
  <si>
    <t>N85229</t>
  </si>
  <si>
    <t>N43749</t>
  </si>
  <si>
    <t>EIRS-GTI-10604</t>
  </si>
  <si>
    <t>INSURANCE CHARGES FOR EMPLOYEES &amp; DEPENDENTS</t>
  </si>
  <si>
    <t>N83742</t>
  </si>
  <si>
    <t>N43748</t>
  </si>
  <si>
    <t>EIRS-GTI-10826</t>
  </si>
  <si>
    <t>OUTSOURCING CHARGES FOR APRIL 2024 - 25 EMPLOYEES</t>
  </si>
  <si>
    <t>N85912</t>
  </si>
  <si>
    <t>N43750</t>
  </si>
  <si>
    <t>EIRS-GTI-10910</t>
  </si>
  <si>
    <t>INSURANCE CHARGES FOR EMPLOYEES &amp; FAMILIES</t>
  </si>
  <si>
    <t>N85671</t>
  </si>
  <si>
    <t>N43746</t>
  </si>
  <si>
    <t>EIRS-GTI-11160</t>
  </si>
  <si>
    <t>N85913</t>
  </si>
  <si>
    <t>N43825</t>
  </si>
  <si>
    <t>EIRS-GTI-11338</t>
  </si>
  <si>
    <t>OUTSOURCING CHARGES FOR JUNE 2024 - 28 EMPLOYEES</t>
  </si>
  <si>
    <t>N89807</t>
  </si>
  <si>
    <t>EIRS-GTI-11323</t>
  </si>
  <si>
    <t>INSURANCE CHARGES FOR 2 EMPLOYEES - 2024</t>
  </si>
  <si>
    <t>N88850</t>
  </si>
  <si>
    <t>N44296</t>
  </si>
  <si>
    <t>EIRS-GTI-11656</t>
  </si>
  <si>
    <t>OUTSOURCING CHARGES FOR JULY 2024 - 28 EMPLOYEES</t>
  </si>
  <si>
    <t>N88027</t>
  </si>
  <si>
    <t>N44293</t>
  </si>
  <si>
    <t>EIRS-GTI-11519</t>
  </si>
  <si>
    <t>N90069</t>
  </si>
  <si>
    <t>N44723</t>
  </si>
  <si>
    <t>EIRS-GTI-11614</t>
  </si>
  <si>
    <t>VISA CHARGES FOR - 2 EMPLOYEES DEPENDENTS</t>
  </si>
  <si>
    <t>N88693</t>
  </si>
  <si>
    <t>N44382</t>
  </si>
  <si>
    <t>EIRS-GTI-11653</t>
  </si>
  <si>
    <t>SPOUSE VISA CHARGES FOR - HANAFI AHMED</t>
  </si>
  <si>
    <t>N91060</t>
  </si>
  <si>
    <t>N45181</t>
  </si>
  <si>
    <t>EIRS-GTI-11931</t>
  </si>
  <si>
    <t>OUTSOURCING CHARGES FOR 28 EMPLOYEES - AUG 2024</t>
  </si>
  <si>
    <t>N91852</t>
  </si>
  <si>
    <t>N45182</t>
  </si>
  <si>
    <t>EIRS-GTI-12112</t>
  </si>
  <si>
    <t>OUTSOURCING CHARGES FOR SEPTEMBER 2024 - 28 EMPLOYEES</t>
  </si>
  <si>
    <t>N96393</t>
  </si>
  <si>
    <t>N45732</t>
  </si>
  <si>
    <t>EIRS-GTI-12404</t>
  </si>
  <si>
    <t>OUTSOURCING CHARGES FOR OCTOBER 2024 - 27 EMPLOYEES</t>
  </si>
  <si>
    <t>N92171</t>
  </si>
  <si>
    <t>N45519</t>
  </si>
  <si>
    <t>EIRS-GTI-11961</t>
  </si>
  <si>
    <t>INSURANCE CHARGES 2024 -25 - RUCHI</t>
  </si>
  <si>
    <t>N94419</t>
  </si>
  <si>
    <t>N45967</t>
  </si>
  <si>
    <t>EIRS-GTI-12267</t>
  </si>
  <si>
    <t>VISA CHARGES FOR 4 EMPLOYEES</t>
  </si>
  <si>
    <t>N92640</t>
  </si>
  <si>
    <t>N45611</t>
  </si>
  <si>
    <t>EIRS-GTI-11721</t>
  </si>
  <si>
    <t>VISA CHARGES 2024 FOR 1 EMPLOYEE DEPENDENT (SALEEM NAZER- SPOUSE)</t>
  </si>
  <si>
    <t>N97393</t>
  </si>
  <si>
    <t>N45966</t>
  </si>
  <si>
    <t>EIRS-GTI-12474</t>
  </si>
  <si>
    <t>INSURANCE CHARGES 2024 -25</t>
  </si>
  <si>
    <t>N98879</t>
  </si>
  <si>
    <t>N46811</t>
  </si>
  <si>
    <t>EIRS-GTI-12614</t>
  </si>
  <si>
    <t>DUTY TRAVEL REIMBURSMENT FOR 2 EMPLOYEES</t>
  </si>
  <si>
    <t>N99558</t>
  </si>
  <si>
    <t>N47068</t>
  </si>
  <si>
    <t>EIRS-GTI-12649</t>
  </si>
  <si>
    <t>VISA CHARGES IMRAN GULAM KHAN</t>
  </si>
  <si>
    <t>N97709</t>
  </si>
  <si>
    <t>N45735</t>
  </si>
  <si>
    <t>EIRS-GTI-12911</t>
  </si>
  <si>
    <t>OUTSOURCING CHARGES FOR NOVEMBER 2024 - 29 EMPLOYEES</t>
  </si>
  <si>
    <t>N97860</t>
  </si>
  <si>
    <t>N46121</t>
  </si>
  <si>
    <t>EIRS-GTI-13004</t>
  </si>
  <si>
    <t>OUTSOURCING CHARGES FOR DECEMBER 2024 - 29 EMPLOYEES</t>
  </si>
  <si>
    <t>N98978</t>
  </si>
  <si>
    <t>N46228</t>
  </si>
  <si>
    <t>EIRS-GTI-13098</t>
  </si>
  <si>
    <t>DIFFERENCE AMOUNT AGAINST CHARGES AGAINST INVOICE # 13004 FOR DECEMBER 2024</t>
  </si>
  <si>
    <t>N100572</t>
  </si>
  <si>
    <t>N46955</t>
  </si>
  <si>
    <t>EIRS-GTI-13012</t>
  </si>
  <si>
    <t>INSURANCE CHARGES 2024-25 - VAIBHAV SINGH</t>
  </si>
  <si>
    <t>N101913</t>
  </si>
  <si>
    <t>N47221</t>
  </si>
  <si>
    <t>EIRS-GTI-13015</t>
  </si>
  <si>
    <t>N100406</t>
  </si>
  <si>
    <t>N46480</t>
  </si>
  <si>
    <t>EIRS-GTI-13243</t>
  </si>
  <si>
    <t>OUTSOURCING CHARGES FOR JANUARY 2025 - 29 EMPLOYEES</t>
  </si>
  <si>
    <t>N103915</t>
  </si>
  <si>
    <t>N48095</t>
  </si>
  <si>
    <t>EIRS-GTI-13232</t>
  </si>
  <si>
    <t>INSURANCE CHARGES 2025</t>
  </si>
  <si>
    <t>N100721</t>
  </si>
  <si>
    <t>N46741</t>
  </si>
  <si>
    <t>EIRS-GTI-13481</t>
  </si>
  <si>
    <t>OUTSOURCING CHARGES FOR FEBRUARY 2025 - 30 EMPLOYEES</t>
  </si>
  <si>
    <t>N101487</t>
  </si>
  <si>
    <t>N47046</t>
  </si>
  <si>
    <t>EIRS-GTI-13033</t>
  </si>
  <si>
    <t>FAMILY VISA REIMBURSMENT 2025</t>
  </si>
  <si>
    <t>N102581</t>
  </si>
  <si>
    <t>N47425</t>
  </si>
  <si>
    <t>EIRS-GTI-13693</t>
  </si>
  <si>
    <t>OUTSOURCING CHARGES FOR MARCH 2025 - 29 EMPLOYEES</t>
  </si>
  <si>
    <t>N104821</t>
  </si>
  <si>
    <t>N48346</t>
  </si>
  <si>
    <t>EIRS-GTI-13862</t>
  </si>
  <si>
    <t>FINAL SETTLEMENT - RAMAKRISHNA SUBRAMANIAN</t>
  </si>
  <si>
    <t>N103689</t>
  </si>
  <si>
    <t>N48071</t>
  </si>
  <si>
    <t>EIRS-GTI-13684</t>
  </si>
  <si>
    <t>ONE TIME ALLOWANCE  - CONTINGENT EMPLOYEES</t>
  </si>
  <si>
    <t>N105530</t>
  </si>
  <si>
    <t>N47905</t>
  </si>
  <si>
    <t>EIRS-GTI-14068</t>
  </si>
  <si>
    <t>OUTSOURCING CHARGES FOR APRIL 2025 - 30 EMPLOYEES</t>
  </si>
  <si>
    <t>N105208</t>
  </si>
  <si>
    <t>N48347</t>
  </si>
  <si>
    <t>EIRS-GTI-14233</t>
  </si>
  <si>
    <t>FINAL SETTLEMENT - MUHAMMAD MUBASHAR ARSHAD</t>
  </si>
  <si>
    <t>N107167</t>
  </si>
  <si>
    <t>N48715</t>
  </si>
  <si>
    <t>EIRS-GTI-14287</t>
  </si>
  <si>
    <t>INSURANCE CHARGES FOR 25 EMPLOYEES &amp; DEPENDENTS</t>
  </si>
  <si>
    <t>N106008</t>
  </si>
  <si>
    <t>N48383</t>
  </si>
  <si>
    <t>EIRS-GTI-14319</t>
  </si>
  <si>
    <t>OUTSOURCING CHARGES FOR MAY 2025-29 EMPLOYEES</t>
  </si>
  <si>
    <t>N107501</t>
  </si>
  <si>
    <t>N48894</t>
  </si>
  <si>
    <t>EIRS-GTI-14622</t>
  </si>
  <si>
    <t>Outsourcing Charges for June 2025</t>
  </si>
  <si>
    <t>N110398</t>
  </si>
  <si>
    <t>N49020</t>
  </si>
  <si>
    <t>EIRS-GTI-14870</t>
  </si>
  <si>
    <t>OUTSOURCING CHARGES FOR JULY 2025</t>
  </si>
  <si>
    <t>N110399</t>
  </si>
  <si>
    <t>N49028</t>
  </si>
  <si>
    <t>EIRS-GTI-14989</t>
  </si>
  <si>
    <t>FINAL SETTLEMENT 2025 - SUMBAL ZAHOOR AHMAD</t>
  </si>
  <si>
    <t>N114020</t>
  </si>
  <si>
    <t>N51003</t>
  </si>
  <si>
    <t>EIRS-GTI-15146</t>
  </si>
  <si>
    <t>FAMILY VISA RENEWAL REIMBURSEMENT - HATEM AHMED HELAL ELAZHARY</t>
  </si>
  <si>
    <t>N111135</t>
  </si>
  <si>
    <t>N49394</t>
  </si>
  <si>
    <t>EIRS-GTI-15174</t>
  </si>
  <si>
    <t>OUTSOURCING CHARGES FOR AUGUST 2025</t>
  </si>
  <si>
    <t>N112728</t>
  </si>
  <si>
    <t>N49504</t>
  </si>
  <si>
    <t>EIRS-GTI-15421</t>
  </si>
  <si>
    <t>OUTSOURCING CHARGES FOR SEPTEMBER 2025</t>
  </si>
  <si>
    <t>N114021</t>
  </si>
  <si>
    <t>N51004</t>
  </si>
  <si>
    <t>EIRS-GTI-15372</t>
  </si>
  <si>
    <t>FINAL SETTLEMENT 2025 - NICOLA ALISON SANGSTER</t>
  </si>
  <si>
    <t>N112440</t>
  </si>
  <si>
    <t>N49661</t>
  </si>
  <si>
    <t>EIRS-GTI-15232</t>
  </si>
  <si>
    <t>FAMILY VISA RENEWAL REIMBURSEMENT - IMRAN GULAM</t>
  </si>
  <si>
    <t>N113797</t>
  </si>
  <si>
    <t>N51002</t>
  </si>
  <si>
    <t>EIRS-GTI-15382</t>
  </si>
  <si>
    <t>EXCEPTIONAL BONUS CHARGES FOR 2 EMPLOYEES</t>
  </si>
  <si>
    <t>N118297</t>
  </si>
  <si>
    <t>N51036</t>
  </si>
  <si>
    <t>EIRS-GTI-15489</t>
  </si>
  <si>
    <t>REIMBURSEMENT FOR VISA COST - 14 EMPLOYEES</t>
  </si>
  <si>
    <t>N116392</t>
  </si>
  <si>
    <t>N51006</t>
  </si>
  <si>
    <t>EIRS-GTI-15486</t>
  </si>
  <si>
    <t>INSURANCE CHARGES 2025/2026 FOR 5 EMPLOYEES &amp; 3 DEPENDENTS</t>
  </si>
  <si>
    <t>N115504</t>
  </si>
  <si>
    <t>N50925</t>
  </si>
  <si>
    <t>EIRS-GTI-15651</t>
  </si>
  <si>
    <t>Outsourcing charges for October 2025</t>
  </si>
  <si>
    <t>N116396</t>
  </si>
  <si>
    <t>N51007</t>
  </si>
  <si>
    <t>EIRS-GTI-15623</t>
  </si>
  <si>
    <t>FINAL SETTLEMENT 2025 - ALI AYAZ KHAN IMTIAZ KHAN</t>
  </si>
  <si>
    <t>N116397</t>
  </si>
  <si>
    <t>N51008</t>
  </si>
  <si>
    <t>EIRS-GTI-15620</t>
  </si>
  <si>
    <t>FAMILY VISA CHARGES REIMBURSEMENT 2025 - SATYA NARAYANA RAJU BHUPATHIRAJU</t>
  </si>
  <si>
    <t>N117909</t>
  </si>
  <si>
    <t>N50927</t>
  </si>
  <si>
    <t>EIRS-GTI-16056</t>
  </si>
  <si>
    <t>OUTSOURCING CHARGES FOR NOVEMBER 2025</t>
  </si>
  <si>
    <t>N118298</t>
  </si>
  <si>
    <t>N51037</t>
  </si>
  <si>
    <t>EIRS-GTI-16055</t>
  </si>
  <si>
    <t>EMPLOYEE EXPENSES REIMBURSEMENT 2025 - 4 EMPLOYEES</t>
  </si>
  <si>
    <t>N118584</t>
  </si>
  <si>
    <t>N51009</t>
  </si>
  <si>
    <t>EIRS-GTI-16389</t>
  </si>
  <si>
    <t>Outsourcing Charges for December 2025</t>
  </si>
  <si>
    <t>Visa</t>
  </si>
  <si>
    <t>BONUS</t>
  </si>
  <si>
    <t>SI #</t>
  </si>
  <si>
    <t>EMP ID #</t>
  </si>
  <si>
    <t>EMPLOYEE NAME</t>
  </si>
  <si>
    <t>DESIGNATION</t>
  </si>
  <si>
    <t>VISA</t>
  </si>
  <si>
    <t>DOJ</t>
  </si>
  <si>
    <t>11212</t>
  </si>
  <si>
    <t>AHMED KHALIL SOLIMAN KHALIL</t>
  </si>
  <si>
    <t>WATER ASSET PERFORMANCE ENGINEER</t>
  </si>
  <si>
    <t>TRANSCO OS</t>
  </si>
  <si>
    <t>EIRS</t>
  </si>
  <si>
    <t>EGYPT</t>
  </si>
  <si>
    <t>11213</t>
  </si>
  <si>
    <t>ASIM SAYED EL AMIN MUSTAFA</t>
  </si>
  <si>
    <t>TECHNICAL ADVISOR</t>
  </si>
  <si>
    <t>SUDAN</t>
  </si>
  <si>
    <t>11215</t>
  </si>
  <si>
    <t>HANAFI AHMED MOHAMED IBRAHIM ELHANAFI</t>
  </si>
  <si>
    <t>DATA GOVERNANCE ENGINEER</t>
  </si>
  <si>
    <t>11216</t>
  </si>
  <si>
    <t>JAMAL A M ABUDAQQA</t>
  </si>
  <si>
    <t>SENIOR INFRASTRUCTURE COORDINATION ENGINEER</t>
  </si>
  <si>
    <t>PALESTINE</t>
  </si>
  <si>
    <t>11217</t>
  </si>
  <si>
    <t>MOHAMED OSMAN MOHAMED ALHASSAN MOHAMED OSMAN</t>
  </si>
  <si>
    <t>SENIOR SURVEYOR</t>
  </si>
  <si>
    <t>11218</t>
  </si>
  <si>
    <t>AMIN MEFLEH HUSSIEN ALI</t>
  </si>
  <si>
    <t>CONTRACT ENGINEER</t>
  </si>
  <si>
    <t>11219</t>
  </si>
  <si>
    <t>HATEM AHMED HELAL ELAZHARY</t>
  </si>
  <si>
    <t>SENIOR INVENTORY OFFICER</t>
  </si>
  <si>
    <t>11220</t>
  </si>
  <si>
    <t>KHALID DARWISH ALI ALDHAHRI</t>
  </si>
  <si>
    <t>LIGHT VEHICLE DRIVER</t>
  </si>
  <si>
    <t>OMAN</t>
  </si>
  <si>
    <t>11224</t>
  </si>
  <si>
    <t>RABIYA ABDUL VAHAB ABDUL VAHAB ABDUL KHADER</t>
  </si>
  <si>
    <t>ADMIN ASSISTANT</t>
  </si>
  <si>
    <t>INDIA</t>
  </si>
  <si>
    <t>11226</t>
  </si>
  <si>
    <t>YOUSIF AL HOSANI</t>
  </si>
  <si>
    <t>TRANSFER</t>
  </si>
  <si>
    <t>EMIRATES</t>
  </si>
  <si>
    <t>11227</t>
  </si>
  <si>
    <t>ASHRAF ABOUELKASSEM HAMZA HIMED</t>
  </si>
  <si>
    <t>STORE LABORER</t>
  </si>
  <si>
    <t>11228</t>
  </si>
  <si>
    <t>AWNI MOHAMED ISMAIL RAMADAN</t>
  </si>
  <si>
    <t>ACCOUNTS PAYABLE ACCOUNTANT</t>
  </si>
  <si>
    <t>11235</t>
  </si>
  <si>
    <t>RANJAN CHAKRAVARTY RAMPRASAD CHAKRAVARTY</t>
  </si>
  <si>
    <t>AUTOMATION &amp; DIGITALIZATION SPECIALIST</t>
  </si>
  <si>
    <t>11236</t>
  </si>
  <si>
    <t>SUMATHI SENTHIL KUMAR MUTHU VEL</t>
  </si>
  <si>
    <t>CMMS DATA QUALITY GOVERNANCE ENGINEER</t>
  </si>
  <si>
    <t>11238</t>
  </si>
  <si>
    <t>SALEEM NAZER KOKKOTTIL KOKKOTTIL ABDUL NAZER</t>
  </si>
  <si>
    <t>GRAPHIC DESIGNER</t>
  </si>
  <si>
    <t>11239</t>
  </si>
  <si>
    <t>JOANN CARREON OTADOY</t>
  </si>
  <si>
    <t>GENERAL LEDGER ACCOUNTANT</t>
  </si>
  <si>
    <t>PHILIPPINES</t>
  </si>
  <si>
    <t>1137</t>
  </si>
  <si>
    <t>AMTUL BUSHRA RIAZ AHMED</t>
  </si>
  <si>
    <t>TALENT ACQUISITION OFFICER</t>
  </si>
  <si>
    <t>12062</t>
  </si>
  <si>
    <t>HALA NASR ELDIN ABOUSRIE AHMED SHIHAB</t>
  </si>
  <si>
    <t>EXECUTIVE ASSISTANT, CORPORATE SERVICES OFFICE</t>
  </si>
  <si>
    <t>12339</t>
  </si>
  <si>
    <t>IMRAN GULAM KHAN KHAN GULAM</t>
  </si>
  <si>
    <t>12697</t>
  </si>
  <si>
    <t>PADRAIC RALPH BERRY</t>
  </si>
  <si>
    <t>PROJECT SPECIALIST</t>
  </si>
  <si>
    <t>SOUTH AFRICA</t>
  </si>
  <si>
    <t>12773</t>
  </si>
  <si>
    <t>RUCHI SAURABH CHATURVEDI MAHESH GOKULESH CHATURVEDI</t>
  </si>
  <si>
    <t>TALENT ACQUISITION PARTNER</t>
  </si>
  <si>
    <t>13096</t>
  </si>
  <si>
    <t>MATHUR VENKATARAMAN SURESH KUMAR MATHUR RAMAN VENKATARAMAN</t>
  </si>
  <si>
    <t>PROCUREMENT SPECIALIST</t>
  </si>
  <si>
    <t>13098</t>
  </si>
  <si>
    <t>VAIBHAV SRIVASTAVA SHAILENDRA SINGH SRIVASTAVA</t>
  </si>
  <si>
    <t>HR TECHNOLOGY PROJECT SPECIALIST</t>
  </si>
  <si>
    <t>13511</t>
  </si>
  <si>
    <t>AMIR ELZUBIER IDRIS</t>
  </si>
  <si>
    <t>WATER ASSET DIVISION ADVISOR</t>
  </si>
  <si>
    <t>MULTIMEDIA OFFICER</t>
  </si>
  <si>
    <t>13914</t>
  </si>
  <si>
    <t>SATYA NARAYANA RAJU BHUPATHIRAJU</t>
  </si>
  <si>
    <t>FUSION EPM SUPPORT</t>
  </si>
  <si>
    <t>LIAKHATH PASHA SHAIK ANWAR PASHA SHAIK</t>
  </si>
  <si>
    <t>TRAINING OFFICER</t>
  </si>
  <si>
    <t>JALPIT HARESHKUMAR GARACH HARESHKUMAR BIHARILAL GARACH</t>
  </si>
  <si>
    <t>NMM SPECIALIST</t>
  </si>
  <si>
    <t>EPRS</t>
  </si>
  <si>
    <t>RISHIKESH GOVARDHAN KONDAVATHINI KONDAVATHINI</t>
  </si>
  <si>
    <t xml:space="preserve">POWER SYSTEM STUDY ENGINEER </t>
  </si>
  <si>
    <t>SALEM JRAIB SAKEN ALARAADA ALHARTHI</t>
  </si>
  <si>
    <t>CAREER DEVELOPMENT FRAMEWORK ADVISOR</t>
  </si>
  <si>
    <t>MANJULATHA MANDALI VENKATA SATYANARAYANA MURTHY MANDALI</t>
  </si>
  <si>
    <t>ASSOCIATE OD &amp; PLANNING</t>
  </si>
  <si>
    <t>SUNIL KUMAR RAMA NANDAN PRASAD</t>
  </si>
  <si>
    <t>SR NMM ENGINEER</t>
  </si>
  <si>
    <t>ELIZA BIEN MANALO MACAPAGAL</t>
  </si>
  <si>
    <t>ASSOCIATE ACCOUNTS PAYABLE</t>
  </si>
  <si>
    <t>Cutt off date</t>
  </si>
  <si>
    <t xml:space="preserve">Year </t>
  </si>
  <si>
    <t>Remarks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</si>
  <si>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</si>
  <si>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</si>
  <si>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</si>
  <si>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</si>
  <si>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</si>
  <si>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</si>
  <si>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</si>
  <si>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</si>
  <si>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OMER HAMZA MOHAMED KHEIR IBRAHIM</t>
  </si>
  <si>
    <t>ADOLBETH QUICO MONTUYA</t>
  </si>
  <si>
    <t>NAVANEET PARTHASARATHY PARTHASARATHY  RAGHAVAN PILLAI</t>
  </si>
  <si>
    <t>ASSOCIATE CORPORATE CATEGORY</t>
  </si>
  <si>
    <t>Yussef Hassan Hossny</t>
  </si>
  <si>
    <t>EXPECTED NEW HIRING</t>
  </si>
  <si>
    <t>Vacant 1</t>
  </si>
  <si>
    <t>Vacant 2</t>
  </si>
  <si>
    <t>Vacant 3</t>
  </si>
  <si>
    <t>TOTAL</t>
  </si>
  <si>
    <t>EMPLOYEE NAME.</t>
  </si>
  <si>
    <t>EMPLOYEE</t>
  </si>
  <si>
    <t>SPOUSE</t>
  </si>
  <si>
    <t>CHIILD 1</t>
  </si>
  <si>
    <t>CHILD 2</t>
  </si>
  <si>
    <t>CHILD 3</t>
  </si>
  <si>
    <t>CHILD 4</t>
  </si>
  <si>
    <t xml:space="preserve">TOTAL </t>
  </si>
  <si>
    <t>WITHOUT vat</t>
  </si>
  <si>
    <t>REMARKS</t>
  </si>
  <si>
    <t>EMPLOYEE COST</t>
  </si>
  <si>
    <t>DEPENDENT COST</t>
  </si>
  <si>
    <t xml:space="preserve">TOAL INSURANCE COST </t>
  </si>
  <si>
    <t>Total</t>
  </si>
  <si>
    <t>VACANT POSITION/EXPECTED HIRING</t>
  </si>
  <si>
    <t>WITHOUT VAT</t>
  </si>
  <si>
    <t>Expected Hiring</t>
  </si>
  <si>
    <t>Row Labels</t>
  </si>
  <si>
    <t>Grand Total</t>
  </si>
  <si>
    <t>(blank)</t>
  </si>
  <si>
    <t>Dependents</t>
  </si>
  <si>
    <t xml:space="preserve">Salary </t>
  </si>
  <si>
    <t>Insurance</t>
  </si>
  <si>
    <t>AMI</t>
  </si>
  <si>
    <t>INFLATION</t>
  </si>
  <si>
    <t>Sep 2026</t>
  </si>
  <si>
    <t>Oct 2026</t>
  </si>
  <si>
    <t>Nov 2026</t>
  </si>
  <si>
    <t>Dec 2026</t>
  </si>
  <si>
    <t>outlier</t>
  </si>
  <si>
    <t>Scenario 1: Gross Salary @ AED30k</t>
  </si>
  <si>
    <t>Scenario 2: Gross Salary @ AED35k</t>
  </si>
  <si>
    <t>Assumptions</t>
  </si>
  <si>
    <t>Input</t>
  </si>
  <si>
    <t>Year1</t>
  </si>
  <si>
    <t>Year2</t>
  </si>
  <si>
    <t>Year3</t>
  </si>
  <si>
    <t>CW Assumptions in #'s</t>
  </si>
  <si>
    <t>Basic Salary - avg</t>
  </si>
  <si>
    <t>Gross Salary - avg</t>
  </si>
  <si>
    <t>adding Bonus 60% of Basic Salary</t>
  </si>
  <si>
    <t>per year</t>
  </si>
  <si>
    <t>Total base year (annual) *12</t>
  </si>
  <si>
    <t>Calculating EoSB at end of Yr3</t>
  </si>
  <si>
    <t>21 days @ 3 yrs</t>
  </si>
  <si>
    <t>Visa Cancellation</t>
  </si>
  <si>
    <t xml:space="preserve">Total Estimate </t>
  </si>
  <si>
    <t>*Note: we have excluded the outlier amounts of AED78k</t>
  </si>
  <si>
    <t>Max</t>
  </si>
  <si>
    <t>Mid</t>
  </si>
  <si>
    <t>Min</t>
  </si>
  <si>
    <t>Emp</t>
  </si>
  <si>
    <t>Dependent</t>
  </si>
  <si>
    <t>Bonus</t>
  </si>
  <si>
    <t>Insurance Schedule</t>
  </si>
  <si>
    <t>Avg</t>
  </si>
  <si>
    <t>Proposed contract value</t>
  </si>
  <si>
    <t>One time cost</t>
  </si>
  <si>
    <t>Annual Salary</t>
  </si>
  <si>
    <t>EOSB - to be paid by Yr End of Y3</t>
  </si>
  <si>
    <t>Difference increase Y2-Y1</t>
  </si>
  <si>
    <t>Insurance Cost - Emp</t>
  </si>
  <si>
    <t>Insurance Cost - Dep</t>
  </si>
  <si>
    <t>Markup</t>
  </si>
  <si>
    <t>Visa costs</t>
  </si>
  <si>
    <t>Visa cancellation</t>
  </si>
  <si>
    <t>EOSB</t>
  </si>
  <si>
    <t>average</t>
  </si>
  <si>
    <t>36 months</t>
  </si>
  <si>
    <t>Scenario 1: Proposed Contract Value</t>
  </si>
  <si>
    <t>Dep</t>
  </si>
  <si>
    <t>Emp+Dep</t>
  </si>
  <si>
    <t>multiplied by # CW</t>
  </si>
  <si>
    <t>Scenario 3: Gross Salary @ AED30k - with CW constant at 39</t>
  </si>
  <si>
    <t>Scenario 4: Gross Salary @ AED35k - with CW constant at 39</t>
  </si>
  <si>
    <t>Scenario 1</t>
  </si>
  <si>
    <t>Scenario 2</t>
  </si>
  <si>
    <t>Scenario 3</t>
  </si>
  <si>
    <t>Scenario 4</t>
  </si>
  <si>
    <t>Scenario 5</t>
  </si>
  <si>
    <t>Summary</t>
  </si>
  <si>
    <t>3 year value</t>
  </si>
  <si>
    <t>original contract</t>
  </si>
  <si>
    <t>variation</t>
  </si>
  <si>
    <t>recommended</t>
  </si>
  <si>
    <t>increase</t>
  </si>
  <si>
    <t>Insurance Total</t>
  </si>
  <si>
    <t xml:space="preserve">new hires </t>
  </si>
  <si>
    <t>for 3 years * 14 new hires</t>
  </si>
  <si>
    <t>new hires cost</t>
  </si>
  <si>
    <t>count</t>
  </si>
  <si>
    <t>Scenario 5: Keep as is</t>
  </si>
  <si>
    <t>annual</t>
  </si>
  <si>
    <t>insurance</t>
  </si>
  <si>
    <t>per month</t>
  </si>
  <si>
    <t>Total for one year</t>
  </si>
  <si>
    <t>one time payment</t>
  </si>
  <si>
    <t>per person</t>
  </si>
  <si>
    <t>adding AMI - Gross Salary</t>
  </si>
  <si>
    <t>Visa Cost (Emp+Dep)</t>
  </si>
  <si>
    <t>Age</t>
  </si>
  <si>
    <t>CW-021294</t>
  </si>
  <si>
    <t>CW-021292</t>
  </si>
  <si>
    <t>CW-026470</t>
  </si>
  <si>
    <t>CW-021446</t>
  </si>
  <si>
    <t>CW-025903</t>
  </si>
  <si>
    <t>CW-021126</t>
  </si>
  <si>
    <t>CW-021426</t>
  </si>
  <si>
    <t>CW-020288</t>
  </si>
  <si>
    <t>CW-021448</t>
  </si>
  <si>
    <t>CW-021289</t>
  </si>
  <si>
    <t>CW-021435</t>
  </si>
  <si>
    <t>CW-021430</t>
  </si>
  <si>
    <t>CW-021442</t>
  </si>
  <si>
    <t>CW-021444</t>
  </si>
  <si>
    <t>CW-021293</t>
  </si>
  <si>
    <t>CW-021284</t>
  </si>
  <si>
    <t>CW-021041</t>
  </si>
  <si>
    <t>CW-021429</t>
  </si>
  <si>
    <t>CW-021438</t>
  </si>
  <si>
    <t>CW-021428</t>
  </si>
  <si>
    <t>CW-021445</t>
  </si>
  <si>
    <t>CW-021441</t>
  </si>
  <si>
    <t>60+</t>
  </si>
  <si>
    <t>50's</t>
  </si>
  <si>
    <t>20s</t>
  </si>
  <si>
    <t>30's</t>
  </si>
  <si>
    <t>40s</t>
  </si>
  <si>
    <t>Group Age</t>
  </si>
  <si>
    <t>Count of EMPLOYEE2</t>
  </si>
  <si>
    <t>Per Emp</t>
  </si>
  <si>
    <t>Emp Count</t>
  </si>
  <si>
    <t>CHIILD 2</t>
  </si>
  <si>
    <t>Age Group</t>
  </si>
  <si>
    <t>Average of EMPLOYEE</t>
  </si>
  <si>
    <t>Avg Per Emp</t>
  </si>
  <si>
    <t>Job Code</t>
  </si>
  <si>
    <t>Engineer</t>
  </si>
  <si>
    <t>Advisor</t>
  </si>
  <si>
    <t>Specialist</t>
  </si>
  <si>
    <t>TQT GOLD</t>
  </si>
  <si>
    <t>TQT SILVER</t>
  </si>
  <si>
    <t>TQT SEHTAK</t>
  </si>
  <si>
    <t>60-65</t>
  </si>
  <si>
    <t>65+</t>
  </si>
  <si>
    <t>56-59</t>
  </si>
  <si>
    <t>51-55</t>
  </si>
  <si>
    <t>41-45</t>
  </si>
  <si>
    <t>45-48</t>
  </si>
  <si>
    <t>36-40</t>
  </si>
  <si>
    <t>31-35</t>
  </si>
  <si>
    <t>26-29</t>
  </si>
  <si>
    <t>male</t>
  </si>
  <si>
    <t>female</t>
  </si>
  <si>
    <t>0-15</t>
  </si>
  <si>
    <t>16-20</t>
  </si>
  <si>
    <t>21-25</t>
  </si>
  <si>
    <t>26-30</t>
  </si>
  <si>
    <t>46-50</t>
  </si>
  <si>
    <t>66-99</t>
  </si>
  <si>
    <t>Sehtak</t>
  </si>
  <si>
    <t>Silver</t>
  </si>
  <si>
    <t>Gold</t>
  </si>
  <si>
    <t>Male</t>
  </si>
  <si>
    <t>Female</t>
  </si>
  <si>
    <t>age group</t>
  </si>
  <si>
    <t>TQT No.</t>
  </si>
  <si>
    <t>Min of TQT GOLD</t>
  </si>
  <si>
    <t>Min of TQT SILVER</t>
  </si>
  <si>
    <t>Min of TQT SEHTAK</t>
  </si>
  <si>
    <t>Average of SPOUSE</t>
  </si>
  <si>
    <t>Average of CHIILD 1</t>
  </si>
  <si>
    <t>Average of CHILD 2</t>
  </si>
  <si>
    <t>Average of CHILD 3</t>
  </si>
  <si>
    <t>Insurance Cost - Dep (3 kids)</t>
  </si>
  <si>
    <t>Scenario 3: Gross Salary @ AED30k - CW same</t>
  </si>
  <si>
    <t>Ref</t>
  </si>
  <si>
    <t>NJ</t>
  </si>
  <si>
    <t>Onetime Cost</t>
  </si>
  <si>
    <t>Salary</t>
  </si>
  <si>
    <t xml:space="preserve">EOSB </t>
  </si>
  <si>
    <t>Total Cost @ # CW per year</t>
  </si>
  <si>
    <t>Scenario 4: Gross Salary @ AED35k - CW same</t>
  </si>
  <si>
    <t>Y1</t>
  </si>
  <si>
    <t>Y2</t>
  </si>
  <si>
    <t>Y3</t>
  </si>
  <si>
    <t>Annual Salary @ 12 months</t>
  </si>
  <si>
    <t>Base year (annual) *12</t>
  </si>
  <si>
    <t>per CW</t>
  </si>
  <si>
    <t>Marital Status</t>
  </si>
  <si>
    <t>Married</t>
  </si>
  <si>
    <t>Spouse</t>
  </si>
  <si>
    <t>Insurance Employee</t>
  </si>
  <si>
    <t>Insurance Spouse</t>
  </si>
  <si>
    <t>Total Insurance</t>
  </si>
  <si>
    <t>Child 1</t>
  </si>
  <si>
    <t>Insurance Child</t>
  </si>
  <si>
    <t>370 PROFIT</t>
  </si>
  <si>
    <t>Child 1+2+3</t>
  </si>
  <si>
    <t>Single</t>
  </si>
  <si>
    <t>Child 1+2</t>
  </si>
  <si>
    <t>370 Profit</t>
  </si>
  <si>
    <t>married</t>
  </si>
  <si>
    <t>single</t>
  </si>
  <si>
    <t>Figures are based on actuals and the assumption is we maintain current situation plus we revise insurance cost</t>
  </si>
  <si>
    <t>Annual Salary (12 months)</t>
  </si>
  <si>
    <t>max</t>
  </si>
  <si>
    <t>avg</t>
  </si>
  <si>
    <t>min</t>
  </si>
  <si>
    <t>Total 3 yrs</t>
  </si>
  <si>
    <t xml:space="preserve">We Propose </t>
  </si>
  <si>
    <t>Based on Actuals</t>
  </si>
  <si>
    <t>Forecast</t>
  </si>
  <si>
    <t>Annual gross salary+bonus+ami</t>
  </si>
  <si>
    <t>Bonus @ 60%</t>
  </si>
  <si>
    <t>not used in calculation of bonus</t>
  </si>
  <si>
    <t>Residency+Visa Fees</t>
  </si>
  <si>
    <t>AMI @ 2% + Inflation 2%</t>
  </si>
  <si>
    <t>Y1 actual figures used. For Y2 &amp; Y3 we added the maximum of this category</t>
  </si>
  <si>
    <t>Comment</t>
  </si>
  <si>
    <t>2400 for visa renewal and residency.</t>
  </si>
  <si>
    <t>Total to pay</t>
  </si>
  <si>
    <t>Contract value</t>
  </si>
  <si>
    <t>VO amount</t>
  </si>
  <si>
    <t>NAVANEET PARTHASARATHY PARTHASARATHY RAGHAVAN PILLAI</t>
  </si>
  <si>
    <t>SAMAR MOHDAR BIN HADI</t>
  </si>
  <si>
    <t>COLIN STUART SANGSTER</t>
  </si>
  <si>
    <t>SR. ASSOCIATE, HR PROJECTS</t>
  </si>
  <si>
    <t>CEO ADVISOR</t>
  </si>
  <si>
    <t>BRITAIN</t>
  </si>
  <si>
    <t>buffer / included in salary</t>
  </si>
  <si>
    <t>salaries total</t>
  </si>
  <si>
    <t>Salaries</t>
  </si>
  <si>
    <t>4 months salary</t>
  </si>
  <si>
    <t>one month</t>
  </si>
  <si>
    <t>total cost</t>
  </si>
  <si>
    <t>insurance cost</t>
  </si>
  <si>
    <t>8 new employees</t>
  </si>
  <si>
    <t>September 2023 - 27 employees</t>
  </si>
  <si>
    <t>October 2023- 26 Employees</t>
  </si>
  <si>
    <t>November 2023-27 employees</t>
  </si>
  <si>
    <t>DECEMBER 2023 - 26 EMPLOYEES</t>
  </si>
  <si>
    <t>JANUARY 2024 - 25 EMPLOYEES</t>
  </si>
  <si>
    <t>FEBRUARY 2024 - 25 EMPLOYEES</t>
  </si>
  <si>
    <t>MARCH 2024 - 25 EMPLOYEES</t>
  </si>
  <si>
    <t>APRIL 2024 - 25 EMPLOYEES</t>
  </si>
  <si>
    <t>JUNE 2024 - 28 EMPLOYEES</t>
  </si>
  <si>
    <t>JULY 2024 - 28 EMPLOYEES</t>
  </si>
  <si>
    <t>AUG 2024 - 28 EMPLOYEES</t>
  </si>
  <si>
    <t>SEPTEMBER 2024 - 28 EMPLOYEES</t>
  </si>
  <si>
    <t>Summay Table</t>
  </si>
  <si>
    <t>Total Salaries per year</t>
  </si>
  <si>
    <t>Salary Wise</t>
  </si>
  <si>
    <t>Insurance per year</t>
  </si>
  <si>
    <t>370 Profit per year</t>
  </si>
  <si>
    <t>Residency+Visa Fees per year</t>
  </si>
  <si>
    <t>EOSB per year</t>
  </si>
  <si>
    <t>Total Non Salary excluding EOSB</t>
  </si>
  <si>
    <t>VISA PROCESSING</t>
  </si>
  <si>
    <t>INSURANCE</t>
  </si>
  <si>
    <t>roundup</t>
  </si>
  <si>
    <t>370 profit</t>
  </si>
  <si>
    <t>HC change</t>
  </si>
  <si>
    <t>Delta salary</t>
  </si>
  <si>
    <t>Year</t>
  </si>
  <si>
    <t>Headcount</t>
  </si>
  <si>
    <t>Inusrance</t>
  </si>
  <si>
    <t>Delta Insurance</t>
  </si>
  <si>
    <t>ADD COST OF NJ (4 MONTHS SALARY)</t>
  </si>
  <si>
    <t>TOTAL DELTA COST</t>
  </si>
  <si>
    <t>ADD BONUS</t>
  </si>
  <si>
    <t>SUM OF SALARY + INSURANCE DELTA</t>
  </si>
  <si>
    <t>ADD EOSB</t>
  </si>
  <si>
    <t>MINUS COST OF CONVERTED FTE</t>
  </si>
  <si>
    <t>OTHER COST</t>
  </si>
  <si>
    <t>Categorgy</t>
  </si>
  <si>
    <t>Reportinig Period</t>
  </si>
  <si>
    <t>VO AMOUNT TO TRANSFER</t>
  </si>
  <si>
    <t>NEW CONTRACT VALUE</t>
  </si>
  <si>
    <t>VISA/OTHERS</t>
  </si>
  <si>
    <t>2026</t>
  </si>
  <si>
    <t>2027</t>
  </si>
  <si>
    <t>2028</t>
  </si>
  <si>
    <t>2029</t>
  </si>
  <si>
    <t>Column Labels</t>
  </si>
  <si>
    <t>Total amount</t>
  </si>
  <si>
    <t>Sum of Total amount</t>
  </si>
  <si>
    <t>WITH VAT</t>
  </si>
  <si>
    <t>until april 2026</t>
  </si>
  <si>
    <t>12 month</t>
  </si>
  <si>
    <t>Total paid until April 2026</t>
  </si>
  <si>
    <t>remaining balance from contract</t>
  </si>
  <si>
    <t>YTD JUNE</t>
  </si>
  <si>
    <t>Jul</t>
  </si>
  <si>
    <t>Aug</t>
  </si>
  <si>
    <t>Sep</t>
  </si>
  <si>
    <t>FAMILY VISA CHARGES REIMBURSEMENT 2026 - MANJULATHA MANDALI</t>
  </si>
  <si>
    <t>FAMILY VISA CHARGES REIMBURSEMENT 2026 - NAVANEET PARTHASARATHY</t>
  </si>
  <si>
    <t>VISA STAMPING FEE AGAINST PASSPORT  - SUNIL KUMAR RAMANANDAN PRASAD</t>
  </si>
  <si>
    <t>REIMBURSEMENT OF VISA CHARGES - 7 EMPLOYEES</t>
  </si>
  <si>
    <t>N121855</t>
  </si>
  <si>
    <t>N51893</t>
  </si>
  <si>
    <t>EIRS-GTI-16640</t>
  </si>
  <si>
    <t>OUTSOURCING CHARGES FOR JANUARY 2026</t>
  </si>
  <si>
    <t>N122612</t>
  </si>
  <si>
    <t>N52264</t>
  </si>
  <si>
    <t>EIRS-GTI-16871</t>
  </si>
  <si>
    <t>OUTSOURCING CHARGES FOR FEBRUARY 2026</t>
  </si>
  <si>
    <t>N123805</t>
  </si>
  <si>
    <t>N52423</t>
  </si>
  <si>
    <t>EIRS-GTI-16969</t>
  </si>
  <si>
    <t>OUTSOURCING CHARGES FOR MARCH 2026</t>
  </si>
  <si>
    <t>N124939</t>
  </si>
  <si>
    <t>N52793</t>
  </si>
  <si>
    <t>EIRS-GTI-17038</t>
  </si>
  <si>
    <t>N124941</t>
  </si>
  <si>
    <t>N52824</t>
  </si>
  <si>
    <t>EIRS-GTI-17043</t>
  </si>
  <si>
    <t>FINAL SETTLEMENT 2026 - AMIN MEFLEH HUSSIEN ALI</t>
  </si>
  <si>
    <t>N124940</t>
  </si>
  <si>
    <t>N52794</t>
  </si>
  <si>
    <t>EIRS-GTI-17042</t>
  </si>
  <si>
    <t>N126001</t>
  </si>
  <si>
    <t>N52851</t>
  </si>
  <si>
    <t>EIRS-GTI-17316</t>
  </si>
  <si>
    <t>OUTSOURCING CHARGES FOR APRIL 2026</t>
  </si>
  <si>
    <t>N124942</t>
  </si>
  <si>
    <t>N52848</t>
  </si>
  <si>
    <t>EIRS-GTI-17105</t>
  </si>
  <si>
    <t>N125659</t>
  </si>
  <si>
    <t>N52849</t>
  </si>
  <si>
    <t>EIRS-GTI-17137</t>
  </si>
  <si>
    <t>AIR FARE REIMBURSEMENT - 1 EMPLOYEE</t>
  </si>
  <si>
    <t>N125660</t>
  </si>
  <si>
    <t>N52850</t>
  </si>
  <si>
    <t>EIRS-GTI-17160</t>
  </si>
  <si>
    <t>N126002</t>
  </si>
  <si>
    <t>N52942</t>
  </si>
  <si>
    <t>EIRS-GTI-17231</t>
  </si>
  <si>
    <t>REIMBURSMENT OF BONUS PAYMENT 2025</t>
  </si>
  <si>
    <t>N127609</t>
  </si>
  <si>
    <t>UNDRREVIEW</t>
  </si>
  <si>
    <t>EIRS-GTI-17726</t>
  </si>
  <si>
    <t>OUTSOURCING CHARGES FOR MAY 2026-</t>
  </si>
  <si>
    <t>CAT1</t>
  </si>
  <si>
    <t xml:space="preserve">FINAL SETTLEMENT </t>
  </si>
  <si>
    <t>Others</t>
  </si>
  <si>
    <t>May</t>
  </si>
  <si>
    <t>Jun</t>
  </si>
  <si>
    <t>Oct</t>
  </si>
  <si>
    <t>Nov</t>
  </si>
  <si>
    <t>Dec</t>
  </si>
  <si>
    <t>Jan</t>
  </si>
  <si>
    <t>Feb</t>
  </si>
  <si>
    <t>Mar</t>
  </si>
  <si>
    <t>Apr</t>
  </si>
  <si>
    <t>Active</t>
  </si>
  <si>
    <t>CTC</t>
  </si>
  <si>
    <t>Max of CTC</t>
  </si>
  <si>
    <t>Emp ID</t>
  </si>
  <si>
    <t>Emp Name</t>
  </si>
  <si>
    <t>Designation</t>
  </si>
  <si>
    <t>Client</t>
  </si>
  <si>
    <t>done</t>
  </si>
  <si>
    <t>Nationality</t>
  </si>
  <si>
    <t>Start Date</t>
  </si>
  <si>
    <t>Comments</t>
  </si>
  <si>
    <t>BONUS of Gross Salary (of one month)</t>
  </si>
  <si>
    <t>Male Premium</t>
  </si>
  <si>
    <t>Plan Name</t>
  </si>
  <si>
    <t>Female Premium without Matemity</t>
  </si>
  <si>
    <t>[0-15]</t>
  </si>
  <si>
    <t>[16-20]</t>
  </si>
  <si>
    <t>[21-25]</t>
  </si>
  <si>
    <t>[26-30]</t>
  </si>
  <si>
    <t>[31-35]</t>
  </si>
  <si>
    <t>[36-40]</t>
  </si>
  <si>
    <t>[41-45]</t>
  </si>
  <si>
    <t>[51-55]</t>
  </si>
  <si>
    <t>[56-59]</t>
  </si>
  <si>
    <t>[60-65]</t>
  </si>
  <si>
    <t>[66-99]</t>
  </si>
  <si>
    <t>Female Premium with Maternity</t>
  </si>
  <si>
    <t>Premier TC1</t>
  </si>
  <si>
    <t>Enhanced Platinum Plus TC1</t>
  </si>
  <si>
    <t>Enhanced Gold Plus TC1</t>
  </si>
  <si>
    <t>[46-50]</t>
  </si>
  <si>
    <t>Enhanced Silver Plus TC1</t>
  </si>
  <si>
    <t>Premier TC2</t>
  </si>
  <si>
    <t>Enhanced Gold Plus TC2</t>
  </si>
  <si>
    <t>Enhanced Silver Plus TC2</t>
  </si>
  <si>
    <t>Enhanced Bronze Plus TC2</t>
  </si>
  <si>
    <t>Enhanced Gold Plus TC3</t>
  </si>
  <si>
    <t>Enhanced Silver Plus TC3</t>
  </si>
  <si>
    <t>Enhanced Bronze Plus TC3</t>
  </si>
  <si>
    <t>Enhanced Platinum Plus TC3</t>
  </si>
  <si>
    <t>Enhanced Platinum Plus TC2</t>
  </si>
  <si>
    <t>YTD SPEND</t>
  </si>
  <si>
    <t>PENDING</t>
  </si>
  <si>
    <t>AVAILABLE TO SPEND</t>
  </si>
  <si>
    <t>Total to Spend</t>
  </si>
  <si>
    <t>additions</t>
  </si>
  <si>
    <t xml:space="preserve">Child </t>
  </si>
  <si>
    <t>OUT STANDING DAYS</t>
  </si>
  <si>
    <t>OUTSTANDING DAYS IN AED</t>
  </si>
  <si>
    <t>FINAL EOSB INCLUDING OUTSTANDING DAYS</t>
  </si>
  <si>
    <t>Serial #</t>
  </si>
  <si>
    <t>One mont Salary</t>
  </si>
  <si>
    <t>TRANSCO OS - HEALTH INSURANCE RENEWAL CHARGES 2026/2027 FOR 31 EMPLOYEE &amp; DEPENDENTS</t>
  </si>
  <si>
    <t>Sl No</t>
  </si>
  <si>
    <t>Principal / Employee Name</t>
  </si>
  <si>
    <t>Dependency / Relation</t>
  </si>
  <si>
    <t>Policy Holder Name / Member Name</t>
  </si>
  <si>
    <t>Sex</t>
  </si>
  <si>
    <t>Insurance Card No.</t>
  </si>
  <si>
    <t>Policy Effective Date From</t>
  </si>
  <si>
    <t>Policy Effective Date To</t>
  </si>
  <si>
    <t>Daman Bill Ref. No.</t>
  </si>
  <si>
    <t>Total Insurance Premium Amount</t>
  </si>
  <si>
    <t>VAT @5%</t>
  </si>
  <si>
    <t>Net Amount</t>
  </si>
  <si>
    <t>Q 1/4
12377010</t>
  </si>
  <si>
    <t>Q 2/4  
12377011</t>
  </si>
  <si>
    <t>Q 3/4
12377012</t>
  </si>
  <si>
    <t>Q 4/4
12377013</t>
  </si>
  <si>
    <t>PRINCIPAL</t>
  </si>
  <si>
    <t>M</t>
  </si>
  <si>
    <t>ABU DHABI</t>
  </si>
  <si>
    <t>F</t>
  </si>
  <si>
    <t>CHILD</t>
  </si>
  <si>
    <t>CHILD 1</t>
  </si>
  <si>
    <t>DUBAI</t>
  </si>
  <si>
    <t>GCC NATIONAL</t>
  </si>
  <si>
    <t xml:space="preserve"> </t>
  </si>
  <si>
    <t>% of basic vs gross</t>
  </si>
  <si>
    <t>Markup @370</t>
  </si>
  <si>
    <t>Basic</t>
  </si>
  <si>
    <t>Allow</t>
  </si>
  <si>
    <t>Gross Salary</t>
  </si>
  <si>
    <t>John Doe 1</t>
  </si>
  <si>
    <t>John Doe 2</t>
  </si>
  <si>
    <t>John Doe 3</t>
  </si>
  <si>
    <t>John Doe 4</t>
  </si>
  <si>
    <t>John Doe 5</t>
  </si>
  <si>
    <t>John Doe 6</t>
  </si>
  <si>
    <t>John Doe 7</t>
  </si>
  <si>
    <t>John Doe 8</t>
  </si>
  <si>
    <t>John Doe 9</t>
  </si>
  <si>
    <t>John Doe 10</t>
  </si>
  <si>
    <t>John Doe 11</t>
  </si>
  <si>
    <t>John Doe 12</t>
  </si>
  <si>
    <t>John Doe 13</t>
  </si>
  <si>
    <t>John Doe 14</t>
  </si>
  <si>
    <t>John Doe 15</t>
  </si>
  <si>
    <t>John Doe 16</t>
  </si>
  <si>
    <t>John Doe 17</t>
  </si>
  <si>
    <t>John Doe 18</t>
  </si>
  <si>
    <t>John Doe 19</t>
  </si>
  <si>
    <t>John Doe 20</t>
  </si>
  <si>
    <t>John Doe 21</t>
  </si>
  <si>
    <t>John Doe 22</t>
  </si>
  <si>
    <t>John Doe 23</t>
  </si>
  <si>
    <t>John Doe 24</t>
  </si>
  <si>
    <t>John Doe 26</t>
  </si>
  <si>
    <t>John Doe 27</t>
  </si>
  <si>
    <t>John Doe 28</t>
  </si>
  <si>
    <t>John Doe 29</t>
  </si>
  <si>
    <t>John Doe 30</t>
  </si>
  <si>
    <t>John Doe 31</t>
  </si>
  <si>
    <t>John Doe 32</t>
  </si>
  <si>
    <t>John Doe 33</t>
  </si>
  <si>
    <t>John Doe 34</t>
  </si>
  <si>
    <t>John Doe 35</t>
  </si>
  <si>
    <t>Employee Name</t>
  </si>
  <si>
    <t>Visa Expiry</t>
  </si>
  <si>
    <t>LC Expiry</t>
  </si>
  <si>
    <t>WP Only: Golden Visa</t>
  </si>
  <si>
    <t>WP Only: GCC , EID Exp.: 01/11/2027</t>
  </si>
  <si>
    <t>WP Only: Relative Sponsorship</t>
  </si>
  <si>
    <t xml:space="preserve">No WP - As per client </t>
  </si>
  <si>
    <t>EPRS Visa</t>
  </si>
  <si>
    <t>Under process</t>
  </si>
  <si>
    <t>TQT - Water Assets</t>
  </si>
  <si>
    <t>TQT - Business Planning</t>
  </si>
  <si>
    <t>TQT - Power Planning</t>
  </si>
  <si>
    <t>TQT - Operations Technology Strategy</t>
  </si>
  <si>
    <t>TQT - People Engagement</t>
  </si>
  <si>
    <t>TQT - Organizational Development &amp; Planning</t>
  </si>
  <si>
    <t>TQT - Financial Operations</t>
  </si>
  <si>
    <t>TQT - External Communications</t>
  </si>
  <si>
    <t>TQT - Corporate Communications</t>
  </si>
  <si>
    <t>TQT - Procurement Power Category</t>
  </si>
  <si>
    <t>TQT - Chief Executive Office</t>
  </si>
  <si>
    <t>TQT - Chief Corporate Services Office</t>
  </si>
  <si>
    <t>TQT - Infrastructure Coordination</t>
  </si>
  <si>
    <t>TQT - Chief Operating Office</t>
  </si>
  <si>
    <t>TQT - Inventory Management</t>
  </si>
  <si>
    <t>TQT - Asset Information</t>
  </si>
  <si>
    <t>TQT - Financial Control</t>
  </si>
  <si>
    <t>TQT - Talent Acquisition</t>
  </si>
  <si>
    <t>TQT - Asset Management Services</t>
  </si>
  <si>
    <t>TQT - Supply Chain</t>
  </si>
  <si>
    <t>TQT - Transport &amp; Fleet Services</t>
  </si>
  <si>
    <t>TQT - Water Asset Strategy &amp; Performance</t>
  </si>
  <si>
    <t>TQT - HSEQ Management</t>
  </si>
  <si>
    <t>CURRENT_DEPT</t>
  </si>
  <si>
    <t>until his EOSB gets paid</t>
  </si>
  <si>
    <t>Inactive</t>
  </si>
  <si>
    <t>Salary increase on renewal of contract</t>
  </si>
  <si>
    <t>29138.5</t>
  </si>
  <si>
    <t>TQT ID</t>
  </si>
  <si>
    <t>Joining Date</t>
  </si>
  <si>
    <t>Position title</t>
  </si>
  <si>
    <t>Job Title</t>
  </si>
  <si>
    <t>Supervisor ID</t>
  </si>
  <si>
    <t>Supervisor Name</t>
  </si>
  <si>
    <t>Function</t>
  </si>
  <si>
    <t>Office</t>
  </si>
  <si>
    <t>Directorate</t>
  </si>
  <si>
    <t>Direct org.</t>
  </si>
  <si>
    <t>DOB</t>
  </si>
  <si>
    <t>End of Contract</t>
  </si>
  <si>
    <t>Original DoJ</t>
  </si>
  <si>
    <t>Contract Start Date</t>
  </si>
  <si>
    <t>Contract Cutt off date</t>
  </si>
  <si>
    <t>Tenure</t>
  </si>
  <si>
    <t>CAT_Age Group</t>
  </si>
  <si>
    <t>CAT_Tenure</t>
  </si>
  <si>
    <t>CAT_Contract Ending</t>
  </si>
  <si>
    <t>Sr Associate HR Projects</t>
  </si>
  <si>
    <t>Sr Associate</t>
  </si>
  <si>
    <t>Bader Alhammadi</t>
  </si>
  <si>
    <t>Human Resources - HRD</t>
  </si>
  <si>
    <t>Dr.Afif Saif AlYafei</t>
  </si>
  <si>
    <t>Bahaa Khalil Omran</t>
  </si>
  <si>
    <t>Engineer, Water Asset Performance</t>
  </si>
  <si>
    <t>Benjamin Redwood</t>
  </si>
  <si>
    <t>TQT - Asset Management</t>
  </si>
  <si>
    <t>Asset Management - COO</t>
  </si>
  <si>
    <t>TRANSCO - Water Asset Strategy &amp; Performance - COO</t>
  </si>
  <si>
    <t>Technical Advisor</t>
  </si>
  <si>
    <t>Bruce</t>
  </si>
  <si>
    <t>TRANSCO - Power Asset Management - COO</t>
  </si>
  <si>
    <t>Sr. Engineer, Infrastructure Coordination</t>
  </si>
  <si>
    <t>Senior Engineer</t>
  </si>
  <si>
    <t>YOUSIF ABDUL RAHMAN AHMED MOHAMMED ALMARZOUQI</t>
  </si>
  <si>
    <t>TRANSCO - Infrastructure Coordination &amp; Services - COO</t>
  </si>
  <si>
    <t>Sr. Technician, Surveying</t>
  </si>
  <si>
    <t>Senior Technician</t>
  </si>
  <si>
    <t>Sr. Associate, Inventory</t>
  </si>
  <si>
    <t>Senior Associate</t>
  </si>
  <si>
    <t>MOHAMED ALI MOHAMED A. FAISAL ALSHEHHI</t>
  </si>
  <si>
    <t>TQT - Chief Financial Office</t>
  </si>
  <si>
    <t>Supply Chain - PSS</t>
  </si>
  <si>
    <t>TRANSCO - Inventory Management - PSS</t>
  </si>
  <si>
    <t>Clerk, Driver</t>
  </si>
  <si>
    <t>Clerk</t>
  </si>
  <si>
    <t>AHMED NASSER MOHAMMED NASSER AL SENANI</t>
  </si>
  <si>
    <t>TQT - Support Services</t>
  </si>
  <si>
    <t>Shared Services - PSS</t>
  </si>
  <si>
    <t>TRANSCO - Transport - PSS</t>
  </si>
  <si>
    <t>Assistant, Management</t>
  </si>
  <si>
    <t>Assistant</t>
  </si>
  <si>
    <t>PAUL ANDREW ROBERTS</t>
  </si>
  <si>
    <t>TQT - Safety &amp; Risk Management</t>
  </si>
  <si>
    <t>HSEQ</t>
  </si>
  <si>
    <t>TRANSCO - HSEQ - SRM</t>
  </si>
  <si>
    <t>Advisor, Technical</t>
  </si>
  <si>
    <t>Afif Saif Nasser Harhara Alyafei</t>
  </si>
  <si>
    <t>CEO</t>
  </si>
  <si>
    <t>TRANSCO - CEO</t>
  </si>
  <si>
    <t>Clerk, Stores</t>
  </si>
  <si>
    <t>Eid Abdulla Sidiqi Alhammadi</t>
  </si>
  <si>
    <t>TQT - Financial Operations &amp; Internal Controls</t>
  </si>
  <si>
    <t>Finance - FIN</t>
  </si>
  <si>
    <t>TRANSCO - Financial Operations - FIN</t>
  </si>
  <si>
    <t>Associate, Accounts Payable Accounting</t>
  </si>
  <si>
    <t>Associate</t>
  </si>
  <si>
    <t>Lead, Automation &amp; Digitalization</t>
  </si>
  <si>
    <t>Lead</t>
  </si>
  <si>
    <t>Ramakrishna Subramanian</t>
  </si>
  <si>
    <t>TRANSCO - Operations - COO</t>
  </si>
  <si>
    <t>Engineer, CMMS Data Quality Governance</t>
  </si>
  <si>
    <t>Ahmed Mohamed Abdulla ALWahedi</t>
  </si>
  <si>
    <t>TRANSCO - Asset Information - COO</t>
  </si>
  <si>
    <t>Associate, Graphic Design</t>
  </si>
  <si>
    <t>Hessa Alemadi</t>
  </si>
  <si>
    <t>TRANSCO - External Communications - HRD</t>
  </si>
  <si>
    <t>Associate, General Ledger Accounting</t>
  </si>
  <si>
    <t>Jasmine Kooner</t>
  </si>
  <si>
    <t>TRANSCO - Financial Controlling - FIN</t>
  </si>
  <si>
    <t>Associate, Talent Acquisition</t>
  </si>
  <si>
    <t>Abdulrahman Mohammed R AlMane</t>
  </si>
  <si>
    <t>TQT - HR Operations</t>
  </si>
  <si>
    <t>TRANSCO - Talent Acquisition - HRD</t>
  </si>
  <si>
    <t>Executive Assistant, Corporate Services Office</t>
  </si>
  <si>
    <t>Bader Ahmed Mohamed Saqer Al Hammadi</t>
  </si>
  <si>
    <t>TRANSCO - Human Resources - HRD</t>
  </si>
  <si>
    <t>Lead, Projects</t>
  </si>
  <si>
    <t>MARYAM ABDULLAH EBRAHIM ALGAZ ALALI</t>
  </si>
  <si>
    <t>TRANSCO - Asset Management Services - COO</t>
  </si>
  <si>
    <t>Business Partner, Talent Acquisition</t>
  </si>
  <si>
    <t>Business Partner</t>
  </si>
  <si>
    <t>Lead, Procurement</t>
  </si>
  <si>
    <t>Alia Al KNbi</t>
  </si>
  <si>
    <t>Advisor, Water Asset</t>
  </si>
  <si>
    <t>ABDULLA MOHAMMED AL NUAIMI</t>
  </si>
  <si>
    <t>TRANSCO - Water Assets</t>
  </si>
  <si>
    <t>Fusion EPM Support, Sr. Associate</t>
  </si>
  <si>
    <t>Barend Pieter Van Der Walt</t>
  </si>
  <si>
    <t>TRANSCO - Business Planning - FIN</t>
  </si>
  <si>
    <t>Senior Engineer, Network Model Management</t>
  </si>
  <si>
    <t>Maryam Abullah Ebrahim Algaz Alali</t>
  </si>
  <si>
    <t>Engineer, Power Systems</t>
  </si>
  <si>
    <t>Ahmed Attia Saber Ghazi</t>
  </si>
  <si>
    <t>Associate, OD &amp; Planning</t>
  </si>
  <si>
    <t>Shefa Obaid</t>
  </si>
  <si>
    <t>TQT - People Management &amp; Performance</t>
  </si>
  <si>
    <t>Jayaprakash Ponraj</t>
  </si>
  <si>
    <t>Eid ABDULLAH Sidiqi Alhammadi</t>
  </si>
  <si>
    <t>Officer, Communications</t>
  </si>
  <si>
    <t>Officer</t>
  </si>
  <si>
    <t>BahN Khalil Omran</t>
  </si>
  <si>
    <t>Corporate Communications</t>
  </si>
  <si>
    <t>Engineer, Contract</t>
  </si>
  <si>
    <t>Mahmood Abdulmunaim Saed</t>
  </si>
  <si>
    <t>CEO Advisor</t>
  </si>
  <si>
    <t>Sr Associate Branding &amp; Internal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</si>
</sst>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m/d/yy\ h:mm\ AM/PM"/>
    <numFmt numFmtId="166" formatCode="_-* #,##0_-;\-* #,##0_-;_-* &quot;-&quot;??_-;_-@_-"/>
    <numFmt numFmtId="167" formatCode="[$-14C09]d\ mmm\ yyyy;@"/>
    <numFmt numFmtId="168" formatCode="[$-409]d\-mmm;@"/>
    <numFmt numFmtId="169" formatCode="_-* #,##0.0_-;\-* #,##0.0_-;_-* &quot;-&quot;??_-;_-@_-"/>
    <numFmt numFmtId="170" formatCode="[$-14C09]d\ mmmm\ yyyy;@"/>
    <numFmt numFmtId="171" formatCode="[$-409]d\-mmm\-yy;@"/>
  </numFmts>
  <fonts count="6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B050"/>
      <name val="Calibri"/>
      <family val="2"/>
      <scheme val="minor"/>
    </font>
    <font>
      <sz val="16"/>
      <name val="Calibri"/>
      <family val="2"/>
      <scheme val="minor"/>
    </font>
    <font>
      <sz val="16"/>
      <color indexed="8"/>
      <name val="Calibri"/>
      <family val="2"/>
      <scheme val="minor"/>
    </font>
    <font>
      <sz val="16"/>
      <color rgb="FF00B050"/>
      <name val="Calibri"/>
      <family val="2"/>
      <scheme val="minor"/>
    </font>
    <font>
      <sz val="11"/>
      <color indexed="8"/>
      <name val="Aptos"/>
      <family val="2"/>
    </font>
    <font>
      <b/>
      <sz val="11"/>
      <color indexed="8"/>
      <name val="Aptos"/>
      <family val="2"/>
    </font>
    <font>
      <sz val="11"/>
      <color theme="0"/>
      <name val="Calibri"/>
      <family val="2"/>
      <scheme val="minor"/>
    </font>
    <font>
      <b/>
      <sz val="11"/>
      <color theme="0"/>
      <name val="Aptos"/>
      <family val="2"/>
    </font>
    <font>
      <i/>
      <sz val="9"/>
      <color indexed="8"/>
      <name val="Aptos"/>
      <family val="2"/>
    </font>
    <font>
      <b/>
      <sz val="12"/>
      <color indexed="8"/>
      <name val="Aptos"/>
      <family val="2"/>
    </font>
    <font>
      <sz val="12"/>
      <color indexed="8"/>
      <name val="Aptos"/>
      <family val="2"/>
    </font>
    <font>
      <b/>
      <sz val="12"/>
      <color theme="0"/>
      <name val="Aptos"/>
      <family val="2"/>
    </font>
    <font>
      <i/>
      <sz val="12"/>
      <color indexed="8"/>
      <name val="Aptos"/>
      <family val="2"/>
    </font>
    <font>
      <i/>
      <sz val="11"/>
      <color indexed="8"/>
      <name val="Aptos"/>
      <family val="2"/>
    </font>
    <font>
      <sz val="9"/>
      <color indexed="8"/>
      <name val="Aptos"/>
      <family val="2"/>
    </font>
    <font>
      <b/>
      <sz val="18"/>
      <color theme="0"/>
      <name val="Aptos"/>
      <family val="2"/>
    </font>
    <font>
      <sz val="10"/>
      <color theme="1" tint="0.499984740745262"/>
      <name val="Aptos"/>
      <family val="2"/>
    </font>
    <font>
      <b/>
      <sz val="12"/>
      <color rgb="FFFF0000"/>
      <name val="Aptos"/>
      <family val="2"/>
    </font>
    <font>
      <sz val="12"/>
      <color rgb="FFFF0000"/>
      <name val="Aptos"/>
      <family val="2"/>
    </font>
    <font>
      <sz val="11"/>
      <color indexed="8"/>
      <name val="Segoe UI"/>
      <family val="2"/>
    </font>
    <font>
      <b/>
      <sz val="11"/>
      <color rgb="FFFF0000"/>
      <name val="Aptos"/>
      <family val="2"/>
    </font>
    <font>
      <sz val="11"/>
      <color rgb="FFFF0000"/>
      <name val="Aptos"/>
      <family val="2"/>
    </font>
    <font>
      <b/>
      <sz val="9"/>
      <name val="Aptos"/>
      <family val="2"/>
    </font>
    <font>
      <b/>
      <sz val="9"/>
      <color indexed="8"/>
      <name val="Aptos"/>
      <family val="2"/>
    </font>
    <font>
      <sz val="9"/>
      <name val="Aptos"/>
      <family val="2"/>
    </font>
    <font>
      <sz val="9"/>
      <color theme="1"/>
      <name val="Aptos"/>
      <family val="2"/>
    </font>
    <font>
      <b/>
      <sz val="9"/>
      <color theme="0"/>
      <name val="Aptos"/>
      <family val="2"/>
    </font>
    <font>
      <b/>
      <sz val="9"/>
      <color theme="1"/>
      <name val="Aptos"/>
      <family val="2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rgb="FF02093F"/>
      <name val="Aptos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Aptos"/>
      <family val="2"/>
    </font>
    <font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2093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thin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/>
      </left>
      <right/>
      <top style="thick">
        <color theme="3"/>
      </top>
      <bottom style="thick">
        <color theme="0"/>
      </bottom>
      <diagonal/>
    </border>
    <border>
      <left/>
      <right/>
      <top style="thick">
        <color theme="3"/>
      </top>
      <bottom style="thick">
        <color theme="0"/>
      </bottom>
      <diagonal/>
    </border>
    <border>
      <left style="thick">
        <color theme="3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/>
      </left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/>
      </left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indexed="64"/>
      </left>
      <right/>
      <top style="thin">
        <color indexed="64"/>
      </top>
      <bottom style="thick">
        <color theme="3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double">
        <color theme="4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double">
        <color theme="4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931">
    <xf numFmtId="0" fontId="0" fillId="0" borderId="0" xfId="0"/>
    <xf numFmtId="0" fontId="0" fillId="0" borderId="1" xfId="0" applyBorder="1"/>
    <xf numFmtId="166" fontId="0" fillId="0" borderId="0" xfId="1" applyNumberFormat="1" applyFont="1"/>
    <xf numFmtId="0" fontId="9" fillId="0" borderId="0" xfId="0" applyFont="1"/>
    <xf numFmtId="0" fontId="0" fillId="0" borderId="0" xfId="0" applyAlignment="1">
      <alignment horizontal="center"/>
    </xf>
    <xf numFmtId="164" fontId="9" fillId="0" borderId="0" xfId="0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1" applyFont="1"/>
    <xf numFmtId="164" fontId="10" fillId="2" borderId="1" xfId="1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9" fillId="0" borderId="0" xfId="0" applyFont="1" applyAlignment="1">
      <alignment horizontal="center"/>
    </xf>
    <xf numFmtId="0" fontId="14" fillId="8" borderId="1" xfId="0" applyFont="1" applyFill="1" applyBorder="1"/>
    <xf numFmtId="0" fontId="0" fillId="0" borderId="1" xfId="0" applyBorder="1" applyAlignment="1">
      <alignment horizontal="center"/>
    </xf>
    <xf numFmtId="0" fontId="21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right"/>
    </xf>
    <xf numFmtId="0" fontId="5" fillId="0" borderId="0" xfId="2"/>
    <xf numFmtId="0" fontId="16" fillId="0" borderId="0" xfId="2" applyFont="1" applyAlignment="1">
      <alignment vertical="center"/>
    </xf>
    <xf numFmtId="164" fontId="0" fillId="0" borderId="0" xfId="3" applyFont="1"/>
    <xf numFmtId="169" fontId="0" fillId="0" borderId="0" xfId="3" applyNumberFormat="1" applyFont="1"/>
    <xf numFmtId="166" fontId="0" fillId="0" borderId="0" xfId="3" applyNumberFormat="1" applyFont="1"/>
    <xf numFmtId="0" fontId="10" fillId="2" borderId="1" xfId="2" applyFont="1" applyFill="1" applyBorder="1" applyAlignment="1">
      <alignment horizontal="center" vertical="center"/>
    </xf>
    <xf numFmtId="164" fontId="10" fillId="2" borderId="1" xfId="3" applyFont="1" applyFill="1" applyBorder="1" applyAlignment="1">
      <alignment horizontal="center" vertical="center"/>
    </xf>
    <xf numFmtId="169" fontId="10" fillId="2" borderId="5" xfId="3" applyNumberFormat="1" applyFont="1" applyFill="1" applyBorder="1" applyAlignment="1">
      <alignment horizontal="center" vertical="center"/>
    </xf>
    <xf numFmtId="0" fontId="12" fillId="0" borderId="0" xfId="2" applyFont="1"/>
    <xf numFmtId="166" fontId="10" fillId="2" borderId="1" xfId="3" applyNumberFormat="1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164" fontId="0" fillId="0" borderId="1" xfId="3" applyFont="1" applyFill="1" applyBorder="1"/>
    <xf numFmtId="169" fontId="0" fillId="0" borderId="1" xfId="3" applyNumberFormat="1" applyFont="1" applyFill="1" applyBorder="1"/>
    <xf numFmtId="0" fontId="5" fillId="0" borderId="1" xfId="2" applyBorder="1"/>
    <xf numFmtId="166" fontId="17" fillId="0" borderId="1" xfId="3" applyNumberFormat="1" applyFont="1" applyFill="1" applyBorder="1"/>
    <xf numFmtId="169" fontId="5" fillId="0" borderId="0" xfId="2" applyNumberFormat="1"/>
    <xf numFmtId="164" fontId="0" fillId="0" borderId="0" xfId="3" applyFont="1" applyFill="1"/>
    <xf numFmtId="164" fontId="17" fillId="0" borderId="1" xfId="3" applyFont="1" applyFill="1" applyBorder="1"/>
    <xf numFmtId="164" fontId="12" fillId="0" borderId="1" xfId="3" applyFont="1" applyFill="1" applyBorder="1" applyAlignment="1">
      <alignment vertical="center"/>
    </xf>
    <xf numFmtId="164" fontId="5" fillId="0" borderId="1" xfId="2" applyNumberFormat="1" applyBorder="1"/>
    <xf numFmtId="0" fontId="10" fillId="3" borderId="6" xfId="2" applyFont="1" applyFill="1" applyBorder="1" applyAlignment="1">
      <alignment horizontal="center" vertical="center"/>
    </xf>
    <xf numFmtId="169" fontId="10" fillId="3" borderId="6" xfId="3" applyNumberFormat="1" applyFont="1" applyFill="1" applyBorder="1" applyAlignment="1">
      <alignment horizontal="center" vertical="center"/>
    </xf>
    <xf numFmtId="14" fontId="12" fillId="0" borderId="0" xfId="2" applyNumberFormat="1" applyFont="1"/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vertical="center"/>
    </xf>
    <xf numFmtId="164" fontId="0" fillId="0" borderId="0" xfId="3" applyFont="1" applyBorder="1"/>
    <xf numFmtId="169" fontId="0" fillId="0" borderId="0" xfId="3" applyNumberFormat="1" applyFont="1" applyBorder="1"/>
    <xf numFmtId="166" fontId="17" fillId="0" borderId="0" xfId="3" applyNumberFormat="1" applyFont="1" applyBorder="1"/>
    <xf numFmtId="0" fontId="18" fillId="0" borderId="0" xfId="2" applyFont="1" applyAlignment="1">
      <alignment horizontal="center" vertical="center"/>
    </xf>
    <xf numFmtId="0" fontId="18" fillId="0" borderId="0" xfId="2" applyFont="1" applyAlignment="1">
      <alignment vertical="center"/>
    </xf>
    <xf numFmtId="164" fontId="19" fillId="0" borderId="0" xfId="3" applyFont="1" applyBorder="1"/>
    <xf numFmtId="169" fontId="19" fillId="0" borderId="0" xfId="3" applyNumberFormat="1" applyFont="1" applyBorder="1"/>
    <xf numFmtId="0" fontId="19" fillId="0" borderId="0" xfId="2" applyFont="1"/>
    <xf numFmtId="166" fontId="20" fillId="0" borderId="0" xfId="3" applyNumberFormat="1" applyFont="1" applyBorder="1"/>
    <xf numFmtId="169" fontId="10" fillId="2" borderId="1" xfId="3" applyNumberFormat="1" applyFont="1" applyFill="1" applyBorder="1" applyAlignment="1">
      <alignment horizontal="center" vertical="center"/>
    </xf>
    <xf numFmtId="0" fontId="12" fillId="0" borderId="1" xfId="2" applyFont="1" applyBorder="1"/>
    <xf numFmtId="0" fontId="12" fillId="0" borderId="2" xfId="2" applyFont="1" applyBorder="1" applyAlignment="1">
      <alignment horizontal="center" vertical="center"/>
    </xf>
    <xf numFmtId="0" fontId="12" fillId="0" borderId="2" xfId="2" applyFont="1" applyBorder="1" applyAlignment="1">
      <alignment vertical="center"/>
    </xf>
    <xf numFmtId="164" fontId="0" fillId="0" borderId="2" xfId="3" applyFont="1" applyBorder="1"/>
    <xf numFmtId="169" fontId="0" fillId="0" borderId="2" xfId="3" applyNumberFormat="1" applyFont="1" applyBorder="1"/>
    <xf numFmtId="166" fontId="17" fillId="0" borderId="2" xfId="3" applyNumberFormat="1" applyFont="1" applyBorder="1"/>
    <xf numFmtId="164" fontId="0" fillId="0" borderId="1" xfId="3" applyFont="1" applyBorder="1"/>
    <xf numFmtId="169" fontId="0" fillId="0" borderId="1" xfId="3" applyNumberFormat="1" applyFont="1" applyBorder="1"/>
    <xf numFmtId="166" fontId="17" fillId="0" borderId="1" xfId="3" applyNumberFormat="1" applyFont="1" applyBorder="1"/>
    <xf numFmtId="166" fontId="17" fillId="0" borderId="0" xfId="3" applyNumberFormat="1" applyFont="1"/>
    <xf numFmtId="166" fontId="5" fillId="0" borderId="0" xfId="2" applyNumberFormat="1"/>
    <xf numFmtId="169" fontId="15" fillId="0" borderId="1" xfId="2" applyNumberFormat="1" applyFont="1" applyBorder="1" applyAlignment="1">
      <alignment horizontal="center"/>
    </xf>
    <xf numFmtId="169" fontId="15" fillId="0" borderId="0" xfId="2" applyNumberFormat="1" applyFont="1"/>
    <xf numFmtId="166" fontId="15" fillId="0" borderId="0" xfId="2" applyNumberFormat="1" applyFont="1"/>
    <xf numFmtId="0" fontId="21" fillId="0" borderId="0" xfId="0" applyFont="1"/>
    <xf numFmtId="0" fontId="22" fillId="0" borderId="0" xfId="0" applyFont="1" applyAlignment="1">
      <alignment horizontal="center"/>
    </xf>
    <xf numFmtId="0" fontId="24" fillId="8" borderId="1" xfId="0" applyFont="1" applyFill="1" applyBorder="1"/>
    <xf numFmtId="0" fontId="24" fillId="8" borderId="1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9" fontId="21" fillId="0" borderId="1" xfId="0" applyNumberFormat="1" applyFont="1" applyBorder="1" applyAlignment="1">
      <alignment horizontal="center"/>
    </xf>
    <xf numFmtId="164" fontId="21" fillId="0" borderId="1" xfId="1" applyFont="1" applyFill="1" applyBorder="1" applyAlignment="1">
      <alignment horizontal="right"/>
    </xf>
    <xf numFmtId="164" fontId="21" fillId="0" borderId="1" xfId="0" applyNumberFormat="1" applyFont="1" applyBorder="1" applyAlignment="1">
      <alignment horizontal="right"/>
    </xf>
    <xf numFmtId="0" fontId="26" fillId="0" borderId="4" xfId="0" applyFont="1" applyBorder="1" applyAlignment="1">
      <alignment horizontal="left"/>
    </xf>
    <xf numFmtId="0" fontId="26" fillId="0" borderId="10" xfId="0" applyFont="1" applyBorder="1" applyAlignment="1">
      <alignment horizontal="left"/>
    </xf>
    <xf numFmtId="164" fontId="26" fillId="0" borderId="11" xfId="0" applyNumberFormat="1" applyFont="1" applyBorder="1" applyAlignment="1">
      <alignment horizontal="center"/>
    </xf>
    <xf numFmtId="164" fontId="26" fillId="0" borderId="4" xfId="0" applyNumberFormat="1" applyFont="1" applyBorder="1" applyAlignment="1">
      <alignment horizontal="center"/>
    </xf>
    <xf numFmtId="0" fontId="27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8" fillId="8" borderId="1" xfId="0" applyFont="1" applyFill="1" applyBorder="1"/>
    <xf numFmtId="0" fontId="28" fillId="8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right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164" fontId="27" fillId="0" borderId="1" xfId="1" applyFont="1" applyBorder="1" applyAlignment="1">
      <alignment horizontal="right"/>
    </xf>
    <xf numFmtId="0" fontId="27" fillId="0" borderId="12" xfId="0" applyFont="1" applyBorder="1"/>
    <xf numFmtId="0" fontId="27" fillId="0" borderId="12" xfId="0" applyFont="1" applyBorder="1" applyAlignment="1">
      <alignment horizontal="center"/>
    </xf>
    <xf numFmtId="164" fontId="27" fillId="0" borderId="12" xfId="1" applyFont="1" applyBorder="1" applyAlignment="1">
      <alignment horizontal="right"/>
    </xf>
    <xf numFmtId="0" fontId="27" fillId="0" borderId="2" xfId="0" applyFont="1" applyBorder="1" applyAlignment="1">
      <alignment vertical="center"/>
    </xf>
    <xf numFmtId="9" fontId="27" fillId="0" borderId="2" xfId="0" applyNumberFormat="1" applyFont="1" applyBorder="1" applyAlignment="1">
      <alignment horizontal="center"/>
    </xf>
    <xf numFmtId="164" fontId="27" fillId="0" borderId="2" xfId="1" applyFont="1" applyFill="1" applyBorder="1" applyAlignment="1">
      <alignment horizontal="right"/>
    </xf>
    <xf numFmtId="0" fontId="27" fillId="0" borderId="1" xfId="0" applyFont="1" applyBorder="1" applyAlignment="1">
      <alignment vertical="center"/>
    </xf>
    <xf numFmtId="9" fontId="27" fillId="0" borderId="1" xfId="0" applyNumberFormat="1" applyFont="1" applyBorder="1" applyAlignment="1">
      <alignment horizontal="center"/>
    </xf>
    <xf numFmtId="164" fontId="27" fillId="0" borderId="1" xfId="1" applyFont="1" applyFill="1" applyBorder="1" applyAlignment="1">
      <alignment horizontal="right"/>
    </xf>
    <xf numFmtId="0" fontId="26" fillId="4" borderId="1" xfId="0" applyFont="1" applyFill="1" applyBorder="1" applyAlignment="1">
      <alignment vertical="center"/>
    </xf>
    <xf numFmtId="0" fontId="26" fillId="4" borderId="1" xfId="0" applyFont="1" applyFill="1" applyBorder="1" applyAlignment="1">
      <alignment horizontal="center"/>
    </xf>
    <xf numFmtId="164" fontId="26" fillId="4" borderId="1" xfId="0" applyNumberFormat="1" applyFont="1" applyFill="1" applyBorder="1" applyAlignment="1">
      <alignment horizontal="right"/>
    </xf>
    <xf numFmtId="164" fontId="27" fillId="0" borderId="1" xfId="0" applyNumberFormat="1" applyFont="1" applyBorder="1" applyAlignment="1">
      <alignment horizontal="right"/>
    </xf>
    <xf numFmtId="0" fontId="26" fillId="4" borderId="4" xfId="0" applyFont="1" applyFill="1" applyBorder="1" applyAlignment="1">
      <alignment horizontal="left"/>
    </xf>
    <xf numFmtId="0" fontId="26" fillId="4" borderId="10" xfId="0" applyFont="1" applyFill="1" applyBorder="1" applyAlignment="1">
      <alignment horizontal="left"/>
    </xf>
    <xf numFmtId="164" fontId="26" fillId="4" borderId="11" xfId="0" applyNumberFormat="1" applyFont="1" applyFill="1" applyBorder="1" applyAlignment="1">
      <alignment horizontal="center"/>
    </xf>
    <xf numFmtId="164" fontId="26" fillId="4" borderId="4" xfId="0" applyNumberFormat="1" applyFont="1" applyFill="1" applyBorder="1" applyAlignment="1">
      <alignment horizontal="center"/>
    </xf>
    <xf numFmtId="0" fontId="27" fillId="4" borderId="0" xfId="0" applyFont="1" applyFill="1" applyAlignment="1">
      <alignment horizontal="right"/>
    </xf>
    <xf numFmtId="0" fontId="26" fillId="4" borderId="0" xfId="0" applyFont="1" applyFill="1" applyAlignment="1">
      <alignment horizontal="right"/>
    </xf>
    <xf numFmtId="164" fontId="26" fillId="4" borderId="0" xfId="0" applyNumberFormat="1" applyFont="1" applyFill="1" applyAlignment="1">
      <alignment horizontal="right"/>
    </xf>
    <xf numFmtId="0" fontId="30" fillId="0" borderId="0" xfId="0" applyFont="1" applyAlignment="1">
      <alignment horizontal="right"/>
    </xf>
    <xf numFmtId="0" fontId="31" fillId="0" borderId="0" xfId="0" applyFont="1"/>
    <xf numFmtId="0" fontId="33" fillId="0" borderId="0" xfId="0" applyFont="1" applyAlignment="1">
      <alignment horizontal="right"/>
    </xf>
    <xf numFmtId="0" fontId="25" fillId="0" borderId="0" xfId="0" quotePrefix="1" applyFont="1" applyAlignment="1">
      <alignment horizontal="right"/>
    </xf>
    <xf numFmtId="0" fontId="0" fillId="8" borderId="0" xfId="0" applyFill="1"/>
    <xf numFmtId="0" fontId="34" fillId="0" borderId="1" xfId="0" applyFont="1" applyBorder="1" applyAlignment="1">
      <alignment horizontal="right"/>
    </xf>
    <xf numFmtId="164" fontId="35" fillId="0" borderId="1" xfId="1" applyFont="1" applyBorder="1" applyAlignment="1">
      <alignment horizontal="right"/>
    </xf>
    <xf numFmtId="164" fontId="35" fillId="0" borderId="12" xfId="1" applyFont="1" applyBorder="1" applyAlignment="1">
      <alignment horizontal="right"/>
    </xf>
    <xf numFmtId="164" fontId="27" fillId="0" borderId="1" xfId="1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166" fontId="15" fillId="0" borderId="1" xfId="2" applyNumberFormat="1" applyFont="1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164" fontId="26" fillId="0" borderId="0" xfId="0" applyNumberFormat="1" applyFont="1"/>
    <xf numFmtId="164" fontId="9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69" fontId="4" fillId="0" borderId="0" xfId="2" applyNumberFormat="1" applyFont="1"/>
    <xf numFmtId="9" fontId="5" fillId="0" borderId="0" xfId="2" applyNumberFormat="1"/>
    <xf numFmtId="0" fontId="28" fillId="0" borderId="0" xfId="0" applyFont="1"/>
    <xf numFmtId="166" fontId="15" fillId="0" borderId="0" xfId="2" applyNumberFormat="1" applyFont="1" applyAlignment="1">
      <alignment horizontal="left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36" fillId="4" borderId="0" xfId="0" applyFont="1" applyFill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Alignment="1">
      <alignment horizontal="center"/>
    </xf>
    <xf numFmtId="17" fontId="12" fillId="0" borderId="1" xfId="2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9" fillId="0" borderId="1" xfId="1" applyFont="1" applyBorder="1" applyAlignment="1">
      <alignment horizontal="center"/>
    </xf>
    <xf numFmtId="0" fontId="0" fillId="14" borderId="1" xfId="0" applyFill="1" applyBorder="1"/>
    <xf numFmtId="0" fontId="9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9" fillId="14" borderId="1" xfId="0" applyFont="1" applyFill="1" applyBorder="1"/>
    <xf numFmtId="0" fontId="9" fillId="14" borderId="1" xfId="0" applyFont="1" applyFill="1" applyBorder="1" applyAlignment="1">
      <alignment horizontal="right"/>
    </xf>
    <xf numFmtId="164" fontId="12" fillId="0" borderId="1" xfId="1" applyFont="1" applyBorder="1" applyAlignment="1">
      <alignment horizontal="center" vertical="center"/>
    </xf>
    <xf numFmtId="164" fontId="5" fillId="0" borderId="0" xfId="1" applyFont="1" applyAlignment="1">
      <alignment horizontal="center"/>
    </xf>
    <xf numFmtId="164" fontId="12" fillId="0" borderId="1" xfId="1" quotePrefix="1" applyFont="1" applyBorder="1" applyAlignment="1">
      <alignment horizontal="center" vertical="center"/>
    </xf>
    <xf numFmtId="164" fontId="10" fillId="3" borderId="6" xfId="1" applyFont="1" applyFill="1" applyBorder="1" applyAlignment="1">
      <alignment horizontal="center" vertical="center"/>
    </xf>
    <xf numFmtId="164" fontId="12" fillId="0" borderId="0" xfId="1" applyFont="1" applyAlignment="1">
      <alignment horizontal="center" vertical="center"/>
    </xf>
    <xf numFmtId="164" fontId="16" fillId="0" borderId="0" xfId="1" applyFont="1" applyAlignment="1">
      <alignment horizontal="center" vertical="center"/>
    </xf>
    <xf numFmtId="164" fontId="12" fillId="0" borderId="2" xfId="1" applyFont="1" applyBorder="1" applyAlignment="1">
      <alignment horizontal="center" vertical="center"/>
    </xf>
    <xf numFmtId="0" fontId="23" fillId="8" borderId="1" xfId="0" applyFont="1" applyFill="1" applyBorder="1"/>
    <xf numFmtId="164" fontId="14" fillId="8" borderId="1" xfId="0" applyNumberFormat="1" applyFont="1" applyFill="1" applyBorder="1" applyAlignment="1">
      <alignment horizontal="center"/>
    </xf>
    <xf numFmtId="164" fontId="0" fillId="0" borderId="1" xfId="1" applyFont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64" fontId="0" fillId="14" borderId="0" xfId="0" applyNumberFormat="1" applyFill="1"/>
    <xf numFmtId="164" fontId="0" fillId="14" borderId="1" xfId="1" applyFont="1" applyFill="1" applyBorder="1" applyAlignment="1">
      <alignment horizontal="center"/>
    </xf>
    <xf numFmtId="164" fontId="31" fillId="0" borderId="0" xfId="0" applyNumberFormat="1" applyFont="1"/>
    <xf numFmtId="164" fontId="35" fillId="0" borderId="1" xfId="1" applyFont="1" applyFill="1" applyBorder="1" applyAlignment="1">
      <alignment horizontal="right"/>
    </xf>
    <xf numFmtId="164" fontId="35" fillId="0" borderId="1" xfId="1" applyFont="1" applyFill="1" applyBorder="1" applyAlignment="1">
      <alignment vertical="center"/>
    </xf>
    <xf numFmtId="0" fontId="9" fillId="14" borderId="5" xfId="0" applyFont="1" applyFill="1" applyBorder="1" applyAlignment="1">
      <alignment horizontal="right"/>
    </xf>
    <xf numFmtId="0" fontId="12" fillId="0" borderId="3" xfId="2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0" fontId="3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64" fontId="3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4" fillId="8" borderId="13" xfId="0" applyFont="1" applyFill="1" applyBorder="1" applyAlignment="1">
      <alignment horizontal="right"/>
    </xf>
    <xf numFmtId="0" fontId="24" fillId="8" borderId="14" xfId="0" applyFont="1" applyFill="1" applyBorder="1" applyAlignment="1">
      <alignment horizontal="right"/>
    </xf>
    <xf numFmtId="0" fontId="24" fillId="8" borderId="10" xfId="0" applyFont="1" applyFill="1" applyBorder="1" applyAlignment="1">
      <alignment horizontal="right"/>
    </xf>
    <xf numFmtId="0" fontId="22" fillId="0" borderId="13" xfId="0" applyFont="1" applyBorder="1" applyAlignment="1">
      <alignment horizontal="right"/>
    </xf>
    <xf numFmtId="0" fontId="22" fillId="0" borderId="14" xfId="0" applyFont="1" applyBorder="1" applyAlignment="1">
      <alignment horizontal="right"/>
    </xf>
    <xf numFmtId="0" fontId="37" fillId="0" borderId="14" xfId="0" applyFont="1" applyBorder="1" applyAlignment="1">
      <alignment horizontal="right"/>
    </xf>
    <xf numFmtId="0" fontId="37" fillId="0" borderId="1" xfId="0" applyFont="1" applyBorder="1" applyAlignment="1">
      <alignment horizontal="right"/>
    </xf>
    <xf numFmtId="0" fontId="37" fillId="0" borderId="13" xfId="0" applyFont="1" applyBorder="1" applyAlignment="1">
      <alignment horizontal="right"/>
    </xf>
    <xf numFmtId="0" fontId="37" fillId="0" borderId="10" xfId="0" applyFont="1" applyBorder="1" applyAlignment="1">
      <alignment horizontal="right"/>
    </xf>
    <xf numFmtId="0" fontId="21" fillId="0" borderId="13" xfId="0" applyFont="1" applyBorder="1"/>
    <xf numFmtId="0" fontId="21" fillId="0" borderId="14" xfId="0" applyFont="1" applyBorder="1"/>
    <xf numFmtId="0" fontId="21" fillId="0" borderId="10" xfId="0" applyFont="1" applyBorder="1"/>
    <xf numFmtId="0" fontId="30" fillId="0" borderId="0" xfId="0" quotePrefix="1" applyFont="1" applyAlignment="1">
      <alignment horizontal="right"/>
    </xf>
    <xf numFmtId="0" fontId="30" fillId="0" borderId="1" xfId="0" quotePrefix="1" applyFont="1" applyBorder="1" applyAlignment="1">
      <alignment horizontal="center"/>
    </xf>
    <xf numFmtId="164" fontId="38" fillId="0" borderId="1" xfId="1" applyFont="1" applyBorder="1" applyAlignment="1">
      <alignment horizontal="right"/>
    </xf>
    <xf numFmtId="164" fontId="38" fillId="0" borderId="13" xfId="1" applyFont="1" applyBorder="1" applyAlignment="1">
      <alignment horizontal="right"/>
    </xf>
    <xf numFmtId="164" fontId="38" fillId="0" borderId="14" xfId="1" applyFont="1" applyBorder="1" applyAlignment="1">
      <alignment horizontal="right"/>
    </xf>
    <xf numFmtId="164" fontId="21" fillId="0" borderId="10" xfId="1" applyFont="1" applyBorder="1" applyAlignment="1">
      <alignment horizontal="right"/>
    </xf>
    <xf numFmtId="164" fontId="21" fillId="0" borderId="13" xfId="1" applyFont="1" applyFill="1" applyBorder="1" applyAlignment="1">
      <alignment horizontal="right"/>
    </xf>
    <xf numFmtId="164" fontId="21" fillId="0" borderId="14" xfId="1" applyFont="1" applyFill="1" applyBorder="1" applyAlignment="1">
      <alignment horizontal="right"/>
    </xf>
    <xf numFmtId="164" fontId="21" fillId="0" borderId="10" xfId="1" applyFont="1" applyFill="1" applyBorder="1" applyAlignment="1">
      <alignment horizontal="right"/>
    </xf>
    <xf numFmtId="164" fontId="38" fillId="0" borderId="1" xfId="1" applyFont="1" applyFill="1" applyBorder="1" applyAlignment="1">
      <alignment horizontal="right"/>
    </xf>
    <xf numFmtId="164" fontId="38" fillId="0" borderId="13" xfId="1" applyFont="1" applyFill="1" applyBorder="1" applyAlignment="1">
      <alignment horizontal="right"/>
    </xf>
    <xf numFmtId="164" fontId="38" fillId="0" borderId="1" xfId="1" applyFont="1" applyFill="1" applyBorder="1" applyAlignment="1">
      <alignment vertical="center"/>
    </xf>
    <xf numFmtId="164" fontId="38" fillId="0" borderId="13" xfId="1" applyFont="1" applyFill="1" applyBorder="1" applyAlignment="1">
      <alignment vertical="center"/>
    </xf>
    <xf numFmtId="164" fontId="21" fillId="0" borderId="14" xfId="1" applyFont="1" applyFill="1" applyBorder="1" applyAlignment="1">
      <alignment vertical="center"/>
    </xf>
    <xf numFmtId="164" fontId="21" fillId="0" borderId="1" xfId="1" applyFont="1" applyFill="1" applyBorder="1" applyAlignment="1">
      <alignment vertical="center"/>
    </xf>
    <xf numFmtId="164" fontId="21" fillId="0" borderId="13" xfId="1" applyFont="1" applyFill="1" applyBorder="1" applyAlignment="1">
      <alignment vertical="center"/>
    </xf>
    <xf numFmtId="164" fontId="21" fillId="0" borderId="10" xfId="1" applyFont="1" applyFill="1" applyBorder="1" applyAlignment="1">
      <alignment vertical="center"/>
    </xf>
    <xf numFmtId="2" fontId="21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vertical="center"/>
    </xf>
    <xf numFmtId="164" fontId="22" fillId="0" borderId="1" xfId="0" applyNumberFormat="1" applyFont="1" applyBorder="1" applyAlignment="1">
      <alignment horizontal="right"/>
    </xf>
    <xf numFmtId="164" fontId="22" fillId="0" borderId="13" xfId="0" applyNumberFormat="1" applyFont="1" applyBorder="1" applyAlignment="1">
      <alignment horizontal="right"/>
    </xf>
    <xf numFmtId="164" fontId="22" fillId="0" borderId="14" xfId="0" applyNumberFormat="1" applyFont="1" applyBorder="1" applyAlignment="1">
      <alignment horizontal="right"/>
    </xf>
    <xf numFmtId="164" fontId="22" fillId="0" borderId="10" xfId="0" applyNumberFormat="1" applyFont="1" applyBorder="1" applyAlignment="1">
      <alignment horizontal="right"/>
    </xf>
    <xf numFmtId="164" fontId="21" fillId="0" borderId="13" xfId="0" applyNumberFormat="1" applyFont="1" applyBorder="1" applyAlignment="1">
      <alignment horizontal="right"/>
    </xf>
    <xf numFmtId="164" fontId="21" fillId="0" borderId="14" xfId="0" applyNumberFormat="1" applyFont="1" applyBorder="1" applyAlignment="1">
      <alignment horizontal="right"/>
    </xf>
    <xf numFmtId="164" fontId="21" fillId="0" borderId="10" xfId="0" applyNumberFormat="1" applyFont="1" applyBorder="1" applyAlignment="1">
      <alignment horizontal="right"/>
    </xf>
    <xf numFmtId="0" fontId="30" fillId="7" borderId="1" xfId="0" quotePrefix="1" applyFont="1" applyFill="1" applyBorder="1" applyAlignment="1">
      <alignment horizontal="center"/>
    </xf>
    <xf numFmtId="0" fontId="22" fillId="7" borderId="1" xfId="0" applyFont="1" applyFill="1" applyBorder="1" applyAlignment="1">
      <alignment vertical="center"/>
    </xf>
    <xf numFmtId="0" fontId="22" fillId="7" borderId="1" xfId="0" applyFont="1" applyFill="1" applyBorder="1" applyAlignment="1">
      <alignment horizontal="center"/>
    </xf>
    <xf numFmtId="164" fontId="22" fillId="7" borderId="1" xfId="0" applyNumberFormat="1" applyFont="1" applyFill="1" applyBorder="1" applyAlignment="1">
      <alignment horizontal="right"/>
    </xf>
    <xf numFmtId="164" fontId="22" fillId="7" borderId="13" xfId="0" applyNumberFormat="1" applyFont="1" applyFill="1" applyBorder="1" applyAlignment="1">
      <alignment horizontal="right"/>
    </xf>
    <xf numFmtId="164" fontId="22" fillId="7" borderId="14" xfId="0" applyNumberFormat="1" applyFont="1" applyFill="1" applyBorder="1" applyAlignment="1">
      <alignment horizontal="right"/>
    </xf>
    <xf numFmtId="164" fontId="22" fillId="7" borderId="10" xfId="0" applyNumberFormat="1" applyFont="1" applyFill="1" applyBorder="1" applyAlignment="1">
      <alignment horizontal="right"/>
    </xf>
    <xf numFmtId="164" fontId="22" fillId="0" borderId="1" xfId="0" applyNumberFormat="1" applyFont="1" applyBorder="1" applyAlignment="1">
      <alignment horizontal="center"/>
    </xf>
    <xf numFmtId="164" fontId="22" fillId="0" borderId="13" xfId="0" applyNumberFormat="1" applyFont="1" applyBorder="1" applyAlignment="1">
      <alignment horizontal="center"/>
    </xf>
    <xf numFmtId="164" fontId="22" fillId="0" borderId="14" xfId="0" applyNumberFormat="1" applyFont="1" applyBorder="1" applyAlignment="1">
      <alignment horizontal="center"/>
    </xf>
    <xf numFmtId="164" fontId="22" fillId="0" borderId="10" xfId="0" applyNumberFormat="1" applyFont="1" applyBorder="1" applyAlignment="1">
      <alignment horizontal="center"/>
    </xf>
    <xf numFmtId="164" fontId="22" fillId="15" borderId="13" xfId="0" applyNumberFormat="1" applyFont="1" applyFill="1" applyBorder="1" applyAlignment="1">
      <alignment horizontal="center"/>
    </xf>
    <xf numFmtId="164" fontId="22" fillId="15" borderId="1" xfId="0" applyNumberFormat="1" applyFont="1" applyFill="1" applyBorder="1" applyAlignment="1">
      <alignment horizontal="center"/>
    </xf>
    <xf numFmtId="0" fontId="12" fillId="4" borderId="3" xfId="2" applyFont="1" applyFill="1" applyBorder="1" applyAlignment="1">
      <alignment vertical="center"/>
    </xf>
    <xf numFmtId="0" fontId="12" fillId="4" borderId="1" xfId="2" applyFont="1" applyFill="1" applyBorder="1" applyAlignment="1">
      <alignment vertical="center"/>
    </xf>
    <xf numFmtId="0" fontId="12" fillId="4" borderId="2" xfId="2" applyFont="1" applyFill="1" applyBorder="1" applyAlignment="1">
      <alignment vertical="center"/>
    </xf>
    <xf numFmtId="0" fontId="12" fillId="13" borderId="3" xfId="2" applyFont="1" applyFill="1" applyBorder="1" applyAlignment="1">
      <alignment horizontal="center" vertical="center"/>
    </xf>
    <xf numFmtId="0" fontId="36" fillId="13" borderId="0" xfId="0" applyFont="1" applyFill="1" applyAlignment="1">
      <alignment vertical="center"/>
    </xf>
    <xf numFmtId="0" fontId="12" fillId="13" borderId="3" xfId="2" applyFont="1" applyFill="1" applyBorder="1" applyAlignment="1">
      <alignment vertical="center"/>
    </xf>
    <xf numFmtId="164" fontId="5" fillId="13" borderId="0" xfId="1" applyFont="1" applyFill="1" applyAlignment="1">
      <alignment horizontal="center"/>
    </xf>
    <xf numFmtId="164" fontId="12" fillId="13" borderId="1" xfId="1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vertical="center"/>
    </xf>
    <xf numFmtId="164" fontId="0" fillId="13" borderId="1" xfId="3" applyFont="1" applyFill="1" applyBorder="1"/>
    <xf numFmtId="169" fontId="0" fillId="13" borderId="1" xfId="3" applyNumberFormat="1" applyFont="1" applyFill="1" applyBorder="1"/>
    <xf numFmtId="0" fontId="5" fillId="13" borderId="1" xfId="2" applyFill="1" applyBorder="1"/>
    <xf numFmtId="0" fontId="5" fillId="13" borderId="0" xfId="2" applyFill="1"/>
    <xf numFmtId="166" fontId="17" fillId="13" borderId="1" xfId="3" applyNumberFormat="1" applyFont="1" applyFill="1" applyBorder="1"/>
    <xf numFmtId="169" fontId="5" fillId="13" borderId="0" xfId="2" applyNumberFormat="1" applyFill="1"/>
    <xf numFmtId="166" fontId="5" fillId="13" borderId="0" xfId="2" applyNumberFormat="1" applyFill="1"/>
    <xf numFmtId="0" fontId="40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164" fontId="41" fillId="0" borderId="1" xfId="1" applyFont="1" applyFill="1" applyBorder="1" applyAlignment="1">
      <alignment horizontal="center" vertical="center"/>
    </xf>
    <xf numFmtId="15" fontId="41" fillId="0" borderId="1" xfId="0" applyNumberFormat="1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15" fontId="41" fillId="0" borderId="1" xfId="0" applyNumberFormat="1" applyFont="1" applyBorder="1"/>
    <xf numFmtId="164" fontId="31" fillId="0" borderId="1" xfId="3" applyFont="1" applyFill="1" applyBorder="1"/>
    <xf numFmtId="0" fontId="40" fillId="0" borderId="0" xfId="0" applyFont="1"/>
    <xf numFmtId="9" fontId="41" fillId="0" borderId="0" xfId="0" applyNumberFormat="1" applyFont="1" applyAlignment="1">
      <alignment horizontal="center" vertical="center"/>
    </xf>
    <xf numFmtId="164" fontId="40" fillId="0" borderId="0" xfId="0" applyNumberFormat="1" applyFont="1"/>
    <xf numFmtId="0" fontId="31" fillId="0" borderId="1" xfId="0" applyFont="1" applyBorder="1" applyAlignment="1">
      <alignment horizontal="center"/>
    </xf>
    <xf numFmtId="0" fontId="41" fillId="6" borderId="0" xfId="0" applyFont="1" applyFill="1"/>
    <xf numFmtId="164" fontId="31" fillId="6" borderId="0" xfId="0" applyNumberFormat="1" applyFont="1" applyFill="1"/>
    <xf numFmtId="0" fontId="31" fillId="6" borderId="0" xfId="0" applyFont="1" applyFill="1"/>
    <xf numFmtId="0" fontId="39" fillId="6" borderId="0" xfId="0" applyFont="1" applyFill="1"/>
    <xf numFmtId="164" fontId="40" fillId="6" borderId="0" xfId="0" applyNumberFormat="1" applyFont="1" applyFill="1"/>
    <xf numFmtId="0" fontId="40" fillId="6" borderId="0" xfId="0" applyFont="1" applyFill="1"/>
    <xf numFmtId="164" fontId="31" fillId="0" borderId="0" xfId="0" applyNumberFormat="1" applyFont="1" applyAlignment="1">
      <alignment horizontal="right"/>
    </xf>
    <xf numFmtId="0" fontId="43" fillId="8" borderId="1" xfId="0" applyFont="1" applyFill="1" applyBorder="1" applyAlignment="1">
      <alignment horizontal="center"/>
    </xf>
    <xf numFmtId="0" fontId="43" fillId="8" borderId="1" xfId="0" applyFont="1" applyFill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0" fillId="0" borderId="1" xfId="0" applyFont="1" applyBorder="1" applyAlignment="1">
      <alignment horizontal="right"/>
    </xf>
    <xf numFmtId="0" fontId="31" fillId="0" borderId="1" xfId="0" applyFont="1" applyBorder="1"/>
    <xf numFmtId="164" fontId="31" fillId="0" borderId="1" xfId="1" applyFont="1" applyBorder="1" applyAlignment="1">
      <alignment horizontal="right"/>
    </xf>
    <xf numFmtId="0" fontId="31" fillId="0" borderId="12" xfId="0" applyFont="1" applyBorder="1" applyAlignment="1">
      <alignment horizontal="center"/>
    </xf>
    <xf numFmtId="164" fontId="31" fillId="0" borderId="12" xfId="1" applyFont="1" applyBorder="1" applyAlignment="1">
      <alignment horizontal="right"/>
    </xf>
    <xf numFmtId="9" fontId="31" fillId="0" borderId="2" xfId="0" applyNumberFormat="1" applyFont="1" applyBorder="1" applyAlignment="1">
      <alignment horizontal="center"/>
    </xf>
    <xf numFmtId="164" fontId="31" fillId="0" borderId="2" xfId="1" applyFont="1" applyFill="1" applyBorder="1" applyAlignment="1">
      <alignment horizontal="right"/>
    </xf>
    <xf numFmtId="164" fontId="31" fillId="0" borderId="1" xfId="1" applyFont="1" applyFill="1" applyBorder="1" applyAlignment="1">
      <alignment horizontal="right"/>
    </xf>
    <xf numFmtId="164" fontId="31" fillId="0" borderId="7" xfId="1" applyFont="1" applyFill="1" applyBorder="1" applyAlignment="1">
      <alignment vertical="center"/>
    </xf>
    <xf numFmtId="164" fontId="31" fillId="0" borderId="8" xfId="1" applyFont="1" applyFill="1" applyBorder="1" applyAlignment="1">
      <alignment vertical="center"/>
    </xf>
    <xf numFmtId="164" fontId="31" fillId="0" borderId="9" xfId="1" applyFont="1" applyFill="1" applyBorder="1" applyAlignment="1">
      <alignment vertical="center"/>
    </xf>
    <xf numFmtId="0" fontId="40" fillId="4" borderId="1" xfId="0" applyFont="1" applyFill="1" applyBorder="1" applyAlignment="1">
      <alignment horizontal="center"/>
    </xf>
    <xf numFmtId="164" fontId="40" fillId="4" borderId="1" xfId="0" applyNumberFormat="1" applyFont="1" applyFill="1" applyBorder="1" applyAlignment="1">
      <alignment horizontal="right"/>
    </xf>
    <xf numFmtId="164" fontId="31" fillId="0" borderId="1" xfId="0" applyNumberFormat="1" applyFont="1" applyBorder="1" applyAlignment="1">
      <alignment horizontal="right"/>
    </xf>
    <xf numFmtId="0" fontId="40" fillId="11" borderId="1" xfId="0" applyFont="1" applyFill="1" applyBorder="1" applyAlignment="1">
      <alignment horizontal="center"/>
    </xf>
    <xf numFmtId="166" fontId="40" fillId="11" borderId="1" xfId="0" applyNumberFormat="1" applyFont="1" applyFill="1" applyBorder="1" applyAlignment="1">
      <alignment horizontal="right"/>
    </xf>
    <xf numFmtId="0" fontId="40" fillId="12" borderId="10" xfId="0" applyFont="1" applyFill="1" applyBorder="1" applyAlignment="1">
      <alignment horizontal="left"/>
    </xf>
    <xf numFmtId="164" fontId="40" fillId="12" borderId="11" xfId="0" applyNumberFormat="1" applyFont="1" applyFill="1" applyBorder="1" applyAlignment="1">
      <alignment horizontal="center"/>
    </xf>
    <xf numFmtId="0" fontId="40" fillId="4" borderId="0" xfId="0" applyFont="1" applyFill="1"/>
    <xf numFmtId="0" fontId="40" fillId="4" borderId="0" xfId="0" applyFont="1" applyFill="1" applyAlignment="1">
      <alignment horizontal="right"/>
    </xf>
    <xf numFmtId="164" fontId="40" fillId="4" borderId="0" xfId="0" applyNumberFormat="1" applyFont="1" applyFill="1" applyAlignment="1">
      <alignment horizontal="right"/>
    </xf>
    <xf numFmtId="0" fontId="39" fillId="0" borderId="1" xfId="2" applyFont="1" applyBorder="1" applyAlignment="1">
      <alignment horizontal="center"/>
    </xf>
    <xf numFmtId="0" fontId="39" fillId="0" borderId="1" xfId="2" applyFont="1" applyBorder="1" applyAlignment="1">
      <alignment horizontal="right"/>
    </xf>
    <xf numFmtId="169" fontId="44" fillId="0" borderId="1" xfId="2" applyNumberFormat="1" applyFont="1" applyBorder="1" applyAlignment="1">
      <alignment horizontal="center"/>
    </xf>
    <xf numFmtId="166" fontId="44" fillId="0" borderId="1" xfId="2" applyNumberFormat="1" applyFont="1" applyBorder="1" applyAlignment="1">
      <alignment horizontal="right"/>
    </xf>
    <xf numFmtId="166" fontId="31" fillId="0" borderId="0" xfId="0" applyNumberFormat="1" applyFont="1" applyAlignment="1">
      <alignment horizontal="right"/>
    </xf>
    <xf numFmtId="166" fontId="31" fillId="0" borderId="0" xfId="0" applyNumberFormat="1" applyFont="1"/>
    <xf numFmtId="0" fontId="31" fillId="9" borderId="15" xfId="0" applyFont="1" applyFill="1" applyBorder="1"/>
    <xf numFmtId="164" fontId="31" fillId="9" borderId="15" xfId="0" applyNumberFormat="1" applyFont="1" applyFill="1" applyBorder="1"/>
    <xf numFmtId="164" fontId="31" fillId="0" borderId="0" xfId="1" applyFont="1" applyAlignment="1">
      <alignment horizontal="center"/>
    </xf>
    <xf numFmtId="9" fontId="31" fillId="0" borderId="3" xfId="0" applyNumberFormat="1" applyFont="1" applyBorder="1" applyAlignment="1">
      <alignment horizontal="center"/>
    </xf>
    <xf numFmtId="164" fontId="31" fillId="0" borderId="3" xfId="1" applyFont="1" applyFill="1" applyBorder="1" applyAlignment="1">
      <alignment horizontal="right"/>
    </xf>
    <xf numFmtId="0" fontId="40" fillId="9" borderId="18" xfId="0" applyFont="1" applyFill="1" applyBorder="1" applyAlignment="1">
      <alignment horizontal="center"/>
    </xf>
    <xf numFmtId="164" fontId="31" fillId="9" borderId="18" xfId="0" applyNumberFormat="1" applyFont="1" applyFill="1" applyBorder="1" applyAlignment="1">
      <alignment horizontal="right"/>
    </xf>
    <xf numFmtId="9" fontId="31" fillId="0" borderId="0" xfId="0" applyNumberFormat="1" applyFont="1" applyAlignment="1">
      <alignment horizontal="center"/>
    </xf>
    <xf numFmtId="0" fontId="43" fillId="8" borderId="18" xfId="0" applyFont="1" applyFill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0" fontId="31" fillId="0" borderId="18" xfId="0" applyFont="1" applyBorder="1" applyAlignment="1">
      <alignment horizontal="left" vertical="center" wrapText="1"/>
    </xf>
    <xf numFmtId="0" fontId="31" fillId="0" borderId="18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164" fontId="40" fillId="0" borderId="18" xfId="0" applyNumberFormat="1" applyFont="1" applyBorder="1" applyAlignment="1">
      <alignment horizontal="left" vertical="center"/>
    </xf>
    <xf numFmtId="164" fontId="31" fillId="0" borderId="18" xfId="0" applyNumberFormat="1" applyFont="1" applyBorder="1" applyAlignment="1">
      <alignment horizontal="left" vertical="center"/>
    </xf>
    <xf numFmtId="164" fontId="40" fillId="4" borderId="18" xfId="0" applyNumberFormat="1" applyFont="1" applyFill="1" applyBorder="1" applyAlignment="1">
      <alignment horizontal="left" vertical="center"/>
    </xf>
    <xf numFmtId="0" fontId="40" fillId="9" borderId="18" xfId="0" applyFont="1" applyFill="1" applyBorder="1" applyAlignment="1">
      <alignment horizontal="left" vertical="center"/>
    </xf>
    <xf numFmtId="164" fontId="40" fillId="9" borderId="18" xfId="0" applyNumberFormat="1" applyFont="1" applyFill="1" applyBorder="1" applyAlignment="1">
      <alignment horizontal="left" vertical="center"/>
    </xf>
    <xf numFmtId="164" fontId="31" fillId="0" borderId="18" xfId="1" applyFont="1" applyBorder="1" applyAlignment="1">
      <alignment horizontal="left" vertical="center"/>
    </xf>
    <xf numFmtId="3" fontId="22" fillId="16" borderId="18" xfId="0" applyNumberFormat="1" applyFont="1" applyFill="1" applyBorder="1" applyAlignment="1">
      <alignment horizontal="left" vertical="center"/>
    </xf>
    <xf numFmtId="0" fontId="40" fillId="0" borderId="18" xfId="0" applyFont="1" applyBorder="1" applyAlignment="1">
      <alignment horizontal="left" vertical="center" wrapText="1"/>
    </xf>
    <xf numFmtId="0" fontId="31" fillId="4" borderId="18" xfId="0" applyFont="1" applyFill="1" applyBorder="1" applyAlignment="1">
      <alignment horizontal="left" vertical="center"/>
    </xf>
    <xf numFmtId="166" fontId="31" fillId="0" borderId="0" xfId="1" applyNumberFormat="1" applyFont="1"/>
    <xf numFmtId="166" fontId="41" fillId="9" borderId="1" xfId="1" applyNumberFormat="1" applyFont="1" applyFill="1" applyBorder="1" applyAlignment="1">
      <alignment horizontal="center"/>
    </xf>
    <xf numFmtId="166" fontId="41" fillId="9" borderId="1" xfId="1" applyNumberFormat="1" applyFont="1" applyFill="1" applyBorder="1" applyAlignment="1">
      <alignment horizontal="right"/>
    </xf>
    <xf numFmtId="164" fontId="31" fillId="0" borderId="1" xfId="1" applyFont="1" applyBorder="1" applyAlignment="1">
      <alignment horizontal="center"/>
    </xf>
    <xf numFmtId="9" fontId="41" fillId="0" borderId="1" xfId="0" applyNumberFormat="1" applyFont="1" applyBorder="1" applyAlignment="1">
      <alignment horizontal="center" vertical="center"/>
    </xf>
    <xf numFmtId="164" fontId="41" fillId="10" borderId="1" xfId="1" applyFont="1" applyFill="1" applyBorder="1" applyAlignment="1">
      <alignment horizontal="center" vertical="center"/>
    </xf>
    <xf numFmtId="164" fontId="46" fillId="0" borderId="0" xfId="0" applyNumberFormat="1" applyFont="1"/>
    <xf numFmtId="164" fontId="21" fillId="0" borderId="0" xfId="1" applyFont="1" applyAlignment="1">
      <alignment horizontal="right"/>
    </xf>
    <xf numFmtId="164" fontId="31" fillId="9" borderId="16" xfId="0" applyNumberFormat="1" applyFont="1" applyFill="1" applyBorder="1"/>
    <xf numFmtId="17" fontId="31" fillId="4" borderId="1" xfId="0" applyNumberFormat="1" applyFont="1" applyFill="1" applyBorder="1" applyAlignment="1">
      <alignment horizontal="right"/>
    </xf>
    <xf numFmtId="166" fontId="31" fillId="4" borderId="1" xfId="1" applyNumberFormat="1" applyFont="1" applyFill="1" applyBorder="1"/>
    <xf numFmtId="17" fontId="40" fillId="17" borderId="1" xfId="0" applyNumberFormat="1" applyFont="1" applyFill="1" applyBorder="1" applyAlignment="1">
      <alignment horizontal="right"/>
    </xf>
    <xf numFmtId="166" fontId="40" fillId="17" borderId="1" xfId="1" applyNumberFormat="1" applyFont="1" applyFill="1" applyBorder="1"/>
    <xf numFmtId="17" fontId="40" fillId="15" borderId="1" xfId="0" applyNumberFormat="1" applyFont="1" applyFill="1" applyBorder="1" applyAlignment="1">
      <alignment horizontal="right"/>
    </xf>
    <xf numFmtId="166" fontId="40" fillId="15" borderId="1" xfId="1" applyNumberFormat="1" applyFont="1" applyFill="1" applyBorder="1"/>
    <xf numFmtId="17" fontId="40" fillId="4" borderId="1" xfId="0" applyNumberFormat="1" applyFont="1" applyFill="1" applyBorder="1" applyAlignment="1">
      <alignment horizontal="right"/>
    </xf>
    <xf numFmtId="166" fontId="40" fillId="4" borderId="1" xfId="1" applyNumberFormat="1" applyFont="1" applyFill="1" applyBorder="1"/>
    <xf numFmtId="166" fontId="31" fillId="0" borderId="1" xfId="1" applyNumberFormat="1" applyFont="1" applyBorder="1"/>
    <xf numFmtId="0" fontId="40" fillId="4" borderId="1" xfId="0" applyFont="1" applyFill="1" applyBorder="1" applyAlignment="1">
      <alignment horizontal="right"/>
    </xf>
    <xf numFmtId="0" fontId="31" fillId="0" borderId="0" xfId="0" applyFont="1" applyAlignment="1">
      <alignment vertical="center"/>
    </xf>
    <xf numFmtId="0" fontId="41" fillId="6" borderId="0" xfId="0" applyFont="1" applyFill="1" applyAlignment="1">
      <alignment vertical="center"/>
    </xf>
    <xf numFmtId="164" fontId="31" fillId="6" borderId="0" xfId="0" applyNumberFormat="1" applyFont="1" applyFill="1" applyAlignment="1">
      <alignment vertical="center"/>
    </xf>
    <xf numFmtId="0" fontId="31" fillId="6" borderId="0" xfId="0" applyFont="1" applyFill="1" applyAlignment="1">
      <alignment vertical="center"/>
    </xf>
    <xf numFmtId="164" fontId="40" fillId="0" borderId="0" xfId="1" applyFont="1" applyAlignment="1">
      <alignment vertical="center"/>
    </xf>
    <xf numFmtId="164" fontId="22" fillId="4" borderId="0" xfId="1" applyFont="1" applyFill="1" applyAlignment="1">
      <alignment vertical="center"/>
    </xf>
    <xf numFmtId="164" fontId="40" fillId="14" borderId="0" xfId="1" applyFont="1" applyFill="1" applyAlignment="1">
      <alignment horizontal="center" vertical="center"/>
    </xf>
    <xf numFmtId="164" fontId="47" fillId="4" borderId="0" xfId="0" applyNumberFormat="1" applyFont="1" applyFill="1"/>
    <xf numFmtId="17" fontId="22" fillId="14" borderId="1" xfId="0" applyNumberFormat="1" applyFont="1" applyFill="1" applyBorder="1" applyAlignment="1">
      <alignment horizontal="right"/>
    </xf>
    <xf numFmtId="164" fontId="22" fillId="4" borderId="1" xfId="1" applyFont="1" applyFill="1" applyBorder="1" applyAlignment="1">
      <alignment horizontal="right" vertical="center"/>
    </xf>
    <xf numFmtId="0" fontId="31" fillId="9" borderId="15" xfId="0" applyFont="1" applyFill="1" applyBorder="1" applyAlignment="1">
      <alignment horizontal="right"/>
    </xf>
    <xf numFmtId="164" fontId="22" fillId="4" borderId="1" xfId="1" applyFont="1" applyFill="1" applyBorder="1" applyAlignment="1">
      <alignment horizontal="center" vertical="center"/>
    </xf>
    <xf numFmtId="0" fontId="4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42" fillId="9" borderId="1" xfId="4" applyFont="1" applyFill="1" applyBorder="1"/>
    <xf numFmtId="0" fontId="41" fillId="9" borderId="1" xfId="0" applyFont="1" applyFill="1" applyBorder="1" applyAlignment="1">
      <alignment vertical="center"/>
    </xf>
    <xf numFmtId="15" fontId="41" fillId="9" borderId="1" xfId="0" applyNumberFormat="1" applyFont="1" applyFill="1" applyBorder="1" applyAlignment="1">
      <alignment horizontal="center" vertical="center"/>
    </xf>
    <xf numFmtId="0" fontId="41" fillId="9" borderId="1" xfId="2" applyFont="1" applyFill="1" applyBorder="1" applyAlignment="1">
      <alignment vertical="center"/>
    </xf>
    <xf numFmtId="0" fontId="31" fillId="9" borderId="1" xfId="0" applyFont="1" applyFill="1" applyBorder="1"/>
    <xf numFmtId="15" fontId="41" fillId="9" borderId="1" xfId="0" applyNumberFormat="1" applyFont="1" applyFill="1" applyBorder="1"/>
    <xf numFmtId="2" fontId="41" fillId="9" borderId="1" xfId="0" applyNumberFormat="1" applyFont="1" applyFill="1" applyBorder="1" applyAlignment="1">
      <alignment horizontal="center" vertical="center"/>
    </xf>
    <xf numFmtId="9" fontId="41" fillId="9" borderId="1" xfId="0" applyNumberFormat="1" applyFont="1" applyFill="1" applyBorder="1" applyAlignment="1">
      <alignment horizontal="center" vertical="center"/>
    </xf>
    <xf numFmtId="164" fontId="41" fillId="9" borderId="1" xfId="3" applyFont="1" applyFill="1" applyBorder="1" applyAlignment="1">
      <alignment horizontal="center"/>
    </xf>
    <xf numFmtId="164" fontId="31" fillId="0" borderId="1" xfId="0" applyNumberFormat="1" applyFont="1" applyBorder="1"/>
    <xf numFmtId="164" fontId="31" fillId="0" borderId="1" xfId="1" applyFont="1" applyBorder="1"/>
    <xf numFmtId="164" fontId="40" fillId="0" borderId="1" xfId="0" applyNumberFormat="1" applyFont="1" applyBorder="1"/>
    <xf numFmtId="4" fontId="0" fillId="0" borderId="0" xfId="0" applyNumberFormat="1"/>
    <xf numFmtId="15" fontId="41" fillId="4" borderId="1" xfId="0" applyNumberFormat="1" applyFont="1" applyFill="1" applyBorder="1" applyAlignment="1">
      <alignment horizontal="center" vertical="center"/>
    </xf>
    <xf numFmtId="15" fontId="31" fillId="0" borderId="0" xfId="0" applyNumberFormat="1" applyFont="1"/>
    <xf numFmtId="166" fontId="40" fillId="4" borderId="0" xfId="0" applyNumberFormat="1" applyFont="1" applyFill="1" applyAlignment="1">
      <alignment horizontal="center"/>
    </xf>
    <xf numFmtId="0" fontId="31" fillId="4" borderId="1" xfId="0" applyFont="1" applyFill="1" applyBorder="1"/>
    <xf numFmtId="0" fontId="31" fillId="4" borderId="1" xfId="0" applyFont="1" applyFill="1" applyBorder="1" applyAlignment="1">
      <alignment horizontal="center"/>
    </xf>
    <xf numFmtId="166" fontId="31" fillId="0" borderId="1" xfId="1" applyNumberFormat="1" applyFont="1" applyBorder="1" applyAlignment="1">
      <alignment horizontal="center"/>
    </xf>
    <xf numFmtId="0" fontId="40" fillId="4" borderId="1" xfId="0" applyFont="1" applyFill="1" applyBorder="1"/>
    <xf numFmtId="166" fontId="40" fillId="4" borderId="1" xfId="0" applyNumberFormat="1" applyFont="1" applyFill="1" applyBorder="1" applyAlignment="1">
      <alignment horizontal="center"/>
    </xf>
    <xf numFmtId="3" fontId="31" fillId="0" borderId="0" xfId="0" applyNumberFormat="1" applyFont="1"/>
    <xf numFmtId="0" fontId="48" fillId="18" borderId="1" xfId="0" applyFont="1" applyFill="1" applyBorder="1" applyAlignment="1">
      <alignment horizontal="left"/>
    </xf>
    <xf numFmtId="0" fontId="49" fillId="0" borderId="1" xfId="0" applyFont="1" applyBorder="1"/>
    <xf numFmtId="0" fontId="50" fillId="0" borderId="1" xfId="0" applyFont="1" applyBorder="1"/>
    <xf numFmtId="3" fontId="49" fillId="0" borderId="1" xfId="0" applyNumberFormat="1" applyFont="1" applyBorder="1"/>
    <xf numFmtId="0" fontId="50" fillId="4" borderId="1" xfId="0" applyFont="1" applyFill="1" applyBorder="1"/>
    <xf numFmtId="3" fontId="50" fillId="0" borderId="1" xfId="0" applyNumberFormat="1" applyFont="1" applyBorder="1"/>
    <xf numFmtId="3" fontId="49" fillId="0" borderId="1" xfId="1" applyNumberFormat="1" applyFont="1" applyBorder="1"/>
    <xf numFmtId="0" fontId="49" fillId="4" borderId="1" xfId="0" applyFont="1" applyFill="1" applyBorder="1" applyAlignment="1">
      <alignment vertical="center"/>
    </xf>
    <xf numFmtId="3" fontId="49" fillId="4" borderId="1" xfId="0" applyNumberFormat="1" applyFont="1" applyFill="1" applyBorder="1" applyAlignment="1">
      <alignment vertical="center"/>
    </xf>
    <xf numFmtId="166" fontId="50" fillId="4" borderId="1" xfId="1" applyNumberFormat="1" applyFont="1" applyFill="1" applyBorder="1"/>
    <xf numFmtId="166" fontId="49" fillId="4" borderId="1" xfId="1" applyNumberFormat="1" applyFont="1" applyFill="1" applyBorder="1"/>
    <xf numFmtId="3" fontId="48" fillId="18" borderId="1" xfId="0" applyNumberFormat="1" applyFont="1" applyFill="1" applyBorder="1" applyAlignment="1">
      <alignment horizontal="right" vertical="center"/>
    </xf>
    <xf numFmtId="0" fontId="48" fillId="18" borderId="1" xfId="0" applyFont="1" applyFill="1" applyBorder="1" applyAlignment="1">
      <alignment horizontal="left" vertical="center"/>
    </xf>
    <xf numFmtId="0" fontId="40" fillId="21" borderId="0" xfId="0" applyFont="1" applyFill="1"/>
    <xf numFmtId="166" fontId="40" fillId="21" borderId="0" xfId="0" applyNumberFormat="1" applyFont="1" applyFill="1"/>
    <xf numFmtId="164" fontId="40" fillId="0" borderId="0" xfId="0" applyNumberFormat="1" applyFont="1" applyAlignment="1">
      <alignment horizontal="center"/>
    </xf>
    <xf numFmtId="0" fontId="39" fillId="2" borderId="21" xfId="0" applyFont="1" applyFill="1" applyBorder="1" applyAlignment="1">
      <alignment horizontal="center" vertical="center"/>
    </xf>
    <xf numFmtId="0" fontId="39" fillId="2" borderId="21" xfId="0" applyFont="1" applyFill="1" applyBorder="1" applyAlignment="1">
      <alignment horizontal="center" vertical="center" wrapText="1"/>
    </xf>
    <xf numFmtId="0" fontId="41" fillId="9" borderId="21" xfId="0" applyFont="1" applyFill="1" applyBorder="1" applyAlignment="1">
      <alignment horizontal="center" vertical="center"/>
    </xf>
    <xf numFmtId="0" fontId="41" fillId="9" borderId="21" xfId="0" applyFont="1" applyFill="1" applyBorder="1" applyAlignment="1">
      <alignment vertical="center"/>
    </xf>
    <xf numFmtId="15" fontId="41" fillId="9" borderId="21" xfId="0" applyNumberFormat="1" applyFont="1" applyFill="1" applyBorder="1" applyAlignment="1">
      <alignment horizontal="center" vertical="center"/>
    </xf>
    <xf numFmtId="2" fontId="41" fillId="9" borderId="21" xfId="0" applyNumberFormat="1" applyFont="1" applyFill="1" applyBorder="1" applyAlignment="1">
      <alignment horizontal="center" vertical="center"/>
    </xf>
    <xf numFmtId="17" fontId="41" fillId="9" borderId="21" xfId="0" applyNumberFormat="1" applyFont="1" applyFill="1" applyBorder="1" applyAlignment="1">
      <alignment horizontal="center" vertical="center"/>
    </xf>
    <xf numFmtId="0" fontId="42" fillId="9" borderId="21" xfId="4" applyFont="1" applyFill="1" applyBorder="1"/>
    <xf numFmtId="0" fontId="41" fillId="9" borderId="21" xfId="2" applyFont="1" applyFill="1" applyBorder="1" applyAlignment="1">
      <alignment vertical="center"/>
    </xf>
    <xf numFmtId="0" fontId="31" fillId="9" borderId="21" xfId="0" applyFont="1" applyFill="1" applyBorder="1"/>
    <xf numFmtId="9" fontId="41" fillId="9" borderId="21" xfId="0" applyNumberFormat="1" applyFont="1" applyFill="1" applyBorder="1" applyAlignment="1">
      <alignment horizontal="center" vertical="center"/>
    </xf>
    <xf numFmtId="164" fontId="41" fillId="9" borderId="21" xfId="1" applyFont="1" applyFill="1" applyBorder="1" applyAlignment="1">
      <alignment horizontal="center" vertical="center"/>
    </xf>
    <xf numFmtId="15" fontId="41" fillId="9" borderId="21" xfId="0" applyNumberFormat="1" applyFont="1" applyFill="1" applyBorder="1" applyAlignment="1">
      <alignment horizontal="center"/>
    </xf>
    <xf numFmtId="0" fontId="31" fillId="9" borderId="21" xfId="0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8" fillId="0" borderId="0" xfId="0" applyNumberFormat="1" applyFont="1" applyAlignment="1">
      <alignment horizontal="right"/>
    </xf>
    <xf numFmtId="0" fontId="31" fillId="5" borderId="1" xfId="0" applyFont="1" applyFill="1" applyBorder="1" applyAlignment="1">
      <alignment horizontal="right"/>
    </xf>
    <xf numFmtId="166" fontId="31" fillId="5" borderId="1" xfId="1" applyNumberFormat="1" applyFont="1" applyFill="1" applyBorder="1"/>
    <xf numFmtId="166" fontId="40" fillId="0" borderId="1" xfId="1" applyNumberFormat="1" applyFont="1" applyBorder="1"/>
    <xf numFmtId="0" fontId="31" fillId="0" borderId="0" xfId="0" applyFont="1" applyAlignment="1">
      <alignment horizontal="left"/>
    </xf>
    <xf numFmtId="166" fontId="31" fillId="0" borderId="0" xfId="0" applyNumberFormat="1" applyFont="1" applyAlignment="1">
      <alignment horizontal="left"/>
    </xf>
    <xf numFmtId="0" fontId="6" fillId="0" borderId="0" xfId="0" applyFont="1"/>
    <xf numFmtId="166" fontId="6" fillId="0" borderId="0" xfId="1" applyNumberFormat="1" applyFont="1"/>
    <xf numFmtId="165" fontId="0" fillId="0" borderId="0" xfId="0" applyNumberFormat="1"/>
    <xf numFmtId="0" fontId="0" fillId="15" borderId="0" xfId="0" applyFill="1"/>
    <xf numFmtId="167" fontId="6" fillId="0" borderId="0" xfId="0" applyNumberFormat="1" applyFont="1"/>
    <xf numFmtId="167" fontId="0" fillId="0" borderId="0" xfId="0" applyNumberFormat="1"/>
    <xf numFmtId="165" fontId="0" fillId="15" borderId="0" xfId="0" applyNumberFormat="1" applyFill="1"/>
    <xf numFmtId="0" fontId="0" fillId="0" borderId="0" xfId="0" pivotButton="1" applyAlignment="1">
      <alignment horizontal="right"/>
    </xf>
    <xf numFmtId="0" fontId="0" fillId="9" borderId="0" xfId="0" applyFill="1" applyAlignment="1">
      <alignment horizontal="left" indent="1"/>
    </xf>
    <xf numFmtId="164" fontId="0" fillId="9" borderId="0" xfId="0" applyNumberFormat="1" applyFill="1" applyAlignment="1">
      <alignment horizontal="right"/>
    </xf>
    <xf numFmtId="0" fontId="39" fillId="2" borderId="21" xfId="0" applyFont="1" applyFill="1" applyBorder="1" applyAlignment="1">
      <alignment vertical="center" wrapText="1"/>
    </xf>
    <xf numFmtId="164" fontId="51" fillId="0" borderId="0" xfId="0" applyNumberFormat="1" applyFont="1" applyAlignment="1">
      <alignment horizontal="right"/>
    </xf>
    <xf numFmtId="0" fontId="31" fillId="9" borderId="21" xfId="0" applyFont="1" applyFill="1" applyBorder="1" applyAlignment="1">
      <alignment horizontal="center" vertical="center"/>
    </xf>
    <xf numFmtId="164" fontId="40" fillId="0" borderId="0" xfId="0" applyNumberFormat="1" applyFont="1" applyAlignment="1">
      <alignment horizontal="right"/>
    </xf>
    <xf numFmtId="164" fontId="39" fillId="2" borderId="21" xfId="1" applyFont="1" applyFill="1" applyBorder="1" applyAlignment="1">
      <alignment horizontal="center" vertical="center" wrapText="1"/>
    </xf>
    <xf numFmtId="0" fontId="0" fillId="0" borderId="15" xfId="0" pivotButton="1" applyBorder="1" applyAlignment="1">
      <alignment horizontal="left"/>
    </xf>
    <xf numFmtId="0" fontId="0" fillId="0" borderId="15" xfId="0" pivotButton="1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11" borderId="15" xfId="0" applyFill="1" applyBorder="1" applyAlignment="1">
      <alignment horizontal="left"/>
    </xf>
    <xf numFmtId="0" fontId="0" fillId="11" borderId="15" xfId="0" applyFill="1" applyBorder="1"/>
    <xf numFmtId="164" fontId="9" fillId="11" borderId="15" xfId="0" applyNumberFormat="1" applyFont="1" applyFill="1" applyBorder="1"/>
    <xf numFmtId="0" fontId="31" fillId="0" borderId="0" xfId="0" applyFont="1" applyAlignment="1">
      <alignment horizontal="center" vertical="center"/>
    </xf>
    <xf numFmtId="0" fontId="39" fillId="2" borderId="21" xfId="0" applyFont="1" applyFill="1" applyBorder="1" applyAlignment="1">
      <alignment horizontal="left" vertical="center"/>
    </xf>
    <xf numFmtId="0" fontId="40" fillId="9" borderId="0" xfId="0" applyFont="1" applyFill="1" applyAlignment="1">
      <alignment vertical="center"/>
    </xf>
    <xf numFmtId="0" fontId="40" fillId="9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7" fillId="0" borderId="15" xfId="0" applyFont="1" applyBorder="1"/>
    <xf numFmtId="4" fontId="27" fillId="0" borderId="15" xfId="0" applyNumberFormat="1" applyFont="1" applyBorder="1"/>
    <xf numFmtId="164" fontId="27" fillId="0" borderId="15" xfId="1" applyFont="1" applyBorder="1" applyAlignment="1">
      <alignment horizontal="right"/>
    </xf>
    <xf numFmtId="0" fontId="28" fillId="22" borderId="15" xfId="0" applyFont="1" applyFill="1" applyBorder="1" applyAlignment="1">
      <alignment vertical="center"/>
    </xf>
    <xf numFmtId="0" fontId="28" fillId="22" borderId="15" xfId="0" applyFont="1" applyFill="1" applyBorder="1" applyAlignment="1">
      <alignment horizontal="center" vertical="center" wrapText="1"/>
    </xf>
    <xf numFmtId="0" fontId="28" fillId="22" borderId="15" xfId="0" applyFont="1" applyFill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4" fontId="27" fillId="0" borderId="0" xfId="0" applyNumberFormat="1" applyFont="1"/>
    <xf numFmtId="164" fontId="27" fillId="0" borderId="0" xfId="1" applyFont="1" applyBorder="1" applyAlignment="1">
      <alignment horizontal="right"/>
    </xf>
    <xf numFmtId="0" fontId="52" fillId="0" borderId="0" xfId="0" applyFont="1"/>
    <xf numFmtId="0" fontId="14" fillId="8" borderId="1" xfId="6" applyFont="1" applyFill="1" applyBorder="1"/>
    <xf numFmtId="164" fontId="14" fillId="8" borderId="1" xfId="6" applyNumberFormat="1" applyFont="1" applyFill="1" applyBorder="1" applyAlignment="1">
      <alignment horizontal="center"/>
    </xf>
    <xf numFmtId="0" fontId="23" fillId="8" borderId="1" xfId="6" applyFont="1" applyFill="1" applyBorder="1"/>
    <xf numFmtId="0" fontId="2" fillId="14" borderId="1" xfId="6" applyFill="1" applyBorder="1"/>
    <xf numFmtId="0" fontId="2" fillId="0" borderId="1" xfId="6" applyBorder="1"/>
    <xf numFmtId="0" fontId="0" fillId="23" borderId="0" xfId="0" applyFill="1"/>
    <xf numFmtId="0" fontId="2" fillId="0" borderId="0" xfId="6"/>
    <xf numFmtId="0" fontId="2" fillId="0" borderId="0" xfId="6" applyAlignment="1">
      <alignment horizontal="center"/>
    </xf>
    <xf numFmtId="164" fontId="2" fillId="0" borderId="1" xfId="1" applyFont="1" applyBorder="1" applyAlignment="1">
      <alignment horizontal="center"/>
    </xf>
    <xf numFmtId="164" fontId="2" fillId="14" borderId="1" xfId="1" applyFont="1" applyFill="1" applyBorder="1" applyAlignment="1">
      <alignment horizontal="center"/>
    </xf>
    <xf numFmtId="164" fontId="2" fillId="14" borderId="1" xfId="6" applyNumberFormat="1" applyFill="1" applyBorder="1" applyAlignment="1">
      <alignment horizontal="right"/>
    </xf>
    <xf numFmtId="0" fontId="2" fillId="14" borderId="1" xfId="6" applyFill="1" applyBorder="1" applyAlignment="1">
      <alignment horizontal="right"/>
    </xf>
    <xf numFmtId="164" fontId="0" fillId="6" borderId="15" xfId="1" applyFont="1" applyFill="1" applyBorder="1"/>
    <xf numFmtId="166" fontId="0" fillId="6" borderId="15" xfId="1" applyNumberFormat="1" applyFont="1" applyFill="1" applyBorder="1"/>
    <xf numFmtId="0" fontId="26" fillId="4" borderId="0" xfId="0" applyFont="1" applyFill="1" applyAlignment="1">
      <alignment horizontal="left"/>
    </xf>
    <xf numFmtId="166" fontId="26" fillId="4" borderId="0" xfId="0" applyNumberFormat="1" applyFont="1" applyFill="1" applyAlignment="1">
      <alignment horizontal="right"/>
    </xf>
    <xf numFmtId="17" fontId="26" fillId="24" borderId="15" xfId="0" applyNumberFormat="1" applyFont="1" applyFill="1" applyBorder="1" applyAlignment="1">
      <alignment horizontal="right"/>
    </xf>
    <xf numFmtId="164" fontId="26" fillId="24" borderId="15" xfId="1" applyFont="1" applyFill="1" applyBorder="1" applyAlignment="1">
      <alignment horizontal="right"/>
    </xf>
    <xf numFmtId="0" fontId="26" fillId="24" borderId="15" xfId="0" applyFont="1" applyFill="1" applyBorder="1" applyAlignment="1">
      <alignment horizontal="right"/>
    </xf>
    <xf numFmtId="0" fontId="28" fillId="3" borderId="0" xfId="0" applyFont="1" applyFill="1" applyAlignment="1">
      <alignment horizontal="right"/>
    </xf>
    <xf numFmtId="164" fontId="28" fillId="3" borderId="0" xfId="0" applyNumberFormat="1" applyFont="1" applyFill="1" applyAlignment="1">
      <alignment horizontal="right"/>
    </xf>
    <xf numFmtId="0" fontId="26" fillId="0" borderId="0" xfId="0" applyFont="1" applyAlignment="1">
      <alignment horizontal="left"/>
    </xf>
    <xf numFmtId="166" fontId="26" fillId="0" borderId="0" xfId="0" applyNumberFormat="1" applyFont="1"/>
    <xf numFmtId="166" fontId="26" fillId="0" borderId="0" xfId="1" applyNumberFormat="1" applyFont="1" applyFill="1"/>
    <xf numFmtId="4" fontId="31" fillId="0" borderId="0" xfId="0" applyNumberFormat="1" applyFont="1" applyAlignment="1">
      <alignment horizontal="right"/>
    </xf>
    <xf numFmtId="17" fontId="26" fillId="4" borderId="15" xfId="0" applyNumberFormat="1" applyFont="1" applyFill="1" applyBorder="1" applyAlignment="1">
      <alignment horizontal="right"/>
    </xf>
    <xf numFmtId="164" fontId="26" fillId="4" borderId="15" xfId="1" applyFont="1" applyFill="1" applyBorder="1" applyAlignment="1">
      <alignment horizontal="right"/>
    </xf>
    <xf numFmtId="164" fontId="41" fillId="9" borderId="1" xfId="1" applyFont="1" applyFill="1" applyBorder="1" applyAlignment="1">
      <alignment horizontal="center" vertical="center"/>
    </xf>
    <xf numFmtId="17" fontId="31" fillId="0" borderId="0" xfId="0" applyNumberFormat="1" applyFont="1" applyAlignment="1">
      <alignment vertical="center"/>
    </xf>
    <xf numFmtId="9" fontId="39" fillId="6" borderId="10" xfId="1" quotePrefix="1" applyNumberFormat="1" applyFont="1" applyFill="1" applyBorder="1" applyAlignment="1">
      <alignment horizontal="center" vertical="center" wrapText="1"/>
    </xf>
    <xf numFmtId="0" fontId="43" fillId="22" borderId="23" xfId="0" applyFont="1" applyFill="1" applyBorder="1" applyAlignment="1">
      <alignment horizontal="center" vertical="center"/>
    </xf>
    <xf numFmtId="18" fontId="43" fillId="22" borderId="23" xfId="0" applyNumberFormat="1" applyFont="1" applyFill="1" applyBorder="1" applyAlignment="1">
      <alignment horizontal="center" vertical="center"/>
    </xf>
    <xf numFmtId="0" fontId="43" fillId="22" borderId="23" xfId="0" applyFont="1" applyFill="1" applyBorder="1" applyAlignment="1">
      <alignment horizontal="center" vertical="center" wrapText="1"/>
    </xf>
    <xf numFmtId="168" fontId="43" fillId="22" borderId="23" xfId="1" quotePrefix="1" applyNumberFormat="1" applyFont="1" applyFill="1" applyBorder="1" applyAlignment="1">
      <alignment horizontal="center" vertical="center" wrapText="1"/>
    </xf>
    <xf numFmtId="167" fontId="43" fillId="22" borderId="23" xfId="1" quotePrefix="1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right"/>
    </xf>
    <xf numFmtId="164" fontId="39" fillId="24" borderId="1" xfId="1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vertical="center"/>
    </xf>
    <xf numFmtId="164" fontId="41" fillId="3" borderId="1" xfId="1" applyFont="1" applyFill="1" applyBorder="1" applyAlignment="1">
      <alignment horizontal="center" vertical="center"/>
    </xf>
    <xf numFmtId="15" fontId="41" fillId="3" borderId="1" xfId="0" applyNumberFormat="1" applyFont="1" applyFill="1" applyBorder="1" applyAlignment="1">
      <alignment horizontal="center" vertical="center"/>
    </xf>
    <xf numFmtId="2" fontId="41" fillId="3" borderId="1" xfId="0" applyNumberFormat="1" applyFont="1" applyFill="1" applyBorder="1" applyAlignment="1">
      <alignment horizontal="center" vertical="center"/>
    </xf>
    <xf numFmtId="9" fontId="41" fillId="3" borderId="1" xfId="0" applyNumberFormat="1" applyFont="1" applyFill="1" applyBorder="1" applyAlignment="1">
      <alignment horizontal="center" vertical="center"/>
    </xf>
    <xf numFmtId="164" fontId="39" fillId="3" borderId="1" xfId="1" applyFont="1" applyFill="1" applyBorder="1" applyAlignment="1">
      <alignment horizontal="center"/>
    </xf>
    <xf numFmtId="166" fontId="41" fillId="3" borderId="1" xfId="1" applyNumberFormat="1" applyFont="1" applyFill="1" applyBorder="1" applyAlignment="1">
      <alignment horizontal="center"/>
    </xf>
    <xf numFmtId="166" fontId="41" fillId="3" borderId="1" xfId="1" applyNumberFormat="1" applyFont="1" applyFill="1" applyBorder="1" applyAlignment="1">
      <alignment horizontal="right"/>
    </xf>
    <xf numFmtId="164" fontId="31" fillId="3" borderId="1" xfId="1" applyFont="1" applyFill="1" applyBorder="1" applyAlignment="1">
      <alignment horizont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/>
    <xf numFmtId="0" fontId="45" fillId="0" borderId="1" xfId="0" applyFont="1" applyBorder="1" applyAlignment="1">
      <alignment horizontal="center" vertical="center"/>
    </xf>
    <xf numFmtId="1" fontId="55" fillId="0" borderId="1" xfId="0" applyNumberFormat="1" applyFont="1" applyBorder="1" applyAlignment="1">
      <alignment horizontal="center" vertical="center" shrinkToFit="1"/>
    </xf>
    <xf numFmtId="14" fontId="54" fillId="0" borderId="1" xfId="0" applyNumberFormat="1" applyFont="1" applyBorder="1" applyAlignment="1">
      <alignment horizontal="left" vertical="center"/>
    </xf>
    <xf numFmtId="14" fontId="54" fillId="0" borderId="1" xfId="0" applyNumberFormat="1" applyFont="1" applyBorder="1" applyAlignment="1">
      <alignment horizontal="right" vertical="center"/>
    </xf>
    <xf numFmtId="2" fontId="55" fillId="0" borderId="1" xfId="0" applyNumberFormat="1" applyFont="1" applyBorder="1" applyAlignment="1">
      <alignment horizontal="center" vertical="center" shrinkToFit="1"/>
    </xf>
    <xf numFmtId="4" fontId="55" fillId="0" borderId="1" xfId="0" applyNumberFormat="1" applyFont="1" applyBorder="1" applyAlignment="1">
      <alignment horizontal="center" vertical="center" shrinkToFit="1"/>
    </xf>
    <xf numFmtId="2" fontId="54" fillId="0" borderId="1" xfId="0" applyNumberFormat="1" applyFont="1" applyBorder="1"/>
    <xf numFmtId="4" fontId="54" fillId="0" borderId="1" xfId="0" applyNumberFormat="1" applyFont="1" applyBorder="1"/>
    <xf numFmtId="0" fontId="45" fillId="0" borderId="1" xfId="0" applyFont="1" applyBorder="1" applyAlignment="1">
      <alignment horizontal="left" vertical="center"/>
    </xf>
    <xf numFmtId="0" fontId="45" fillId="9" borderId="1" xfId="0" applyFont="1" applyFill="1" applyBorder="1" applyAlignment="1">
      <alignment horizontal="center" vertical="center"/>
    </xf>
    <xf numFmtId="0" fontId="45" fillId="9" borderId="1" xfId="0" applyFont="1" applyFill="1" applyBorder="1"/>
    <xf numFmtId="1" fontId="45" fillId="9" borderId="1" xfId="0" applyNumberFormat="1" applyFont="1" applyFill="1" applyBorder="1" applyAlignment="1">
      <alignment horizontal="center" vertical="center" shrinkToFit="1"/>
    </xf>
    <xf numFmtId="14" fontId="45" fillId="9" borderId="1" xfId="0" applyNumberFormat="1" applyFont="1" applyFill="1" applyBorder="1" applyAlignment="1">
      <alignment horizontal="left" vertical="center"/>
    </xf>
    <xf numFmtId="14" fontId="45" fillId="9" borderId="1" xfId="0" applyNumberFormat="1" applyFont="1" applyFill="1" applyBorder="1" applyAlignment="1">
      <alignment horizontal="right" vertical="center"/>
    </xf>
    <xf numFmtId="2" fontId="45" fillId="9" borderId="1" xfId="0" applyNumberFormat="1" applyFont="1" applyFill="1" applyBorder="1" applyAlignment="1">
      <alignment horizontal="center" vertical="center" shrinkToFit="1"/>
    </xf>
    <xf numFmtId="4" fontId="45" fillId="9" borderId="1" xfId="0" applyNumberFormat="1" applyFont="1" applyFill="1" applyBorder="1" applyAlignment="1">
      <alignment horizontal="center" vertical="center" shrinkToFit="1"/>
    </xf>
    <xf numFmtId="2" fontId="45" fillId="9" borderId="1" xfId="0" applyNumberFormat="1" applyFont="1" applyFill="1" applyBorder="1"/>
    <xf numFmtId="4" fontId="45" fillId="9" borderId="1" xfId="0" applyNumberFormat="1" applyFont="1" applyFill="1" applyBorder="1"/>
    <xf numFmtId="0" fontId="45" fillId="9" borderId="1" xfId="0" applyFont="1" applyFill="1" applyBorder="1" applyAlignment="1">
      <alignment horizontal="left" vertical="center"/>
    </xf>
    <xf numFmtId="0" fontId="45" fillId="0" borderId="1" xfId="0" applyFont="1" applyBorder="1"/>
    <xf numFmtId="1" fontId="45" fillId="0" borderId="1" xfId="0" applyNumberFormat="1" applyFont="1" applyBorder="1" applyAlignment="1">
      <alignment horizontal="center" vertical="center" shrinkToFit="1"/>
    </xf>
    <xf numFmtId="14" fontId="45" fillId="0" borderId="1" xfId="0" applyNumberFormat="1" applyFont="1" applyBorder="1" applyAlignment="1">
      <alignment horizontal="left" vertical="center"/>
    </xf>
    <xf numFmtId="14" fontId="45" fillId="0" borderId="1" xfId="0" applyNumberFormat="1" applyFont="1" applyBorder="1" applyAlignment="1">
      <alignment horizontal="right" vertical="center"/>
    </xf>
    <xf numFmtId="2" fontId="45" fillId="0" borderId="1" xfId="0" applyNumberFormat="1" applyFont="1" applyBorder="1" applyAlignment="1">
      <alignment horizontal="center" vertical="center" shrinkToFit="1"/>
    </xf>
    <xf numFmtId="4" fontId="45" fillId="0" borderId="1" xfId="0" applyNumberFormat="1" applyFont="1" applyBorder="1" applyAlignment="1">
      <alignment horizontal="center" vertical="center" shrinkToFit="1"/>
    </xf>
    <xf numFmtId="2" fontId="45" fillId="0" borderId="1" xfId="0" applyNumberFormat="1" applyFont="1" applyBorder="1"/>
    <xf numFmtId="4" fontId="45" fillId="0" borderId="1" xfId="0" applyNumberFormat="1" applyFont="1" applyBorder="1"/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/>
    <xf numFmtId="0" fontId="57" fillId="0" borderId="1" xfId="0" applyFont="1" applyBorder="1" applyAlignment="1">
      <alignment horizontal="center" vertical="center"/>
    </xf>
    <xf numFmtId="1" fontId="57" fillId="0" borderId="1" xfId="0" applyNumberFormat="1" applyFont="1" applyBorder="1" applyAlignment="1">
      <alignment horizontal="center" vertical="center" shrinkToFit="1"/>
    </xf>
    <xf numFmtId="14" fontId="57" fillId="0" borderId="1" xfId="0" applyNumberFormat="1" applyFont="1" applyBorder="1" applyAlignment="1">
      <alignment horizontal="left" vertical="center"/>
    </xf>
    <xf numFmtId="14" fontId="57" fillId="0" borderId="1" xfId="0" applyNumberFormat="1" applyFont="1" applyBorder="1" applyAlignment="1">
      <alignment horizontal="right" vertical="center"/>
    </xf>
    <xf numFmtId="2" fontId="57" fillId="0" borderId="1" xfId="0" applyNumberFormat="1" applyFont="1" applyBorder="1" applyAlignment="1">
      <alignment horizontal="center" vertical="center" shrinkToFit="1"/>
    </xf>
    <xf numFmtId="164" fontId="57" fillId="0" borderId="1" xfId="1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left" vertical="center"/>
    </xf>
    <xf numFmtId="2" fontId="54" fillId="0" borderId="12" xfId="0" applyNumberFormat="1" applyFont="1" applyBorder="1"/>
    <xf numFmtId="2" fontId="58" fillId="0" borderId="12" xfId="0" applyNumberFormat="1" applyFont="1" applyBorder="1"/>
    <xf numFmtId="164" fontId="58" fillId="0" borderId="12" xfId="1" applyFont="1" applyBorder="1"/>
    <xf numFmtId="0" fontId="54" fillId="9" borderId="1" xfId="0" applyFont="1" applyFill="1" applyBorder="1" applyAlignment="1">
      <alignment horizontal="center" vertical="center"/>
    </xf>
    <xf numFmtId="0" fontId="54" fillId="9" borderId="1" xfId="0" applyFont="1" applyFill="1" applyBorder="1"/>
    <xf numFmtId="1" fontId="55" fillId="9" borderId="1" xfId="0" applyNumberFormat="1" applyFont="1" applyFill="1" applyBorder="1" applyAlignment="1">
      <alignment horizontal="center" vertical="center" shrinkToFit="1"/>
    </xf>
    <xf numFmtId="14" fontId="54" fillId="9" borderId="1" xfId="0" applyNumberFormat="1" applyFont="1" applyFill="1" applyBorder="1" applyAlignment="1">
      <alignment horizontal="left" vertical="center"/>
    </xf>
    <xf numFmtId="14" fontId="54" fillId="9" borderId="1" xfId="0" applyNumberFormat="1" applyFont="1" applyFill="1" applyBorder="1" applyAlignment="1">
      <alignment horizontal="right" vertical="center"/>
    </xf>
    <xf numFmtId="2" fontId="55" fillId="9" borderId="1" xfId="0" applyNumberFormat="1" applyFont="1" applyFill="1" applyBorder="1" applyAlignment="1">
      <alignment horizontal="center" vertical="center" shrinkToFit="1"/>
    </xf>
    <xf numFmtId="4" fontId="55" fillId="9" borderId="1" xfId="0" applyNumberFormat="1" applyFont="1" applyFill="1" applyBorder="1" applyAlignment="1">
      <alignment horizontal="center" vertical="center" shrinkToFit="1"/>
    </xf>
    <xf numFmtId="2" fontId="54" fillId="9" borderId="1" xfId="0" applyNumberFormat="1" applyFont="1" applyFill="1" applyBorder="1"/>
    <xf numFmtId="4" fontId="54" fillId="9" borderId="1" xfId="0" applyNumberFormat="1" applyFont="1" applyFill="1" applyBorder="1"/>
    <xf numFmtId="0" fontId="0" fillId="9" borderId="0" xfId="0" applyFill="1"/>
    <xf numFmtId="164" fontId="40" fillId="9" borderId="1" xfId="3" applyFont="1" applyFill="1" applyBorder="1"/>
    <xf numFmtId="0" fontId="54" fillId="6" borderId="1" xfId="0" applyFont="1" applyFill="1" applyBorder="1" applyAlignment="1">
      <alignment horizontal="center" vertical="center"/>
    </xf>
    <xf numFmtId="0" fontId="54" fillId="6" borderId="1" xfId="0" applyFont="1" applyFill="1" applyBorder="1"/>
    <xf numFmtId="0" fontId="45" fillId="6" borderId="1" xfId="0" applyFont="1" applyFill="1" applyBorder="1" applyAlignment="1">
      <alignment horizontal="center" vertical="center"/>
    </xf>
    <xf numFmtId="1" fontId="55" fillId="6" borderId="1" xfId="0" applyNumberFormat="1" applyFont="1" applyFill="1" applyBorder="1" applyAlignment="1">
      <alignment horizontal="center" vertical="center" shrinkToFit="1"/>
    </xf>
    <xf numFmtId="14" fontId="54" fillId="6" borderId="1" xfId="0" applyNumberFormat="1" applyFont="1" applyFill="1" applyBorder="1" applyAlignment="1">
      <alignment horizontal="left" vertical="center"/>
    </xf>
    <xf numFmtId="14" fontId="54" fillId="6" borderId="1" xfId="0" applyNumberFormat="1" applyFont="1" applyFill="1" applyBorder="1" applyAlignment="1">
      <alignment horizontal="right" vertical="center"/>
    </xf>
    <xf numFmtId="2" fontId="55" fillId="6" borderId="1" xfId="0" applyNumberFormat="1" applyFont="1" applyFill="1" applyBorder="1" applyAlignment="1">
      <alignment horizontal="center" vertical="center" shrinkToFit="1"/>
    </xf>
    <xf numFmtId="4" fontId="55" fillId="6" borderId="1" xfId="0" applyNumberFormat="1" applyFont="1" applyFill="1" applyBorder="1" applyAlignment="1">
      <alignment horizontal="center" vertical="center" shrinkToFit="1"/>
    </xf>
    <xf numFmtId="2" fontId="54" fillId="6" borderId="1" xfId="0" applyNumberFormat="1" applyFont="1" applyFill="1" applyBorder="1"/>
    <xf numFmtId="4" fontId="54" fillId="6" borderId="1" xfId="0" applyNumberFormat="1" applyFont="1" applyFill="1" applyBorder="1"/>
    <xf numFmtId="0" fontId="0" fillId="6" borderId="0" xfId="0" applyFill="1"/>
    <xf numFmtId="0" fontId="45" fillId="6" borderId="1" xfId="0" applyFont="1" applyFill="1" applyBorder="1" applyAlignment="1">
      <alignment horizontal="left" vertical="center"/>
    </xf>
    <xf numFmtId="0" fontId="54" fillId="20" borderId="1" xfId="0" applyFont="1" applyFill="1" applyBorder="1" applyAlignment="1">
      <alignment horizontal="center" vertical="center"/>
    </xf>
    <xf numFmtId="0" fontId="54" fillId="20" borderId="1" xfId="0" applyFont="1" applyFill="1" applyBorder="1"/>
    <xf numFmtId="0" fontId="45" fillId="20" borderId="1" xfId="0" applyFont="1" applyFill="1" applyBorder="1" applyAlignment="1">
      <alignment horizontal="center" vertical="center"/>
    </xf>
    <xf numFmtId="1" fontId="55" fillId="20" borderId="1" xfId="0" applyNumberFormat="1" applyFont="1" applyFill="1" applyBorder="1" applyAlignment="1">
      <alignment horizontal="center" vertical="center" shrinkToFit="1"/>
    </xf>
    <xf numFmtId="14" fontId="54" fillId="20" borderId="1" xfId="0" applyNumberFormat="1" applyFont="1" applyFill="1" applyBorder="1" applyAlignment="1">
      <alignment horizontal="left" vertical="center"/>
    </xf>
    <xf numFmtId="14" fontId="54" fillId="20" borderId="1" xfId="0" applyNumberFormat="1" applyFont="1" applyFill="1" applyBorder="1" applyAlignment="1">
      <alignment horizontal="right" vertical="center"/>
    </xf>
    <xf numFmtId="2" fontId="55" fillId="20" borderId="1" xfId="0" applyNumberFormat="1" applyFont="1" applyFill="1" applyBorder="1" applyAlignment="1">
      <alignment horizontal="center" vertical="center" shrinkToFit="1"/>
    </xf>
    <xf numFmtId="4" fontId="55" fillId="20" borderId="1" xfId="0" applyNumberFormat="1" applyFont="1" applyFill="1" applyBorder="1" applyAlignment="1">
      <alignment horizontal="center" vertical="center" shrinkToFit="1"/>
    </xf>
    <xf numFmtId="2" fontId="54" fillId="20" borderId="1" xfId="0" applyNumberFormat="1" applyFont="1" applyFill="1" applyBorder="1"/>
    <xf numFmtId="4" fontId="54" fillId="20" borderId="1" xfId="0" applyNumberFormat="1" applyFont="1" applyFill="1" applyBorder="1"/>
    <xf numFmtId="0" fontId="0" fillId="20" borderId="0" xfId="0" applyFill="1"/>
    <xf numFmtId="0" fontId="45" fillId="20" borderId="1" xfId="0" applyFont="1" applyFill="1" applyBorder="1" applyAlignment="1">
      <alignment horizontal="left" vertical="center"/>
    </xf>
    <xf numFmtId="0" fontId="41" fillId="20" borderId="2" xfId="0" applyFont="1" applyFill="1" applyBorder="1" applyAlignment="1">
      <alignment horizontal="center" vertical="center"/>
    </xf>
    <xf numFmtId="0" fontId="41" fillId="20" borderId="2" xfId="0" applyFont="1" applyFill="1" applyBorder="1" applyAlignment="1">
      <alignment vertical="center"/>
    </xf>
    <xf numFmtId="164" fontId="41" fillId="20" borderId="2" xfId="1" applyFont="1" applyFill="1" applyBorder="1" applyAlignment="1">
      <alignment horizontal="center" vertical="center"/>
    </xf>
    <xf numFmtId="15" fontId="41" fillId="20" borderId="2" xfId="0" applyNumberFormat="1" applyFont="1" applyFill="1" applyBorder="1" applyAlignment="1">
      <alignment horizontal="center" vertical="center"/>
    </xf>
    <xf numFmtId="2" fontId="41" fillId="20" borderId="2" xfId="0" applyNumberFormat="1" applyFont="1" applyFill="1" applyBorder="1" applyAlignment="1">
      <alignment horizontal="center" vertical="center"/>
    </xf>
    <xf numFmtId="9" fontId="41" fillId="20" borderId="2" xfId="0" applyNumberFormat="1" applyFont="1" applyFill="1" applyBorder="1" applyAlignment="1">
      <alignment horizontal="center" vertical="center"/>
    </xf>
    <xf numFmtId="164" fontId="31" fillId="20" borderId="2" xfId="3" applyFont="1" applyFill="1" applyBorder="1"/>
    <xf numFmtId="164" fontId="39" fillId="20" borderId="2" xfId="1" applyFont="1" applyFill="1" applyBorder="1" applyAlignment="1">
      <alignment horizontal="center"/>
    </xf>
    <xf numFmtId="166" fontId="41" fillId="20" borderId="1" xfId="1" applyNumberFormat="1" applyFont="1" applyFill="1" applyBorder="1" applyAlignment="1">
      <alignment horizontal="center"/>
    </xf>
    <xf numFmtId="166" fontId="41" fillId="20" borderId="1" xfId="1" applyNumberFormat="1" applyFont="1" applyFill="1" applyBorder="1" applyAlignment="1">
      <alignment horizontal="right"/>
    </xf>
    <xf numFmtId="164" fontId="31" fillId="20" borderId="1" xfId="1" applyFont="1" applyFill="1" applyBorder="1" applyAlignment="1">
      <alignment horizontal="center"/>
    </xf>
    <xf numFmtId="164" fontId="41" fillId="9" borderId="1" xfId="3" applyFont="1" applyFill="1" applyBorder="1" applyAlignment="1">
      <alignment horizontal="center" vertical="center"/>
    </xf>
    <xf numFmtId="166" fontId="31" fillId="0" borderId="0" xfId="1" applyNumberFormat="1" applyFont="1" applyAlignment="1">
      <alignment vertical="center"/>
    </xf>
    <xf numFmtId="0" fontId="31" fillId="0" borderId="0" xfId="0" applyFont="1" applyAlignment="1">
      <alignment horizontal="right" vertical="center"/>
    </xf>
    <xf numFmtId="0" fontId="40" fillId="4" borderId="20" xfId="0" applyFont="1" applyFill="1" applyBorder="1" applyAlignment="1">
      <alignment horizontal="center" vertical="center"/>
    </xf>
    <xf numFmtId="164" fontId="40" fillId="4" borderId="20" xfId="0" applyNumberFormat="1" applyFont="1" applyFill="1" applyBorder="1" applyAlignment="1">
      <alignment horizontal="right" vertical="center"/>
    </xf>
    <xf numFmtId="164" fontId="49" fillId="4" borderId="1" xfId="0" applyNumberFormat="1" applyFont="1" applyFill="1" applyBorder="1" applyAlignment="1">
      <alignment vertical="center"/>
    </xf>
    <xf numFmtId="0" fontId="31" fillId="4" borderId="0" xfId="0" applyFont="1" applyFill="1" applyAlignment="1">
      <alignment vertical="center"/>
    </xf>
    <xf numFmtId="166" fontId="40" fillId="4" borderId="0" xfId="0" applyNumberFormat="1" applyFont="1" applyFill="1" applyAlignment="1">
      <alignment vertical="center"/>
    </xf>
    <xf numFmtId="164" fontId="39" fillId="24" borderId="2" xfId="1" applyFont="1" applyFill="1" applyBorder="1" applyAlignment="1">
      <alignment horizontal="center" vertical="center"/>
    </xf>
    <xf numFmtId="166" fontId="41" fillId="9" borderId="1" xfId="1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3" fontId="31" fillId="4" borderId="0" xfId="0" applyNumberFormat="1" applyFont="1" applyFill="1" applyAlignment="1">
      <alignment vertical="center"/>
    </xf>
    <xf numFmtId="0" fontId="40" fillId="0" borderId="0" xfId="0" applyFont="1" applyAlignment="1">
      <alignment vertical="center"/>
    </xf>
    <xf numFmtId="0" fontId="43" fillId="8" borderId="1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right" vertical="center"/>
    </xf>
    <xf numFmtId="164" fontId="45" fillId="10" borderId="1" xfId="3" applyFont="1" applyFill="1" applyBorder="1" applyAlignment="1">
      <alignment horizontal="right" vertical="center"/>
    </xf>
    <xf numFmtId="166" fontId="31" fillId="0" borderId="0" xfId="0" applyNumberFormat="1" applyFont="1" applyAlignment="1">
      <alignment vertical="center"/>
    </xf>
    <xf numFmtId="9" fontId="31" fillId="0" borderId="1" xfId="0" applyNumberFormat="1" applyFont="1" applyBorder="1" applyAlignment="1">
      <alignment horizontal="center" vertical="center"/>
    </xf>
    <xf numFmtId="164" fontId="31" fillId="0" borderId="1" xfId="1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164" fontId="31" fillId="0" borderId="1" xfId="0" applyNumberFormat="1" applyFont="1" applyBorder="1" applyAlignment="1">
      <alignment vertical="center"/>
    </xf>
    <xf numFmtId="0" fontId="40" fillId="4" borderId="19" xfId="0" applyFont="1" applyFill="1" applyBorder="1" applyAlignment="1">
      <alignment vertical="center"/>
    </xf>
    <xf numFmtId="0" fontId="40" fillId="4" borderId="17" xfId="0" applyFont="1" applyFill="1" applyBorder="1" applyAlignment="1">
      <alignment horizontal="center" vertical="center"/>
    </xf>
    <xf numFmtId="164" fontId="40" fillId="4" borderId="17" xfId="0" applyNumberFormat="1" applyFont="1" applyFill="1" applyBorder="1" applyAlignment="1">
      <alignment horizontal="right" vertical="center"/>
    </xf>
    <xf numFmtId="164" fontId="39" fillId="9" borderId="1" xfId="1" applyFont="1" applyFill="1" applyBorder="1" applyAlignment="1">
      <alignment horizontal="center"/>
    </xf>
    <xf numFmtId="164" fontId="44" fillId="9" borderId="1" xfId="1" applyFont="1" applyFill="1" applyBorder="1" applyAlignment="1">
      <alignment horizontal="center"/>
    </xf>
    <xf numFmtId="164" fontId="40" fillId="9" borderId="1" xfId="1" applyFont="1" applyFill="1" applyBorder="1" applyAlignment="1">
      <alignment horizontal="center"/>
    </xf>
    <xf numFmtId="0" fontId="43" fillId="22" borderId="24" xfId="0" applyFont="1" applyFill="1" applyBorder="1" applyAlignment="1">
      <alignment horizontal="center" vertical="center" wrapText="1"/>
    </xf>
    <xf numFmtId="164" fontId="41" fillId="20" borderId="7" xfId="3" applyFont="1" applyFill="1" applyBorder="1"/>
    <xf numFmtId="164" fontId="41" fillId="0" borderId="4" xfId="3" applyFont="1" applyFill="1" applyBorder="1"/>
    <xf numFmtId="164" fontId="41" fillId="3" borderId="4" xfId="3" applyFont="1" applyFill="1" applyBorder="1"/>
    <xf numFmtId="168" fontId="43" fillId="22" borderId="25" xfId="1" quotePrefix="1" applyNumberFormat="1" applyFont="1" applyFill="1" applyBorder="1" applyAlignment="1">
      <alignment horizontal="center" vertical="center" wrapText="1"/>
    </xf>
    <xf numFmtId="164" fontId="39" fillId="20" borderId="9" xfId="1" applyFont="1" applyFill="1" applyBorder="1" applyAlignment="1">
      <alignment horizontal="center"/>
    </xf>
    <xf numFmtId="164" fontId="39" fillId="24" borderId="10" xfId="1" applyFont="1" applyFill="1" applyBorder="1" applyAlignment="1">
      <alignment horizontal="center"/>
    </xf>
    <xf numFmtId="164" fontId="39" fillId="3" borderId="10" xfId="1" applyFont="1" applyFill="1" applyBorder="1" applyAlignment="1">
      <alignment horizontal="center"/>
    </xf>
    <xf numFmtId="164" fontId="39" fillId="9" borderId="10" xfId="1" applyFont="1" applyFill="1" applyBorder="1" applyAlignment="1">
      <alignment horizontal="center"/>
    </xf>
    <xf numFmtId="164" fontId="40" fillId="9" borderId="10" xfId="1" applyFont="1" applyFill="1" applyBorder="1" applyAlignment="1">
      <alignment horizontal="center"/>
    </xf>
    <xf numFmtId="168" fontId="43" fillId="22" borderId="28" xfId="1" quotePrefix="1" applyNumberFormat="1" applyFont="1" applyFill="1" applyBorder="1" applyAlignment="1">
      <alignment horizontal="center" vertical="center" wrapText="1"/>
    </xf>
    <xf numFmtId="164" fontId="39" fillId="20" borderId="29" xfId="1" applyFont="1" applyFill="1" applyBorder="1" applyAlignment="1">
      <alignment horizontal="center"/>
    </xf>
    <xf numFmtId="164" fontId="39" fillId="24" borderId="30" xfId="1" applyFont="1" applyFill="1" applyBorder="1" applyAlignment="1">
      <alignment horizontal="center"/>
    </xf>
    <xf numFmtId="164" fontId="39" fillId="3" borderId="30" xfId="1" applyFont="1" applyFill="1" applyBorder="1" applyAlignment="1">
      <alignment horizontal="center"/>
    </xf>
    <xf numFmtId="164" fontId="39" fillId="9" borderId="30" xfId="1" applyFont="1" applyFill="1" applyBorder="1" applyAlignment="1">
      <alignment horizontal="center"/>
    </xf>
    <xf numFmtId="164" fontId="40" fillId="9" borderId="30" xfId="1" applyFont="1" applyFill="1" applyBorder="1" applyAlignment="1">
      <alignment horizontal="center"/>
    </xf>
    <xf numFmtId="164" fontId="40" fillId="9" borderId="31" xfId="1" applyFont="1" applyFill="1" applyBorder="1" applyAlignment="1">
      <alignment horizontal="center"/>
    </xf>
    <xf numFmtId="164" fontId="40" fillId="9" borderId="32" xfId="1" applyFont="1" applyFill="1" applyBorder="1" applyAlignment="1">
      <alignment horizontal="center"/>
    </xf>
    <xf numFmtId="164" fontId="39" fillId="9" borderId="32" xfId="1" applyFont="1" applyFill="1" applyBorder="1" applyAlignment="1">
      <alignment horizontal="center"/>
    </xf>
    <xf numFmtId="164" fontId="0" fillId="9" borderId="0" xfId="0" applyNumberFormat="1" applyFill="1" applyAlignment="1">
      <alignment horizontal="center"/>
    </xf>
    <xf numFmtId="167" fontId="43" fillId="22" borderId="24" xfId="1" quotePrefix="1" applyNumberFormat="1" applyFont="1" applyFill="1" applyBorder="1" applyAlignment="1">
      <alignment horizontal="center" vertical="center" wrapText="1"/>
    </xf>
    <xf numFmtId="164" fontId="39" fillId="20" borderId="7" xfId="1" applyFont="1" applyFill="1" applyBorder="1" applyAlignment="1">
      <alignment horizontal="center"/>
    </xf>
    <xf numFmtId="164" fontId="39" fillId="24" borderId="4" xfId="1" applyFont="1" applyFill="1" applyBorder="1" applyAlignment="1">
      <alignment horizontal="center"/>
    </xf>
    <xf numFmtId="164" fontId="39" fillId="3" borderId="4" xfId="1" applyFont="1" applyFill="1" applyBorder="1" applyAlignment="1">
      <alignment horizontal="center"/>
    </xf>
    <xf numFmtId="164" fontId="39" fillId="9" borderId="4" xfId="1" applyFont="1" applyFill="1" applyBorder="1" applyAlignment="1">
      <alignment horizontal="center"/>
    </xf>
    <xf numFmtId="164" fontId="39" fillId="9" borderId="33" xfId="1" applyFont="1" applyFill="1" applyBorder="1" applyAlignment="1">
      <alignment horizontal="center"/>
    </xf>
    <xf numFmtId="164" fontId="31" fillId="0" borderId="2" xfId="1" applyFont="1" applyBorder="1" applyAlignment="1">
      <alignment horizontal="center"/>
    </xf>
    <xf numFmtId="166" fontId="41" fillId="20" borderId="37" xfId="1" applyNumberFormat="1" applyFont="1" applyFill="1" applyBorder="1" applyAlignment="1">
      <alignment horizontal="center"/>
    </xf>
    <xf numFmtId="166" fontId="41" fillId="9" borderId="37" xfId="1" applyNumberFormat="1" applyFont="1" applyFill="1" applyBorder="1" applyAlignment="1">
      <alignment horizontal="center"/>
    </xf>
    <xf numFmtId="164" fontId="31" fillId="0" borderId="38" xfId="1" applyFont="1" applyFill="1" applyBorder="1" applyAlignment="1">
      <alignment horizontal="center"/>
    </xf>
    <xf numFmtId="166" fontId="41" fillId="3" borderId="37" xfId="1" applyNumberFormat="1" applyFont="1" applyFill="1" applyBorder="1" applyAlignment="1">
      <alignment horizontal="center"/>
    </xf>
    <xf numFmtId="166" fontId="41" fillId="13" borderId="37" xfId="1" applyNumberFormat="1" applyFont="1" applyFill="1" applyBorder="1" applyAlignment="1">
      <alignment horizontal="center"/>
    </xf>
    <xf numFmtId="166" fontId="41" fillId="9" borderId="39" xfId="1" applyNumberFormat="1" applyFont="1" applyFill="1" applyBorder="1" applyAlignment="1">
      <alignment horizontal="center"/>
    </xf>
    <xf numFmtId="166" fontId="41" fillId="9" borderId="40" xfId="1" applyNumberFormat="1" applyFont="1" applyFill="1" applyBorder="1" applyAlignment="1">
      <alignment horizontal="center"/>
    </xf>
    <xf numFmtId="166" fontId="41" fillId="9" borderId="40" xfId="1" applyNumberFormat="1" applyFont="1" applyFill="1" applyBorder="1" applyAlignment="1">
      <alignment horizontal="right"/>
    </xf>
    <xf numFmtId="164" fontId="31" fillId="0" borderId="40" xfId="1" applyFont="1" applyBorder="1" applyAlignment="1">
      <alignment horizontal="center"/>
    </xf>
    <xf numFmtId="164" fontId="31" fillId="20" borderId="40" xfId="1" applyFont="1" applyFill="1" applyBorder="1" applyAlignment="1">
      <alignment horizontal="center"/>
    </xf>
    <xf numFmtId="164" fontId="31" fillId="0" borderId="41" xfId="1" applyFont="1" applyFill="1" applyBorder="1" applyAlignment="1">
      <alignment horizontal="center"/>
    </xf>
    <xf numFmtId="0" fontId="59" fillId="14" borderId="1" xfId="0" applyFont="1" applyFill="1" applyBorder="1" applyAlignment="1">
      <alignment horizontal="center" vertical="center" wrapText="1"/>
    </xf>
    <xf numFmtId="0" fontId="46" fillId="0" borderId="12" xfId="0" applyFont="1" applyBorder="1"/>
    <xf numFmtId="0" fontId="6" fillId="4" borderId="0" xfId="0" applyFont="1" applyFill="1"/>
    <xf numFmtId="0" fontId="31" fillId="15" borderId="0" xfId="0" applyFont="1" applyFill="1"/>
    <xf numFmtId="164" fontId="31" fillId="19" borderId="1" xfId="8" applyFont="1" applyFill="1" applyBorder="1" applyAlignment="1">
      <alignment horizontal="center"/>
    </xf>
    <xf numFmtId="164" fontId="31" fillId="0" borderId="1" xfId="8" applyFont="1" applyFill="1" applyBorder="1" applyAlignment="1">
      <alignment horizontal="center"/>
    </xf>
    <xf numFmtId="0" fontId="40" fillId="9" borderId="42" xfId="0" applyFont="1" applyFill="1" applyBorder="1" applyAlignment="1">
      <alignment horizontal="center" vertical="center" wrapText="1"/>
    </xf>
    <xf numFmtId="0" fontId="40" fillId="9" borderId="43" xfId="0" applyFont="1" applyFill="1" applyBorder="1" applyAlignment="1">
      <alignment horizontal="center" vertical="center"/>
    </xf>
    <xf numFmtId="0" fontId="40" fillId="9" borderId="43" xfId="0" applyFont="1" applyFill="1" applyBorder="1" applyAlignment="1">
      <alignment horizontal="center" vertical="center" wrapText="1"/>
    </xf>
    <xf numFmtId="0" fontId="40" fillId="9" borderId="43" xfId="0" applyFont="1" applyFill="1" applyBorder="1" applyAlignment="1">
      <alignment horizontal="right" vertical="center"/>
    </xf>
    <xf numFmtId="0" fontId="40" fillId="0" borderId="43" xfId="0" applyFont="1" applyBorder="1" applyAlignment="1">
      <alignment horizontal="center" vertical="center"/>
    </xf>
    <xf numFmtId="0" fontId="40" fillId="0" borderId="43" xfId="0" applyFont="1" applyBorder="1" applyAlignment="1">
      <alignment horizontal="center"/>
    </xf>
    <xf numFmtId="0" fontId="40" fillId="0" borderId="44" xfId="0" applyFont="1" applyBorder="1" applyAlignment="1">
      <alignment horizontal="center"/>
    </xf>
    <xf numFmtId="9" fontId="39" fillId="6" borderId="34" xfId="1" quotePrefix="1" applyNumberFormat="1" applyFont="1" applyFill="1" applyBorder="1" applyAlignment="1">
      <alignment horizontal="center" vertical="center" wrapText="1"/>
    </xf>
    <xf numFmtId="9" fontId="39" fillId="6" borderId="35" xfId="1" quotePrefix="1" applyNumberFormat="1" applyFont="1" applyFill="1" applyBorder="1" applyAlignment="1">
      <alignment horizontal="center" vertical="center" wrapText="1"/>
    </xf>
    <xf numFmtId="0" fontId="40" fillId="6" borderId="35" xfId="0" applyFont="1" applyFill="1" applyBorder="1" applyAlignment="1">
      <alignment horizontal="center" vertical="center"/>
    </xf>
    <xf numFmtId="0" fontId="40" fillId="13" borderId="35" xfId="0" applyFont="1" applyFill="1" applyBorder="1" applyAlignment="1">
      <alignment horizontal="center" vertical="center"/>
    </xf>
    <xf numFmtId="0" fontId="40" fillId="13" borderId="36" xfId="0" applyFont="1" applyFill="1" applyBorder="1" applyAlignment="1">
      <alignment horizontal="center" vertical="center" wrapText="1"/>
    </xf>
    <xf numFmtId="164" fontId="31" fillId="19" borderId="38" xfId="1" applyFont="1" applyFill="1" applyBorder="1" applyAlignment="1">
      <alignment horizontal="center"/>
    </xf>
    <xf numFmtId="164" fontId="60" fillId="0" borderId="38" xfId="1" applyFont="1" applyFill="1" applyBorder="1" applyAlignment="1">
      <alignment horizontal="center"/>
    </xf>
    <xf numFmtId="164" fontId="31" fillId="0" borderId="40" xfId="8" applyFont="1" applyFill="1" applyBorder="1" applyAlignment="1">
      <alignment horizontal="center"/>
    </xf>
    <xf numFmtId="170" fontId="63" fillId="25" borderId="1" xfId="9" applyNumberFormat="1" applyFont="1" applyFill="1" applyBorder="1" applyAlignment="1">
      <alignment horizontal="center" vertical="center"/>
    </xf>
    <xf numFmtId="0" fontId="61" fillId="0" borderId="1" xfId="9" applyFont="1" applyBorder="1" applyAlignment="1">
      <alignment vertical="center" wrapText="1"/>
    </xf>
    <xf numFmtId="0" fontId="62" fillId="25" borderId="1" xfId="9" applyFont="1" applyFill="1" applyBorder="1" applyAlignment="1">
      <alignment horizontal="center" vertical="center"/>
    </xf>
    <xf numFmtId="0" fontId="63" fillId="25" borderId="1" xfId="9" applyFont="1" applyFill="1" applyBorder="1" applyAlignment="1">
      <alignment horizontal="center" vertical="center"/>
    </xf>
    <xf numFmtId="0" fontId="61" fillId="0" borderId="1" xfId="9" applyFont="1" applyBorder="1" applyAlignment="1">
      <alignment vertical="center"/>
    </xf>
    <xf numFmtId="0" fontId="61" fillId="0" borderId="1" xfId="9" applyFont="1" applyBorder="1" applyAlignment="1">
      <alignment horizontal="center" vertical="center"/>
    </xf>
    <xf numFmtId="0" fontId="61" fillId="4" borderId="1" xfId="9" applyFont="1" applyFill="1" applyBorder="1" applyAlignment="1">
      <alignment horizontal="left" vertical="center"/>
    </xf>
    <xf numFmtId="0" fontId="64" fillId="4" borderId="1" xfId="9" applyFont="1" applyFill="1" applyBorder="1" applyAlignment="1">
      <alignment horizontal="center" vertical="center"/>
    </xf>
    <xf numFmtId="0" fontId="61" fillId="4" borderId="1" xfId="9" applyFont="1" applyFill="1" applyBorder="1" applyAlignment="1">
      <alignment horizontal="center" vertical="center"/>
    </xf>
    <xf numFmtId="0" fontId="61" fillId="4" borderId="1" xfId="9" applyFont="1" applyFill="1" applyBorder="1" applyAlignment="1">
      <alignment vertical="center"/>
    </xf>
    <xf numFmtId="0" fontId="61" fillId="7" borderId="1" xfId="9" applyFont="1" applyFill="1" applyBorder="1" applyAlignment="1">
      <alignment horizontal="left" vertical="center"/>
    </xf>
    <xf numFmtId="170" fontId="61" fillId="0" borderId="1" xfId="9" applyNumberFormat="1" applyFont="1" applyBorder="1" applyAlignment="1">
      <alignment horizontal="center" vertical="center"/>
    </xf>
    <xf numFmtId="170" fontId="61" fillId="4" borderId="1" xfId="9" applyNumberFormat="1" applyFont="1" applyFill="1" applyBorder="1" applyAlignment="1">
      <alignment horizontal="center" vertical="center"/>
    </xf>
    <xf numFmtId="164" fontId="40" fillId="9" borderId="45" xfId="1" applyFont="1" applyFill="1" applyBorder="1" applyAlignment="1">
      <alignment horizontal="center"/>
    </xf>
    <xf numFmtId="0" fontId="43" fillId="22" borderId="46" xfId="0" applyFont="1" applyFill="1" applyBorder="1" applyAlignment="1">
      <alignment horizontal="center" vertical="center"/>
    </xf>
    <xf numFmtId="18" fontId="43" fillId="22" borderId="46" xfId="0" applyNumberFormat="1" applyFont="1" applyFill="1" applyBorder="1" applyAlignment="1">
      <alignment horizontal="center" vertical="center"/>
    </xf>
    <xf numFmtId="0" fontId="43" fillId="22" borderId="46" xfId="0" applyFont="1" applyFill="1" applyBorder="1" applyAlignment="1">
      <alignment horizontal="center" vertical="center" wrapText="1"/>
    </xf>
    <xf numFmtId="0" fontId="41" fillId="20" borderId="46" xfId="0" applyFont="1" applyFill="1" applyBorder="1" applyAlignment="1">
      <alignment horizontal="center" vertical="center"/>
    </xf>
    <xf numFmtId="0" fontId="41" fillId="20" borderId="46" xfId="0" applyFont="1" applyFill="1" applyBorder="1" applyAlignment="1">
      <alignment vertical="center"/>
    </xf>
    <xf numFmtId="0" fontId="0" fillId="0" borderId="46" xfId="0" applyBorder="1" applyAlignment="1">
      <alignment vertical="center"/>
    </xf>
    <xf numFmtId="164" fontId="41" fillId="20" borderId="46" xfId="1" applyFont="1" applyFill="1" applyBorder="1" applyAlignment="1">
      <alignment horizontal="center" vertical="center"/>
    </xf>
    <xf numFmtId="15" fontId="41" fillId="20" borderId="46" xfId="0" applyNumberFormat="1" applyFont="1" applyFill="1" applyBorder="1" applyAlignment="1">
      <alignment horizontal="center" vertical="center"/>
    </xf>
    <xf numFmtId="2" fontId="41" fillId="20" borderId="46" xfId="0" applyNumberFormat="1" applyFont="1" applyFill="1" applyBorder="1" applyAlignment="1">
      <alignment horizontal="center" vertical="center"/>
    </xf>
    <xf numFmtId="9" fontId="41" fillId="20" borderId="46" xfId="0" applyNumberFormat="1" applyFont="1" applyFill="1" applyBorder="1" applyAlignment="1">
      <alignment horizontal="center" vertical="center"/>
    </xf>
    <xf numFmtId="164" fontId="31" fillId="20" borderId="46" xfId="3" applyFont="1" applyFill="1" applyBorder="1"/>
    <xf numFmtId="164" fontId="41" fillId="20" borderId="46" xfId="3" applyFont="1" applyFill="1" applyBorder="1"/>
    <xf numFmtId="0" fontId="41" fillId="0" borderId="46" xfId="0" applyFont="1" applyBorder="1" applyAlignment="1">
      <alignment horizontal="center" vertical="center"/>
    </xf>
    <xf numFmtId="0" fontId="41" fillId="0" borderId="46" xfId="0" applyFont="1" applyBorder="1" applyAlignment="1">
      <alignment vertical="center"/>
    </xf>
    <xf numFmtId="164" fontId="41" fillId="0" borderId="46" xfId="1" applyFont="1" applyFill="1" applyBorder="1" applyAlignment="1">
      <alignment horizontal="center" vertical="center"/>
    </xf>
    <xf numFmtId="15" fontId="41" fillId="0" borderId="46" xfId="0" applyNumberFormat="1" applyFont="1" applyBorder="1" applyAlignment="1">
      <alignment horizontal="center" vertical="center"/>
    </xf>
    <xf numFmtId="2" fontId="41" fillId="0" borderId="46" xfId="0" applyNumberFormat="1" applyFont="1" applyBorder="1" applyAlignment="1">
      <alignment horizontal="center" vertical="center"/>
    </xf>
    <xf numFmtId="9" fontId="41" fillId="0" borderId="46" xfId="0" applyNumberFormat="1" applyFont="1" applyBorder="1" applyAlignment="1">
      <alignment horizontal="center" vertical="center"/>
    </xf>
    <xf numFmtId="164" fontId="41" fillId="0" borderId="46" xfId="3" applyFont="1" applyFill="1" applyBorder="1"/>
    <xf numFmtId="0" fontId="41" fillId="3" borderId="46" xfId="0" applyFont="1" applyFill="1" applyBorder="1" applyAlignment="1">
      <alignment horizontal="center" vertical="center"/>
    </xf>
    <xf numFmtId="0" fontId="41" fillId="3" borderId="46" xfId="0" applyFont="1" applyFill="1" applyBorder="1" applyAlignment="1">
      <alignment vertical="center"/>
    </xf>
    <xf numFmtId="164" fontId="41" fillId="3" borderId="46" xfId="1" applyFont="1" applyFill="1" applyBorder="1" applyAlignment="1">
      <alignment horizontal="center" vertical="center"/>
    </xf>
    <xf numFmtId="15" fontId="41" fillId="3" borderId="46" xfId="0" applyNumberFormat="1" applyFont="1" applyFill="1" applyBorder="1" applyAlignment="1">
      <alignment horizontal="center" vertical="center"/>
    </xf>
    <xf numFmtId="2" fontId="41" fillId="3" borderId="46" xfId="0" applyNumberFormat="1" applyFont="1" applyFill="1" applyBorder="1" applyAlignment="1">
      <alignment horizontal="center" vertical="center"/>
    </xf>
    <xf numFmtId="9" fontId="41" fillId="3" borderId="46" xfId="0" applyNumberFormat="1" applyFont="1" applyFill="1" applyBorder="1" applyAlignment="1">
      <alignment horizontal="center" vertical="center"/>
    </xf>
    <xf numFmtId="164" fontId="41" fillId="3" borderId="46" xfId="3" applyFont="1" applyFill="1" applyBorder="1"/>
    <xf numFmtId="164" fontId="31" fillId="0" borderId="46" xfId="3" applyFont="1" applyFill="1" applyBorder="1"/>
    <xf numFmtId="15" fontId="41" fillId="0" borderId="46" xfId="0" applyNumberFormat="1" applyFont="1" applyBorder="1"/>
    <xf numFmtId="15" fontId="41" fillId="4" borderId="46" xfId="0" applyNumberFormat="1" applyFont="1" applyFill="1" applyBorder="1" applyAlignment="1">
      <alignment horizontal="center" vertical="center"/>
    </xf>
    <xf numFmtId="0" fontId="41" fillId="9" borderId="46" xfId="0" applyFont="1" applyFill="1" applyBorder="1" applyAlignment="1">
      <alignment horizontal="center" vertical="center"/>
    </xf>
    <xf numFmtId="0" fontId="42" fillId="9" borderId="46" xfId="4" applyFont="1" applyFill="1" applyBorder="1"/>
    <xf numFmtId="0" fontId="41" fillId="9" borderId="46" xfId="0" applyFont="1" applyFill="1" applyBorder="1" applyAlignment="1">
      <alignment vertical="center"/>
    </xf>
    <xf numFmtId="164" fontId="41" fillId="9" borderId="46" xfId="1" applyFont="1" applyFill="1" applyBorder="1" applyAlignment="1">
      <alignment horizontal="center" vertical="center"/>
    </xf>
    <xf numFmtId="15" fontId="41" fillId="9" borderId="46" xfId="0" applyNumberFormat="1" applyFont="1" applyFill="1" applyBorder="1"/>
    <xf numFmtId="15" fontId="41" fillId="9" borderId="46" xfId="0" applyNumberFormat="1" applyFont="1" applyFill="1" applyBorder="1" applyAlignment="1">
      <alignment horizontal="center" vertical="center"/>
    </xf>
    <xf numFmtId="2" fontId="41" fillId="9" borderId="46" xfId="0" applyNumberFormat="1" applyFont="1" applyFill="1" applyBorder="1" applyAlignment="1">
      <alignment horizontal="center" vertical="center"/>
    </xf>
    <xf numFmtId="9" fontId="41" fillId="9" borderId="46" xfId="0" applyNumberFormat="1" applyFont="1" applyFill="1" applyBorder="1" applyAlignment="1">
      <alignment horizontal="center" vertical="center"/>
    </xf>
    <xf numFmtId="0" fontId="31" fillId="9" borderId="46" xfId="0" applyFont="1" applyFill="1" applyBorder="1"/>
    <xf numFmtId="164" fontId="40" fillId="9" borderId="46" xfId="3" applyFont="1" applyFill="1" applyBorder="1"/>
    <xf numFmtId="0" fontId="41" fillId="9" borderId="46" xfId="2" applyFont="1" applyFill="1" applyBorder="1" applyAlignment="1">
      <alignment vertical="center"/>
    </xf>
    <xf numFmtId="0" fontId="41" fillId="0" borderId="21" xfId="0" applyFont="1" applyBorder="1" applyAlignment="1">
      <alignment horizontal="center" vertical="center"/>
    </xf>
    <xf numFmtId="0" fontId="41" fillId="4" borderId="21" xfId="0" applyFont="1" applyFill="1" applyBorder="1" applyAlignment="1">
      <alignment vertical="center"/>
    </xf>
    <xf numFmtId="0" fontId="41" fillId="0" borderId="21" xfId="0" applyFont="1" applyBorder="1" applyAlignment="1">
      <alignment vertical="center"/>
    </xf>
    <xf numFmtId="15" fontId="41" fillId="0" borderId="21" xfId="0" applyNumberFormat="1" applyFont="1" applyBorder="1" applyAlignment="1">
      <alignment horizontal="center" vertical="center"/>
    </xf>
    <xf numFmtId="2" fontId="41" fillId="0" borderId="21" xfId="0" applyNumberFormat="1" applyFont="1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164" fontId="31" fillId="0" borderId="21" xfId="1" applyFont="1" applyBorder="1"/>
    <xf numFmtId="17" fontId="41" fillId="0" borderId="21" xfId="0" applyNumberFormat="1" applyFont="1" applyBorder="1" applyAlignment="1">
      <alignment horizontal="center" vertical="center"/>
    </xf>
    <xf numFmtId="0" fontId="41" fillId="19" borderId="21" xfId="0" applyFont="1" applyFill="1" applyBorder="1" applyAlignment="1">
      <alignment horizontal="center" vertical="center"/>
    </xf>
    <xf numFmtId="0" fontId="41" fillId="19" borderId="21" xfId="0" applyFont="1" applyFill="1" applyBorder="1" applyAlignment="1">
      <alignment vertical="center"/>
    </xf>
    <xf numFmtId="15" fontId="41" fillId="19" borderId="21" xfId="0" applyNumberFormat="1" applyFont="1" applyFill="1" applyBorder="1" applyAlignment="1">
      <alignment horizontal="center" vertical="center"/>
    </xf>
    <xf numFmtId="2" fontId="41" fillId="19" borderId="21" xfId="0" applyNumberFormat="1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15" fontId="41" fillId="0" borderId="21" xfId="0" applyNumberFormat="1" applyFont="1" applyBorder="1" applyAlignment="1">
      <alignment horizontal="center"/>
    </xf>
    <xf numFmtId="15" fontId="41" fillId="4" borderId="21" xfId="0" applyNumberFormat="1" applyFont="1" applyFill="1" applyBorder="1" applyAlignment="1">
      <alignment horizontal="center" vertical="center"/>
    </xf>
    <xf numFmtId="0" fontId="31" fillId="0" borderId="21" xfId="0" applyFont="1" applyBorder="1"/>
    <xf numFmtId="2" fontId="31" fillId="0" borderId="21" xfId="0" applyNumberFormat="1" applyFont="1" applyBorder="1"/>
    <xf numFmtId="164" fontId="41" fillId="10" borderId="21" xfId="1" applyFont="1" applyFill="1" applyBorder="1" applyAlignment="1">
      <alignment horizontal="right"/>
    </xf>
    <xf numFmtId="2" fontId="31" fillId="0" borderId="21" xfId="0" applyNumberFormat="1" applyFont="1" applyBorder="1" applyAlignment="1">
      <alignment horizontal="center"/>
    </xf>
    <xf numFmtId="164" fontId="41" fillId="19" borderId="21" xfId="1" applyFont="1" applyFill="1" applyBorder="1" applyAlignment="1">
      <alignment horizontal="right"/>
    </xf>
    <xf numFmtId="0" fontId="40" fillId="0" borderId="0" xfId="0" applyFont="1" applyAlignment="1">
      <alignment horizontal="left"/>
    </xf>
    <xf numFmtId="164" fontId="41" fillId="9" borderId="21" xfId="1" applyFont="1" applyFill="1" applyBorder="1" applyAlignment="1">
      <alignment horizontal="right"/>
    </xf>
    <xf numFmtId="2" fontId="31" fillId="9" borderId="21" xfId="0" applyNumberFormat="1" applyFont="1" applyFill="1" applyBorder="1"/>
    <xf numFmtId="2" fontId="31" fillId="9" borderId="21" xfId="0" applyNumberFormat="1" applyFont="1" applyFill="1" applyBorder="1" applyAlignment="1">
      <alignment horizontal="center"/>
    </xf>
    <xf numFmtId="0" fontId="31" fillId="14" borderId="21" xfId="0" applyFont="1" applyFill="1" applyBorder="1"/>
    <xf numFmtId="0" fontId="31" fillId="14" borderId="21" xfId="0" applyFont="1" applyFill="1" applyBorder="1" applyAlignment="1">
      <alignment horizontal="center"/>
    </xf>
    <xf numFmtId="15" fontId="41" fillId="14" borderId="21" xfId="0" applyNumberFormat="1" applyFont="1" applyFill="1" applyBorder="1" applyAlignment="1">
      <alignment horizontal="center" vertical="center"/>
    </xf>
    <xf numFmtId="2" fontId="31" fillId="14" borderId="21" xfId="0" applyNumberFormat="1" applyFont="1" applyFill="1" applyBorder="1"/>
    <xf numFmtId="164" fontId="41" fillId="14" borderId="21" xfId="1" applyFont="1" applyFill="1" applyBorder="1" applyAlignment="1">
      <alignment horizontal="right"/>
    </xf>
    <xf numFmtId="17" fontId="41" fillId="14" borderId="21" xfId="0" applyNumberFormat="1" applyFont="1" applyFill="1" applyBorder="1" applyAlignment="1">
      <alignment horizontal="center" vertical="center"/>
    </xf>
    <xf numFmtId="2" fontId="31" fillId="14" borderId="21" xfId="0" applyNumberFormat="1" applyFont="1" applyFill="1" applyBorder="1" applyAlignment="1">
      <alignment horizontal="center"/>
    </xf>
    <xf numFmtId="0" fontId="31" fillId="14" borderId="21" xfId="0" applyFont="1" applyFill="1" applyBorder="1" applyAlignment="1">
      <alignment horizontal="center" vertical="center"/>
    </xf>
    <xf numFmtId="0" fontId="31" fillId="20" borderId="21" xfId="0" applyFont="1" applyFill="1" applyBorder="1"/>
    <xf numFmtId="0" fontId="31" fillId="20" borderId="21" xfId="0" applyFont="1" applyFill="1" applyBorder="1" applyAlignment="1">
      <alignment horizontal="center"/>
    </xf>
    <xf numFmtId="15" fontId="41" fillId="20" borderId="21" xfId="0" applyNumberFormat="1" applyFont="1" applyFill="1" applyBorder="1" applyAlignment="1">
      <alignment horizontal="center" vertical="center"/>
    </xf>
    <xf numFmtId="2" fontId="31" fillId="20" borderId="21" xfId="0" applyNumberFormat="1" applyFont="1" applyFill="1" applyBorder="1"/>
    <xf numFmtId="164" fontId="41" fillId="20" borderId="21" xfId="1" applyFont="1" applyFill="1" applyBorder="1" applyAlignment="1">
      <alignment horizontal="right"/>
    </xf>
    <xf numFmtId="17" fontId="41" fillId="20" borderId="21" xfId="0" applyNumberFormat="1" applyFont="1" applyFill="1" applyBorder="1" applyAlignment="1">
      <alignment horizontal="center" vertical="center"/>
    </xf>
    <xf numFmtId="2" fontId="31" fillId="20" borderId="21" xfId="0" applyNumberFormat="1" applyFont="1" applyFill="1" applyBorder="1" applyAlignment="1">
      <alignment horizontal="center"/>
    </xf>
    <xf numFmtId="0" fontId="31" fillId="20" borderId="21" xfId="0" applyFont="1" applyFill="1" applyBorder="1" applyAlignment="1">
      <alignment horizontal="center" vertical="center"/>
    </xf>
    <xf numFmtId="0" fontId="31" fillId="6" borderId="21" xfId="0" applyFont="1" applyFill="1" applyBorder="1"/>
    <xf numFmtId="0" fontId="31" fillId="6" borderId="21" xfId="0" applyFont="1" applyFill="1" applyBorder="1" applyAlignment="1">
      <alignment horizontal="center"/>
    </xf>
    <xf numFmtId="15" fontId="41" fillId="6" borderId="21" xfId="0" applyNumberFormat="1" applyFont="1" applyFill="1" applyBorder="1" applyAlignment="1">
      <alignment horizontal="center" vertical="center"/>
    </xf>
    <xf numFmtId="2" fontId="31" fillId="6" borderId="21" xfId="0" applyNumberFormat="1" applyFont="1" applyFill="1" applyBorder="1"/>
    <xf numFmtId="164" fontId="41" fillId="6" borderId="21" xfId="1" applyFont="1" applyFill="1" applyBorder="1" applyAlignment="1">
      <alignment horizontal="right"/>
    </xf>
    <xf numFmtId="17" fontId="41" fillId="6" borderId="21" xfId="0" applyNumberFormat="1" applyFont="1" applyFill="1" applyBorder="1" applyAlignment="1">
      <alignment horizontal="center" vertical="center"/>
    </xf>
    <xf numFmtId="2" fontId="31" fillId="6" borderId="21" xfId="0" applyNumberFormat="1" applyFont="1" applyFill="1" applyBorder="1" applyAlignment="1">
      <alignment horizontal="center"/>
    </xf>
    <xf numFmtId="0" fontId="31" fillId="6" borderId="21" xfId="0" applyFont="1" applyFill="1" applyBorder="1" applyAlignment="1">
      <alignment horizontal="center" vertical="center"/>
    </xf>
    <xf numFmtId="0" fontId="31" fillId="10" borderId="21" xfId="0" applyFont="1" applyFill="1" applyBorder="1"/>
    <xf numFmtId="0" fontId="31" fillId="10" borderId="21" xfId="0" applyFont="1" applyFill="1" applyBorder="1" applyAlignment="1">
      <alignment horizontal="center"/>
    </xf>
    <xf numFmtId="15" fontId="41" fillId="10" borderId="21" xfId="0" applyNumberFormat="1" applyFont="1" applyFill="1" applyBorder="1" applyAlignment="1">
      <alignment horizontal="center" vertical="center"/>
    </xf>
    <xf numFmtId="2" fontId="31" fillId="10" borderId="21" xfId="0" applyNumberFormat="1" applyFont="1" applyFill="1" applyBorder="1"/>
    <xf numFmtId="17" fontId="41" fillId="10" borderId="21" xfId="0" applyNumberFormat="1" applyFont="1" applyFill="1" applyBorder="1" applyAlignment="1">
      <alignment horizontal="center" vertical="center"/>
    </xf>
    <xf numFmtId="2" fontId="31" fillId="10" borderId="21" xfId="0" applyNumberFormat="1" applyFont="1" applyFill="1" applyBorder="1" applyAlignment="1">
      <alignment horizontal="center"/>
    </xf>
    <xf numFmtId="0" fontId="31" fillId="10" borderId="21" xfId="0" applyFont="1" applyFill="1" applyBorder="1" applyAlignment="1">
      <alignment horizontal="center" vertical="center"/>
    </xf>
    <xf numFmtId="0" fontId="31" fillId="21" borderId="21" xfId="0" applyFont="1" applyFill="1" applyBorder="1"/>
    <xf numFmtId="0" fontId="31" fillId="21" borderId="21" xfId="0" applyFont="1" applyFill="1" applyBorder="1" applyAlignment="1">
      <alignment horizontal="center"/>
    </xf>
    <xf numFmtId="15" fontId="41" fillId="21" borderId="21" xfId="0" applyNumberFormat="1" applyFont="1" applyFill="1" applyBorder="1" applyAlignment="1">
      <alignment horizontal="center" vertical="center"/>
    </xf>
    <xf numFmtId="2" fontId="31" fillId="21" borderId="21" xfId="0" applyNumberFormat="1" applyFont="1" applyFill="1" applyBorder="1"/>
    <xf numFmtId="164" fontId="41" fillId="21" borderId="21" xfId="1" applyFont="1" applyFill="1" applyBorder="1" applyAlignment="1">
      <alignment horizontal="right"/>
    </xf>
    <xf numFmtId="17" fontId="41" fillId="21" borderId="21" xfId="0" applyNumberFormat="1" applyFont="1" applyFill="1" applyBorder="1" applyAlignment="1">
      <alignment horizontal="center" vertical="center"/>
    </xf>
    <xf numFmtId="2" fontId="31" fillId="21" borderId="21" xfId="0" applyNumberFormat="1" applyFont="1" applyFill="1" applyBorder="1" applyAlignment="1">
      <alignment horizontal="center"/>
    </xf>
    <xf numFmtId="0" fontId="31" fillId="21" borderId="21" xfId="0" applyFont="1" applyFill="1" applyBorder="1" applyAlignment="1">
      <alignment horizontal="center" vertical="center"/>
    </xf>
    <xf numFmtId="0" fontId="41" fillId="9" borderId="21" xfId="2" applyFont="1" applyFill="1" applyBorder="1" applyAlignment="1">
      <alignment horizontal="center" vertical="center"/>
    </xf>
    <xf numFmtId="0" fontId="41" fillId="14" borderId="21" xfId="0" applyFont="1" applyFill="1" applyBorder="1" applyAlignment="1">
      <alignment horizontal="center" vertical="center"/>
    </xf>
    <xf numFmtId="0" fontId="41" fillId="14" borderId="21" xfId="0" applyFont="1" applyFill="1" applyBorder="1" applyAlignment="1">
      <alignment vertical="center"/>
    </xf>
    <xf numFmtId="2" fontId="41" fillId="14" borderId="21" xfId="0" applyNumberFormat="1" applyFont="1" applyFill="1" applyBorder="1" applyAlignment="1">
      <alignment horizontal="center" vertical="center"/>
    </xf>
    <xf numFmtId="164" fontId="41" fillId="14" borderId="21" xfId="1" applyFont="1" applyFill="1" applyBorder="1" applyAlignment="1">
      <alignment horizontal="center" vertical="center"/>
    </xf>
    <xf numFmtId="15" fontId="41" fillId="14" borderId="21" xfId="0" applyNumberFormat="1" applyFont="1" applyFill="1" applyBorder="1" applyAlignment="1">
      <alignment horizontal="center"/>
    </xf>
    <xf numFmtId="0" fontId="42" fillId="14" borderId="21" xfId="4" applyFont="1" applyFill="1" applyBorder="1"/>
    <xf numFmtId="0" fontId="41" fillId="14" borderId="21" xfId="2" applyFont="1" applyFill="1" applyBorder="1" applyAlignment="1">
      <alignment vertical="center"/>
    </xf>
    <xf numFmtId="9" fontId="41" fillId="14" borderId="21" xfId="0" applyNumberFormat="1" applyFont="1" applyFill="1" applyBorder="1" applyAlignment="1">
      <alignment horizontal="center" vertical="center"/>
    </xf>
    <xf numFmtId="0" fontId="41" fillId="14" borderId="21" xfId="2" applyFont="1" applyFill="1" applyBorder="1" applyAlignment="1">
      <alignment horizontal="center" vertical="center"/>
    </xf>
    <xf numFmtId="0" fontId="41" fillId="6" borderId="21" xfId="0" applyFont="1" applyFill="1" applyBorder="1" applyAlignment="1">
      <alignment horizontal="center" vertical="center"/>
    </xf>
    <xf numFmtId="0" fontId="41" fillId="6" borderId="21" xfId="0" applyFont="1" applyFill="1" applyBorder="1" applyAlignment="1">
      <alignment vertical="center"/>
    </xf>
    <xf numFmtId="2" fontId="41" fillId="6" borderId="21" xfId="0" applyNumberFormat="1" applyFont="1" applyFill="1" applyBorder="1" applyAlignment="1">
      <alignment horizontal="center" vertical="center"/>
    </xf>
    <xf numFmtId="164" fontId="41" fillId="6" borderId="21" xfId="1" applyFont="1" applyFill="1" applyBorder="1" applyAlignment="1">
      <alignment horizontal="center" vertical="center"/>
    </xf>
    <xf numFmtId="15" fontId="41" fillId="6" borderId="21" xfId="0" applyNumberFormat="1" applyFont="1" applyFill="1" applyBorder="1" applyAlignment="1">
      <alignment horizontal="center"/>
    </xf>
    <xf numFmtId="0" fontId="42" fillId="6" borderId="21" xfId="4" applyFont="1" applyFill="1" applyBorder="1"/>
    <xf numFmtId="0" fontId="41" fillId="6" borderId="21" xfId="2" applyFont="1" applyFill="1" applyBorder="1" applyAlignment="1">
      <alignment vertical="center"/>
    </xf>
    <xf numFmtId="9" fontId="41" fillId="6" borderId="21" xfId="0" applyNumberFormat="1" applyFont="1" applyFill="1" applyBorder="1" applyAlignment="1">
      <alignment horizontal="center" vertical="center"/>
    </xf>
    <xf numFmtId="0" fontId="41" fillId="6" borderId="21" xfId="2" applyFont="1" applyFill="1" applyBorder="1" applyAlignment="1">
      <alignment horizontal="center" vertical="center"/>
    </xf>
    <xf numFmtId="0" fontId="41" fillId="20" borderId="21" xfId="0" applyFont="1" applyFill="1" applyBorder="1" applyAlignment="1">
      <alignment horizontal="center" vertical="center"/>
    </xf>
    <xf numFmtId="0" fontId="41" fillId="20" borderId="21" xfId="0" applyFont="1" applyFill="1" applyBorder="1" applyAlignment="1">
      <alignment vertical="center"/>
    </xf>
    <xf numFmtId="2" fontId="41" fillId="20" borderId="21" xfId="0" applyNumberFormat="1" applyFont="1" applyFill="1" applyBorder="1" applyAlignment="1">
      <alignment horizontal="center" vertical="center"/>
    </xf>
    <xf numFmtId="164" fontId="41" fillId="20" borderId="21" xfId="1" applyFont="1" applyFill="1" applyBorder="1" applyAlignment="1">
      <alignment horizontal="center" vertical="center"/>
    </xf>
    <xf numFmtId="15" fontId="41" fillId="20" borderId="21" xfId="0" applyNumberFormat="1" applyFont="1" applyFill="1" applyBorder="1" applyAlignment="1">
      <alignment horizontal="center"/>
    </xf>
    <xf numFmtId="0" fontId="42" fillId="20" borderId="21" xfId="4" applyFont="1" applyFill="1" applyBorder="1"/>
    <xf numFmtId="0" fontId="41" fillId="20" borderId="21" xfId="2" applyFont="1" applyFill="1" applyBorder="1" applyAlignment="1">
      <alignment vertical="center"/>
    </xf>
    <xf numFmtId="9" fontId="41" fillId="20" borderId="21" xfId="0" applyNumberFormat="1" applyFont="1" applyFill="1" applyBorder="1" applyAlignment="1">
      <alignment horizontal="center" vertical="center"/>
    </xf>
    <xf numFmtId="0" fontId="41" fillId="20" borderId="21" xfId="2" applyFont="1" applyFill="1" applyBorder="1" applyAlignment="1">
      <alignment horizontal="center" vertical="center"/>
    </xf>
    <xf numFmtId="164" fontId="41" fillId="9" borderId="21" xfId="1" applyFont="1" applyFill="1" applyBorder="1" applyAlignment="1">
      <alignment horizontal="center"/>
    </xf>
    <xf numFmtId="164" fontId="41" fillId="19" borderId="21" xfId="1" applyFont="1" applyFill="1" applyBorder="1" applyAlignment="1">
      <alignment horizontal="center"/>
    </xf>
    <xf numFmtId="164" fontId="31" fillId="0" borderId="0" xfId="1" applyFont="1"/>
    <xf numFmtId="0" fontId="39" fillId="2" borderId="47" xfId="0" applyFont="1" applyFill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39" fillId="0" borderId="47" xfId="0" applyFont="1" applyBorder="1" applyAlignment="1">
      <alignment horizontal="left" vertical="center"/>
    </xf>
    <xf numFmtId="14" fontId="40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14" fontId="40" fillId="0" borderId="0" xfId="0" applyNumberFormat="1" applyFont="1" applyAlignment="1">
      <alignment horizontal="right" vertical="center"/>
    </xf>
    <xf numFmtId="0" fontId="39" fillId="0" borderId="47" xfId="0" applyFont="1" applyBorder="1" applyAlignment="1">
      <alignment horizontal="center" vertical="center" wrapText="1"/>
    </xf>
    <xf numFmtId="171" fontId="39" fillId="0" borderId="47" xfId="0" applyNumberFormat="1" applyFont="1" applyBorder="1" applyAlignment="1">
      <alignment horizontal="center" vertical="center" wrapText="1"/>
    </xf>
    <xf numFmtId="164" fontId="39" fillId="0" borderId="47" xfId="1" applyFont="1" applyFill="1" applyBorder="1" applyAlignment="1">
      <alignment horizontal="center" vertical="center" wrapText="1"/>
    </xf>
    <xf numFmtId="17" fontId="39" fillId="0" borderId="47" xfId="0" applyNumberFormat="1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14" borderId="0" xfId="0" applyFont="1" applyFill="1" applyAlignment="1">
      <alignment horizontal="left" vertical="center"/>
    </xf>
    <xf numFmtId="0" fontId="40" fillId="14" borderId="0" xfId="0" applyFont="1" applyFill="1" applyAlignment="1">
      <alignment horizontal="center" vertical="center"/>
    </xf>
    <xf numFmtId="0" fontId="41" fillId="0" borderId="48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48" xfId="0" applyFont="1" applyBorder="1" applyAlignment="1">
      <alignment horizontal="left" vertical="center"/>
    </xf>
    <xf numFmtId="14" fontId="41" fillId="0" borderId="48" xfId="0" applyNumberFormat="1" applyFont="1" applyBorder="1" applyAlignment="1">
      <alignment horizontal="right" vertical="center"/>
    </xf>
    <xf numFmtId="0" fontId="41" fillId="0" borderId="48" xfId="0" applyFont="1" applyBorder="1" applyAlignment="1">
      <alignment vertical="center"/>
    </xf>
    <xf numFmtId="14" fontId="41" fillId="0" borderId="48" xfId="0" applyNumberFormat="1" applyFont="1" applyBorder="1" applyAlignment="1">
      <alignment horizontal="center" vertical="center"/>
    </xf>
    <xf numFmtId="171" fontId="41" fillId="0" borderId="48" xfId="0" applyNumberFormat="1" applyFont="1" applyBorder="1" applyAlignment="1">
      <alignment horizontal="center" vertical="center"/>
    </xf>
    <xf numFmtId="2" fontId="41" fillId="0" borderId="48" xfId="0" applyNumberFormat="1" applyFont="1" applyBorder="1" applyAlignment="1">
      <alignment horizontal="center" vertical="center"/>
    </xf>
    <xf numFmtId="1" fontId="41" fillId="0" borderId="48" xfId="0" applyNumberFormat="1" applyFont="1" applyBorder="1" applyAlignment="1">
      <alignment horizontal="center" vertical="center"/>
    </xf>
    <xf numFmtId="0" fontId="31" fillId="0" borderId="48" xfId="0" applyFont="1" applyBorder="1" applyAlignment="1">
      <alignment horizontal="center"/>
    </xf>
    <xf numFmtId="164" fontId="31" fillId="0" borderId="48" xfId="1" applyFont="1" applyFill="1" applyBorder="1"/>
    <xf numFmtId="17" fontId="41" fillId="0" borderId="48" xfId="0" applyNumberFormat="1" applyFont="1" applyBorder="1" applyAlignment="1">
      <alignment horizontal="center" vertical="center"/>
    </xf>
    <xf numFmtId="0" fontId="31" fillId="0" borderId="48" xfId="0" applyFont="1" applyBorder="1"/>
    <xf numFmtId="0" fontId="41" fillId="0" borderId="48" xfId="0" applyFont="1" applyBorder="1" applyAlignment="1">
      <alignment horizontal="center"/>
    </xf>
    <xf numFmtId="15" fontId="41" fillId="0" borderId="48" xfId="0" applyNumberFormat="1" applyFont="1" applyBorder="1" applyAlignment="1">
      <alignment horizontal="right" vertical="center"/>
    </xf>
    <xf numFmtId="0" fontId="31" fillId="0" borderId="48" xfId="0" applyFont="1" applyBorder="1" applyAlignment="1">
      <alignment vertical="center"/>
    </xf>
    <xf numFmtId="171" fontId="41" fillId="0" borderId="48" xfId="0" applyNumberFormat="1" applyFont="1" applyBorder="1" applyAlignment="1">
      <alignment horizontal="center"/>
    </xf>
    <xf numFmtId="0" fontId="60" fillId="0" borderId="48" xfId="0" applyFont="1" applyBorder="1" applyAlignment="1">
      <alignment horizontal="center" vertical="center"/>
    </xf>
    <xf numFmtId="0" fontId="42" fillId="0" borderId="48" xfId="4" applyFont="1" applyBorder="1"/>
    <xf numFmtId="0" fontId="41" fillId="0" borderId="48" xfId="2" applyFont="1" applyBorder="1" applyAlignment="1">
      <alignment horizontal="left" vertical="center"/>
    </xf>
    <xf numFmtId="0" fontId="41" fillId="0" borderId="49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41" fillId="0" borderId="49" xfId="0" applyFont="1" applyBorder="1" applyAlignment="1">
      <alignment horizontal="left" vertical="center"/>
    </xf>
    <xf numFmtId="14" fontId="41" fillId="0" borderId="49" xfId="0" applyNumberFormat="1" applyFont="1" applyBorder="1" applyAlignment="1">
      <alignment horizontal="right" vertical="center"/>
    </xf>
    <xf numFmtId="0" fontId="41" fillId="0" borderId="49" xfId="0" applyFont="1" applyBorder="1" applyAlignment="1">
      <alignment vertical="center"/>
    </xf>
    <xf numFmtId="14" fontId="31" fillId="0" borderId="49" xfId="0" applyNumberFormat="1" applyFont="1" applyBorder="1" applyAlignment="1">
      <alignment horizontal="center" vertical="center"/>
    </xf>
    <xf numFmtId="14" fontId="31" fillId="0" borderId="49" xfId="0" applyNumberFormat="1" applyFont="1" applyBorder="1" applyAlignment="1">
      <alignment horizontal="right" vertical="center"/>
    </xf>
    <xf numFmtId="0" fontId="31" fillId="0" borderId="49" xfId="0" applyFont="1" applyBorder="1"/>
    <xf numFmtId="0" fontId="31" fillId="0" borderId="49" xfId="0" applyFont="1" applyBorder="1" applyAlignment="1">
      <alignment horizontal="center"/>
    </xf>
    <xf numFmtId="171" fontId="41" fillId="0" borderId="49" xfId="0" applyNumberFormat="1" applyFont="1" applyBorder="1" applyAlignment="1">
      <alignment horizontal="center" vertical="center"/>
    </xf>
    <xf numFmtId="171" fontId="41" fillId="0" borderId="49" xfId="0" applyNumberFormat="1" applyFont="1" applyBorder="1" applyAlignment="1">
      <alignment horizontal="center"/>
    </xf>
    <xf numFmtId="2" fontId="41" fillId="0" borderId="49" xfId="0" applyNumberFormat="1" applyFont="1" applyBorder="1" applyAlignment="1">
      <alignment horizontal="center" vertical="center"/>
    </xf>
    <xf numFmtId="1" fontId="41" fillId="0" borderId="49" xfId="0" applyNumberFormat="1" applyFont="1" applyBorder="1" applyAlignment="1">
      <alignment horizontal="center" vertical="center"/>
    </xf>
    <xf numFmtId="164" fontId="31" fillId="0" borderId="49" xfId="1" applyFont="1" applyFill="1" applyBorder="1"/>
    <xf numFmtId="17" fontId="41" fillId="0" borderId="49" xfId="0" applyNumberFormat="1" applyFont="1" applyBorder="1" applyAlignment="1">
      <alignment horizontal="center" vertical="center"/>
    </xf>
    <xf numFmtId="0" fontId="41" fillId="0" borderId="49" xfId="0" applyFont="1" applyBorder="1" applyAlignment="1">
      <alignment horizontal="center"/>
    </xf>
    <xf numFmtId="0" fontId="41" fillId="0" borderId="5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41" fillId="0" borderId="50" xfId="0" applyFont="1" applyBorder="1" applyAlignment="1">
      <alignment horizontal="left" vertical="center"/>
    </xf>
    <xf numFmtId="14" fontId="41" fillId="0" borderId="50" xfId="0" applyNumberFormat="1" applyFont="1" applyBorder="1" applyAlignment="1">
      <alignment horizontal="right" vertical="center"/>
    </xf>
    <xf numFmtId="0" fontId="41" fillId="0" borderId="50" xfId="0" applyFont="1" applyBorder="1" applyAlignment="1">
      <alignment vertical="center"/>
    </xf>
    <xf numFmtId="14" fontId="41" fillId="0" borderId="50" xfId="0" applyNumberFormat="1" applyFont="1" applyBorder="1" applyAlignment="1">
      <alignment horizontal="center" vertical="center"/>
    </xf>
    <xf numFmtId="171" fontId="41" fillId="0" borderId="50" xfId="0" applyNumberFormat="1" applyFont="1" applyBorder="1" applyAlignment="1">
      <alignment horizontal="center" vertical="center"/>
    </xf>
    <xf numFmtId="2" fontId="41" fillId="0" borderId="50" xfId="0" applyNumberFormat="1" applyFont="1" applyBorder="1" applyAlignment="1">
      <alignment horizontal="center" vertical="center"/>
    </xf>
    <xf numFmtId="1" fontId="41" fillId="0" borderId="50" xfId="0" applyNumberFormat="1" applyFont="1" applyBorder="1" applyAlignment="1">
      <alignment horizontal="center" vertical="center"/>
    </xf>
    <xf numFmtId="0" fontId="31" fillId="0" borderId="50" xfId="0" applyFont="1" applyBorder="1" applyAlignment="1">
      <alignment horizontal="center"/>
    </xf>
    <xf numFmtId="164" fontId="31" fillId="0" borderId="50" xfId="1" applyFont="1" applyFill="1" applyBorder="1"/>
    <xf numFmtId="17" fontId="41" fillId="0" borderId="50" xfId="0" applyNumberFormat="1" applyFont="1" applyBorder="1" applyAlignment="1">
      <alignment horizontal="center" vertical="center"/>
    </xf>
    <xf numFmtId="0" fontId="31" fillId="0" borderId="50" xfId="0" applyFont="1" applyBorder="1"/>
    <xf numFmtId="0" fontId="41" fillId="0" borderId="50" xfId="0" applyFont="1" applyBorder="1" applyAlignment="1">
      <alignment horizontal="center"/>
    </xf>
    <xf numFmtId="0" fontId="31" fillId="0" borderId="48" xfId="0" applyFont="1" applyBorder="1" applyAlignment="1">
      <alignment horizontal="left"/>
    </xf>
    <xf numFmtId="171" fontId="31" fillId="0" borderId="48" xfId="0" applyNumberFormat="1" applyFont="1" applyBorder="1" applyAlignment="1">
      <alignment horizontal="center"/>
    </xf>
    <xf numFmtId="2" fontId="31" fillId="0" borderId="48" xfId="0" applyNumberFormat="1" applyFont="1" applyBorder="1" applyAlignment="1">
      <alignment horizontal="center"/>
    </xf>
    <xf numFmtId="164" fontId="41" fillId="0" borderId="48" xfId="1" applyFont="1" applyFill="1" applyBorder="1" applyAlignment="1">
      <alignment horizontal="right"/>
    </xf>
    <xf numFmtId="14" fontId="31" fillId="0" borderId="48" xfId="0" applyNumberFormat="1" applyFont="1" applyBorder="1" applyAlignment="1">
      <alignment horizontal="center" vertical="center"/>
    </xf>
    <xf numFmtId="14" fontId="31" fillId="0" borderId="48" xfId="0" applyNumberFormat="1" applyFont="1" applyBorder="1" applyAlignment="1">
      <alignment horizontal="right" vertical="center"/>
    </xf>
    <xf numFmtId="0" fontId="41" fillId="0" borderId="51" xfId="0" applyFont="1" applyBorder="1" applyAlignment="1">
      <alignment horizontal="center" vertical="center"/>
    </xf>
    <xf numFmtId="167" fontId="41" fillId="0" borderId="49" xfId="0" applyNumberFormat="1" applyFont="1" applyBorder="1" applyAlignment="1">
      <alignment horizontal="right" vertical="center"/>
    </xf>
    <xf numFmtId="0" fontId="31" fillId="0" borderId="50" xfId="0" applyFont="1" applyBorder="1" applyAlignment="1">
      <alignment horizontal="left"/>
    </xf>
    <xf numFmtId="2" fontId="31" fillId="0" borderId="50" xfId="0" applyNumberFormat="1" applyFont="1" applyBorder="1" applyAlignment="1">
      <alignment horizontal="center"/>
    </xf>
    <xf numFmtId="164" fontId="41" fillId="0" borderId="50" xfId="1" applyFont="1" applyFill="1" applyBorder="1" applyAlignment="1">
      <alignment horizontal="right"/>
    </xf>
    <xf numFmtId="164" fontId="41" fillId="0" borderId="50" xfId="1" applyFont="1" applyFill="1" applyBorder="1" applyAlignment="1">
      <alignment horizontal="center"/>
    </xf>
    <xf numFmtId="164" fontId="41" fillId="0" borderId="48" xfId="1" applyFont="1" applyFill="1" applyBorder="1" applyAlignment="1">
      <alignment horizontal="center"/>
    </xf>
    <xf numFmtId="0" fontId="41" fillId="0" borderId="49" xfId="2" applyFont="1" applyBorder="1" applyAlignment="1">
      <alignment horizontal="center" vertical="center"/>
    </xf>
    <xf numFmtId="0" fontId="41" fillId="0" borderId="49" xfId="2" applyFont="1" applyBorder="1" applyAlignment="1">
      <alignment horizontal="left" vertical="center"/>
    </xf>
    <xf numFmtId="164" fontId="41" fillId="0" borderId="49" xfId="1" applyFont="1" applyFill="1" applyBorder="1" applyAlignment="1">
      <alignment horizontal="center"/>
    </xf>
    <xf numFmtId="164" fontId="41" fillId="0" borderId="50" xfId="1" applyFont="1" applyFill="1" applyBorder="1" applyAlignment="1">
      <alignment horizontal="center" vertical="center"/>
    </xf>
    <xf numFmtId="164" fontId="41" fillId="0" borderId="48" xfId="1" applyFont="1" applyFill="1" applyBorder="1" applyAlignment="1">
      <alignment horizontal="center" vertical="center"/>
    </xf>
    <xf numFmtId="164" fontId="41" fillId="0" borderId="49" xfId="1" applyFont="1" applyFill="1" applyBorder="1" applyAlignment="1">
      <alignment horizontal="center" vertical="center"/>
    </xf>
    <xf numFmtId="0" fontId="41" fillId="0" borderId="50" xfId="2" applyFont="1" applyBorder="1" applyAlignment="1">
      <alignment horizontal="center" vertical="center"/>
    </xf>
    <xf numFmtId="0" fontId="41" fillId="0" borderId="50" xfId="2" applyFont="1" applyBorder="1" applyAlignment="1">
      <alignment horizontal="left" vertical="center"/>
    </xf>
    <xf numFmtId="171" fontId="41" fillId="0" borderId="50" xfId="0" applyNumberFormat="1" applyFont="1" applyBorder="1" applyAlignment="1">
      <alignment horizontal="center"/>
    </xf>
    <xf numFmtId="1" fontId="31" fillId="0" borderId="48" xfId="0" applyNumberFormat="1" applyFont="1" applyBorder="1"/>
    <xf numFmtId="1" fontId="31" fillId="0" borderId="50" xfId="0" applyNumberFormat="1" applyFont="1" applyBorder="1"/>
    <xf numFmtId="1" fontId="31" fillId="0" borderId="48" xfId="0" applyNumberFormat="1" applyFont="1" applyBorder="1" applyAlignment="1">
      <alignment horizontal="center"/>
    </xf>
    <xf numFmtId="1" fontId="31" fillId="0" borderId="48" xfId="0" applyNumberFormat="1" applyFont="1" applyBorder="1" applyAlignment="1">
      <alignment horizontal="center" vertical="center"/>
    </xf>
    <xf numFmtId="164" fontId="41" fillId="0" borderId="49" xfId="1" applyFont="1" applyFill="1" applyBorder="1" applyAlignment="1">
      <alignment horizontal="right"/>
    </xf>
    <xf numFmtId="0" fontId="41" fillId="0" borderId="52" xfId="0" applyFont="1" applyBorder="1" applyAlignment="1">
      <alignment horizontal="center" vertical="center"/>
    </xf>
    <xf numFmtId="0" fontId="31" fillId="0" borderId="50" xfId="0" applyFont="1" applyBorder="1" applyAlignment="1">
      <alignment horizontal="right"/>
    </xf>
    <xf numFmtId="171" fontId="31" fillId="0" borderId="50" xfId="0" applyNumberFormat="1" applyFont="1" applyBorder="1" applyAlignment="1">
      <alignment horizontal="center"/>
    </xf>
    <xf numFmtId="0" fontId="31" fillId="0" borderId="48" xfId="0" applyFont="1" applyBorder="1" applyAlignment="1">
      <alignment horizontal="right"/>
    </xf>
    <xf numFmtId="0" fontId="31" fillId="0" borderId="51" xfId="0" applyFont="1" applyBorder="1" applyAlignment="1">
      <alignment horizontal="center"/>
    </xf>
    <xf numFmtId="0" fontId="31" fillId="0" borderId="49" xfId="0" applyFont="1" applyBorder="1" applyAlignment="1">
      <alignment horizontal="left"/>
    </xf>
    <xf numFmtId="171" fontId="31" fillId="0" borderId="49" xfId="0" applyNumberFormat="1" applyFont="1" applyBorder="1" applyAlignment="1">
      <alignment horizontal="center"/>
    </xf>
    <xf numFmtId="2" fontId="31" fillId="0" borderId="49" xfId="0" applyNumberFormat="1" applyFont="1" applyBorder="1" applyAlignment="1">
      <alignment horizontal="center"/>
    </xf>
    <xf numFmtId="0" fontId="31" fillId="0" borderId="49" xfId="0" applyFont="1" applyBorder="1" applyAlignment="1">
      <alignment horizontal="right"/>
    </xf>
    <xf numFmtId="0" fontId="22" fillId="16" borderId="18" xfId="0" applyFont="1" applyFill="1" applyBorder="1" applyAlignment="1">
      <alignment horizontal="left" vertical="center"/>
    </xf>
    <xf numFmtId="0" fontId="26" fillId="23" borderId="22" xfId="0" applyFont="1" applyFill="1" applyBorder="1" applyAlignment="1">
      <alignment horizontal="center"/>
    </xf>
    <xf numFmtId="166" fontId="43" fillId="22" borderId="26" xfId="1" applyNumberFormat="1" applyFont="1" applyFill="1" applyBorder="1" applyAlignment="1">
      <alignment horizontal="center" vertical="center" wrapText="1"/>
    </xf>
    <xf numFmtId="166" fontId="43" fillId="22" borderId="27" xfId="1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/>
    </xf>
    <xf numFmtId="0" fontId="59" fillId="14" borderId="1" xfId="0" applyFont="1" applyFill="1" applyBorder="1" applyAlignment="1">
      <alignment horizontal="center" vertical="center" wrapText="1"/>
    </xf>
    <xf numFmtId="0" fontId="59" fillId="14" borderId="1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left"/>
    </xf>
    <xf numFmtId="0" fontId="14" fillId="8" borderId="4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22" fillId="14" borderId="14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22" fillId="14" borderId="13" xfId="0" applyFont="1" applyFill="1" applyBorder="1" applyAlignment="1">
      <alignment horizontal="center"/>
    </xf>
  </cellXfs>
  <cellStyles count="15">
    <cellStyle name="Comma" xfId="1" builtinId="3"/>
    <cellStyle name="Comma 2" xfId="3" xr:uid="{8C219730-E0C9-44B9-8CBF-7C20260BBB14}"/>
    <cellStyle name="Comma 2 2" xfId="10" xr:uid="{C14C5167-38B9-40D7-A6B4-C26F046D14B9}"/>
    <cellStyle name="Comma 3" xfId="5" xr:uid="{409BED6B-2EC5-4D95-B5A7-98F36152DB81}"/>
    <cellStyle name="Comma 3 2" xfId="12" xr:uid="{F1EBDB0E-F265-464C-8E58-D818A053335F}"/>
    <cellStyle name="Comma 4" xfId="7" xr:uid="{E466426C-8FDE-4591-92D0-CB8A895DCC67}"/>
    <cellStyle name="Comma 4 2" xfId="14" xr:uid="{8DE7223A-747B-47AF-A81D-C7A210AA36F4}"/>
    <cellStyle name="Comma 5" xfId="8" xr:uid="{77B18568-3C18-4FBB-B10B-80BF842BA720}"/>
    <cellStyle name="Normal" xfId="0" builtinId="0"/>
    <cellStyle name="Normal 2" xfId="2" xr:uid="{9AF2240A-A585-4718-9900-64EC8DD3DD1B}"/>
    <cellStyle name="Normal 2 2" xfId="9" xr:uid="{05806592-48C8-4180-B2AA-FBF637887F47}"/>
    <cellStyle name="Normal 3" xfId="4" xr:uid="{35F9C7E8-03D5-4E8C-B1CB-9706CBF38B18}"/>
    <cellStyle name="Normal 3 2" xfId="11" xr:uid="{A436337C-4BBC-48B9-A7C1-A8C852B90372}"/>
    <cellStyle name="Normal 4" xfId="6" xr:uid="{A296FB23-A47E-4D96-AB05-12385518D1BF}"/>
    <cellStyle name="Normal 4 2" xfId="13" xr:uid="{9C157FE0-41D5-4E70-9B85-DD32088A46A1}"/>
  </cellStyles>
  <dxfs count="5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164" formatCode="_-* #,##0.00_-;\-* #,##0.00_-;_-* &quot;-&quot;??_-;_-@_-"/>
    </dxf>
    <dxf>
      <numFmt numFmtId="164" formatCode="_-* #,##0.00_-;\-* #,##0.00_-;_-* &quot;-&quot;??_-;_-@_-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22" formatCode="mmm/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"/>
        <family val="2"/>
        <scheme val="none"/>
      </font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font>
        <b/>
      </font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_-;\-* #,##0.00_-;_-* &quot;-&quot;??_-;_-@_-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left"/>
    </dxf>
    <dxf>
      <alignment horizontal="left"/>
    </dxf>
    <dxf>
      <alignment horizontal="left"/>
    </dxf>
    <dxf>
      <numFmt numFmtId="164" formatCode="_-* #,##0.00_-;\-* #,##0.00_-;_-* &quot;-&quot;??_-;_-@_-"/>
    </dxf>
  </dxfs>
  <tableStyles count="0" defaultTableStyle="TableStyleMedium2" defaultPivotStyle="PivotStyleLight16"/>
  <colors>
    <mruColors>
      <color rgb="FF0209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</xdr:colOff>
      <xdr:row>2</xdr:row>
      <xdr:rowOff>1905</xdr:rowOff>
    </xdr:from>
    <xdr:to>
      <xdr:col>16</xdr:col>
      <xdr:colOff>150495</xdr:colOff>
      <xdr:row>23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207D6D-6D24-A4D8-B8CC-2858C385FBE4}"/>
            </a:ext>
          </a:extLst>
        </xdr:cNvPr>
        <xdr:cNvSpPr txBox="1"/>
      </xdr:nvSpPr>
      <xdr:spPr>
        <a:xfrm>
          <a:off x="7983855" y="363855"/>
          <a:ext cx="7444740" cy="397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/>
            <a:t>CTC (Cost to Company) is calculated by adding direct salary, allowances, and all indirect benefits or contributions. </a:t>
          </a:r>
        </a:p>
        <a:p>
          <a:endParaRPr lang="en-AE"/>
        </a:p>
        <a:p>
          <a:r>
            <a:rPr lang="en-AE"/>
            <a:t>The formula is: </a:t>
          </a:r>
          <a:r>
            <a:rPr lang="en-AE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CTC = Gross Salary + Employer PF/Retirement Contributions + Gratuity + Insurance + Bonuses</a:t>
          </a:r>
          <a:endParaRPr lang="en-A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504825</xdr:colOff>
      <xdr:row>0</xdr:row>
      <xdr:rowOff>200025</xdr:rowOff>
    </xdr:from>
    <xdr:to>
      <xdr:col>14</xdr:col>
      <xdr:colOff>1009650</xdr:colOff>
      <xdr:row>2</xdr:row>
      <xdr:rowOff>9525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85CA933-D776-17DC-146D-2D9235A009EA}"/>
            </a:ext>
          </a:extLst>
        </xdr:cNvPr>
        <xdr:cNvSpPr/>
      </xdr:nvSpPr>
      <xdr:spPr>
        <a:xfrm>
          <a:off x="14506575" y="200025"/>
          <a:ext cx="504825" cy="447675"/>
        </a:xfrm>
        <a:prstGeom prst="ellipse">
          <a:avLst/>
        </a:prstGeom>
        <a:solidFill>
          <a:schemeClr val="accent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454" b="0" i="0" u="none" strike="noStrike" kern="1200" cap="none" spc="0" normalizeH="0" baseline="0">
            <a:ln>
              <a:noFill/>
            </a:ln>
            <a:solidFill>
              <a:srgbClr val="7030A0"/>
            </a:solidFill>
            <a:effectLst/>
            <a:uLnTx/>
            <a:uFillTx/>
            <a:latin typeface="Arial" panose="020B06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405239</xdr:colOff>
      <xdr:row>0</xdr:row>
      <xdr:rowOff>179295</xdr:rowOff>
    </xdr:from>
    <xdr:to>
      <xdr:col>18</xdr:col>
      <xdr:colOff>1042146</xdr:colOff>
      <xdr:row>2</xdr:row>
      <xdr:rowOff>78442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3CDE90B-8613-E959-FD13-B628B582BB53}"/>
            </a:ext>
          </a:extLst>
        </xdr:cNvPr>
        <xdr:cNvSpPr/>
      </xdr:nvSpPr>
      <xdr:spPr>
        <a:xfrm>
          <a:off x="17426974" y="179295"/>
          <a:ext cx="636907" cy="537882"/>
        </a:xfrm>
        <a:prstGeom prst="ellipse">
          <a:avLst/>
        </a:prstGeom>
        <a:solidFill>
          <a:schemeClr val="accent2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454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228600</xdr:colOff>
      <xdr:row>3</xdr:row>
      <xdr:rowOff>0</xdr:rowOff>
    </xdr:from>
    <xdr:to>
      <xdr:col>14</xdr:col>
      <xdr:colOff>1552576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79563DD-E84F-A56F-1A5C-2D36EE5BF6E2}"/>
            </a:ext>
          </a:extLst>
        </xdr:cNvPr>
        <xdr:cNvSpPr/>
      </xdr:nvSpPr>
      <xdr:spPr>
        <a:xfrm>
          <a:off x="14230350" y="838200"/>
          <a:ext cx="1323976" cy="10001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454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405468</xdr:colOff>
      <xdr:row>19</xdr:row>
      <xdr:rowOff>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2434E-1B14-E5F5-B4F0-E2394C897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62881" cy="3453747"/>
        </a:xfrm>
        <a:prstGeom prst="rect">
          <a:avLst/>
        </a:prstGeom>
      </xdr:spPr>
    </xdr:pic>
    <xdr:clientData/>
  </xdr:twoCellAnchor>
  <xdr:twoCellAnchor editAs="oneCell">
    <xdr:from>
      <xdr:col>7</xdr:col>
      <xdr:colOff>495370</xdr:colOff>
      <xdr:row>0</xdr:row>
      <xdr:rowOff>0</xdr:rowOff>
    </xdr:from>
    <xdr:to>
      <xdr:col>15</xdr:col>
      <xdr:colOff>52410</xdr:colOff>
      <xdr:row>19</xdr:row>
      <xdr:rowOff>97871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1EBF95-05A2-197B-BCE0-7B266AF5F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2783" y="0"/>
          <a:ext cx="4520526" cy="3551339"/>
        </a:xfrm>
        <a:prstGeom prst="rect">
          <a:avLst/>
        </a:prstGeom>
      </xdr:spPr>
    </xdr:pic>
    <xdr:clientData/>
  </xdr:twoCellAnchor>
  <xdr:twoCellAnchor editAs="oneCell">
    <xdr:from>
      <xdr:col>15</xdr:col>
      <xdr:colOff>6991</xdr:colOff>
      <xdr:row>0</xdr:row>
      <xdr:rowOff>0</xdr:rowOff>
    </xdr:from>
    <xdr:to>
      <xdr:col>23</xdr:col>
      <xdr:colOff>136965</xdr:colOff>
      <xdr:row>20</xdr:row>
      <xdr:rowOff>152730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2F5C68-9B98-3DAD-E256-8A9E56E19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7890" y="0"/>
          <a:ext cx="4995589" cy="37879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wea-my.sharepoint.com/personal/ne015097_transco_ae/Documents/Desktop/TRANSCO%20UTILZATION_CP_2026_08_17.xlsx" TargetMode="External"/><Relationship Id="rId1" Type="http://schemas.openxmlformats.org/officeDocument/2006/relationships/externalLinkPath" Target="https://adwea-my.sharepoint.com/personal/ne015097_transco_ae/Documents/Desktop/TRANSCO%20UTILZATION_CP_2026_08_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_1Forecast TQT SUMMARY "/>
      <sheetName val="Forecast TQT SUMMARY  (2)"/>
      <sheetName val="Insurance Apr2026-Apr2027"/>
      <sheetName val="CTC"/>
      <sheetName val="Master Sheet"/>
      <sheetName val="TQT_MASTER"/>
      <sheetName val="Summary_Master_Sheet"/>
      <sheetName val="Invoice list"/>
      <sheetName val="Annual Leave"/>
      <sheetName val="Document Type"/>
      <sheetName val="Insurance"/>
      <sheetName val="Model"/>
      <sheetName val="Model (2)"/>
      <sheetName val="Sheet5"/>
      <sheetName val="comparing TQT plans with CW"/>
      <sheetName val="TRANSCO 2026-2027 INSURANCE"/>
      <sheetName val="insurance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Employee Code</v>
          </cell>
          <cell r="C1" t="str">
            <v>Name</v>
          </cell>
          <cell r="D1" t="str">
            <v>Job Title</v>
          </cell>
          <cell r="E1" t="str">
            <v>Position title</v>
          </cell>
          <cell r="F1" t="str">
            <v>Supervisor Name</v>
          </cell>
          <cell r="G1" t="str">
            <v>Supervisor ID</v>
          </cell>
          <cell r="H1" t="str">
            <v>Function</v>
          </cell>
          <cell r="I1" t="str">
            <v>Office</v>
          </cell>
          <cell r="J1" t="str">
            <v>Directorate</v>
          </cell>
          <cell r="K1" t="str">
            <v>Direct org.</v>
          </cell>
          <cell r="L1" t="str">
            <v>DOB</v>
          </cell>
          <cell r="M1" t="str">
            <v>Age</v>
          </cell>
          <cell r="N1" t="str">
            <v>Joining Date</v>
          </cell>
          <cell r="O1" t="str">
            <v>End of Contract</v>
          </cell>
        </row>
        <row r="2">
          <cell r="B2" t="str">
            <v>CW-025903</v>
          </cell>
          <cell r="C2" t="str">
            <v>Ahmed Khalil Soliman</v>
          </cell>
          <cell r="D2" t="str">
            <v>Engineer</v>
          </cell>
          <cell r="E2" t="str">
            <v>Engineer, Water Asset Performance</v>
          </cell>
          <cell r="F2" t="str">
            <v>Benjamin Redwood</v>
          </cell>
          <cell r="G2">
            <v>200662</v>
          </cell>
          <cell r="H2" t="str">
            <v>TQT - Asset Management</v>
          </cell>
          <cell r="I2" t="str">
            <v>TQT - Chief Operating Office</v>
          </cell>
          <cell r="J2" t="str">
            <v>Asset Management - COO</v>
          </cell>
          <cell r="K2" t="str">
            <v>TRANSCO - Water Asset Strategy &amp; Performance - COO</v>
          </cell>
          <cell r="L2">
            <v>22312</v>
          </cell>
          <cell r="M2">
            <v>65</v>
          </cell>
          <cell r="N2">
            <v>44566</v>
          </cell>
          <cell r="O2">
            <v>46387</v>
          </cell>
        </row>
        <row r="3">
          <cell r="B3" t="str">
            <v>CW-021126</v>
          </cell>
          <cell r="C3" t="str">
            <v>Jamal A. M. Abudaqqa</v>
          </cell>
          <cell r="D3" t="str">
            <v>Senior Engineer</v>
          </cell>
          <cell r="E3" t="str">
            <v>Sr. Engineer, Infrastructure Coordination</v>
          </cell>
          <cell r="F3" t="str">
            <v>YOUSIF ABDUL RAHMAN AHMED MOHAMMED ALMARZOUQI</v>
          </cell>
          <cell r="G3">
            <v>11810</v>
          </cell>
          <cell r="H3" t="str">
            <v>TQT - Asset Management</v>
          </cell>
          <cell r="I3" t="str">
            <v>TQT - Chief Operating Office</v>
          </cell>
          <cell r="J3" t="str">
            <v>Asset Management - COO</v>
          </cell>
          <cell r="K3" t="str">
            <v>TRANSCO - Infrastructure Coordination &amp; Services - COO</v>
          </cell>
          <cell r="L3">
            <v>21283</v>
          </cell>
          <cell r="M3">
            <v>68</v>
          </cell>
          <cell r="N3">
            <v>44571</v>
          </cell>
          <cell r="O3">
            <v>46387</v>
          </cell>
        </row>
        <row r="4">
          <cell r="B4" t="str">
            <v>CW-021426</v>
          </cell>
          <cell r="C4" t="str">
            <v>Ranjan Chakravarthy</v>
          </cell>
          <cell r="D4" t="str">
            <v>Lead</v>
          </cell>
          <cell r="E4" t="str">
            <v>Lead, Automation &amp; Digitalization</v>
          </cell>
          <cell r="F4" t="str">
            <v>Ramakrishna Subramanian</v>
          </cell>
          <cell r="G4">
            <v>11996</v>
          </cell>
          <cell r="H4" t="str">
            <v>TQT - Chief Executive Office</v>
          </cell>
          <cell r="I4" t="str">
            <v>TQT - Chief Executive Office</v>
          </cell>
          <cell r="J4" t="str">
            <v>CEO</v>
          </cell>
          <cell r="K4" t="str">
            <v>TRANSCO - Operations - COO</v>
          </cell>
          <cell r="L4">
            <v>21847</v>
          </cell>
          <cell r="M4">
            <v>66</v>
          </cell>
          <cell r="N4">
            <v>44606</v>
          </cell>
          <cell r="O4">
            <v>46387</v>
          </cell>
        </row>
        <row r="5">
          <cell r="B5" t="str">
            <v>CW-020288</v>
          </cell>
          <cell r="C5" t="str">
            <v>Yousif Al Hosani</v>
          </cell>
          <cell r="D5" t="str">
            <v>Advisor</v>
          </cell>
          <cell r="E5" t="str">
            <v>Advisor, Technical</v>
          </cell>
          <cell r="F5" t="str">
            <v>Afif Saif Nasser Harhara Alyafei</v>
          </cell>
          <cell r="G5">
            <v>12759</v>
          </cell>
          <cell r="H5" t="str">
            <v>TQT - Chief Executive Office</v>
          </cell>
          <cell r="I5" t="str">
            <v>TQT - Chief Executive Office</v>
          </cell>
          <cell r="J5" t="str">
            <v>CEO</v>
          </cell>
          <cell r="K5" t="str">
            <v>TRANSCO - CEO</v>
          </cell>
          <cell r="L5">
            <v>24289</v>
          </cell>
          <cell r="M5">
            <v>60</v>
          </cell>
          <cell r="N5">
            <v>44566</v>
          </cell>
          <cell r="O5">
            <v>46387</v>
          </cell>
        </row>
        <row r="6">
          <cell r="B6" t="str">
            <v>CW-021294</v>
          </cell>
          <cell r="C6" t="str">
            <v>Awny Mohamed Ismail Ramadan</v>
          </cell>
          <cell r="D6" t="str">
            <v>Associate</v>
          </cell>
          <cell r="E6" t="str">
            <v>Associate, Accounts Payable Accounting</v>
          </cell>
          <cell r="F6" t="str">
            <v>Eid Abdulla Sidiqi Alhammadi</v>
          </cell>
          <cell r="G6">
            <v>12667</v>
          </cell>
          <cell r="H6" t="str">
            <v>TQT - Financial Operations &amp; Internal Controls</v>
          </cell>
          <cell r="I6" t="str">
            <v>TQT - Chief Financial Office</v>
          </cell>
          <cell r="J6" t="str">
            <v>Finance - FIN</v>
          </cell>
          <cell r="K6" t="str">
            <v>TRANSCO - Financial Operations - FIN</v>
          </cell>
          <cell r="L6">
            <v>22996</v>
          </cell>
          <cell r="M6">
            <v>63</v>
          </cell>
          <cell r="N6">
            <v>44571</v>
          </cell>
          <cell r="O6">
            <v>46387</v>
          </cell>
        </row>
        <row r="7">
          <cell r="B7" t="str">
            <v>CW-021292</v>
          </cell>
          <cell r="C7" t="str">
            <v>Ashraf Abou El Kassem Hamza Himed</v>
          </cell>
          <cell r="D7" t="str">
            <v>Clerk</v>
          </cell>
          <cell r="E7" t="str">
            <v>Clerk, Stores</v>
          </cell>
          <cell r="F7" t="str">
            <v>Eid Abdulla Sidiqi Alhammadi</v>
          </cell>
          <cell r="G7">
            <v>12667</v>
          </cell>
          <cell r="H7" t="str">
            <v>TQT - Financial Operations &amp; Internal Controls</v>
          </cell>
          <cell r="I7" t="str">
            <v>TQT - Chief Financial Office</v>
          </cell>
          <cell r="J7" t="str">
            <v>Finance - FIN</v>
          </cell>
          <cell r="K7" t="str">
            <v>TRANSCO - Financial Operations - FIN</v>
          </cell>
          <cell r="L7">
            <v>26910</v>
          </cell>
          <cell r="M7">
            <v>52</v>
          </cell>
          <cell r="N7">
            <v>44571</v>
          </cell>
          <cell r="O7">
            <v>46387</v>
          </cell>
        </row>
        <row r="8">
          <cell r="B8" t="str">
            <v>CW-026470</v>
          </cell>
          <cell r="C8" t="str">
            <v>Rabiya Abdul Vahab</v>
          </cell>
          <cell r="D8" t="str">
            <v>Assistant</v>
          </cell>
          <cell r="E8" t="str">
            <v>Assistant, Management</v>
          </cell>
          <cell r="F8" t="str">
            <v>PAUL ANDREW ROBERTS</v>
          </cell>
          <cell r="G8">
            <v>11566</v>
          </cell>
          <cell r="H8" t="str">
            <v>TQT - Safety &amp; Risk Management</v>
          </cell>
          <cell r="I8" t="str">
            <v>TQT - Chief Executive Office</v>
          </cell>
          <cell r="J8" t="str">
            <v>HSEQ</v>
          </cell>
          <cell r="K8" t="str">
            <v>TRANSCO - HSEQ - SRM</v>
          </cell>
          <cell r="L8">
            <v>33248</v>
          </cell>
          <cell r="M8">
            <v>35</v>
          </cell>
          <cell r="N8">
            <v>44566</v>
          </cell>
          <cell r="O8">
            <v>46387</v>
          </cell>
        </row>
        <row r="9">
          <cell r="B9" t="str">
            <v>CW-021448</v>
          </cell>
          <cell r="C9" t="str">
            <v>Khalid Darwish Ali Al-Dhahri</v>
          </cell>
          <cell r="D9" t="str">
            <v>Clerk</v>
          </cell>
          <cell r="E9" t="str">
            <v>Clerk, Driver</v>
          </cell>
          <cell r="F9" t="str">
            <v>AHMED NASSER MOHAMMED NASSER AL SENANI</v>
          </cell>
          <cell r="G9">
            <v>11969</v>
          </cell>
          <cell r="H9" t="str">
            <v>TQT - Support Services</v>
          </cell>
          <cell r="I9" t="str">
            <v>TQT - Chief Corporate Services Office</v>
          </cell>
          <cell r="J9" t="str">
            <v>Shared Services - PSS</v>
          </cell>
          <cell r="K9" t="str">
            <v>TRANSCO - Transport - PSS</v>
          </cell>
          <cell r="L9">
            <v>28284</v>
          </cell>
          <cell r="M9">
            <v>49</v>
          </cell>
          <cell r="N9">
            <v>44571</v>
          </cell>
          <cell r="O9">
            <v>46387</v>
          </cell>
        </row>
        <row r="10">
          <cell r="B10" t="str">
            <v>CW-021289</v>
          </cell>
          <cell r="C10" t="str">
            <v>Hatem Ahmed Helal El Azhary</v>
          </cell>
          <cell r="D10" t="str">
            <v>Senior Associate</v>
          </cell>
          <cell r="E10" t="str">
            <v>Sr. Associate, Inventory</v>
          </cell>
          <cell r="F10" t="str">
            <v>MOHAMED ALI MOHAMED A. FAISAL ALSHEHHI</v>
          </cell>
          <cell r="G10">
            <v>11888</v>
          </cell>
          <cell r="H10" t="str">
            <v>TQT - Supply Chain</v>
          </cell>
          <cell r="I10" t="str">
            <v>TQT - Chief Financial Office</v>
          </cell>
          <cell r="J10" t="str">
            <v>Supply Chain - PSS</v>
          </cell>
          <cell r="K10" t="str">
            <v>TRANSCO - Inventory Management - PSS</v>
          </cell>
          <cell r="L10">
            <v>24080</v>
          </cell>
          <cell r="M10">
            <v>60</v>
          </cell>
          <cell r="N10">
            <v>44571</v>
          </cell>
          <cell r="O10">
            <v>46387</v>
          </cell>
        </row>
        <row r="11">
          <cell r="B11">
            <v>200088</v>
          </cell>
          <cell r="C11" t="str">
            <v>Amir Elzubier Idris</v>
          </cell>
          <cell r="D11" t="str">
            <v>Advisor</v>
          </cell>
          <cell r="E11" t="str">
            <v>Advisor, Water Asset</v>
          </cell>
          <cell r="F11" t="str">
            <v>ABDULLA MOHAMMED AL NUAIMI</v>
          </cell>
          <cell r="G11">
            <v>12013</v>
          </cell>
          <cell r="H11" t="str">
            <v>TQT - Asset Management</v>
          </cell>
          <cell r="I11" t="str">
            <v>TQT - Chief Operating Office</v>
          </cell>
          <cell r="J11" t="str">
            <v>Asset Management - COO</v>
          </cell>
          <cell r="K11" t="str">
            <v>TRANSCO - Water Assets</v>
          </cell>
          <cell r="L11">
            <v>22282</v>
          </cell>
          <cell r="M11">
            <v>65</v>
          </cell>
          <cell r="N11">
            <v>45677</v>
          </cell>
          <cell r="O11">
            <v>46405</v>
          </cell>
        </row>
        <row r="12">
          <cell r="B12" t="str">
            <v>CW-021435</v>
          </cell>
          <cell r="C12" t="str">
            <v>Amtul Bushra</v>
          </cell>
          <cell r="D12" t="str">
            <v>Associate</v>
          </cell>
          <cell r="E12" t="str">
            <v>Associate, Talent Acquisition</v>
          </cell>
          <cell r="F12" t="str">
            <v>Abdulrahman Mohammed R AlMane</v>
          </cell>
          <cell r="G12">
            <v>15131</v>
          </cell>
          <cell r="H12" t="str">
            <v>TQT - HR Operations</v>
          </cell>
          <cell r="I12" t="str">
            <v>TQT - Chief Corporate Services Office</v>
          </cell>
          <cell r="J12" t="str">
            <v>Human Resources - HRD</v>
          </cell>
          <cell r="K12" t="str">
            <v>TRANSCO - Talent Acquisition - HRD</v>
          </cell>
          <cell r="L12">
            <v>31644</v>
          </cell>
          <cell r="M12">
            <v>39</v>
          </cell>
          <cell r="N12">
            <v>44970</v>
          </cell>
          <cell r="O12">
            <v>46429</v>
          </cell>
        </row>
        <row r="13">
          <cell r="B13" t="str">
            <v>CW-021430</v>
          </cell>
          <cell r="C13" t="str">
            <v>Joaan Carreon Otaday</v>
          </cell>
          <cell r="D13" t="str">
            <v>Associate</v>
          </cell>
          <cell r="E13" t="str">
            <v>Associate, General Ledger Accounting</v>
          </cell>
          <cell r="F13" t="str">
            <v>Jasmine Kooner</v>
          </cell>
          <cell r="G13">
            <v>12959</v>
          </cell>
          <cell r="H13" t="str">
            <v>TQT - Financial Control</v>
          </cell>
          <cell r="I13" t="str">
            <v>TQT - Chief Financial Office</v>
          </cell>
          <cell r="J13" t="str">
            <v>Finance - FIN</v>
          </cell>
          <cell r="K13" t="str">
            <v>TRANSCO - Financial Controlling - FIN</v>
          </cell>
          <cell r="L13">
            <v>31575</v>
          </cell>
          <cell r="M13">
            <v>40</v>
          </cell>
          <cell r="N13">
            <v>44830</v>
          </cell>
          <cell r="O13">
            <v>46471</v>
          </cell>
        </row>
        <row r="14">
          <cell r="B14" t="str">
            <v>CW-021442</v>
          </cell>
          <cell r="C14" t="str">
            <v>Padraic Berry</v>
          </cell>
          <cell r="D14" t="str">
            <v>Lead</v>
          </cell>
          <cell r="E14" t="str">
            <v>Lead, Projects</v>
          </cell>
          <cell r="F14" t="str">
            <v>MARYAM ABDULLAH EBRAHIM ALGAZ ALALI</v>
          </cell>
          <cell r="G14">
            <v>11743</v>
          </cell>
          <cell r="H14" t="str">
            <v>TQT - Asset Management</v>
          </cell>
          <cell r="I14" t="str">
            <v>TQT - Chief Operating Office</v>
          </cell>
          <cell r="J14" t="str">
            <v>Asset Management - COO</v>
          </cell>
          <cell r="K14" t="str">
            <v>TRANSCO - Asset Management Services - COO</v>
          </cell>
          <cell r="L14">
            <v>24421</v>
          </cell>
          <cell r="M14">
            <v>59</v>
          </cell>
          <cell r="N14">
            <v>45411</v>
          </cell>
          <cell r="O14">
            <v>46323</v>
          </cell>
        </row>
        <row r="15">
          <cell r="B15" t="str">
            <v>CW-021444</v>
          </cell>
          <cell r="C15" t="str">
            <v>Ruchi Chaturvedi</v>
          </cell>
          <cell r="D15" t="str">
            <v>Business Partner</v>
          </cell>
          <cell r="E15" t="str">
            <v>Business Partner, Talent Acquisition</v>
          </cell>
          <cell r="F15" t="str">
            <v>Abdulrahman Mohammed R AlMane</v>
          </cell>
          <cell r="G15">
            <v>15131</v>
          </cell>
          <cell r="H15" t="str">
            <v>TQT - HR Operations</v>
          </cell>
          <cell r="I15" t="str">
            <v>TQT - Chief Corporate Services Office</v>
          </cell>
          <cell r="J15" t="str">
            <v>Human Resources - HRD</v>
          </cell>
          <cell r="K15" t="str">
            <v>TRANSCO - Talent Acquisition - HRD</v>
          </cell>
          <cell r="L15">
            <v>32081</v>
          </cell>
          <cell r="M15">
            <v>38</v>
          </cell>
          <cell r="N15">
            <v>45446</v>
          </cell>
          <cell r="O15">
            <v>46549</v>
          </cell>
        </row>
        <row r="16">
          <cell r="B16">
            <v>200795</v>
          </cell>
          <cell r="C16" t="str">
            <v>Satya Narayana Raju Bhupathiraju</v>
          </cell>
          <cell r="D16" t="str">
            <v>Senior Associate</v>
          </cell>
          <cell r="E16" t="str">
            <v>Fusion EPM Support, Sr. Associate</v>
          </cell>
          <cell r="F16" t="str">
            <v>Barend Pieter Van Der Walt</v>
          </cell>
          <cell r="G16">
            <v>12775</v>
          </cell>
          <cell r="H16" t="str">
            <v>TQT - Business Planning</v>
          </cell>
          <cell r="I16" t="str">
            <v>TQT - Chief Financial Office</v>
          </cell>
          <cell r="J16" t="str">
            <v>Finance - FIN</v>
          </cell>
          <cell r="K16" t="str">
            <v>TRANSCO - Business Planning - FIN</v>
          </cell>
          <cell r="L16">
            <v>31222</v>
          </cell>
          <cell r="M16">
            <v>41</v>
          </cell>
          <cell r="N16">
            <v>45831</v>
          </cell>
          <cell r="O16">
            <v>46555</v>
          </cell>
        </row>
        <row r="17">
          <cell r="B17" t="str">
            <v>CW-021293</v>
          </cell>
          <cell r="C17" t="str">
            <v>Mohamed Osman Mohamed El Hassan</v>
          </cell>
          <cell r="D17" t="str">
            <v>Senior Technician</v>
          </cell>
          <cell r="E17" t="str">
            <v>Sr. Technician, Surveying</v>
          </cell>
          <cell r="F17" t="str">
            <v>YOUSIF ABDUL RAHMAN AHMED MOHAMMED ALMARZOUQI</v>
          </cell>
          <cell r="G17">
            <v>11810</v>
          </cell>
          <cell r="H17" t="str">
            <v>TQT - Asset Management</v>
          </cell>
          <cell r="I17" t="str">
            <v>TQT - Chief Operating Office</v>
          </cell>
          <cell r="J17" t="str">
            <v>Asset Management - COO</v>
          </cell>
          <cell r="K17" t="str">
            <v>TRANSCO - Infrastructure Coordination &amp; Services - COO</v>
          </cell>
          <cell r="L17">
            <v>22277</v>
          </cell>
          <cell r="M17">
            <v>65</v>
          </cell>
          <cell r="N17">
            <v>44571</v>
          </cell>
          <cell r="O17">
            <v>46387</v>
          </cell>
        </row>
        <row r="18">
          <cell r="B18" t="str">
            <v>CW-021284</v>
          </cell>
          <cell r="C18" t="str">
            <v>Asim Sayed El Amin Mustafa</v>
          </cell>
          <cell r="D18" t="str">
            <v>Advisor</v>
          </cell>
          <cell r="E18" t="str">
            <v>Technical Advisor</v>
          </cell>
          <cell r="F18" t="str">
            <v>Bruce</v>
          </cell>
          <cell r="G18">
            <v>10924</v>
          </cell>
          <cell r="H18" t="str">
            <v>TQT - Chief Operating Office</v>
          </cell>
          <cell r="I18" t="str">
            <v>TQT - Chief Operating Office</v>
          </cell>
          <cell r="J18" t="str">
            <v>Asset Management - COO</v>
          </cell>
          <cell r="K18" t="str">
            <v>TRANSCO - Power Asset Management - COO</v>
          </cell>
          <cell r="L18">
            <v>21098</v>
          </cell>
          <cell r="M18">
            <v>68</v>
          </cell>
          <cell r="N18">
            <v>44571</v>
          </cell>
          <cell r="O18">
            <v>46387</v>
          </cell>
        </row>
        <row r="19">
          <cell r="B19">
            <v>201085</v>
          </cell>
          <cell r="C19" t="str">
            <v>Rishikesh Govarhan Kondavathini</v>
          </cell>
          <cell r="D19" t="str">
            <v>Engineer</v>
          </cell>
          <cell r="E19" t="str">
            <v>Engineer, Power Systems</v>
          </cell>
          <cell r="F19" t="str">
            <v>Ahmed Attia Saber Ghazi</v>
          </cell>
          <cell r="G19">
            <v>10903</v>
          </cell>
          <cell r="H19" t="str">
            <v>TQT - Asset Management</v>
          </cell>
          <cell r="I19" t="str">
            <v>TQT - Chief Operating Office</v>
          </cell>
          <cell r="J19" t="str">
            <v>Asset Management - COO</v>
          </cell>
          <cell r="K19" t="str">
            <v>TQT - Power Planning</v>
          </cell>
          <cell r="L19">
            <v>36486</v>
          </cell>
          <cell r="M19">
            <v>26</v>
          </cell>
          <cell r="N19">
            <v>45901</v>
          </cell>
          <cell r="O19">
            <v>46265</v>
          </cell>
        </row>
        <row r="20">
          <cell r="B20" t="str">
            <v>CW-021429</v>
          </cell>
          <cell r="C20" t="str">
            <v>Sumathi Senthil Kumar</v>
          </cell>
          <cell r="D20" t="str">
            <v>Engineer</v>
          </cell>
          <cell r="E20" t="str">
            <v>Engineer, CMMS Data Quality Governance</v>
          </cell>
          <cell r="F20" t="str">
            <v>Ahmed Mohamed Abdulla ALWahedi</v>
          </cell>
          <cell r="G20">
            <v>12713</v>
          </cell>
          <cell r="H20" t="str">
            <v>TQT - Asset Management</v>
          </cell>
          <cell r="I20" t="str">
            <v>TQT - Chief Operating Office</v>
          </cell>
          <cell r="J20" t="str">
            <v>Asset Management - COO</v>
          </cell>
          <cell r="K20" t="str">
            <v>TRANSCO - Asset Information - COO</v>
          </cell>
          <cell r="L20">
            <v>26032</v>
          </cell>
          <cell r="M20">
            <v>55</v>
          </cell>
          <cell r="N20">
            <v>44816</v>
          </cell>
          <cell r="O20">
            <v>46578</v>
          </cell>
        </row>
        <row r="21">
          <cell r="B21">
            <v>201086</v>
          </cell>
          <cell r="C21" t="str">
            <v>Jalpit Hareshkumar Garach</v>
          </cell>
          <cell r="D21" t="str">
            <v>Senior Engineer</v>
          </cell>
          <cell r="E21" t="str">
            <v>Senior Engineer, Network Model Management</v>
          </cell>
          <cell r="F21" t="str">
            <v>Maryam Abullah Ebrahim Algaz Alali</v>
          </cell>
          <cell r="G21">
            <v>11743</v>
          </cell>
          <cell r="H21" t="str">
            <v>TQT - Asset Management</v>
          </cell>
          <cell r="I21" t="str">
            <v>TQT - Chief Operating Office</v>
          </cell>
          <cell r="J21" t="str">
            <v>Asset Management - COO</v>
          </cell>
          <cell r="K21" t="str">
            <v>TQT - Operations Technology Strategy</v>
          </cell>
          <cell r="L21">
            <v>33856</v>
          </cell>
          <cell r="M21">
            <v>33</v>
          </cell>
          <cell r="N21">
            <v>45873</v>
          </cell>
          <cell r="O21">
            <v>46237</v>
          </cell>
        </row>
        <row r="22">
          <cell r="B22" t="str">
            <v>CW-021438</v>
          </cell>
          <cell r="C22" t="str">
            <v>Hala Nasreldin Ahmed Shehab</v>
          </cell>
          <cell r="D22" t="str">
            <v>Assistant</v>
          </cell>
          <cell r="E22" t="str">
            <v>Executive Assistant, Corporate Services Office</v>
          </cell>
          <cell r="F22" t="str">
            <v>Bader Ahmed Mohamed Saqer Al Hammadi</v>
          </cell>
          <cell r="G22">
            <v>12780</v>
          </cell>
          <cell r="H22" t="str">
            <v>TQT - Chief Corporate Services Office</v>
          </cell>
          <cell r="I22" t="str">
            <v>TQT - Chief Corporate Services Office</v>
          </cell>
          <cell r="J22" t="str">
            <v>Human Resources - HRD</v>
          </cell>
          <cell r="K22" t="str">
            <v>TRANSCO - Human Resources - HRD</v>
          </cell>
          <cell r="L22">
            <v>29611</v>
          </cell>
          <cell r="M22">
            <v>45</v>
          </cell>
          <cell r="N22">
            <v>45152</v>
          </cell>
          <cell r="O22">
            <v>46248</v>
          </cell>
        </row>
        <row r="23">
          <cell r="B23" t="str">
            <v>CW-021428</v>
          </cell>
          <cell r="C23" t="str">
            <v>Saleem Nazer Kokkottil</v>
          </cell>
          <cell r="D23" t="str">
            <v>Associate</v>
          </cell>
          <cell r="E23" t="str">
            <v>Associate, Graphic Design</v>
          </cell>
          <cell r="F23" t="str">
            <v>Hessa Alemadi</v>
          </cell>
          <cell r="H23" t="str">
            <v>TQT - External Communications</v>
          </cell>
          <cell r="I23" t="str">
            <v>TQT - Chief Corporate Services Office</v>
          </cell>
          <cell r="J23" t="str">
            <v>Human Resources - HRD</v>
          </cell>
          <cell r="K23" t="str">
            <v>TRANSCO - External Communications - HRD</v>
          </cell>
          <cell r="L23">
            <v>32200</v>
          </cell>
          <cell r="M23">
            <v>38</v>
          </cell>
          <cell r="N23">
            <v>44809</v>
          </cell>
          <cell r="O23">
            <v>46269</v>
          </cell>
        </row>
        <row r="24">
          <cell r="B24" t="str">
            <v>CW-021445</v>
          </cell>
          <cell r="C24" t="str">
            <v>Suresh Kumar</v>
          </cell>
          <cell r="D24" t="str">
            <v>Lead</v>
          </cell>
          <cell r="E24" t="str">
            <v>Lead, Procurement</v>
          </cell>
          <cell r="F24" t="str">
            <v>Alia Al Kaabi</v>
          </cell>
          <cell r="G24">
            <v>12623</v>
          </cell>
          <cell r="H24" t="str">
            <v>TQT - Supply Chain</v>
          </cell>
          <cell r="I24" t="str">
            <v>TQT - Chief Financial Office</v>
          </cell>
          <cell r="J24" t="str">
            <v>Supply Chain - PSS</v>
          </cell>
          <cell r="L24">
            <v>22302</v>
          </cell>
          <cell r="M24">
            <v>65</v>
          </cell>
          <cell r="N24">
            <v>45600</v>
          </cell>
          <cell r="O24">
            <v>46329</v>
          </cell>
        </row>
        <row r="25">
          <cell r="B25" t="str">
            <v>CW-021441</v>
          </cell>
          <cell r="C25" t="str">
            <v>Imran Ghulam Khan</v>
          </cell>
          <cell r="D25" t="str">
            <v>Associate</v>
          </cell>
          <cell r="E25" t="str">
            <v>Associate, Talent Acquisition</v>
          </cell>
          <cell r="F25" t="str">
            <v>Abdulrahman Mohammed R AlMane</v>
          </cell>
          <cell r="G25">
            <v>15131</v>
          </cell>
          <cell r="H25" t="str">
            <v>TQT - HR Operations</v>
          </cell>
          <cell r="I25" t="str">
            <v>TQT - Chief Corporate Services Office</v>
          </cell>
          <cell r="J25" t="str">
            <v>Human Resources - HRD</v>
          </cell>
          <cell r="K25" t="str">
            <v>TRANSCO - Talent Acquisition - HRD</v>
          </cell>
          <cell r="L25">
            <v>32450</v>
          </cell>
          <cell r="M25">
            <v>37</v>
          </cell>
          <cell r="N25">
            <v>45236</v>
          </cell>
          <cell r="O25">
            <v>46331</v>
          </cell>
        </row>
        <row r="26">
          <cell r="B26">
            <v>201184</v>
          </cell>
          <cell r="C26" t="str">
            <v>Shaikh Liakhath</v>
          </cell>
          <cell r="D26" t="str">
            <v>Associate</v>
          </cell>
          <cell r="E26" t="str">
            <v>Associate, People Development</v>
          </cell>
          <cell r="F26" t="str">
            <v>Wadima Mohammed Hamad AlMazrouei</v>
          </cell>
          <cell r="G26">
            <v>15162</v>
          </cell>
          <cell r="H26" t="str">
            <v>TQT - People Management &amp; Performance</v>
          </cell>
          <cell r="I26" t="str">
            <v>TQT - Chief Corporate Services Office</v>
          </cell>
          <cell r="J26" t="str">
            <v>Human Resources - HRD</v>
          </cell>
          <cell r="K26" t="str">
            <v>TRANSCO - Human Resources - HRD</v>
          </cell>
          <cell r="L26">
            <v>32306</v>
          </cell>
          <cell r="M26">
            <v>38</v>
          </cell>
          <cell r="N26">
            <v>45887</v>
          </cell>
          <cell r="O26">
            <v>46251</v>
          </cell>
        </row>
        <row r="27">
          <cell r="B27">
            <v>201773</v>
          </cell>
          <cell r="C27" t="str">
            <v>Manjulatha Mandali Venkata Satyanarayana</v>
          </cell>
          <cell r="D27" t="str">
            <v>Associate</v>
          </cell>
          <cell r="E27" t="str">
            <v>Associate, OD &amp; Planning</v>
          </cell>
          <cell r="F27" t="str">
            <v>Shefa Obaid</v>
          </cell>
          <cell r="G27">
            <v>12869</v>
          </cell>
          <cell r="H27" t="str">
            <v>TQT - People Management &amp; Performance</v>
          </cell>
          <cell r="I27" t="str">
            <v>TQT - Chief Corporate Services Office</v>
          </cell>
          <cell r="J27" t="str">
            <v>Human Resources - HRD</v>
          </cell>
          <cell r="K27" t="str">
            <v>TRANSCO - Human Resources - HRD</v>
          </cell>
          <cell r="L27">
            <v>29381</v>
          </cell>
          <cell r="M27">
            <v>46</v>
          </cell>
          <cell r="N27">
            <v>45978</v>
          </cell>
          <cell r="O27">
            <v>46342</v>
          </cell>
        </row>
        <row r="28">
          <cell r="B28">
            <v>202033</v>
          </cell>
          <cell r="C28" t="str">
            <v>Sunil Kumar Rama Nandan Prasad</v>
          </cell>
          <cell r="D28" t="str">
            <v>Senior Engineer</v>
          </cell>
          <cell r="E28" t="str">
            <v>Senior Engineer, Network Model Management</v>
          </cell>
          <cell r="F28" t="str">
            <v>Jayaprakash Ponraj</v>
          </cell>
          <cell r="G28">
            <v>12404</v>
          </cell>
          <cell r="H28" t="str">
            <v>TQT - Asset Management</v>
          </cell>
          <cell r="I28" t="str">
            <v>TQT - Chief Operating Office</v>
          </cell>
          <cell r="J28" t="str">
            <v>TQT - Asset Management</v>
          </cell>
          <cell r="K28" t="str">
            <v>TQT - Chief Operating Office</v>
          </cell>
          <cell r="L28">
            <v>31049</v>
          </cell>
          <cell r="M28">
            <v>41</v>
          </cell>
          <cell r="N28">
            <v>46006</v>
          </cell>
          <cell r="O28">
            <v>46370</v>
          </cell>
        </row>
        <row r="29">
          <cell r="B29">
            <v>202034</v>
          </cell>
          <cell r="C29" t="str">
            <v>Eliza Bien Manalo Macapagal</v>
          </cell>
          <cell r="D29" t="str">
            <v>Associate</v>
          </cell>
          <cell r="E29" t="str">
            <v>Associate, Accounts Payable Accounting</v>
          </cell>
          <cell r="F29" t="str">
            <v>Eid ABDULLAH Sidiqi Alhammadi</v>
          </cell>
          <cell r="G29">
            <v>12667</v>
          </cell>
          <cell r="H29" t="str">
            <v>TQT - Financial Operations &amp; Internal Controls</v>
          </cell>
          <cell r="I29" t="str">
            <v>TQT - Chief Financial Office</v>
          </cell>
          <cell r="J29" t="str">
            <v>Finance - FIN</v>
          </cell>
          <cell r="K29" t="str">
            <v>TRANSCO - Financial Operations - FIN</v>
          </cell>
          <cell r="L29">
            <v>35364</v>
          </cell>
          <cell r="M29">
            <v>29</v>
          </cell>
          <cell r="N29">
            <v>46006</v>
          </cell>
          <cell r="O29">
            <v>46370</v>
          </cell>
        </row>
        <row r="30">
          <cell r="B30">
            <v>202315</v>
          </cell>
          <cell r="C30" t="str">
            <v>Omar Hamza Mohamed Kheir</v>
          </cell>
          <cell r="D30" t="str">
            <v>Officer</v>
          </cell>
          <cell r="E30" t="str">
            <v>Officer, Communications</v>
          </cell>
          <cell r="F30" t="str">
            <v>Bahaa Khalil Omran</v>
          </cell>
          <cell r="G30">
            <v>15077</v>
          </cell>
          <cell r="H30" t="str">
            <v>TQT - External Communications</v>
          </cell>
          <cell r="I30" t="str">
            <v>TQT - Chief Corporate Services Office</v>
          </cell>
          <cell r="J30" t="str">
            <v>Human Resources - HRD</v>
          </cell>
          <cell r="K30" t="str">
            <v>TRANSCO - External Communications - HRD</v>
          </cell>
          <cell r="L30">
            <v>34516</v>
          </cell>
          <cell r="M30">
            <v>32</v>
          </cell>
          <cell r="N30">
            <v>46055</v>
          </cell>
          <cell r="O30">
            <v>46389</v>
          </cell>
        </row>
        <row r="31">
          <cell r="B31">
            <v>202372</v>
          </cell>
          <cell r="C31" t="str">
            <v>Adolbeth Quico Montuya</v>
          </cell>
          <cell r="D31" t="str">
            <v>Associate</v>
          </cell>
          <cell r="E31" t="str">
            <v>Associate, Graphic Design</v>
          </cell>
          <cell r="F31" t="str">
            <v>Bahaa Khalil Omran</v>
          </cell>
          <cell r="G31">
            <v>15077</v>
          </cell>
          <cell r="H31" t="str">
            <v>TQT - Corporate Communications</v>
          </cell>
          <cell r="I31" t="str">
            <v>TQT - Chief Corporate Services Office</v>
          </cell>
          <cell r="J31" t="str">
            <v>Human Resources - HRD</v>
          </cell>
          <cell r="K31" t="str">
            <v>Corporate Communications</v>
          </cell>
          <cell r="L31">
            <v>35936</v>
          </cell>
          <cell r="M31">
            <v>28</v>
          </cell>
          <cell r="N31">
            <v>46083</v>
          </cell>
          <cell r="O31">
            <v>46447</v>
          </cell>
        </row>
        <row r="32">
          <cell r="B32">
            <v>202645</v>
          </cell>
          <cell r="C32" t="str">
            <v>Naveen Parthasarathy</v>
          </cell>
          <cell r="D32" t="str">
            <v>Engineer</v>
          </cell>
          <cell r="E32" t="str">
            <v>Engineer, Contract</v>
          </cell>
          <cell r="F32" t="str">
            <v>Mahmood Abdulmunaim Saed</v>
          </cell>
          <cell r="G32">
            <v>12214</v>
          </cell>
          <cell r="H32" t="str">
            <v>TQT - Supply Chain</v>
          </cell>
          <cell r="I32" t="str">
            <v>TQT - Chief Financial Office</v>
          </cell>
          <cell r="J32" t="str">
            <v>TQT - Supply Chain</v>
          </cell>
          <cell r="L32">
            <v>32325</v>
          </cell>
          <cell r="M32">
            <v>38</v>
          </cell>
          <cell r="N32">
            <v>46103</v>
          </cell>
          <cell r="O32">
            <v>46467</v>
          </cell>
        </row>
        <row r="33">
          <cell r="B33">
            <v>202805</v>
          </cell>
          <cell r="C33" t="str">
            <v>Colin Stuart Sangster</v>
          </cell>
          <cell r="D33" t="str">
            <v>Advisor</v>
          </cell>
          <cell r="E33" t="str">
            <v>CEO Advisor</v>
          </cell>
          <cell r="F33" t="str">
            <v>Dr.Afif Saif AlYafei</v>
          </cell>
          <cell r="G33">
            <v>12759</v>
          </cell>
          <cell r="I33" t="str">
            <v>TQT - Chief Executive Office</v>
          </cell>
          <cell r="L33">
            <v>22892</v>
          </cell>
          <cell r="M33">
            <v>64</v>
          </cell>
          <cell r="N33">
            <v>46132</v>
          </cell>
          <cell r="O33">
            <v>46496</v>
          </cell>
        </row>
        <row r="34">
          <cell r="B34">
            <v>203053</v>
          </cell>
          <cell r="C34" t="str">
            <v>Samar Bin Hadi</v>
          </cell>
          <cell r="D34" t="str">
            <v>Sr Associate</v>
          </cell>
          <cell r="E34" t="str">
            <v>Sr Associate HR Projects</v>
          </cell>
          <cell r="F34" t="str">
            <v>Bader Alhammadi</v>
          </cell>
          <cell r="I34" t="str">
            <v>TQT - Chief Corporate Services Office</v>
          </cell>
          <cell r="J34" t="str">
            <v>Human Resources - HRD</v>
          </cell>
          <cell r="L34">
            <v>31815</v>
          </cell>
          <cell r="M34">
            <v>39</v>
          </cell>
          <cell r="N34">
            <v>46149</v>
          </cell>
          <cell r="O34">
            <v>46513</v>
          </cell>
        </row>
        <row r="35">
          <cell r="B35">
            <v>203281</v>
          </cell>
          <cell r="C35" t="str">
            <v>Yussef Hossny</v>
          </cell>
          <cell r="D35" t="str">
            <v>Sr Associate</v>
          </cell>
          <cell r="E35" t="str">
            <v>Sr Associate Branding &amp; Internal Communication</v>
          </cell>
          <cell r="I35" t="str">
            <v>TQT - Chief Corporate Services Office</v>
          </cell>
          <cell r="J35" t="str">
            <v>Human Resources - HRD</v>
          </cell>
          <cell r="K35" t="str">
            <v>Corporate Communications</v>
          </cell>
          <cell r="N35">
            <v>46244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il AlRayyan" id="{EFB88FB5-5F28-4939-A245-D0354EFB106E}" userId="S::NE015097@transco.ae::5044affa-3d26-4058-8a0a-f714574a62b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l AlRayyan(TRANSCO)" refreshedDate="46126.598153819446" createdVersion="8" refreshedVersion="8" minRefreshableVersion="3" recordCount="37" xr:uid="{40DF2EB1-B829-47CD-990E-14B4395AA61C}">
  <cacheSource type="worksheet">
    <worksheetSource ref="D1:T37" sheet="TRANSCO 2026-2027 INSURANCE"/>
  </cacheSource>
  <cacheFields count="13">
    <cacheField name="EMPLOYEE NAME." numFmtId="0">
      <sharedItems/>
    </cacheField>
    <cacheField name="Age" numFmtId="0">
      <sharedItems containsMixedTypes="1" containsNumber="1" containsInteger="1" minValue="26" maxValue="68"/>
    </cacheField>
    <cacheField name="Group Age" numFmtId="0">
      <sharedItems count="7">
        <s v="60+"/>
        <s v="50's"/>
        <s v="30's"/>
        <s v="40s"/>
        <s v="20s"/>
        <s v="50+" u="1"/>
        <s v="40's" u="1"/>
      </sharedItems>
    </cacheField>
    <cacheField name="DESIGNATION" numFmtId="0">
      <sharedItems/>
    </cacheField>
    <cacheField name="EMPLOYEE" numFmtId="164">
      <sharedItems containsString="0" containsBlank="1" containsNumber="1" minValue="5818" maxValue="41847.812999999995"/>
    </cacheField>
    <cacheField name="SPOUSE" numFmtId="164">
      <sharedItems containsString="0" containsBlank="1" containsNumber="1" minValue="8469.6779999999999" maxValue="34157.949000000001"/>
    </cacheField>
    <cacheField name="CHIILD 1" numFmtId="164">
      <sharedItems containsString="0" containsBlank="1" containsNumber="1" minValue="3482" maxValue="6342.4409999999998"/>
    </cacheField>
    <cacheField name="CHILD 2" numFmtId="164">
      <sharedItems containsString="0" containsBlank="1" containsNumber="1" minValue="3655.87" maxValue="4998.9555"/>
    </cacheField>
    <cacheField name="CHILD 3" numFmtId="164">
      <sharedItems containsString="0" containsBlank="1" containsNumber="1" minValue="4448.6189999999997" maxValue="4448.6189999999997"/>
    </cacheField>
    <cacheField name="CHILD 4" numFmtId="164">
      <sharedItems containsNonDate="0" containsString="0" containsBlank="1"/>
    </cacheField>
    <cacheField name="TOTAL " numFmtId="164">
      <sharedItems containsSemiMixedTypes="0" containsString="0" containsNumber="1" minValue="0" maxValue="75917.625"/>
    </cacheField>
    <cacheField name="WITHOUT vat" numFmtId="0">
      <sharedItems containsSemiMixedTypes="0" containsString="0" containsNumber="1" minValue="0" maxValue="72302.5"/>
    </cacheField>
    <cacheField name="REMARKS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l AlRayyan(TRANSCO)" refreshedDate="46126.707649652781" createdVersion="8" refreshedVersion="8" minRefreshableVersion="3" recordCount="36" xr:uid="{8960EB60-6DE6-4AD9-85C5-D23202749FEB}">
  <cacheSource type="worksheet">
    <worksheetSource ref="B1:S37" sheet="TRANSCO 2026-2027 INSURANCE"/>
  </cacheSource>
  <cacheFields count="18">
    <cacheField name="EMP ID #" numFmtId="0">
      <sharedItems containsMixedTypes="1" containsNumber="1" containsInteger="1" minValue="0" maxValue="0"/>
    </cacheField>
    <cacheField name="TQT No." numFmtId="0">
      <sharedItems containsBlank="1" containsMixedTypes="1" containsNumber="1" containsInteger="1" minValue="200088" maxValue="202645"/>
    </cacheField>
    <cacheField name="EMPLOYEE NAME." numFmtId="0">
      <sharedItems/>
    </cacheField>
    <cacheField name="Age" numFmtId="0">
      <sharedItems containsBlank="1" containsMixedTypes="1" containsNumber="1" containsInteger="1" minValue="26" maxValue="68"/>
    </cacheField>
    <cacheField name="Group Age" numFmtId="0">
      <sharedItems containsBlank="1" count="13">
        <s v="60-65"/>
        <s v="65+"/>
        <m/>
        <s v="45-48"/>
        <s v="31-35"/>
        <s v="56-59"/>
        <s v="51-55"/>
        <s v="36-40"/>
        <s v="41-45"/>
        <s v="26-29"/>
        <s v="60+" u="1"/>
        <s v="40s" u="1"/>
        <s v="30's" u="1"/>
      </sharedItems>
    </cacheField>
    <cacheField name="Job Code" numFmtId="0">
      <sharedItems containsBlank="1"/>
    </cacheField>
    <cacheField name="TQT GOLD" numFmtId="164">
      <sharedItems containsString="0" containsBlank="1" containsNumber="1" containsInteger="1" minValue="9373" maxValue="63317" count="12">
        <n v="48895"/>
        <n v="63317"/>
        <m/>
        <n v="15900"/>
        <n v="15446"/>
        <n v="32322"/>
        <n v="22230"/>
        <n v="10939"/>
        <n v="12651"/>
        <n v="10172"/>
        <n v="9373"/>
        <n v="11081"/>
      </sharedItems>
    </cacheField>
    <cacheField name="TQT SILVER" numFmtId="164">
      <sharedItems containsString="0" containsBlank="1" containsNumber="1" containsInteger="1" minValue="5885" maxValue="37946"/>
    </cacheField>
    <cacheField name="TQT SEHTAK" numFmtId="164">
      <sharedItems containsString="0" containsBlank="1" containsNumber="1" containsInteger="1" minValue="4286" maxValue="30195"/>
    </cacheField>
    <cacheField name="DESIGNATION" numFmtId="0">
      <sharedItems/>
    </cacheField>
    <cacheField name="EMPLOYEE" numFmtId="164">
      <sharedItems containsString="0" containsBlank="1" containsNumber="1" minValue="5818" maxValue="41847.812999999995"/>
    </cacheField>
    <cacheField name="SPOUSE" numFmtId="164">
      <sharedItems containsString="0" containsBlank="1" containsNumber="1" minValue="8469.6779999999999" maxValue="34157.949000000001"/>
    </cacheField>
    <cacheField name="CHIILD 1" numFmtId="164">
      <sharedItems containsString="0" containsBlank="1" containsNumber="1" minValue="3482" maxValue="6342.4409999999998"/>
    </cacheField>
    <cacheField name="CHILD 2" numFmtId="164">
      <sharedItems containsString="0" containsBlank="1" containsNumber="1" minValue="3655.87" maxValue="4998.9555"/>
    </cacheField>
    <cacheField name="CHILD 3" numFmtId="164">
      <sharedItems containsString="0" containsBlank="1" containsNumber="1" minValue="4448.6189999999997" maxValue="4448.6189999999997"/>
    </cacheField>
    <cacheField name="CHILD 4" numFmtId="164">
      <sharedItems containsNonDate="0" containsString="0" containsBlank="1"/>
    </cacheField>
    <cacheField name="TOTAL " numFmtId="164">
      <sharedItems containsSemiMixedTypes="0" containsString="0" containsNumber="1" minValue="0" maxValue="75917.625"/>
    </cacheField>
    <cacheField name="WITHOUT vat" numFmtId="0">
      <sharedItems containsSemiMixedTypes="0" containsString="0" containsNumber="1" minValue="0" maxValue="7230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l AlRayyan(TRANSCO)" refreshedDate="46231.514946990741" createdVersion="8" refreshedVersion="8" minRefreshableVersion="3" recordCount="1865" xr:uid="{D56C3480-0188-4A19-98F7-3F94BF13AEF4}">
  <cacheSource type="worksheet">
    <worksheetSource ref="A1:T1048576" sheet="Clean Master sheet"/>
  </cacheSource>
  <cacheFields count="20">
    <cacheField name="SI #" numFmtId="0">
      <sharedItems containsString="0" containsBlank="1" containsNumber="1" containsInteger="1" minValue="1" maxValue="35"/>
    </cacheField>
    <cacheField name="Emp ID" numFmtId="0">
      <sharedItems containsBlank="1" containsMixedTypes="1" containsNumber="1" containsInteger="1" minValue="0" maxValue="202645" count="28">
        <s v="11212"/>
        <s v="11213"/>
        <s v="11215"/>
        <s v="11216"/>
        <s v="11217"/>
        <s v="11219"/>
        <s v="11220"/>
        <s v="11224"/>
        <s v="11226"/>
        <s v="11227"/>
        <s v="11228"/>
        <s v="11235"/>
        <s v="11236"/>
        <s v="11238"/>
        <s v="11239"/>
        <s v="1137"/>
        <s v="12062"/>
        <s v="12339"/>
        <s v="12697"/>
        <s v="12773"/>
        <s v="13096"/>
        <s v="13511"/>
        <s v="13914"/>
        <n v="0"/>
        <n v="202315"/>
        <n v="202372"/>
        <n v="202645"/>
        <m/>
      </sharedItems>
    </cacheField>
    <cacheField name="Emp Name" numFmtId="0">
      <sharedItems containsBlank="1" count="41">
        <s v="AHMED KHALIL SOLIMAN KHALIL"/>
        <s v="ASIM SAYED EL AMIN MUSTAFA"/>
        <s v="HANAFI AHMED MOHAMED IBRAHIM ELHANAFI"/>
        <s v="JAMAL A M ABUDAQQA"/>
        <s v="MOHAMED OSMAN MOHAMED ALHASSAN MOHAMED OSMAN"/>
        <s v="HATEM AHMED HELAL ELAZHARY"/>
        <s v="KHALID DARWISH ALI ALDHAHRI"/>
        <s v="RABIYA ABDUL VAHAB ABDUL VAHAB ABDUL KHADER"/>
        <s v="YOUSIF AL HOSANI"/>
        <s v="ASHRAF ABOUELKASSEM HAMZA HIMED"/>
        <s v="AWNI MOHAMED ISMAIL RAMADAN"/>
        <s v="RANJAN CHAKRAVARTY RAMPRASAD CHAKRAVARTY"/>
        <s v="SUMATHI SENTHIL KUMAR MUTHU VEL"/>
        <s v="SALEEM NAZER KOKKOTTIL KOKKOTTIL ABDUL NAZER"/>
        <s v="JOANN CARREON OTADOY"/>
        <s v="AMTUL BUSHRA RIAZ AHMED"/>
        <s v="HALA NASR ELDIN ABOUSRIE AHMED SHIHAB"/>
        <s v="IMRAN GULAM KHAN KHAN GULAM"/>
        <s v="PADRAIC RALPH BERRY"/>
        <s v="RUCHI SAURABH CHATURVEDI MAHESH GOKULESH CHATURVEDI"/>
        <s v="MATHUR VENKATARAMAN SURESH KUMAR MATHUR RAMAN VENKATARAMAN"/>
        <s v="AMIR ELZUBIER IDRIS"/>
        <s v="SATYA NARAYANA RAJU BHUPATHIRAJU"/>
        <s v="LIAKHATH PASHA SHAIK ANWAR PASHA SHAIK"/>
        <s v="JALPIT HARESHKUMAR GARACH HARESHKUMAR BIHARILAL GARACH"/>
        <s v="RISHIKESH GOVARDHAN KONDAVATHINI KONDAVATHINI"/>
        <s v="MANJULATHA MANDALI VENKATA SATYANARAYANA MURTHY MANDALI"/>
        <s v="SUNIL KUMAR RAMA NANDAN PRASAD"/>
        <s v="ELIZA BIEN MANALO MACAPAGAL"/>
        <s v="OMER HAMZA MOHAMED KHEIR IBRAHIM"/>
        <s v="ADOLBETH QUICO MONTUYA"/>
        <s v="NAVANEET PARTHASARATHY PARTHASARATHY RAGHAVAN PILLAI"/>
        <s v="SAMAR MOHDAR BIN HADI"/>
        <s v="COLIN STUART SANGSTER"/>
        <s v="Yussef Hassan Hossny"/>
        <m/>
        <s v="REIMBURSEMENT FOR VISA COST - 14 EMPLOYEES"/>
        <s v="FAMILY VISA CHARGES REIMBURSEMENT 2026 - MANJULATHA MANDALI"/>
        <s v="FAMILY VISA CHARGES REIMBURSEMENT 2026 - NAVANEET PARTHASARATHY"/>
        <s v="VISA STAMPING FEE AGAINST PASSPORT  - SUNIL KUMAR RAMANANDAN PRASAD"/>
        <s v="REIMBURSEMENT OF VISA CHARGES - 7 EMPLOYEES"/>
      </sharedItems>
    </cacheField>
    <cacheField name="Designation" numFmtId="0">
      <sharedItems containsBlank="1"/>
    </cacheField>
    <cacheField name="Client" numFmtId="0">
      <sharedItems containsBlank="1"/>
    </cacheField>
    <cacheField name="Marital Status" numFmtId="0">
      <sharedItems containsBlank="1"/>
    </cacheField>
    <cacheField name="Dependents" numFmtId="0">
      <sharedItems containsBlank="1"/>
    </cacheField>
    <cacheField name="Child 1" numFmtId="0">
      <sharedItems containsBlank="1"/>
    </cacheField>
    <cacheField name="VISA" numFmtId="0">
      <sharedItems containsBlank="1"/>
    </cacheField>
    <cacheField name="NATIONALITY" numFmtId="0">
      <sharedItems containsBlank="1"/>
    </cacheField>
    <cacheField name="DOJ" numFmtId="0">
      <sharedItems containsNonDate="0" containsDate="1" containsString="0" containsBlank="1" minDate="2022-01-05T00:00:00" maxDate="2026-07-09T00:00:00"/>
    </cacheField>
    <cacheField name="start Date" numFmtId="0">
      <sharedItems containsNonDate="0" containsDate="1" containsString="0" containsBlank="1" minDate="2023-09-01T00:00:00" maxDate="2026-03-24T00:00:00"/>
    </cacheField>
    <cacheField name="Cutt off date" numFmtId="0">
      <sharedItems containsDate="1" containsString="0" containsBlank="1" containsMixedTypes="1" minDate="2026-08-31T00:00:00" maxDate="2026-09-01T00:00:00"/>
    </cacheField>
    <cacheField name="Year " numFmtId="0">
      <sharedItems containsString="0" containsBlank="1" containsNumber="1" minValue="2.7397260273972603E-3" maxValue="3.0027397260273974"/>
    </cacheField>
    <cacheField name="Age" numFmtId="0">
      <sharedItems containsString="0" containsBlank="1" containsNumber="1" containsInteger="1" minValue="35" maxValue="68"/>
    </cacheField>
    <cacheField name="Categorgy" numFmtId="0">
      <sharedItems containsBlank="1"/>
    </cacheField>
    <cacheField name="Total amount" numFmtId="164">
      <sharedItems containsString="0" containsBlank="1" containsNumber="1" minValue="0" maxValue="500000"/>
    </cacheField>
    <cacheField name="Reportinig Period" numFmtId="0">
      <sharedItems containsNonDate="0" containsDate="1" containsString="0" containsBlank="1" minDate="2026-05-01T00:00:00" maxDate="2029-08-02T00:00:00"/>
    </cacheField>
    <cacheField name="Status" numFmtId="0">
      <sharedItems containsBlank="1"/>
    </cacheField>
    <cacheField name="CTC" numFmtId="0">
      <sharedItems containsString="0" containsBlank="1" containsNumber="1" minValue="510559.0575" maxValue="790697.5334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l AlRayyan(TRANSCO)" refreshedDate="46238.646558680557" createdVersion="8" refreshedVersion="8" minRefreshableVersion="3" recordCount="1865" xr:uid="{7A56442F-971F-49B3-9246-29B9C675AA4C}">
  <cacheSource type="worksheet">
    <worksheetSource ref="A1:S1048576" sheet="Clean Master sheet"/>
  </cacheSource>
  <cacheFields count="22">
    <cacheField name="SI #" numFmtId="0">
      <sharedItems containsString="0" containsBlank="1" containsNumber="1" containsInteger="1" minValue="1" maxValue="35"/>
    </cacheField>
    <cacheField name="Emp ID" numFmtId="0">
      <sharedItems containsNonDate="0" containsString="0" containsBlank="1"/>
    </cacheField>
    <cacheField name="Emp Name" numFmtId="0">
      <sharedItems containsNonDate="0" containsString="0" containsBlank="1"/>
    </cacheField>
    <cacheField name="Designation" numFmtId="0">
      <sharedItems containsBlank="1"/>
    </cacheField>
    <cacheField name="Client" numFmtId="0">
      <sharedItems containsBlank="1"/>
    </cacheField>
    <cacheField name="Marital Status" numFmtId="0">
      <sharedItems containsBlank="1"/>
    </cacheField>
    <cacheField name="Dependents" numFmtId="0">
      <sharedItems containsBlank="1"/>
    </cacheField>
    <cacheField name="Child 1" numFmtId="0">
      <sharedItems containsBlank="1"/>
    </cacheField>
    <cacheField name="Visa" numFmtId="0">
      <sharedItems containsBlank="1"/>
    </cacheField>
    <cacheField name="Nationality" numFmtId="0">
      <sharedItems containsBlank="1"/>
    </cacheField>
    <cacheField name="DOJ" numFmtId="0">
      <sharedItems containsNonDate="0" containsDate="1" containsString="0" containsBlank="1" minDate="2022-01-05T00:00:00" maxDate="2026-07-09T00:00:00"/>
    </cacheField>
    <cacheField name="Start Date" numFmtId="0">
      <sharedItems containsNonDate="0" containsDate="1" containsString="0" containsBlank="1" minDate="2023-09-01T00:00:00" maxDate="2026-03-24T00:00:00"/>
    </cacheField>
    <cacheField name="Cutt off date" numFmtId="0">
      <sharedItems containsDate="1" containsString="0" containsBlank="1" containsMixedTypes="1" minDate="2026-08-31T00:00:00" maxDate="2026-09-01T00:00:00"/>
    </cacheField>
    <cacheField name="Year " numFmtId="0">
      <sharedItems containsString="0" containsBlank="1" containsNumber="1" minValue="2.7397260273972603E-3" maxValue="3.0027397260273974"/>
    </cacheField>
    <cacheField name="Age" numFmtId="0">
      <sharedItems containsString="0" containsBlank="1" containsNumber="1" containsInteger="1" minValue="35" maxValue="68"/>
    </cacheField>
    <cacheField name="Categorgy" numFmtId="0">
      <sharedItems containsBlank="1" count="10">
        <s v="Insurance"/>
        <s v="Salary"/>
        <s v="BONUS"/>
        <s v="VISA/OTHERS"/>
        <s v="EOSB"/>
        <s v="AMI"/>
        <s v="Markup @370"/>
        <m/>
        <s v="MARKUP" u="1"/>
        <s v="PROFIT" u="1"/>
      </sharedItems>
    </cacheField>
    <cacheField name="Total amount" numFmtId="164">
      <sharedItems containsString="0" containsBlank="1" containsNumber="1" minValue="0" maxValue="500000"/>
    </cacheField>
    <cacheField name="Reportinig Period" numFmtId="0">
      <sharedItems containsNonDate="0" containsDate="1" containsString="0" containsBlank="1" minDate="2026-05-01T00:00:00" maxDate="2029-08-02T00:00:00" count="41">
        <d v="2026-07-01T00:00:00"/>
        <d v="2026-05-01T00:00:00"/>
        <d v="2026-06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m/>
      </sharedItems>
      <fieldGroup par="21"/>
    </cacheField>
    <cacheField name="Status" numFmtId="0">
      <sharedItems containsBlank="1" count="3">
        <s v="Active"/>
        <s v="Inactive"/>
        <m/>
      </sharedItems>
    </cacheField>
    <cacheField name="Months (Reportinig Period)" numFmtId="0" databaseField="0">
      <fieldGroup base="17">
        <rangePr groupBy="months" startDate="2026-05-01T00:00:00" endDate="2029-08-02T00:00:00"/>
        <groupItems count="14">
          <s v="&lt;01/0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8/2029"/>
        </groupItems>
      </fieldGroup>
    </cacheField>
    <cacheField name="Quarters (Reportinig Period)" numFmtId="0" databaseField="0">
      <fieldGroup base="17">
        <rangePr groupBy="quarters" startDate="2026-05-01T00:00:00" endDate="2029-08-02T00:00:00"/>
        <groupItems count="6">
          <s v="&lt;01/05/2026"/>
          <s v="Qtr1"/>
          <s v="Qtr2"/>
          <s v="Qtr3"/>
          <s v="Qtr4"/>
          <s v="&gt;02/08/2029"/>
        </groupItems>
      </fieldGroup>
    </cacheField>
    <cacheField name="Years (Reportinig Period)" numFmtId="0" databaseField="0">
      <fieldGroup base="17">
        <rangePr groupBy="years" startDate="2026-05-01T00:00:00" endDate="2029-08-02T00:00:00"/>
        <groupItems count="6">
          <s v="&lt;01/05/2026"/>
          <s v="2026"/>
          <s v="2027"/>
          <s v="2028"/>
          <s v="2029"/>
          <s v="&gt;02/08/20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AHMED KHALIL SOLIMAN KHALIL"/>
    <n v="65"/>
    <x v="0"/>
    <s v="WATER ASSET PERFORMANCE ENGINEER"/>
    <n v="32874.145499999999"/>
    <n v="34069.811999999998"/>
    <m/>
    <m/>
    <m/>
    <m/>
    <n v="66943.95749999999"/>
    <n v="63756.149999999987"/>
    <m/>
  </r>
  <r>
    <s v="ASIM SAYED EL AMIN MUSTAFA"/>
    <n v="68"/>
    <x v="0"/>
    <s v="TECHNICAL ADVISOR"/>
    <n v="41847.812999999995"/>
    <n v="24363.045000000002"/>
    <n v="4998.9555"/>
    <m/>
    <m/>
    <m/>
    <n v="71209.813499999989"/>
    <n v="67818.869999999981"/>
    <m/>
  </r>
  <r>
    <s v="HANAFI AHMED MOHAMED IBRAHIM ELHANAFI"/>
    <n v="68"/>
    <x v="0"/>
    <s v="DATA GOVERNANCE ENGINEER"/>
    <n v="41847.812999999995"/>
    <n v="24363.045000000002"/>
    <m/>
    <m/>
    <m/>
    <m/>
    <n v="66210.857999999993"/>
    <n v="63057.959999999992"/>
    <m/>
  </r>
  <r>
    <s v="JAMAL A M ABUDAQQA"/>
    <n v="68"/>
    <x v="0"/>
    <s v="SENIOR INFRASTRUCTURE COORDINATION ENGINEER"/>
    <n v="41847.812999999995"/>
    <n v="24363.045000000002"/>
    <m/>
    <m/>
    <m/>
    <m/>
    <n v="66210.857999999993"/>
    <n v="63057.959999999992"/>
    <m/>
  </r>
  <r>
    <s v="MOHAMED OSMAN MOHAMED ALHASSAN MOHAMED OSMAN"/>
    <n v="65"/>
    <x v="0"/>
    <s v="SENIOR SURVEYOR"/>
    <n v="32874.145499999999"/>
    <n v="17998.648499999999"/>
    <n v="4448.6189999999997"/>
    <m/>
    <m/>
    <m/>
    <n v="55321.412999999993"/>
    <n v="52687.05999999999"/>
    <m/>
  </r>
  <r>
    <s v="AMIN MEFLEH HUSSIEN ALI"/>
    <e v="#N/A"/>
    <x v="0"/>
    <s v="CONTRACT ENGINEER"/>
    <m/>
    <m/>
    <m/>
    <m/>
    <m/>
    <m/>
    <n v="0"/>
    <n v="0"/>
    <m/>
  </r>
  <r>
    <s v="HATEM AHMED HELAL ELAZHARY"/>
    <n v="60"/>
    <x v="0"/>
    <s v="SENIOR INVENTORY OFFICER"/>
    <n v="32874.145499999999"/>
    <n v="13349.122500000001"/>
    <n v="3656.0684999999999"/>
    <n v="3656.0684999999999"/>
    <n v="4448.6189999999997"/>
    <m/>
    <n v="57984.023999999998"/>
    <n v="55222.879999999997"/>
    <m/>
  </r>
  <r>
    <s v="KHALID DARWISH ALI ALDHAHRI"/>
    <n v="48"/>
    <x v="1"/>
    <s v="LIGHT VEHICLE DRIVER"/>
    <n v="10584.882"/>
    <n v="17998.648499999999"/>
    <n v="3656.0684999999999"/>
    <n v="4998.9555"/>
    <m/>
    <m/>
    <n v="37238.554499999998"/>
    <n v="35465.289999999994"/>
    <m/>
  </r>
  <r>
    <s v="RABIYA ABDUL VAHAB ABDUL VAHAB ABDUL KHADER"/>
    <n v="35"/>
    <x v="2"/>
    <s v="ADMIN ASSISTANT"/>
    <n v="12492.952499999999"/>
    <n v="8469.6779999999999"/>
    <n v="3744.2055"/>
    <n v="3744.2055"/>
    <m/>
    <m/>
    <n v="28451.041499999999"/>
    <n v="27096.23"/>
    <m/>
  </r>
  <r>
    <s v="YOUSIF AL HOSANI"/>
    <n v="59"/>
    <x v="1"/>
    <s v="TECHNICAL ADVISOR"/>
    <m/>
    <m/>
    <m/>
    <m/>
    <m/>
    <m/>
    <n v="0"/>
    <n v="0"/>
    <n v="0"/>
  </r>
  <r>
    <s v="ASHRAF ABOUELKASSEM HAMZA HIMED"/>
    <n v="52"/>
    <x v="1"/>
    <s v="STORE LABORER"/>
    <n v="14916.972"/>
    <m/>
    <m/>
    <m/>
    <m/>
    <m/>
    <n v="14916.972"/>
    <n v="14206.64"/>
    <m/>
  </r>
  <r>
    <s v="AWNI MOHAMED ISMAIL RAMADAN"/>
    <n v="63"/>
    <x v="0"/>
    <s v="ACCOUNTS PAYABLE ACCOUNTANT"/>
    <n v="32874.145499999999"/>
    <n v="17998.648499999999"/>
    <n v="4998.9555"/>
    <m/>
    <m/>
    <m/>
    <n v="55871.749499999991"/>
    <n v="53211.189999999988"/>
    <m/>
  </r>
  <r>
    <s v="RANJAN CHAKRAVARTY RAMPRASAD CHAKRAVARTY"/>
    <n v="66"/>
    <x v="0"/>
    <s v="AUTOMATION &amp; DIGITALIZATION SPECIALIST"/>
    <n v="41847.812999999995"/>
    <n v="34069.811999999998"/>
    <m/>
    <m/>
    <m/>
    <m/>
    <n v="75917.625"/>
    <n v="72302.5"/>
    <m/>
  </r>
  <r>
    <s v="SUMATHI SENTHIL KUMAR MUTHU VEL"/>
    <n v="55"/>
    <x v="1"/>
    <s v="CMMS DATA QUALITY GOVERNANCE ENGINEER"/>
    <m/>
    <m/>
    <m/>
    <m/>
    <m/>
    <m/>
    <n v="0"/>
    <n v="0"/>
    <n v="0"/>
  </r>
  <r>
    <s v="SALEEM NAZER KOKKOTTIL KOKKOTTIL ABDUL NAZER"/>
    <n v="38"/>
    <x v="2"/>
    <s v="GRAPHIC DESIGNER"/>
    <n v="7187.0820000000003"/>
    <n v="12404.815500000001"/>
    <m/>
    <m/>
    <m/>
    <m/>
    <n v="19591.897499999999"/>
    <n v="18658.949999999997"/>
    <m/>
  </r>
  <r>
    <s v="JOANN CARREON OTADOY"/>
    <n v="39"/>
    <x v="2"/>
    <s v="GENERAL LEDGER ACCOUNTANT"/>
    <n v="8431.7204999999994"/>
    <m/>
    <m/>
    <m/>
    <m/>
    <m/>
    <n v="8431.7204999999994"/>
    <n v="8030.2099999999991"/>
    <m/>
  </r>
  <r>
    <s v="AMTUL BUSHRA RIAZ AHMED"/>
    <n v="39"/>
    <x v="2"/>
    <s v="TALENT ACQUISITION OFFICER"/>
    <n v="10817.425499999999"/>
    <m/>
    <m/>
    <m/>
    <m/>
    <m/>
    <n v="10817.425499999999"/>
    <n v="10302.31"/>
    <m/>
  </r>
  <r>
    <s v="HALA NASR ELDIN ABOUSRIE AHMED SHIHAB"/>
    <n v="45"/>
    <x v="3"/>
    <s v="EXECUTIVE ASSISTANT, CORPORATE SERVICES OFFICE"/>
    <n v="8457.3720000000012"/>
    <m/>
    <m/>
    <m/>
    <m/>
    <m/>
    <n v="8457.3720000000012"/>
    <n v="8054.6400000000012"/>
    <m/>
  </r>
  <r>
    <s v="IMRAN GULAM KHAN KHAN GULAM"/>
    <n v="37"/>
    <x v="2"/>
    <s v="TALENT ACQUISITION OFFICER"/>
    <n v="7187.0820000000003"/>
    <n v="12404.815500000001"/>
    <n v="3656.0684999999999"/>
    <m/>
    <m/>
    <m/>
    <n v="23247.966"/>
    <n v="22140.92"/>
    <m/>
  </r>
  <r>
    <s v="PADRAIC RALPH BERRY"/>
    <n v="59"/>
    <x v="1"/>
    <s v="PROJECT SPECIALIST"/>
    <n v="21709.411500000002"/>
    <n v="34157.949000000001"/>
    <m/>
    <m/>
    <m/>
    <m/>
    <n v="55867.360500000003"/>
    <n v="53207.01"/>
    <m/>
  </r>
  <r>
    <s v="RUCHI SAURABH CHATURVEDI MAHESH GOKULESH CHATURVEDI"/>
    <n v="38"/>
    <x v="2"/>
    <s v="TALENT ACQUISITION PARTNER"/>
    <n v="10817.425499999999"/>
    <m/>
    <n v="3656.0684999999999"/>
    <n v="3656.0684999999999"/>
    <m/>
    <m/>
    <n v="18129.5625"/>
    <n v="17266.25"/>
    <m/>
  </r>
  <r>
    <s v="MATHUR VENKATARAMAN SURESH KUMAR MATHUR RAMAN VENKATARAMAN"/>
    <n v="65"/>
    <x v="0"/>
    <s v="PROCUREMENT SPECIALIST"/>
    <n v="32874.145499999999"/>
    <m/>
    <m/>
    <m/>
    <m/>
    <m/>
    <n v="32874.145499999999"/>
    <n v="31308.71"/>
    <m/>
  </r>
  <r>
    <s v="VAIBHAV SRIVASTAVA SHAILENDRA SINGH SRIVASTAVA"/>
    <n v="45"/>
    <x v="3"/>
    <s v="HR TECHNOLOGY PROJECT SPECIALIST"/>
    <n v="8381.5409999999993"/>
    <n v="10920.682499999999"/>
    <n v="3656.0684999999999"/>
    <n v="4998.9555"/>
    <m/>
    <m/>
    <n v="27957.247500000001"/>
    <n v="26625.95"/>
    <m/>
  </r>
  <r>
    <s v="AMIR ELZUBIER IDRIS"/>
    <n v="65"/>
    <x v="0"/>
    <s v="WATER ASSET DIVISION ADVISOR"/>
    <n v="32874.145499999999"/>
    <n v="24363.045000000002"/>
    <n v="6342.4409999999998"/>
    <m/>
    <m/>
    <m/>
    <n v="63579.631499999996"/>
    <n v="60552.029999999992"/>
    <m/>
  </r>
  <r>
    <s v="ANDREA PERIN"/>
    <e v="#N/A"/>
    <x v="0"/>
    <s v="SVP - FINANCIAL PLANNING"/>
    <m/>
    <m/>
    <m/>
    <m/>
    <m/>
    <m/>
    <n v="0"/>
    <n v="0"/>
    <m/>
  </r>
  <r>
    <s v="SATYA NARAYANA RAJU BHUPATHIRAJU"/>
    <n v="40"/>
    <x v="3"/>
    <s v="FUSION EPM SUPPORT"/>
    <n v="7187.0820000000003"/>
    <n v="12404.815500000001"/>
    <n v="3656.0684999999999"/>
    <n v="3656.0684999999999"/>
    <m/>
    <m/>
    <n v="26904.034500000002"/>
    <n v="25622.89"/>
    <m/>
  </r>
  <r>
    <s v="LIAKHATH PASHA SHAIK ANWAR PASHA SHAIK"/>
    <e v="#N/A"/>
    <x v="3"/>
    <s v="TRAINING OFFICER"/>
    <n v="7187.0820000000003"/>
    <m/>
    <m/>
    <m/>
    <m/>
    <m/>
    <n v="7187.0820000000003"/>
    <n v="6844.84"/>
    <m/>
  </r>
  <r>
    <s v="JALPIT HARESHKUMAR GARACH HARESHKUMAR BIHARILAL GARACH"/>
    <n v="33"/>
    <x v="2"/>
    <s v="NMM SPECIALIST"/>
    <n v="6740.3595000000005"/>
    <m/>
    <m/>
    <m/>
    <m/>
    <m/>
    <n v="6740.3595000000005"/>
    <n v="6419.39"/>
    <m/>
  </r>
  <r>
    <s v="RISHIKESH GOVARDHAN KONDAVATHINI KONDAVATHINI"/>
    <n v="26"/>
    <x v="4"/>
    <s v="POWER SYSTEM STUDY ENGINEER "/>
    <n v="6108.3960000000006"/>
    <m/>
    <m/>
    <m/>
    <m/>
    <m/>
    <n v="6108.3960000000006"/>
    <n v="5817.52"/>
    <m/>
  </r>
  <r>
    <s v="SALEM JRAIB SAKEN ALARAADA ALHARTHI"/>
    <n v="56"/>
    <x v="1"/>
    <s v="CAREER DEVELOPMENT FRAMEWORK ADVISOR"/>
    <m/>
    <m/>
    <m/>
    <m/>
    <m/>
    <m/>
    <n v="0"/>
    <n v="0"/>
    <m/>
  </r>
  <r>
    <s v="MANJULATHA MANDALI VENKATA SATYANARAYANA MURTHY MANDALI"/>
    <n v="45"/>
    <x v="3"/>
    <s v="ASSOCIATE OD &amp; PLANNING"/>
    <n v="10920.682499999999"/>
    <m/>
    <n v="3656.0684999999999"/>
    <m/>
    <m/>
    <m/>
    <n v="14576.750999999998"/>
    <n v="13882.619999999997"/>
    <m/>
  </r>
  <r>
    <s v="SUNIL KUMAR RAMA NANDAN PRASAD"/>
    <n v="41"/>
    <x v="3"/>
    <s v="SR NMM ENGINEER"/>
    <n v="8381.5409999999993"/>
    <m/>
    <m/>
    <m/>
    <m/>
    <m/>
    <n v="8381.5409999999993"/>
    <n v="7982.4199999999992"/>
    <m/>
  </r>
  <r>
    <s v="ELIZA BIEN MANALO MACAPAGAL"/>
    <n v="29"/>
    <x v="4"/>
    <s v="ASSOCIATE ACCOUNTS PAYABLE"/>
    <n v="7318.8359999999993"/>
    <m/>
    <m/>
    <m/>
    <m/>
    <m/>
    <n v="7318.8359999999993"/>
    <n v="6970.3199999999988"/>
    <m/>
  </r>
  <r>
    <s v="OMER HAMZA MOHAMED KHEIR IBRAHIM"/>
    <n v="31"/>
    <x v="2"/>
    <s v="MULTIMEDIA OFFICER"/>
    <n v="6336"/>
    <n v="11815"/>
    <n v="3482"/>
    <m/>
    <m/>
    <m/>
    <n v="21633"/>
    <n v="21633"/>
    <m/>
  </r>
  <r>
    <s v="ADOLBETH QUICO MONTUYA"/>
    <n v="27"/>
    <x v="4"/>
    <s v="GRAPHIC DESIGNER"/>
    <n v="5818"/>
    <n v="13367.46"/>
    <n v="3482.97"/>
    <m/>
    <m/>
    <m/>
    <n v="22668.43"/>
    <n v="22668.43"/>
    <m/>
  </r>
  <r>
    <s v="NAVANEET PARTHASARATHY PARTHASARATHY  RAGHAVAN PILLAI"/>
    <n v="37"/>
    <x v="2"/>
    <s v="ASSOCIATE CORPORATE CATEGORY"/>
    <n v="6845.84"/>
    <m/>
    <m/>
    <m/>
    <m/>
    <m/>
    <n v="6845.84"/>
    <n v="6845.84"/>
    <m/>
  </r>
  <r>
    <s v="Yussef Hassan Hossny"/>
    <e v="#N/A"/>
    <x v="2"/>
    <s v="EXPECTED NEW HIRING"/>
    <n v="6485"/>
    <n v="13657.14"/>
    <n v="3655.87"/>
    <n v="3655.87"/>
    <m/>
    <m/>
    <n v="27453.879999999997"/>
    <n v="27453.87999999999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11212"/>
    <s v="CW-025903"/>
    <s v="AHMED KHALIL SOLIMAN KHALIL"/>
    <n v="65"/>
    <x v="0"/>
    <s v="Engineer"/>
    <x v="0"/>
    <n v="29375"/>
    <n v="23268"/>
    <s v="WATER ASSET PERFORMANCE ENGINEER"/>
    <n v="32874.145499999999"/>
    <n v="34069.811999999998"/>
    <m/>
    <m/>
    <m/>
    <m/>
    <n v="66943.95749999999"/>
    <n v="63756.149999999987"/>
  </r>
  <r>
    <s v="11213"/>
    <s v="CW-021284"/>
    <s v="ASIM SAYED EL AMIN MUSTAFA"/>
    <n v="68"/>
    <x v="1"/>
    <m/>
    <x v="1"/>
    <n v="37946"/>
    <n v="30195"/>
    <s v="TECHNICAL ADVISOR"/>
    <n v="41847.812999999995"/>
    <n v="24363.045000000002"/>
    <n v="4998.9555"/>
    <m/>
    <m/>
    <m/>
    <n v="71209.813499999989"/>
    <n v="67818.869999999981"/>
  </r>
  <r>
    <s v="11215"/>
    <s v="CW-021041"/>
    <s v="HANAFI AHMED MOHAMED IBRAHIM ELHANAFI"/>
    <n v="68"/>
    <x v="1"/>
    <m/>
    <x v="1"/>
    <n v="37946"/>
    <n v="30195"/>
    <s v="DATA GOVERNANCE ENGINEER"/>
    <n v="41847.812999999995"/>
    <n v="24363.045000000002"/>
    <m/>
    <m/>
    <m/>
    <m/>
    <n v="66210.857999999993"/>
    <n v="63057.959999999992"/>
  </r>
  <r>
    <s v="11216"/>
    <s v="CW-021126"/>
    <s v="JAMAL A M ABUDAQQA"/>
    <n v="68"/>
    <x v="1"/>
    <m/>
    <x v="1"/>
    <n v="37946"/>
    <n v="30195"/>
    <s v="SENIOR INFRASTRUCTURE COORDINATION ENGINEER"/>
    <n v="41847.812999999995"/>
    <n v="24363.045000000002"/>
    <m/>
    <m/>
    <m/>
    <m/>
    <n v="66210.857999999993"/>
    <n v="63057.959999999992"/>
  </r>
  <r>
    <s v="11217"/>
    <s v="CW-021293"/>
    <s v="MOHAMED OSMAN MOHAMED ALHASSAN MOHAMED OSMAN"/>
    <n v="65"/>
    <x v="0"/>
    <m/>
    <x v="0"/>
    <n v="29375"/>
    <n v="23268"/>
    <s v="SENIOR SURVEYOR"/>
    <n v="32874.145499999999"/>
    <n v="17998.648499999999"/>
    <n v="4448.6189999999997"/>
    <m/>
    <m/>
    <m/>
    <n v="55321.412999999993"/>
    <n v="52687.05999999999"/>
  </r>
  <r>
    <s v="11218"/>
    <m/>
    <s v="AMIN MEFLEH HUSSIEN ALI"/>
    <m/>
    <x v="2"/>
    <m/>
    <x v="2"/>
    <m/>
    <m/>
    <s v="CONTRACT ENGINEER"/>
    <m/>
    <m/>
    <m/>
    <m/>
    <m/>
    <m/>
    <n v="0"/>
    <n v="0"/>
  </r>
  <r>
    <s v="11219"/>
    <s v="CW-021289"/>
    <s v="HATEM AHMED HELAL ELAZHARY"/>
    <n v="60"/>
    <x v="0"/>
    <m/>
    <x v="0"/>
    <n v="29375"/>
    <n v="23268"/>
    <s v="SENIOR INVENTORY OFFICER"/>
    <n v="32874.145499999999"/>
    <n v="13349.122500000001"/>
    <n v="3656.0684999999999"/>
    <n v="3656.0684999999999"/>
    <n v="4448.6189999999997"/>
    <m/>
    <n v="57984.023999999998"/>
    <n v="55222.879999999997"/>
  </r>
  <r>
    <s v="11220"/>
    <s v="CW-021448"/>
    <s v="KHALID DARWISH ALI ALDHAHRI"/>
    <n v="48"/>
    <x v="3"/>
    <m/>
    <x v="3"/>
    <n v="9764"/>
    <n v="7421"/>
    <s v="LIGHT VEHICLE DRIVER"/>
    <n v="10584.882"/>
    <n v="17998.648499999999"/>
    <n v="3656.0684999999999"/>
    <n v="4998.9555"/>
    <m/>
    <m/>
    <n v="37238.554499999998"/>
    <n v="35465.289999999994"/>
  </r>
  <r>
    <s v="11224"/>
    <s v="CW-026470"/>
    <s v="RABIYA ABDUL VAHAB ABDUL VAHAB ABDUL KHADER"/>
    <n v="35"/>
    <x v="4"/>
    <m/>
    <x v="4"/>
    <n v="9494"/>
    <n v="7203"/>
    <s v="ADMIN ASSISTANT"/>
    <n v="12492.952499999999"/>
    <n v="8469.6779999999999"/>
    <n v="3744.2055"/>
    <n v="3744.2055"/>
    <m/>
    <m/>
    <n v="28451.041499999999"/>
    <n v="27096.23"/>
  </r>
  <r>
    <s v="11226"/>
    <s v="CW-020288"/>
    <s v="YOUSIF AL HOSANI"/>
    <n v="59"/>
    <x v="5"/>
    <m/>
    <x v="5"/>
    <n v="19525"/>
    <n v="15308"/>
    <s v="TECHNICAL ADVISOR"/>
    <m/>
    <m/>
    <m/>
    <m/>
    <m/>
    <m/>
    <n v="0"/>
    <n v="0"/>
  </r>
  <r>
    <s v="11227"/>
    <s v="CW-021292"/>
    <s v="ASHRAF ABOUELKASSEM HAMZA HIMED"/>
    <n v="52"/>
    <x v="6"/>
    <m/>
    <x v="6"/>
    <n v="13526"/>
    <n v="10461"/>
    <s v="STORE LABORER"/>
    <n v="14916.972"/>
    <m/>
    <m/>
    <m/>
    <m/>
    <m/>
    <n v="14916.972"/>
    <n v="14206.64"/>
  </r>
  <r>
    <s v="11228"/>
    <s v="CW-021294"/>
    <s v="AWNI MOHAMED ISMAIL RAMADAN"/>
    <n v="63"/>
    <x v="0"/>
    <m/>
    <x v="0"/>
    <n v="29375"/>
    <n v="23268"/>
    <s v="ACCOUNTS PAYABLE ACCOUNTANT"/>
    <n v="32874.145499999999"/>
    <n v="17998.648499999999"/>
    <n v="4998.9555"/>
    <m/>
    <m/>
    <m/>
    <n v="55871.749499999991"/>
    <n v="53211.189999999988"/>
  </r>
  <r>
    <s v="11235"/>
    <s v="CW-021426"/>
    <s v="RANJAN CHAKRAVARTY RAMPRASAD CHAKRAVARTY"/>
    <n v="66"/>
    <x v="1"/>
    <m/>
    <x v="1"/>
    <n v="37946"/>
    <n v="30195"/>
    <s v="AUTOMATION &amp; DIGITALIZATION SPECIALIST"/>
    <n v="41847.812999999995"/>
    <n v="34069.811999999998"/>
    <m/>
    <m/>
    <m/>
    <m/>
    <n v="75917.625"/>
    <n v="72302.5"/>
  </r>
  <r>
    <s v="11236"/>
    <s v="CW-021429"/>
    <s v="SUMATHI SENTHIL KUMAR MUTHU VEL"/>
    <n v="55"/>
    <x v="6"/>
    <m/>
    <x v="6"/>
    <n v="13526"/>
    <n v="10461"/>
    <s v="CMMS DATA QUALITY GOVERNANCE ENGINEER"/>
    <m/>
    <m/>
    <m/>
    <m/>
    <m/>
    <m/>
    <n v="0"/>
    <n v="0"/>
  </r>
  <r>
    <s v="11238"/>
    <s v="CW-021428"/>
    <s v="SALEEM NAZER KOKKOTTIL KOKKOTTIL ABDUL NAZER"/>
    <n v="38"/>
    <x v="7"/>
    <m/>
    <x v="7"/>
    <n v="6816"/>
    <n v="5038"/>
    <s v="GRAPHIC DESIGNER"/>
    <n v="7187.0820000000003"/>
    <n v="12404.815500000001"/>
    <m/>
    <m/>
    <m/>
    <m/>
    <n v="19591.897499999999"/>
    <n v="18658.949999999997"/>
  </r>
  <r>
    <s v="11239"/>
    <s v="CW-021430"/>
    <s v="JOANN CARREON OTADOY"/>
    <n v="39"/>
    <x v="7"/>
    <m/>
    <x v="7"/>
    <n v="6816"/>
    <n v="5894"/>
    <s v="GENERAL LEDGER ACCOUNTANT"/>
    <n v="8431.7204999999994"/>
    <m/>
    <m/>
    <m/>
    <m/>
    <m/>
    <n v="8431.7204999999994"/>
    <n v="8030.2099999999991"/>
  </r>
  <r>
    <s v="1137"/>
    <s v="CW-021435"/>
    <s v="AMTUL BUSHRA RIAZ AHMED"/>
    <n v="39"/>
    <x v="7"/>
    <m/>
    <x v="7"/>
    <n v="6816"/>
    <n v="5894"/>
    <s v="TALENT ACQUISITION OFFICER"/>
    <n v="10817.425499999999"/>
    <m/>
    <m/>
    <m/>
    <m/>
    <m/>
    <n v="10817.425499999999"/>
    <n v="10302.31"/>
  </r>
  <r>
    <s v="12062"/>
    <s v="CW-021438"/>
    <s v="HALA NASR ELDIN ABOUSRIE AHMED SHIHAB"/>
    <n v="45"/>
    <x v="8"/>
    <m/>
    <x v="8"/>
    <n v="7834"/>
    <n v="5861"/>
    <s v="EXECUTIVE ASSISTANT, CORPORATE SERVICES OFFICE"/>
    <n v="8457.3720000000012"/>
    <m/>
    <m/>
    <m/>
    <m/>
    <m/>
    <n v="8457.3720000000012"/>
    <n v="8054.6400000000012"/>
  </r>
  <r>
    <s v="12339"/>
    <s v="CW-021441"/>
    <s v="IMRAN GULAM KHAN KHAN GULAM"/>
    <n v="37"/>
    <x v="7"/>
    <m/>
    <x v="7"/>
    <n v="6816"/>
    <n v="5038"/>
    <s v="TALENT ACQUISITION OFFICER"/>
    <n v="7187.0820000000003"/>
    <n v="12404.815500000001"/>
    <n v="3656.0684999999999"/>
    <m/>
    <m/>
    <m/>
    <n v="23247.966"/>
    <n v="22140.92"/>
  </r>
  <r>
    <s v="12697"/>
    <s v="CW-021442"/>
    <s v="PADRAIC RALPH BERRY"/>
    <n v="59"/>
    <x v="5"/>
    <m/>
    <x v="5"/>
    <n v="19525"/>
    <n v="15308"/>
    <s v="PROJECT SPECIALIST"/>
    <n v="21709.411500000002"/>
    <n v="34157.949000000001"/>
    <m/>
    <m/>
    <m/>
    <m/>
    <n v="55867.360500000003"/>
    <n v="53207.01"/>
  </r>
  <r>
    <s v="12773"/>
    <s v="CW-021444"/>
    <s v="RUCHI SAURABH CHATURVEDI MAHESH GOKULESH CHATURVEDI"/>
    <n v="38"/>
    <x v="7"/>
    <m/>
    <x v="7"/>
    <n v="6816"/>
    <n v="5038"/>
    <s v="TALENT ACQUISITION PARTNER"/>
    <n v="10817.425499999999"/>
    <m/>
    <n v="3656.0684999999999"/>
    <n v="3656.0684999999999"/>
    <m/>
    <m/>
    <n v="18129.5625"/>
    <n v="17266.25"/>
  </r>
  <r>
    <s v="13096"/>
    <s v="CW-021445"/>
    <s v="MATHUR VENKATARAMAN SURESH KUMAR MATHUR RAMAN VENKATARAMAN"/>
    <n v="65"/>
    <x v="0"/>
    <s v="Specialist"/>
    <x v="0"/>
    <n v="29375"/>
    <n v="23268"/>
    <s v="PROCUREMENT SPECIALIST"/>
    <n v="32874.145499999999"/>
    <m/>
    <m/>
    <m/>
    <m/>
    <m/>
    <n v="32874.145499999999"/>
    <n v="31308.71"/>
  </r>
  <r>
    <s v="13098"/>
    <s v="CW-021446"/>
    <s v="VAIBHAV SRIVASTAVA SHAILENDRA SINGH SRIVASTAVA"/>
    <n v="45"/>
    <x v="8"/>
    <m/>
    <x v="8"/>
    <n v="7834"/>
    <n v="5861"/>
    <s v="HR TECHNOLOGY PROJECT SPECIALIST"/>
    <n v="8381.5409999999993"/>
    <n v="10920.682499999999"/>
    <n v="3656.0684999999999"/>
    <n v="4998.9555"/>
    <m/>
    <m/>
    <n v="27957.247500000001"/>
    <n v="26625.95"/>
  </r>
  <r>
    <s v="13511"/>
    <n v="200088"/>
    <s v="AMIR ELZUBIER IDRIS"/>
    <n v="65"/>
    <x v="0"/>
    <s v="Advisor"/>
    <x v="0"/>
    <n v="29375"/>
    <n v="23268"/>
    <s v="WATER ASSET DIVISION ADVISOR"/>
    <n v="32874.145499999999"/>
    <n v="24363.045000000002"/>
    <n v="6342.4409999999998"/>
    <m/>
    <m/>
    <m/>
    <n v="63579.631499999996"/>
    <n v="60552.029999999992"/>
  </r>
  <r>
    <s v="13914"/>
    <n v="200795"/>
    <s v="SATYA NARAYANA RAJU BHUPATHIRAJU"/>
    <n v="40"/>
    <x v="7"/>
    <m/>
    <x v="7"/>
    <n v="6816"/>
    <n v="5038"/>
    <s v="FUSION EPM SUPPORT"/>
    <n v="7187.0820000000003"/>
    <n v="12404.815500000001"/>
    <n v="3656.0684999999999"/>
    <n v="3656.0684999999999"/>
    <m/>
    <m/>
    <n v="26904.034500000002"/>
    <n v="25622.89"/>
  </r>
  <r>
    <n v="0"/>
    <m/>
    <s v="LIAKHATH PASHA SHAIK ANWAR PASHA SHAIK"/>
    <e v="#N/A"/>
    <x v="7"/>
    <m/>
    <x v="2"/>
    <m/>
    <m/>
    <s v="TRAINING OFFICER"/>
    <n v="7187.0820000000003"/>
    <m/>
    <m/>
    <m/>
    <m/>
    <m/>
    <n v="7187.0820000000003"/>
    <n v="6844.84"/>
  </r>
  <r>
    <n v="0"/>
    <n v="201086"/>
    <s v="JALPIT HARESHKUMAR GARACH HARESHKUMAR BIHARILAL GARACH"/>
    <n v="33"/>
    <x v="4"/>
    <m/>
    <x v="9"/>
    <n v="6360"/>
    <n v="4670"/>
    <s v="NMM SPECIALIST"/>
    <n v="6740.3595000000005"/>
    <m/>
    <m/>
    <m/>
    <m/>
    <m/>
    <n v="6740.3595000000005"/>
    <n v="6419.39"/>
  </r>
  <r>
    <n v="0"/>
    <n v="201085"/>
    <s v="RISHIKESH GOVARDHAN KONDAVATHINI KONDAVATHINI"/>
    <n v="26"/>
    <x v="9"/>
    <m/>
    <x v="10"/>
    <n v="5885"/>
    <n v="4286"/>
    <s v="POWER SYSTEM STUDY ENGINEER "/>
    <n v="6108.3960000000006"/>
    <m/>
    <m/>
    <m/>
    <m/>
    <m/>
    <n v="6108.3960000000006"/>
    <n v="5817.52"/>
  </r>
  <r>
    <n v="0"/>
    <n v="201771"/>
    <s v="SALEM JRAIB SAKEN ALARAADA ALHARTHI"/>
    <n v="56"/>
    <x v="5"/>
    <m/>
    <x v="5"/>
    <n v="19525"/>
    <n v="15308"/>
    <s v="CAREER DEVELOPMENT FRAMEWORK ADVISOR"/>
    <m/>
    <m/>
    <m/>
    <m/>
    <m/>
    <m/>
    <n v="0"/>
    <n v="0"/>
  </r>
  <r>
    <n v="0"/>
    <n v="201773"/>
    <s v="MANJULATHA MANDALI VENKATA SATYANARAYANA MURTHY MANDALI"/>
    <n v="45"/>
    <x v="8"/>
    <m/>
    <x v="8"/>
    <n v="7834"/>
    <n v="5861"/>
    <s v="ASSOCIATE OD &amp; PLANNING"/>
    <n v="10920.682499999999"/>
    <m/>
    <n v="3656.0684999999999"/>
    <m/>
    <m/>
    <m/>
    <n v="14576.750999999998"/>
    <n v="13882.619999999997"/>
  </r>
  <r>
    <n v="0"/>
    <n v="202033"/>
    <s v="SUNIL KUMAR RAMA NANDAN PRASAD"/>
    <n v="41"/>
    <x v="8"/>
    <m/>
    <x v="2"/>
    <m/>
    <m/>
    <s v="SR NMM ENGINEER"/>
    <n v="8381.5409999999993"/>
    <m/>
    <m/>
    <m/>
    <m/>
    <m/>
    <n v="8381.5409999999993"/>
    <n v="7982.4199999999992"/>
  </r>
  <r>
    <n v="0"/>
    <n v="202034"/>
    <s v="ELIZA BIEN MANALO MACAPAGAL"/>
    <n v="29"/>
    <x v="9"/>
    <m/>
    <x v="11"/>
    <n v="6900"/>
    <n v="5107"/>
    <s v="ASSOCIATE ACCOUNTS PAYABLE"/>
    <n v="7318.8359999999993"/>
    <m/>
    <m/>
    <m/>
    <m/>
    <m/>
    <n v="7318.8359999999993"/>
    <n v="6970.3199999999988"/>
  </r>
  <r>
    <n v="0"/>
    <n v="202315"/>
    <s v="OMER HAMZA MOHAMED KHEIR IBRAHIM"/>
    <n v="31"/>
    <x v="4"/>
    <m/>
    <x v="9"/>
    <n v="6360"/>
    <n v="4670"/>
    <s v="MULTIMEDIA OFFICER"/>
    <n v="6336"/>
    <n v="11815"/>
    <n v="3482"/>
    <m/>
    <m/>
    <m/>
    <n v="21633"/>
    <n v="21633"/>
  </r>
  <r>
    <n v="0"/>
    <n v="202372"/>
    <s v="ADOLBETH QUICO MONTUYA"/>
    <n v="27"/>
    <x v="9"/>
    <m/>
    <x v="10"/>
    <n v="5885"/>
    <n v="4670"/>
    <s v="GRAPHIC DESIGNER"/>
    <n v="5818"/>
    <n v="13367.46"/>
    <n v="3482.97"/>
    <m/>
    <m/>
    <m/>
    <n v="22668.43"/>
    <n v="22668.43"/>
  </r>
  <r>
    <n v="0"/>
    <n v="202645"/>
    <s v="NAVANEET PARTHASARATHY PARTHASARATHY  RAGHAVAN PILLAI"/>
    <n v="37"/>
    <x v="7"/>
    <m/>
    <x v="7"/>
    <n v="6816"/>
    <n v="5038"/>
    <s v="ASSOCIATE CORPORATE CATEGORY"/>
    <n v="6845.84"/>
    <m/>
    <m/>
    <m/>
    <m/>
    <m/>
    <n v="6845.84"/>
    <n v="6845.84"/>
  </r>
  <r>
    <n v="0"/>
    <m/>
    <s v="Yussef Hassan Hossny"/>
    <e v="#N/A"/>
    <x v="2"/>
    <m/>
    <x v="2"/>
    <m/>
    <m/>
    <s v="EXPECTED NEW HIRING"/>
    <n v="6485"/>
    <n v="13657.14"/>
    <n v="3655.87"/>
    <n v="3655.87"/>
    <m/>
    <m/>
    <n v="27453.879999999997"/>
    <n v="27453.879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5"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Insurance"/>
    <n v="66943.95749999999"/>
    <d v="2026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Insurance"/>
    <n v="71209.813499999989"/>
    <d v="2026-07-01T00:00:00"/>
    <s v="Active"/>
    <n v="790697.5334999999"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Insurance"/>
    <n v="66210.857999999993"/>
    <d v="2026-07-01T00:00:00"/>
    <s v="Active"/>
    <n v="658702.848"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Insurance"/>
    <n v="66210.857999999993"/>
    <d v="2026-07-01T00:00:00"/>
    <s v="Active"/>
    <n v="684354.25799999991"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Insurance"/>
    <n v="55321.412999999993"/>
    <d v="2026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Insurance"/>
    <n v="57983.267999999996"/>
    <d v="2026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Insurance"/>
    <n v="37238.530500000001"/>
    <d v="2026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Insurance"/>
    <n v="28450.630499999999"/>
    <d v="2026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Insurance"/>
    <n v="0"/>
    <d v="2026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Insurance"/>
    <n v="14916.972"/>
    <d v="2026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Insurance"/>
    <n v="55871.749499999991"/>
    <d v="2026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Insurance"/>
    <n v="75917.625"/>
    <d v="2026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Insurance"/>
    <n v="0"/>
    <d v="2026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Insurance"/>
    <n v="19591.897499999999"/>
    <d v="2026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Insurance"/>
    <n v="8431.7204999999994"/>
    <d v="2026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Insurance"/>
    <n v="10817.425499999999"/>
    <d v="2026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Insurance"/>
    <n v="8457.3720000000012"/>
    <d v="2026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Insurance"/>
    <n v="23247.966"/>
    <d v="2026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Insurance"/>
    <n v="55867.360500000003"/>
    <d v="2026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Insurance"/>
    <n v="18129.425499999998"/>
    <d v="2026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Insurance"/>
    <n v="32874.145499999999"/>
    <d v="2026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Insurance"/>
    <n v="63579.631499999996"/>
    <d v="2026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Insurance"/>
    <n v="26903.897499999999"/>
    <d v="2026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Insurance"/>
    <n v="7187.0820000000003"/>
    <d v="2026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Insurance"/>
    <n v="6740.3595000000005"/>
    <d v="2026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Insurance"/>
    <n v="6108.3960000000006"/>
    <d v="2026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Insurance"/>
    <n v="14576.750999999998"/>
    <d v="2026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Insurance"/>
    <n v="8381.5409999999993"/>
    <d v="2026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Insurance"/>
    <n v="7318.8359999999993"/>
    <d v="2026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Insurance"/>
    <n v="21633"/>
    <d v="2026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Insurance"/>
    <n v="22668.43"/>
    <d v="2026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Insurance"/>
    <n v="6845.84"/>
    <d v="2026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Insurance"/>
    <n v="8100"/>
    <d v="2026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Insurance"/>
    <n v="31000"/>
    <d v="2026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Insurance"/>
    <n v="27453.879999999997"/>
    <d v="2026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Salary"/>
    <n v="33988.5"/>
    <d v="2026-05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Salary"/>
    <n v="55116.6"/>
    <d v="2026-05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Salary"/>
    <n v="45390.45"/>
    <d v="2026-05-01T00:00:00"/>
    <s v="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Salary"/>
    <n v="47355"/>
    <d v="2026-05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Salary"/>
    <n v="21750.75"/>
    <d v="2026-05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Salary"/>
    <n v="40461.75"/>
    <d v="2026-05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Salary"/>
    <n v="5587.7955000000002"/>
    <d v="2026-05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Salary"/>
    <n v="12988.5"/>
    <d v="2026-05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Salary"/>
    <n v="69688.5"/>
    <d v="2026-05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Salary"/>
    <n v="6688.5"/>
    <d v="2026-05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Salary"/>
    <n v="38811.15"/>
    <d v="2026-05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Salary"/>
    <n v="45013.5"/>
    <d v="2026-05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Salary"/>
    <n v="26638.5"/>
    <d v="2026-05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Salary"/>
    <n v="26638.5"/>
    <d v="2026-05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Salary"/>
    <n v="26638.5"/>
    <d v="2026-05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Salary"/>
    <n v="21388.5"/>
    <d v="2026-05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Salary"/>
    <n v="26638.5"/>
    <d v="2026-05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Salary"/>
    <n v="25063.5"/>
    <d v="2026-05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Salary"/>
    <n v="68638.5"/>
    <d v="2026-05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Salary"/>
    <n v="35038.5"/>
    <d v="2026-05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Salary"/>
    <n v="44488.5"/>
    <d v="2026-05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Salary"/>
    <n v="52888.5"/>
    <d v="2026-05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Salary"/>
    <n v="31888.5"/>
    <d v="2026-05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Salary"/>
    <n v="21388.5"/>
    <d v="2026-05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Salary"/>
    <n v="31888.5"/>
    <d v="2026-05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Salary"/>
    <n v="18238.5"/>
    <d v="2026-05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Salary"/>
    <n v="27688.5"/>
    <d v="2026-05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Salary"/>
    <n v="31888.5"/>
    <d v="2026-05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Salary"/>
    <n v="21388.5"/>
    <d v="2026-05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Salary"/>
    <n v="16138.5"/>
    <d v="2026-05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Salary"/>
    <n v="16138.5"/>
    <d v="2026-05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Salary"/>
    <n v="35038.5"/>
    <d v="2026-05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05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05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Salary"/>
    <n v="33988.5"/>
    <d v="2026-06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Salary"/>
    <n v="55116.6"/>
    <d v="2026-06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Salary"/>
    <n v="45390.45"/>
    <d v="2026-06-01T00:00:00"/>
    <s v="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Salary"/>
    <n v="47355"/>
    <d v="2026-06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Salary"/>
    <n v="21750.75"/>
    <d v="2026-06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Salary"/>
    <n v="40461.75"/>
    <d v="2026-06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Salary"/>
    <n v="5587.7955000000002"/>
    <d v="2026-06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Salary"/>
    <n v="12988.5"/>
    <d v="2026-06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Salary"/>
    <n v="69688.5"/>
    <d v="2026-06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Salary"/>
    <n v="6688.5"/>
    <d v="2026-06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Salary"/>
    <n v="38811.15"/>
    <d v="2026-06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Salary"/>
    <n v="45013.5"/>
    <d v="2026-06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Salary"/>
    <n v="26638.5"/>
    <d v="2026-06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Salary"/>
    <n v="26638.5"/>
    <d v="2026-06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Salary"/>
    <n v="26638.5"/>
    <d v="2026-06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Salary"/>
    <n v="21388.5"/>
    <d v="2026-06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Salary"/>
    <n v="26638.5"/>
    <d v="2026-06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Salary"/>
    <n v="25063.5"/>
    <d v="2026-06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Salary"/>
    <n v="68638.5"/>
    <d v="2026-06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Salary"/>
    <n v="35038.5"/>
    <d v="2026-06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Salary"/>
    <n v="44488.5"/>
    <d v="2026-06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Salary"/>
    <n v="52888.5"/>
    <d v="2026-06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Salary"/>
    <n v="31888.5"/>
    <d v="2026-06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Salary"/>
    <n v="21388.5"/>
    <d v="2026-06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Salary"/>
    <n v="31888.5"/>
    <d v="2026-06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Salary"/>
    <n v="18238.5"/>
    <d v="2026-06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Salary"/>
    <n v="27688.5"/>
    <d v="2026-06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Salary"/>
    <n v="31888.5"/>
    <d v="2026-06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Salary"/>
    <n v="21388.5"/>
    <d v="2026-06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Salary"/>
    <n v="16138.5"/>
    <d v="2026-06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Salary"/>
    <n v="16138.5"/>
    <d v="2026-06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Salary"/>
    <n v="35038.5"/>
    <d v="2026-06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06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06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6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6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6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6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6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6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6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6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6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6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6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6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6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6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6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6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6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6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6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6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6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6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6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6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6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6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6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6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6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6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6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6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6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6-08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6-08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6-08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6-08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6-08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6-08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6-08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6-08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6-08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6-08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6-08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6-08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6-08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6-08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6-08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6-08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6-08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6-08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6-08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6-08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6-08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6-08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6-08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6-08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6-08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6-08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6-08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6-08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6-08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6-08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6-08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6-08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08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08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6-08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6-09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6-09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6-09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6-09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6-09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6-09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6-09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6-09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6-09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6-09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6-09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6-09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6-09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6-09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6-09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6-09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6-09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6-09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6-09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6-09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6-09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6-09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6-09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6-09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6-09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6-09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6-09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6-09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6-09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6-09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6-09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6-09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09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09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6-09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6-10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6-10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6-10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6-10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6-10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6-10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6-10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6-10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6-10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6-10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6-10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6-10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6-10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6-10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6-10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6-10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6-10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6-10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6-10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6-10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6-10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6-10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6-10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6-10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6-10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6-10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6-10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6-10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6-10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6-10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6-10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6-10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10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10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6-10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6-11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6-11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6-11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6-11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6-11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6-11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6-11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6-11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6-11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6-11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6-11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6-11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6-11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6-11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6-11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6-11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6-11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6-11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6-11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6-11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6-11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6-11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6-11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6-11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6-11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6-11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6-11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6-11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6-11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6-11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6-11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6-11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11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11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6-11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6-12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6-12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6-12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6-12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6-12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6-12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6-12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6-12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6-12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6-12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6-12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6-12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6-12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6-12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6-12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6-12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6-12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6-12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6-12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6-12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6-12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6-12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6-12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6-12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6-12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6-12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6-12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6-12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6-12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6-12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6-12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6-12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6-12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6-12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6-12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1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1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1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1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1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1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1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1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1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1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1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1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1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1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1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1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1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1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1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1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1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1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1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1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1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1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1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1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1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1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1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1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1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1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1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2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2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2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2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2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2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2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2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2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2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2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2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2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2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2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2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2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2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2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2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2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2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2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2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2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2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2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2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2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2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2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2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2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2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2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3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3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3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3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3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3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3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3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3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3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3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3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3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3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3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3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3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3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3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3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3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3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3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3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3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3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3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3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3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3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3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3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3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3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3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4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4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4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4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4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4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4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4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4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4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4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4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4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4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4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4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4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4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4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4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4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4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4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4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4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4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4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4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4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4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4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4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4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4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4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5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5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5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5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5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5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5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5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5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5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5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5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5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5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5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5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5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5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5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5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5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5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5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5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5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5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5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5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5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5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5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5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5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5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5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6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6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6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6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6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6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6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6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6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6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6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6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6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6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6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6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6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6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6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6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6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6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6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6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6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6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6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6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6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6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6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6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6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6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6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8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8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8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8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8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8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8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8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8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8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8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8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8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8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8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8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8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8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8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8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8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8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8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8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8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8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8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8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8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8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8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8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8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8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8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09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09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09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09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09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09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09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09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09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09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09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09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09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09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09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09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09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09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09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09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09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09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09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09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09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09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09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09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09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09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09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09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09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09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09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10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10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10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10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10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10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10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10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10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10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10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10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10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10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10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10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10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10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10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10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10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10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10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10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10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10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10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10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10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10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10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10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10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10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10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11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11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11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11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11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11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11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11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11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11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11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11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11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11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11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11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11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11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11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11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11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11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11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11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11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11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11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11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11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11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11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11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11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11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11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7-12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7-12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7-12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7-12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7-12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7-12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7-12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7-12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7-12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7-12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7-12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7-12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7-12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7-12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7-12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7-12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7-12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7-12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7-12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7-12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7-12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7-12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7-12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7-12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7-12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7-12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7-12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7-12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7-12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7-12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7-12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7-12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7-12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7-12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7-12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1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1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1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1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1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1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1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1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1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1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1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1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1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1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1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1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1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1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1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1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1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1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1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1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1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1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1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1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1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1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1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1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1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1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1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2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2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2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2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2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2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2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2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2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2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2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2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2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2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2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2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2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2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2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2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2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2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2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2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2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2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2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2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2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2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2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2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2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2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2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3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3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3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3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3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3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3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3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3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3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3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3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3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3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3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3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3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3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3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3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3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3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3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3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3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3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3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3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3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3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3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3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3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3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3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4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4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4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4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4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4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4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4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4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4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4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4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4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4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4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4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4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4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4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4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4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4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4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4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4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4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4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4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4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4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4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4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4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4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4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5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5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5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5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5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5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5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5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5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5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5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5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5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5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5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5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5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5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5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5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5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5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5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5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5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5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5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5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5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5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5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5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5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5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5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6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6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6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6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6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6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6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6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6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6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6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6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6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6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6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6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6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6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6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6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6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6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6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6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6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6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6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6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6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6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6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6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6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6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6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8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8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8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8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8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8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8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8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8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8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8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8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8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8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8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8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8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8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8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8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8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8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8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8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8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8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8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8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8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8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8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8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8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8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8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09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09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09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09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09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09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09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09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09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09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09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09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09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09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09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09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09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09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09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09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09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09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09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09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09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09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09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09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09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09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09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09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09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09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09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10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10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10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10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10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10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10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10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10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10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10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10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10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10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10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10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10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10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10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10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10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10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10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10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10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10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10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10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10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10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10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10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10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10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10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11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11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11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11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11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11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11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11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11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11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11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11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11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11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11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11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11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11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11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11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11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11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11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11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11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11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11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11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11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11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11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11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11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11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11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8-12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8-12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8-12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8-12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8-12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8-12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8-12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8-12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8-12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8-12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8-12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8-12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8-12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8-12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8-12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8-12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8-12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8-12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8-12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8-12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8-12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8-12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8-12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8-12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8-12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8-12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8-12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8-12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8-12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8-12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8-12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8-12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8-12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8-12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8-12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1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1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1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1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1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1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1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1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1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1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1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1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1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1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1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1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1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1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1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1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1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1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1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1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1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1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1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1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1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1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1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1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1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1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1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2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2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2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2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2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2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2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2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2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2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2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2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2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2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2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2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2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2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2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2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2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2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2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2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2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2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2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2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2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2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2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2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2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2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2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3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3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3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3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3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3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3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3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3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3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3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3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3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3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3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3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3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3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3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3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3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3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3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3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3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3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3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3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3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3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3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3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3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3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3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4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4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4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4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4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4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4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4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4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4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4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4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4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4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4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4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4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4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4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4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4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4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4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4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4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4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4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4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4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4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4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4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4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4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4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5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5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5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5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5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5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5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5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5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5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5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5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5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5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5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5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5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5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5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5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5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5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5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5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5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5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5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5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5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5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5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5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5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5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5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6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6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6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6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6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6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6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6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6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6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6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6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6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6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6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6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6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6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6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6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6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6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6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6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6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6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6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6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6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6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6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6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6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6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6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s v="Salary"/>
    <n v="33988.5"/>
    <d v="2029-08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s v="Salary"/>
    <n v="55116.6"/>
    <d v="2029-08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s v="Salary"/>
    <n v="45390.45"/>
    <d v="2029-08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n v="46265"/>
    <n v="3.0027397260273974"/>
    <n v="68"/>
    <s v="Salary"/>
    <n v="47355"/>
    <d v="2029-08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n v="46265"/>
    <n v="3.0027397260273974"/>
    <n v="65"/>
    <s v="Salary"/>
    <n v="21750.75"/>
    <d v="2029-08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n v="46265"/>
    <n v="3.0027397260273974"/>
    <n v="60"/>
    <s v="Salary"/>
    <n v="40461.75"/>
    <d v="2029-08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n v="46265"/>
    <n v="3.0027397260273974"/>
    <n v="48"/>
    <s v="Salary"/>
    <n v="5587.7955000000002"/>
    <d v="2029-08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n v="46265"/>
    <n v="3.0027397260273974"/>
    <n v="35"/>
    <s v="Salary"/>
    <n v="12988.5"/>
    <d v="2029-08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n v="46265"/>
    <n v="3.0027397260273974"/>
    <n v="59"/>
    <s v="Salary"/>
    <n v="69688.5"/>
    <d v="2029-08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n v="46265"/>
    <n v="3.0027397260273974"/>
    <n v="52"/>
    <s v="Salary"/>
    <n v="6688.5"/>
    <d v="2029-08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n v="46265"/>
    <n v="3.0027397260273974"/>
    <n v="63"/>
    <s v="Salary"/>
    <n v="38811.15"/>
    <d v="2029-08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n v="46265"/>
    <n v="3.0027397260273974"/>
    <n v="66"/>
    <s v="Salary"/>
    <n v="45013.5"/>
    <d v="2029-08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n v="46265"/>
    <n v="3.0027397260273974"/>
    <n v="55"/>
    <s v="Salary"/>
    <n v="26638.5"/>
    <d v="2029-08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n v="46265"/>
    <n v="3.0027397260273974"/>
    <n v="38"/>
    <s v="Salary"/>
    <n v="26638.5"/>
    <d v="2029-08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n v="46265"/>
    <n v="3.0027397260273974"/>
    <n v="39"/>
    <s v="Salary"/>
    <n v="26638.5"/>
    <d v="2029-08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n v="46265"/>
    <n v="3.0027397260273974"/>
    <n v="39"/>
    <s v="Salary"/>
    <n v="21388.5"/>
    <d v="2029-08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n v="46265"/>
    <n v="3.0027397260273974"/>
    <n v="45"/>
    <s v="Salary"/>
    <n v="26638.5"/>
    <d v="2029-08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n v="46265"/>
    <n v="2.8219178082191783"/>
    <n v="37"/>
    <s v="Salary"/>
    <n v="25063.5"/>
    <d v="2029-08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n v="46265"/>
    <n v="2.3424657534246576"/>
    <n v="59"/>
    <s v="Salary"/>
    <n v="68638.5"/>
    <d v="2029-08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n v="46265"/>
    <n v="2.2246575342465755"/>
    <n v="38"/>
    <s v="Salary"/>
    <n v="35038.5"/>
    <d v="2029-08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n v="46265"/>
    <n v="1.8246575342465754"/>
    <n v="65"/>
    <s v="Salary"/>
    <n v="44488.5"/>
    <d v="2029-08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n v="46265"/>
    <n v="1.6136986301369862"/>
    <n v="65"/>
    <s v="Salary"/>
    <n v="52888.5"/>
    <d v="2029-08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n v="46265"/>
    <n v="1.1917808219178083"/>
    <n v="40"/>
    <s v="Salary"/>
    <n v="31888.5"/>
    <d v="2029-08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n v="46265"/>
    <n v="1.0383561643835617"/>
    <m/>
    <s v="Salary"/>
    <n v="21388.5"/>
    <d v="2029-08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n v="46265"/>
    <n v="1.0767123287671232"/>
    <m/>
    <s v="Salary"/>
    <n v="31888.5"/>
    <d v="2029-08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n v="46265"/>
    <n v="1"/>
    <m/>
    <s v="Salary"/>
    <n v="18238.5"/>
    <d v="2029-08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n v="46265"/>
    <n v="0.78904109589041094"/>
    <m/>
    <s v="Salary"/>
    <n v="27688.5"/>
    <d v="2029-08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n v="46265"/>
    <n v="0.71232876712328763"/>
    <m/>
    <s v="Salary"/>
    <n v="31888.5"/>
    <d v="2029-08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n v="46265"/>
    <n v="0.71232876712328763"/>
    <m/>
    <s v="Salary"/>
    <n v="21388.5"/>
    <d v="2029-08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n v="46265"/>
    <n v="0.57808219178082187"/>
    <m/>
    <s v="Salary"/>
    <n v="16138.5"/>
    <d v="2029-08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n v="46265"/>
    <n v="0.50136986301369868"/>
    <m/>
    <s v="Salary"/>
    <n v="16138.5"/>
    <d v="2029-08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n v="46265"/>
    <n v="0.44383561643835617"/>
    <m/>
    <s v="Salary"/>
    <n v="35038.5"/>
    <d v="2029-08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Salary"/>
    <n v="37138.5"/>
    <d v="2029-08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Salary"/>
    <n v="40288.5"/>
    <d v="2029-08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Salary"/>
    <n v="40288.5"/>
    <d v="2029-08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Insurance"/>
    <n v="66943.95749999999"/>
    <d v="2027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Insurance"/>
    <n v="71209.813499999989"/>
    <d v="2027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Insurance"/>
    <n v="66210.857999999993"/>
    <d v="2027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Insurance"/>
    <n v="66210.857999999993"/>
    <d v="2027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Insurance"/>
    <n v="55321.412999999993"/>
    <d v="2027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Insurance"/>
    <n v="57983.267999999996"/>
    <d v="2027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Insurance"/>
    <n v="37238.530500000001"/>
    <d v="2027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Insurance"/>
    <n v="28450.630499999999"/>
    <d v="2027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Insurance"/>
    <n v="0"/>
    <d v="2027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Insurance"/>
    <n v="14916.972"/>
    <d v="2027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Insurance"/>
    <n v="55871.749499999991"/>
    <d v="2027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Insurance"/>
    <n v="75917.625"/>
    <d v="2027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Insurance"/>
    <n v="0"/>
    <d v="2027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Insurance"/>
    <n v="19591.897499999999"/>
    <d v="2027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Insurance"/>
    <n v="8431.7204999999994"/>
    <d v="2027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Insurance"/>
    <n v="10817.425499999999"/>
    <d v="2027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Insurance"/>
    <n v="8457.3720000000012"/>
    <d v="2027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Insurance"/>
    <n v="23247.966"/>
    <d v="2027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Insurance"/>
    <n v="55867.360500000003"/>
    <d v="2027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Insurance"/>
    <n v="18129.425499999998"/>
    <d v="2027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Insurance"/>
    <n v="32874.145499999999"/>
    <d v="2027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Insurance"/>
    <n v="63579.631499999996"/>
    <d v="2027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Insurance"/>
    <n v="26903.897499999999"/>
    <d v="2027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Insurance"/>
    <n v="7187.0820000000003"/>
    <d v="2027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Insurance"/>
    <n v="6740.3595000000005"/>
    <d v="2027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Insurance"/>
    <n v="6108.3960000000006"/>
    <d v="2027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Insurance"/>
    <n v="14576.750999999998"/>
    <d v="2027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Insurance"/>
    <n v="8381.5409999999993"/>
    <d v="2027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Insurance"/>
    <n v="7318.8359999999993"/>
    <d v="2027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Insurance"/>
    <n v="21633"/>
    <d v="2027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Insurance"/>
    <n v="22668.43"/>
    <d v="2027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Insurance"/>
    <n v="6845.84"/>
    <d v="2027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Insurance"/>
    <n v="8100"/>
    <d v="2027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Insurance"/>
    <n v="31000"/>
    <d v="2027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Insurance"/>
    <n v="27453.879999999997"/>
    <d v="2027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Insurance"/>
    <n v="66943.95749999999"/>
    <d v="2028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Insurance"/>
    <n v="71209.813499999989"/>
    <d v="2028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Insurance"/>
    <n v="66210.857999999993"/>
    <d v="2028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Insurance"/>
    <n v="66210.857999999993"/>
    <d v="2028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Insurance"/>
    <n v="55321.412999999993"/>
    <d v="2028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Insurance"/>
    <n v="57983.267999999996"/>
    <d v="2028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Insurance"/>
    <n v="37238.530500000001"/>
    <d v="2028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Insurance"/>
    <n v="28450.630499999999"/>
    <d v="2028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Insurance"/>
    <n v="0"/>
    <d v="2028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Insurance"/>
    <n v="14916.972"/>
    <d v="2028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Insurance"/>
    <n v="55871.749499999991"/>
    <d v="2028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Insurance"/>
    <n v="75917.625"/>
    <d v="2028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Insurance"/>
    <n v="0"/>
    <d v="2028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Insurance"/>
    <n v="19591.897499999999"/>
    <d v="2028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Insurance"/>
    <n v="8431.7204999999994"/>
    <d v="2028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Insurance"/>
    <n v="10817.425499999999"/>
    <d v="2028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Insurance"/>
    <n v="8457.3720000000012"/>
    <d v="2028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Insurance"/>
    <n v="23247.966"/>
    <d v="2028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Insurance"/>
    <n v="55867.360500000003"/>
    <d v="2028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Insurance"/>
    <n v="18129.425499999998"/>
    <d v="2028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Insurance"/>
    <n v="32874.145499999999"/>
    <d v="2028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Insurance"/>
    <n v="63579.631499999996"/>
    <d v="2028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Insurance"/>
    <n v="26903.897499999999"/>
    <d v="2028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Insurance"/>
    <n v="7187.0820000000003"/>
    <d v="2028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Insurance"/>
    <n v="6740.3595000000005"/>
    <d v="2028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Insurance"/>
    <n v="6108.3960000000006"/>
    <d v="2028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Insurance"/>
    <n v="14576.750999999998"/>
    <d v="2028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Insurance"/>
    <n v="8381.5409999999993"/>
    <d v="2028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Insurance"/>
    <n v="7318.8359999999993"/>
    <d v="2028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Insurance"/>
    <n v="21633"/>
    <d v="2028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Insurance"/>
    <n v="22668.43"/>
    <d v="2028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Insurance"/>
    <n v="6845.84"/>
    <d v="2028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Insurance"/>
    <n v="8100"/>
    <d v="2028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Insurance"/>
    <n v="31000"/>
    <d v="2028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Insurance"/>
    <n v="27453.879999999997"/>
    <d v="2028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Insurance"/>
    <n v="66943.95749999999"/>
    <d v="2029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Insurance"/>
    <n v="71209.813499999989"/>
    <d v="2029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Insurance"/>
    <n v="66210.857999999993"/>
    <d v="2029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Insurance"/>
    <n v="66210.857999999993"/>
    <d v="2029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Insurance"/>
    <n v="55321.412999999993"/>
    <d v="2029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Insurance"/>
    <n v="57983.267999999996"/>
    <d v="2029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Insurance"/>
    <n v="37238.530500000001"/>
    <d v="2029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Insurance"/>
    <n v="28450.630499999999"/>
    <d v="2029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Insurance"/>
    <n v="0"/>
    <d v="2029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Insurance"/>
    <n v="14916.972"/>
    <d v="2029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Insurance"/>
    <n v="55871.749499999991"/>
    <d v="2029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Insurance"/>
    <n v="75917.625"/>
    <d v="2029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Insurance"/>
    <n v="0"/>
    <d v="2029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Insurance"/>
    <n v="19591.897499999999"/>
    <d v="2029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Insurance"/>
    <n v="8431.7204999999994"/>
    <d v="2029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Insurance"/>
    <n v="10817.425499999999"/>
    <d v="2029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Insurance"/>
    <n v="8457.3720000000012"/>
    <d v="2029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Insurance"/>
    <n v="23247.966"/>
    <d v="2029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Insurance"/>
    <n v="55867.360500000003"/>
    <d v="2029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Insurance"/>
    <n v="18129.425499999998"/>
    <d v="2029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Insurance"/>
    <n v="32874.145499999999"/>
    <d v="2029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Insurance"/>
    <n v="63579.631499999996"/>
    <d v="2029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Insurance"/>
    <n v="26903.897499999999"/>
    <d v="2029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Insurance"/>
    <n v="7187.0820000000003"/>
    <d v="2029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Insurance"/>
    <n v="6740.3595000000005"/>
    <d v="2029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Insurance"/>
    <n v="6108.3960000000006"/>
    <d v="2029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Insurance"/>
    <n v="14576.750999999998"/>
    <d v="2029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Insurance"/>
    <n v="8381.5409999999993"/>
    <d v="2029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Insurance"/>
    <n v="7318.8359999999993"/>
    <d v="2029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Insurance"/>
    <n v="21633"/>
    <d v="2029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Insurance"/>
    <n v="22668.43"/>
    <d v="2029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Insurance"/>
    <n v="6845.84"/>
    <d v="2029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Insurance"/>
    <n v="8100"/>
    <d v="2029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Insurance"/>
    <n v="31000"/>
    <d v="2029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Insurance"/>
    <n v="27453.879999999997"/>
    <d v="2029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BONUS"/>
    <n v="20393.099999999999"/>
    <d v="2027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BONUS"/>
    <n v="33069.96"/>
    <d v="2027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BONUS"/>
    <n v="27234.269999999997"/>
    <d v="2027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BONUS"/>
    <n v="28413"/>
    <d v="2027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BONUS"/>
    <n v="13050.449999999999"/>
    <d v="2027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BONUS"/>
    <n v="24277.05"/>
    <d v="2027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BONUS"/>
    <n v="3352.6772999999998"/>
    <d v="2027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BONUS"/>
    <n v="7793.0999999999995"/>
    <d v="2027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BONUS"/>
    <n v="41813.1"/>
    <d v="2027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BONUS"/>
    <n v="4013.1"/>
    <d v="2027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BONUS"/>
    <n v="23286.69"/>
    <d v="2027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BONUS"/>
    <n v="27008.1"/>
    <d v="2027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BONUS"/>
    <n v="15983.099999999999"/>
    <d v="2027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BONUS"/>
    <n v="15983.099999999999"/>
    <d v="2027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BONUS"/>
    <n v="15983.099999999999"/>
    <d v="2027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BONUS"/>
    <n v="12833.1"/>
    <d v="2027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BONUS"/>
    <n v="15983.099999999999"/>
    <d v="2027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BONUS"/>
    <n v="15038.099999999999"/>
    <d v="2027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BONUS"/>
    <n v="41183.1"/>
    <d v="2027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BONUS"/>
    <n v="21023.1"/>
    <d v="2027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BONUS"/>
    <n v="26693.1"/>
    <d v="2027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BONUS"/>
    <n v="31733.1"/>
    <d v="2027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BONUS"/>
    <n v="19133.099999999999"/>
    <d v="2027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BONUS"/>
    <n v="12833.1"/>
    <d v="2027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BONUS"/>
    <n v="19133.099999999999"/>
    <d v="2027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BONUS"/>
    <n v="10943.1"/>
    <d v="2027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BONUS"/>
    <n v="16613.099999999999"/>
    <d v="2027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BONUS"/>
    <n v="19133.099999999999"/>
    <d v="2027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BONUS"/>
    <n v="12833.1"/>
    <d v="2027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BONUS"/>
    <n v="12833.1"/>
    <d v="2027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BONUS"/>
    <n v="12833.1"/>
    <d v="2027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BONUS"/>
    <n v="12833.1"/>
    <d v="2027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BONUS"/>
    <n v="12833.1"/>
    <d v="2027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BONUS"/>
    <n v="12833.1"/>
    <d v="2027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BONUS"/>
    <n v="12833.1"/>
    <d v="2027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BONUS"/>
    <n v="20393.099999999999"/>
    <d v="2028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BONUS"/>
    <n v="33069.96"/>
    <d v="2028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BONUS"/>
    <n v="27234.269999999997"/>
    <d v="2028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BONUS"/>
    <n v="28413"/>
    <d v="2028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BONUS"/>
    <n v="13050.449999999999"/>
    <d v="2028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BONUS"/>
    <n v="24277.05"/>
    <d v="2028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BONUS"/>
    <n v="3352.6772999999998"/>
    <d v="2028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BONUS"/>
    <n v="7793.0999999999995"/>
    <d v="2028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BONUS"/>
    <n v="41813.1"/>
    <d v="2028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BONUS"/>
    <n v="4013.1"/>
    <d v="2028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BONUS"/>
    <n v="23286.69"/>
    <d v="2028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BONUS"/>
    <n v="27008.1"/>
    <d v="2028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BONUS"/>
    <n v="15983.099999999999"/>
    <d v="2028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BONUS"/>
    <n v="15983.099999999999"/>
    <d v="2028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BONUS"/>
    <n v="15983.099999999999"/>
    <d v="2028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BONUS"/>
    <n v="12833.1"/>
    <d v="2028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BONUS"/>
    <n v="15983.099999999999"/>
    <d v="2028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BONUS"/>
    <n v="15038.099999999999"/>
    <d v="2028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BONUS"/>
    <n v="41183.1"/>
    <d v="2028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BONUS"/>
    <n v="21023.1"/>
    <d v="2028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BONUS"/>
    <n v="26693.1"/>
    <d v="2028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BONUS"/>
    <n v="31733.1"/>
    <d v="2028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BONUS"/>
    <n v="19133.099999999999"/>
    <d v="2028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BONUS"/>
    <n v="12833.1"/>
    <d v="2028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BONUS"/>
    <n v="19133.099999999999"/>
    <d v="2028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BONUS"/>
    <n v="10943.1"/>
    <d v="2028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BONUS"/>
    <n v="16613.099999999999"/>
    <d v="2028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BONUS"/>
    <n v="19133.099999999999"/>
    <d v="2028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BONUS"/>
    <n v="12833.1"/>
    <d v="2028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BONUS"/>
    <n v="12833.1"/>
    <d v="2028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BONUS"/>
    <n v="12833.1"/>
    <d v="2028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BONUS"/>
    <n v="12833.1"/>
    <d v="2028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BONUS"/>
    <n v="12833.1"/>
    <d v="2028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BONUS"/>
    <n v="12833.1"/>
    <d v="2028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BONUS"/>
    <n v="12833.1"/>
    <d v="2028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BONUS"/>
    <n v="20393.099999999999"/>
    <d v="2029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BONUS"/>
    <n v="33069.96"/>
    <d v="2029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BONUS"/>
    <n v="27234.269999999997"/>
    <d v="2029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BONUS"/>
    <n v="28413"/>
    <d v="2029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BONUS"/>
    <n v="13050.449999999999"/>
    <d v="2029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BONUS"/>
    <n v="24277.05"/>
    <d v="2029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BONUS"/>
    <n v="3352.6772999999998"/>
    <d v="2029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BONUS"/>
    <n v="7793.0999999999995"/>
    <d v="2029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BONUS"/>
    <n v="41813.1"/>
    <d v="2029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BONUS"/>
    <n v="4013.1"/>
    <d v="2029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BONUS"/>
    <n v="23286.69"/>
    <d v="2029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BONUS"/>
    <n v="27008.1"/>
    <d v="2029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BONUS"/>
    <n v="15983.099999999999"/>
    <d v="2029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BONUS"/>
    <n v="15983.099999999999"/>
    <d v="2029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BONUS"/>
    <n v="15983.099999999999"/>
    <d v="2029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BONUS"/>
    <n v="12833.1"/>
    <d v="2029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BONUS"/>
    <n v="15983.099999999999"/>
    <d v="2029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BONUS"/>
    <n v="15038.099999999999"/>
    <d v="2029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BONUS"/>
    <n v="41183.1"/>
    <d v="2029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BONUS"/>
    <n v="21023.1"/>
    <d v="2029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BONUS"/>
    <n v="26693.1"/>
    <d v="2029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BONUS"/>
    <n v="31733.1"/>
    <d v="2029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BONUS"/>
    <n v="19133.099999999999"/>
    <d v="2029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BONUS"/>
    <n v="12833.1"/>
    <d v="2029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BONUS"/>
    <n v="19133.099999999999"/>
    <d v="2029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BONUS"/>
    <n v="10943.1"/>
    <d v="2029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BONUS"/>
    <n v="16613.099999999999"/>
    <d v="2029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BONUS"/>
    <n v="19133.099999999999"/>
    <d v="2029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BONUS"/>
    <n v="12833.1"/>
    <d v="2029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BONUS"/>
    <n v="12833.1"/>
    <d v="2029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BONUS"/>
    <n v="12833.1"/>
    <d v="2029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BONUS"/>
    <n v="12833.1"/>
    <d v="2029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BONUS"/>
    <n v="12833.1"/>
    <d v="2029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BONUS"/>
    <n v="12833.1"/>
    <d v="2029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BONUS"/>
    <n v="12833.1"/>
    <d v="2029-07-01T00:00:00"/>
    <s v="Active"/>
    <m/>
  </r>
  <r>
    <n v="35"/>
    <x v="27"/>
    <x v="35"/>
    <m/>
    <m/>
    <m/>
    <m/>
    <m/>
    <m/>
    <m/>
    <m/>
    <m/>
    <m/>
    <m/>
    <m/>
    <s v="VISA/OTHERS"/>
    <n v="270000"/>
    <d v="2027-07-01T00:00:00"/>
    <s v="Active"/>
    <m/>
  </r>
  <r>
    <n v="35"/>
    <x v="27"/>
    <x v="35"/>
    <m/>
    <m/>
    <m/>
    <m/>
    <m/>
    <m/>
    <m/>
    <m/>
    <m/>
    <m/>
    <m/>
    <m/>
    <s v="VISA/OTHERS"/>
    <n v="270000"/>
    <d v="2028-07-01T00:00:00"/>
    <s v="Active"/>
    <m/>
  </r>
  <r>
    <n v="35"/>
    <x v="27"/>
    <x v="35"/>
    <m/>
    <m/>
    <m/>
    <m/>
    <m/>
    <m/>
    <m/>
    <m/>
    <m/>
    <m/>
    <m/>
    <m/>
    <s v="VISA/OTHERS"/>
    <n v="270000"/>
    <d v="2029-07-01T00:00:00"/>
    <s v="Active"/>
    <m/>
  </r>
  <r>
    <n v="35"/>
    <x v="27"/>
    <x v="35"/>
    <m/>
    <m/>
    <m/>
    <m/>
    <m/>
    <m/>
    <m/>
    <m/>
    <m/>
    <m/>
    <m/>
    <m/>
    <s v="EOSB"/>
    <n v="500000"/>
    <d v="2027-07-01T00:00:00"/>
    <s v="Active"/>
    <m/>
  </r>
  <r>
    <n v="35"/>
    <x v="27"/>
    <x v="35"/>
    <m/>
    <m/>
    <m/>
    <m/>
    <m/>
    <m/>
    <m/>
    <m/>
    <m/>
    <m/>
    <m/>
    <m/>
    <s v="EOSB"/>
    <n v="500000"/>
    <d v="2028-07-01T00:00:00"/>
    <s v="Active"/>
    <m/>
  </r>
  <r>
    <n v="35"/>
    <x v="27"/>
    <x v="35"/>
    <m/>
    <m/>
    <m/>
    <m/>
    <m/>
    <m/>
    <m/>
    <m/>
    <m/>
    <m/>
    <m/>
    <m/>
    <s v="EOSB"/>
    <n v="500000"/>
    <d v="2029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AMI"/>
    <n v="7680"/>
    <d v="2027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AMI"/>
    <n v="12509.28"/>
    <d v="2027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AMI"/>
    <n v="10286.16"/>
    <d v="2027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AMI"/>
    <n v="10735.2"/>
    <d v="2027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AMI"/>
    <n v="4882.8"/>
    <d v="2027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AMI"/>
    <n v="9159.6"/>
    <d v="2027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AMI"/>
    <n v="1070.6399999999999"/>
    <d v="2027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AMI"/>
    <n v="2880"/>
    <d v="2027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AMI"/>
    <n v="15840"/>
    <d v="2027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AMI"/>
    <n v="1440"/>
    <d v="2027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AMI"/>
    <n v="8782.32"/>
    <d v="2027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AMI"/>
    <n v="10200"/>
    <d v="2027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AMI"/>
    <n v="6000"/>
    <d v="2027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AMI"/>
    <n v="6000"/>
    <d v="2027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AMI"/>
    <n v="6000"/>
    <d v="2027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AMI"/>
    <n v="4800"/>
    <d v="2027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AMI"/>
    <n v="6000"/>
    <d v="2027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AMI"/>
    <n v="5640"/>
    <d v="2027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AMI"/>
    <n v="15600"/>
    <d v="2027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AMI"/>
    <n v="7920"/>
    <d v="2027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AMI"/>
    <n v="10080"/>
    <d v="2027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AMI"/>
    <n v="12000"/>
    <d v="2027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AMI"/>
    <n v="7200"/>
    <d v="2027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AMI"/>
    <n v="4800"/>
    <d v="2027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AMI"/>
    <n v="7200"/>
    <d v="2027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AMI"/>
    <n v="4080"/>
    <d v="2027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AMI"/>
    <n v="6240"/>
    <d v="2027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AMI"/>
    <n v="7200"/>
    <d v="2027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AMI"/>
    <n v="4800"/>
    <d v="2027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AMI"/>
    <n v="3600"/>
    <d v="2027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AMI"/>
    <n v="3600"/>
    <d v="2027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AMI"/>
    <n v="7920"/>
    <d v="2027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AMI"/>
    <n v="8400"/>
    <d v="2027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AMI"/>
    <n v="9120"/>
    <d v="2027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AMI"/>
    <n v="8400"/>
    <d v="2027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AMI"/>
    <n v="7680"/>
    <d v="2028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AMI"/>
    <n v="12509.28"/>
    <d v="2028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AMI"/>
    <n v="10286.16"/>
    <d v="2028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AMI"/>
    <n v="10735.2"/>
    <d v="2028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AMI"/>
    <n v="4882.8"/>
    <d v="2028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AMI"/>
    <n v="9159.6"/>
    <d v="2028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AMI"/>
    <n v="1070.6399999999999"/>
    <d v="2028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AMI"/>
    <n v="2880"/>
    <d v="2028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AMI"/>
    <n v="15840"/>
    <d v="2028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AMI"/>
    <n v="1440"/>
    <d v="2028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AMI"/>
    <n v="8782.32"/>
    <d v="2028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AMI"/>
    <n v="10200"/>
    <d v="2028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AMI"/>
    <n v="6000"/>
    <d v="2028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AMI"/>
    <n v="6000"/>
    <d v="2028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AMI"/>
    <n v="6000"/>
    <d v="2028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AMI"/>
    <n v="4800"/>
    <d v="2028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AMI"/>
    <n v="6000"/>
    <d v="2028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AMI"/>
    <n v="5640"/>
    <d v="2028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AMI"/>
    <n v="15600"/>
    <d v="2028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AMI"/>
    <n v="7920"/>
    <d v="2028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AMI"/>
    <n v="10080"/>
    <d v="2028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AMI"/>
    <n v="12000"/>
    <d v="2028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AMI"/>
    <n v="7200"/>
    <d v="2028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AMI"/>
    <n v="4800"/>
    <d v="2028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AMI"/>
    <n v="7200"/>
    <d v="2028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AMI"/>
    <n v="4080"/>
    <d v="2028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AMI"/>
    <n v="6240"/>
    <d v="2028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AMI"/>
    <n v="7200"/>
    <d v="2028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AMI"/>
    <n v="4800"/>
    <d v="2028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AMI"/>
    <n v="3600"/>
    <d v="2028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AMI"/>
    <n v="3600"/>
    <d v="2028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AMI"/>
    <n v="7920"/>
    <d v="2028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AMI"/>
    <n v="8400"/>
    <d v="2028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AMI"/>
    <n v="9120"/>
    <d v="2028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AMI"/>
    <n v="8400"/>
    <d v="2028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AMI"/>
    <n v="7680"/>
    <d v="2029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AMI"/>
    <n v="12509.28"/>
    <d v="2029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AMI"/>
    <n v="10286.16"/>
    <d v="2029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AMI"/>
    <n v="10735.2"/>
    <d v="2029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AMI"/>
    <n v="4882.8"/>
    <d v="2029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AMI"/>
    <n v="9159.6"/>
    <d v="2029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AMI"/>
    <n v="1070.6399999999999"/>
    <d v="2029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AMI"/>
    <n v="2880"/>
    <d v="2029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AMI"/>
    <n v="15840"/>
    <d v="2029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AMI"/>
    <n v="1440"/>
    <d v="2029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AMI"/>
    <n v="8782.32"/>
    <d v="2029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AMI"/>
    <n v="10200"/>
    <d v="2029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AMI"/>
    <n v="6000"/>
    <d v="2029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AMI"/>
    <n v="6000"/>
    <d v="2029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AMI"/>
    <n v="6000"/>
    <d v="2029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AMI"/>
    <n v="4800"/>
    <d v="2029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AMI"/>
    <n v="6000"/>
    <d v="2029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AMI"/>
    <n v="5640"/>
    <d v="2029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AMI"/>
    <n v="15600"/>
    <d v="2029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AMI"/>
    <n v="7920"/>
    <d v="2029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AMI"/>
    <n v="10080"/>
    <d v="2029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AMI"/>
    <n v="12000"/>
    <d v="2029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AMI"/>
    <n v="7200"/>
    <d v="2029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AMI"/>
    <n v="4800"/>
    <d v="2029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AMI"/>
    <n v="7200"/>
    <d v="2029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AMI"/>
    <n v="4080"/>
    <d v="2029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AMI"/>
    <n v="6240"/>
    <d v="2029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AMI"/>
    <n v="7200"/>
    <d v="2029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AMI"/>
    <n v="4800"/>
    <d v="2029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AMI"/>
    <n v="3600"/>
    <d v="2029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AMI"/>
    <n v="3600"/>
    <d v="2029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AMI"/>
    <n v="7920"/>
    <d v="2029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AMI"/>
    <n v="8400"/>
    <d v="2029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AMI"/>
    <n v="9120"/>
    <d v="2029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AMI"/>
    <n v="8400"/>
    <d v="2029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PROFIT"/>
    <n v="7680"/>
    <d v="2029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PROFIT"/>
    <n v="12509.28"/>
    <d v="2029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PROFIT"/>
    <n v="10286.16"/>
    <d v="2029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PROFIT"/>
    <n v="10735.2"/>
    <d v="2029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PROFIT"/>
    <n v="4882.8"/>
    <d v="2029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PROFIT"/>
    <n v="9159.6"/>
    <d v="2029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PROFIT"/>
    <n v="1070.6399999999999"/>
    <d v="2029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PROFIT"/>
    <n v="2880"/>
    <d v="2029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PROFIT"/>
    <n v="15840"/>
    <d v="2029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PROFIT"/>
    <n v="1440"/>
    <d v="2029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PROFIT"/>
    <n v="8782.32"/>
    <d v="2029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PROFIT"/>
    <n v="10200"/>
    <d v="2029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PROFIT"/>
    <n v="6000"/>
    <d v="2029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PROFIT"/>
    <n v="6000"/>
    <d v="2029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PROFIT"/>
    <n v="6000"/>
    <d v="2029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PROFIT"/>
    <n v="4800"/>
    <d v="2029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PROFIT"/>
    <n v="6000"/>
    <d v="2029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PROFIT"/>
    <n v="5640"/>
    <d v="2029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PROFIT"/>
    <n v="15600"/>
    <d v="2029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PROFIT"/>
    <n v="7920"/>
    <d v="2029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PROFIT"/>
    <n v="10080"/>
    <d v="2029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PROFIT"/>
    <n v="12000"/>
    <d v="2029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PROFIT"/>
    <n v="7200"/>
    <d v="2029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PROFIT"/>
    <n v="4800"/>
    <d v="2029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PROFIT"/>
    <n v="7200"/>
    <d v="2029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PROFIT"/>
    <n v="4080"/>
    <d v="2029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PROFIT"/>
    <n v="6240"/>
    <d v="2029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PROFIT"/>
    <n v="7200"/>
    <d v="2029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PROFIT"/>
    <n v="4800"/>
    <d v="2029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PROFIT"/>
    <n v="3600"/>
    <d v="2029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PROFIT"/>
    <n v="3600"/>
    <d v="2029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PROFIT"/>
    <n v="7920"/>
    <d v="2029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PROFIT"/>
    <n v="8400"/>
    <d v="2029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PROFIT"/>
    <n v="9120"/>
    <d v="2029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PROFIT"/>
    <n v="8400"/>
    <d v="2029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PROFIT"/>
    <n v="7680"/>
    <d v="2028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PROFIT"/>
    <n v="12509.28"/>
    <d v="2028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PROFIT"/>
    <n v="10286.16"/>
    <d v="2028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PROFIT"/>
    <n v="10735.2"/>
    <d v="2028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PROFIT"/>
    <n v="4882.8"/>
    <d v="2028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PROFIT"/>
    <n v="9159.6"/>
    <d v="2028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PROFIT"/>
    <n v="1070.6399999999999"/>
    <d v="2028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PROFIT"/>
    <n v="2880"/>
    <d v="2028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PROFIT"/>
    <n v="15840"/>
    <d v="2028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PROFIT"/>
    <n v="1440"/>
    <d v="2028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PROFIT"/>
    <n v="8782.32"/>
    <d v="2028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PROFIT"/>
    <n v="10200"/>
    <d v="2028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PROFIT"/>
    <n v="6000"/>
    <d v="2028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PROFIT"/>
    <n v="6000"/>
    <d v="2028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PROFIT"/>
    <n v="6000"/>
    <d v="2028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PROFIT"/>
    <n v="4800"/>
    <d v="2028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PROFIT"/>
    <n v="6000"/>
    <d v="2028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PROFIT"/>
    <n v="5640"/>
    <d v="2028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PROFIT"/>
    <n v="15600"/>
    <d v="2028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PROFIT"/>
    <n v="7920"/>
    <d v="2028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PROFIT"/>
    <n v="10080"/>
    <d v="2028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PROFIT"/>
    <n v="12000"/>
    <d v="2028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PROFIT"/>
    <n v="7200"/>
    <d v="2028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PROFIT"/>
    <n v="4800"/>
    <d v="2028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PROFIT"/>
    <n v="7200"/>
    <d v="2028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PROFIT"/>
    <n v="4080"/>
    <d v="2028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PROFIT"/>
    <n v="6240"/>
    <d v="2028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PROFIT"/>
    <n v="7200"/>
    <d v="2028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PROFIT"/>
    <n v="4800"/>
    <d v="2028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PROFIT"/>
    <n v="3600"/>
    <d v="2028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PROFIT"/>
    <n v="3600"/>
    <d v="2028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PROFIT"/>
    <n v="7920"/>
    <d v="2028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PROFIT"/>
    <n v="8400"/>
    <d v="2028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PROFIT"/>
    <n v="9120"/>
    <d v="2028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PROFIT"/>
    <n v="8400"/>
    <d v="2028-07-01T00:00:00"/>
    <s v="Active"/>
    <m/>
  </r>
  <r>
    <n v="1"/>
    <x v="0"/>
    <x v="0"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s v="PROFIT"/>
    <n v="7680"/>
    <d v="2027-07-01T00:00:00"/>
    <s v="Active"/>
    <n v="510559.0575"/>
  </r>
  <r>
    <n v="2"/>
    <x v="1"/>
    <x v="1"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s v="PROFIT"/>
    <n v="12509.28"/>
    <d v="2027-07-01T00:00:00"/>
    <s v="Active"/>
    <m/>
  </r>
  <r>
    <n v="3"/>
    <x v="2"/>
    <x v="2"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s v="PROFIT"/>
    <n v="10286.16"/>
    <d v="2027-07-01T00:00:00"/>
    <s v="Inactive"/>
    <m/>
  </r>
  <r>
    <n v="4"/>
    <x v="3"/>
    <x v="3"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s v="PROFIT"/>
    <n v="10735.2"/>
    <d v="2027-07-01T00:00:00"/>
    <s v="Active"/>
    <m/>
  </r>
  <r>
    <n v="5"/>
    <x v="4"/>
    <x v="4"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s v="PROFIT"/>
    <n v="4882.8"/>
    <d v="2027-07-01T00:00:00"/>
    <s v="Active"/>
    <m/>
  </r>
  <r>
    <n v="6"/>
    <x v="5"/>
    <x v="5"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s v="PROFIT"/>
    <n v="9159.6"/>
    <d v="2027-07-01T00:00:00"/>
    <s v="Active"/>
    <m/>
  </r>
  <r>
    <n v="7"/>
    <x v="6"/>
    <x v="6"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s v="PROFIT"/>
    <n v="1070.6399999999999"/>
    <d v="2027-07-01T00:00:00"/>
    <s v="Active"/>
    <m/>
  </r>
  <r>
    <n v="8"/>
    <x v="7"/>
    <x v="7"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s v="PROFIT"/>
    <n v="2880"/>
    <d v="2027-07-01T00:00:00"/>
    <s v="Active"/>
    <m/>
  </r>
  <r>
    <n v="9"/>
    <x v="8"/>
    <x v="8"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s v="PROFIT"/>
    <n v="15840"/>
    <d v="2027-07-01T00:00:00"/>
    <s v="Active"/>
    <m/>
  </r>
  <r>
    <n v="10"/>
    <x v="9"/>
    <x v="9"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s v="PROFIT"/>
    <n v="1440"/>
    <d v="2027-07-01T00:00:00"/>
    <s v="Active"/>
    <m/>
  </r>
  <r>
    <n v="11"/>
    <x v="10"/>
    <x v="10"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s v="PROFIT"/>
    <n v="8782.32"/>
    <d v="2027-07-01T00:00:00"/>
    <s v="Active"/>
    <m/>
  </r>
  <r>
    <n v="12"/>
    <x v="11"/>
    <x v="11"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s v="PROFIT"/>
    <n v="10200"/>
    <d v="2027-07-01T00:00:00"/>
    <s v="Active"/>
    <m/>
  </r>
  <r>
    <n v="13"/>
    <x v="12"/>
    <x v="12"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s v="PROFIT"/>
    <n v="6000"/>
    <d v="2027-07-01T00:00:00"/>
    <s v="Active"/>
    <m/>
  </r>
  <r>
    <n v="14"/>
    <x v="13"/>
    <x v="13"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s v="PROFIT"/>
    <n v="6000"/>
    <d v="2027-07-01T00:00:00"/>
    <s v="Active"/>
    <m/>
  </r>
  <r>
    <n v="15"/>
    <x v="14"/>
    <x v="14"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s v="PROFIT"/>
    <n v="6000"/>
    <d v="2027-07-01T00:00:00"/>
    <s v="Active"/>
    <m/>
  </r>
  <r>
    <n v="16"/>
    <x v="15"/>
    <x v="15"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s v="PROFIT"/>
    <n v="4800"/>
    <d v="2027-07-01T00:00:00"/>
    <s v="Active"/>
    <m/>
  </r>
  <r>
    <n v="17"/>
    <x v="16"/>
    <x v="16"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s v="PROFIT"/>
    <n v="6000"/>
    <d v="2027-07-01T00:00:00"/>
    <s v="Active"/>
    <m/>
  </r>
  <r>
    <n v="18"/>
    <x v="17"/>
    <x v="17"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s v="PROFIT"/>
    <n v="5640"/>
    <d v="2027-07-01T00:00:00"/>
    <s v="Active"/>
    <m/>
  </r>
  <r>
    <n v="19"/>
    <x v="18"/>
    <x v="18"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s v="PROFIT"/>
    <n v="15600"/>
    <d v="2027-07-01T00:00:00"/>
    <s v="Active"/>
    <m/>
  </r>
  <r>
    <n v="20"/>
    <x v="19"/>
    <x v="19"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s v="PROFIT"/>
    <n v="7920"/>
    <d v="2027-07-01T00:00:00"/>
    <s v="Active"/>
    <m/>
  </r>
  <r>
    <n v="21"/>
    <x v="20"/>
    <x v="20"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s v="PROFIT"/>
    <n v="10080"/>
    <d v="2027-07-01T00:00:00"/>
    <s v="Active"/>
    <m/>
  </r>
  <r>
    <n v="22"/>
    <x v="21"/>
    <x v="21"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s v="PROFIT"/>
    <n v="12000"/>
    <d v="2027-07-01T00:00:00"/>
    <s v="Active"/>
    <m/>
  </r>
  <r>
    <n v="23"/>
    <x v="22"/>
    <x v="22"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s v="PROFIT"/>
    <n v="7200"/>
    <d v="2027-07-01T00:00:00"/>
    <s v="Active"/>
    <m/>
  </r>
  <r>
    <n v="24"/>
    <x v="23"/>
    <x v="23"/>
    <s v="TRAINING OFFICER"/>
    <s v="TRANSCO OS"/>
    <s v="Single"/>
    <m/>
    <m/>
    <s v="EIRS"/>
    <s v="INDIA"/>
    <d v="2025-08-18T00:00:00"/>
    <d v="2025-08-18T00:00:00"/>
    <d v="2026-08-31T00:00:00"/>
    <n v="1.0383561643835617"/>
    <m/>
    <s v="PROFIT"/>
    <n v="4800"/>
    <d v="2027-07-01T00:00:00"/>
    <s v="Active"/>
    <m/>
  </r>
  <r>
    <n v="25"/>
    <x v="23"/>
    <x v="24"/>
    <s v="NMM SPECIALIST"/>
    <s v="TRANSCO OS"/>
    <s v="Single"/>
    <m/>
    <m/>
    <s v="EPRS"/>
    <s v="INDIA"/>
    <d v="2025-08-04T00:00:00"/>
    <d v="2025-08-04T00:00:00"/>
    <d v="2026-08-31T00:00:00"/>
    <n v="1.0767123287671232"/>
    <m/>
    <s v="PROFIT"/>
    <n v="7200"/>
    <d v="2027-07-01T00:00:00"/>
    <s v="Active"/>
    <m/>
  </r>
  <r>
    <n v="26"/>
    <x v="23"/>
    <x v="25"/>
    <s v="POWER SYSTEM STUDY ENGINEER "/>
    <s v="TRANSCO OS"/>
    <s v="Single"/>
    <m/>
    <m/>
    <s v="EIRS"/>
    <s v="INDIA"/>
    <d v="2025-09-01T00:00:00"/>
    <d v="2025-09-01T00:00:00"/>
    <d v="2026-08-31T00:00:00"/>
    <n v="1"/>
    <m/>
    <s v="PROFIT"/>
    <n v="4080"/>
    <d v="2027-07-01T00:00:00"/>
    <s v="Active"/>
    <m/>
  </r>
  <r>
    <n v="27"/>
    <x v="23"/>
    <x v="26"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s v="PROFIT"/>
    <n v="6240"/>
    <d v="2027-07-01T00:00:00"/>
    <s v="Active"/>
    <m/>
  </r>
  <r>
    <n v="28"/>
    <x v="23"/>
    <x v="27"/>
    <s v="SR NMM ENGINEER"/>
    <s v="TRANSCO OS"/>
    <s v="Single"/>
    <m/>
    <m/>
    <s v="EIRS"/>
    <s v="INDIA"/>
    <d v="2025-12-15T00:00:00"/>
    <d v="2025-12-15T00:00:00"/>
    <d v="2026-08-31T00:00:00"/>
    <n v="0.71232876712328763"/>
    <m/>
    <s v="PROFIT"/>
    <n v="7200"/>
    <d v="2027-07-01T00:00:00"/>
    <s v="Active"/>
    <m/>
  </r>
  <r>
    <n v="29"/>
    <x v="23"/>
    <x v="28"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s v="PROFIT"/>
    <n v="4800"/>
    <d v="2027-07-01T00:00:00"/>
    <s v="Active"/>
    <m/>
  </r>
  <r>
    <n v="30"/>
    <x v="24"/>
    <x v="29"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s v="PROFIT"/>
    <n v="3600"/>
    <d v="2027-07-01T00:00:00"/>
    <s v="Active"/>
    <m/>
  </r>
  <r>
    <n v="31"/>
    <x v="25"/>
    <x v="30"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s v="PROFIT"/>
    <n v="3600"/>
    <d v="2027-07-01T00:00:00"/>
    <s v="Active"/>
    <m/>
  </r>
  <r>
    <n v="32"/>
    <x v="26"/>
    <x v="31"/>
    <s v="ASSOCIATE CORPORATE CATEGORY"/>
    <m/>
    <s v="Single"/>
    <m/>
    <m/>
    <m/>
    <s v="INDIA"/>
    <d v="2026-03-23T00:00:00"/>
    <d v="2026-03-23T00:00:00"/>
    <d v="2026-08-31T00:00:00"/>
    <n v="0.44383561643835617"/>
    <m/>
    <s v="PROFIT"/>
    <n v="7920"/>
    <d v="2027-07-01T00:00:00"/>
    <s v="Active"/>
    <m/>
  </r>
  <r>
    <n v="33"/>
    <x v="27"/>
    <x v="32"/>
    <s v="SR. ASSOCIATE, HR PROJECTS"/>
    <m/>
    <m/>
    <m/>
    <m/>
    <m/>
    <s v="BRITAIN"/>
    <d v="2026-05-13T00:00:00"/>
    <m/>
    <m/>
    <n v="2.7397260273972603E-3"/>
    <m/>
    <s v="PROFIT"/>
    <n v="8400"/>
    <d v="2027-07-01T00:00:00"/>
    <s v="Active"/>
    <m/>
  </r>
  <r>
    <n v="34"/>
    <x v="27"/>
    <x v="33"/>
    <s v="CEO ADVISOR"/>
    <m/>
    <m/>
    <m/>
    <m/>
    <m/>
    <s v="BRITAIN"/>
    <d v="2026-04-20T00:00:00"/>
    <m/>
    <m/>
    <n v="2.7397260273972603E-3"/>
    <m/>
    <s v="PROFIT"/>
    <n v="9120"/>
    <d v="2027-07-01T00:00:00"/>
    <s v="Active"/>
    <m/>
  </r>
  <r>
    <n v="35"/>
    <x v="27"/>
    <x v="34"/>
    <s v="EXPECTED NEW HIRING"/>
    <m/>
    <s v="Married"/>
    <m/>
    <m/>
    <m/>
    <m/>
    <d v="2026-07-08T00:00:00"/>
    <m/>
    <m/>
    <m/>
    <m/>
    <s v="PROFIT"/>
    <n v="8400"/>
    <d v="2027-07-01T00:00:00"/>
    <s v="Active"/>
    <m/>
  </r>
  <r>
    <m/>
    <x v="27"/>
    <x v="36"/>
    <m/>
    <m/>
    <m/>
    <m/>
    <m/>
    <m/>
    <m/>
    <m/>
    <m/>
    <m/>
    <m/>
    <m/>
    <s v="VISA/OTHERS"/>
    <n v="23359.853999999999"/>
    <d v="2026-07-01T00:00:00"/>
    <s v="Active"/>
    <m/>
  </r>
  <r>
    <m/>
    <x v="27"/>
    <x v="37"/>
    <m/>
    <m/>
    <m/>
    <m/>
    <m/>
    <m/>
    <m/>
    <m/>
    <m/>
    <m/>
    <m/>
    <m/>
    <s v="VISA/OTHERS"/>
    <n v="1821.75"/>
    <d v="2026-07-01T00:00:00"/>
    <s v="Active"/>
    <m/>
  </r>
  <r>
    <m/>
    <x v="27"/>
    <x v="38"/>
    <m/>
    <m/>
    <m/>
    <m/>
    <m/>
    <m/>
    <m/>
    <m/>
    <m/>
    <m/>
    <m/>
    <m/>
    <s v="VISA/OTHERS"/>
    <n v="6919.5"/>
    <d v="2026-07-01T00:00:00"/>
    <s v="Active"/>
    <m/>
  </r>
  <r>
    <m/>
    <x v="27"/>
    <x v="39"/>
    <m/>
    <m/>
    <m/>
    <m/>
    <m/>
    <m/>
    <m/>
    <m/>
    <m/>
    <m/>
    <m/>
    <m/>
    <s v="VISA/OTHERS"/>
    <n v="452.55"/>
    <d v="2026-07-01T00:00:00"/>
    <s v="Active"/>
    <m/>
  </r>
  <r>
    <m/>
    <x v="27"/>
    <x v="40"/>
    <m/>
    <m/>
    <m/>
    <m/>
    <m/>
    <m/>
    <m/>
    <m/>
    <m/>
    <m/>
    <m/>
    <m/>
    <s v="VISA/OTHERS"/>
    <n v="26831.353500000001"/>
    <d v="2026-07-01T00:00:00"/>
    <s v="Active"/>
    <m/>
  </r>
  <r>
    <m/>
    <x v="27"/>
    <x v="35"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5"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0"/>
    <n v="66943.95749999999"/>
    <x v="0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0"/>
    <n v="71209.813499999989"/>
    <x v="0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0"/>
    <n v="66210.857999999993"/>
    <x v="0"/>
    <x v="0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0"/>
    <n v="66210.857999999993"/>
    <x v="0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0"/>
    <n v="55321.412999999993"/>
    <x v="0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0"/>
    <n v="57983.267999999996"/>
    <x v="0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0"/>
    <n v="37238.530500000001"/>
    <x v="0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0"/>
    <n v="28450.630499999999"/>
    <x v="0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0"/>
    <n v="0"/>
    <x v="0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0"/>
    <n v="14916.972"/>
    <x v="0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0"/>
    <n v="55871.749499999991"/>
    <x v="0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0"/>
    <n v="75917.625"/>
    <x v="0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0"/>
    <n v="0"/>
    <x v="0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0"/>
    <n v="19591.897499999999"/>
    <x v="0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0"/>
    <n v="8431.7204999999994"/>
    <x v="0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0"/>
    <n v="10817.425499999999"/>
    <x v="0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0"/>
    <n v="8457.3720000000012"/>
    <x v="0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0"/>
    <n v="23247.966"/>
    <x v="0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0"/>
    <n v="55867.360500000003"/>
    <x v="0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0"/>
    <n v="18129.425499999998"/>
    <x v="0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0"/>
    <n v="32874.145499999999"/>
    <x v="0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0"/>
    <n v="63579.631499999996"/>
    <x v="0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0"/>
    <n v="26903.897499999999"/>
    <x v="0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0"/>
    <n v="7187.0820000000003"/>
    <x v="0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0"/>
    <n v="6740.3595000000005"/>
    <x v="0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0"/>
    <n v="6108.3960000000006"/>
    <x v="0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0"/>
    <n v="14576.750999999998"/>
    <x v="0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0"/>
    <n v="8381.5409999999993"/>
    <x v="0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0"/>
    <n v="7318.8359999999993"/>
    <x v="0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0"/>
    <n v="21633"/>
    <x v="0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0"/>
    <n v="22668.43"/>
    <x v="0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0"/>
    <n v="6845.84"/>
    <x v="0"/>
    <x v="0"/>
  </r>
  <r>
    <n v="33"/>
    <m/>
    <m/>
    <s v="SR. ASSOCIATE, HR PROJECTS"/>
    <m/>
    <m/>
    <m/>
    <m/>
    <m/>
    <s v="BRITAIN"/>
    <d v="2026-05-13T00:00:00"/>
    <m/>
    <m/>
    <n v="2.7397260273972603E-3"/>
    <m/>
    <x v="0"/>
    <n v="8100"/>
    <x v="0"/>
    <x v="0"/>
  </r>
  <r>
    <n v="34"/>
    <m/>
    <m/>
    <s v="CEO ADVISOR"/>
    <m/>
    <m/>
    <m/>
    <m/>
    <m/>
    <s v="BRITAIN"/>
    <d v="2026-04-20T00:00:00"/>
    <m/>
    <m/>
    <n v="2.7397260273972603E-3"/>
    <m/>
    <x v="0"/>
    <n v="31000"/>
    <x v="0"/>
    <x v="0"/>
  </r>
  <r>
    <n v="35"/>
    <m/>
    <m/>
    <s v="EXPECTED NEW HIRING"/>
    <m/>
    <s v="Married"/>
    <m/>
    <m/>
    <m/>
    <m/>
    <d v="2026-07-08T00:00:00"/>
    <m/>
    <m/>
    <m/>
    <m/>
    <x v="0"/>
    <n v="27453.879999999997"/>
    <x v="0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"/>
    <x v="0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6638.5"/>
    <x v="1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1388.5"/>
    <x v="1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"/>
    <x v="0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6638.5"/>
    <x v="2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1388.5"/>
    <x v="2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n v="46265"/>
    <n v="3.0027397260273974"/>
    <n v="65"/>
    <x v="1"/>
    <n v="33988.5"/>
    <x v="0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n v="46265"/>
    <n v="3.0027397260273974"/>
    <n v="68"/>
    <x v="1"/>
    <n v="55116.6"/>
    <x v="0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n v="46265"/>
    <n v="3.0027397260273974"/>
    <n v="68"/>
    <x v="1"/>
    <n v="45390.45"/>
    <x v="0"/>
    <x v="0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0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0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0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0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0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0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0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0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0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0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0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0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0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6638.5"/>
    <x v="0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0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0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0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0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0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0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1388.5"/>
    <x v="0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0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0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0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0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0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0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0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0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0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0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0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8138.5"/>
    <x v="3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4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4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4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4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5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5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5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5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5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5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5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5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5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5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5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5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5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5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5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5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5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5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5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5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5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5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5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5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5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5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5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5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5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5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5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5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5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5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5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6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6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6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7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7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7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7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7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7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7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7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7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7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7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7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7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7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7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7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7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7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7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7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7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7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7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7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7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7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7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7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7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7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7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7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7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7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7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8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8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8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9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9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9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9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9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9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9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9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9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9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9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9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9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9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9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9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9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9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9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9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9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9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9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9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9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9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9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9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9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9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9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9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9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9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9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0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0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0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0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0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0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0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0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0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0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0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0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0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0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0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0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0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0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0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0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0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0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0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0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0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0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0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0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0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0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0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0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0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0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0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1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1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1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1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1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1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1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1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1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1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1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1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1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1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1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1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1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1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1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1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1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1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1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1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1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1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1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1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1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1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1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1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1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1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1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2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2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2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2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2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2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2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2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2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2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2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2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2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2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2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2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2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2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2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2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2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2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2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2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2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2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2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2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2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2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2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2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2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2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2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3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3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3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3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3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3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3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3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3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3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3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3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3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3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3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3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3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3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3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3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3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3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3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3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3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3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3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3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3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3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3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3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3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3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3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4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4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4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4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5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5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5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5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5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5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5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5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5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5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5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5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5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5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5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5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5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5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5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5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5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5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5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5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5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5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5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5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5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5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5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5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5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5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5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6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6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6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7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7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7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7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7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7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7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7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7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7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7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7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7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7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7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7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7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7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7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7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7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7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7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7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7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7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7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7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7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7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7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7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7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7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7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8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8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8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19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19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19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19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19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19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19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19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19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19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19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19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19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19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19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19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19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19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19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19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19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19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19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19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19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19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19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19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19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19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19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19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19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19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19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0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0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0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0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0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0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0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0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0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0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0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0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0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0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0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0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0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0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0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0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0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0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0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0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0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0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0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0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0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0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0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0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0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0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0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1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1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1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1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1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1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1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1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1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1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1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1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1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1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1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1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1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1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1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1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1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1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1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1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1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1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1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1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1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1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1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1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1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1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1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2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2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2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2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2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2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2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2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2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2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2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2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2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2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2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2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2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2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2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2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2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2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2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2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2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2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2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2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2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2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2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2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2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2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2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3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3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3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3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3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3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3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3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3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3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3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3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3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3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3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3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3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3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3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3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3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3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3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3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3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3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3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3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3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3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3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3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3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3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3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4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4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4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4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5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5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5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5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5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5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5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5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5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5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5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5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5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5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5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5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5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5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5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5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5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5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5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5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5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5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5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5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5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5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5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5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5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5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5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6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6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6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7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7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7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7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7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7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7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7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7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7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7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7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7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7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7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7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7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7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7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7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7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7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7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7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7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7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7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7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7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7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7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7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7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7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7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8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8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8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29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29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29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29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29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29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29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29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29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29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29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29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29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29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29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29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29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29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29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29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29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29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29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29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29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29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29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29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29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29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29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29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29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29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29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0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0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0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0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0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0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0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0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0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0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0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0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0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0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0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0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0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0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0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0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0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0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0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0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0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0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0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0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0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0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0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0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0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0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0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1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1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1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1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1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1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1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1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1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1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1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1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1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1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1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1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1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1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1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1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1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1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1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1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1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1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1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1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1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1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1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1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1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1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1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2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2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2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2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2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2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2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2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2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2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2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2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2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2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2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2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2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2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2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2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2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2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2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2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2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2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2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2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2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2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2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2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2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2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2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3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3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3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3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3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3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3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3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3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3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3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3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3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3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3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3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3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3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3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3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3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3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3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3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3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3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3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3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3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3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3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3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3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3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3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4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4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4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4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5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5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5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5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5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5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5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5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5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5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5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5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5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5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5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5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5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5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5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5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5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5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5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5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5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5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5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5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5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5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5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5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5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5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5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6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6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6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7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7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7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7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7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7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7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7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7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7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7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7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7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7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7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7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7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7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7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7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7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7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7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7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7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7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7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7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7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7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7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7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7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7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7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8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8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8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1"/>
    <n v="33988.5"/>
    <x v="39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1"/>
    <n v="55116.6"/>
    <x v="39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1"/>
    <n v="45390.45"/>
    <x v="39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1"/>
    <n v="47355"/>
    <x v="39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1"/>
    <n v="21750.75"/>
    <x v="39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1"/>
    <n v="40461.75"/>
    <x v="39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1"/>
    <n v="5587.7955000000002"/>
    <x v="39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1"/>
    <n v="12988.5"/>
    <x v="39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1"/>
    <n v="69688.5"/>
    <x v="39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1"/>
    <n v="6688.5"/>
    <x v="39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1"/>
    <n v="38811.15"/>
    <x v="39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1"/>
    <n v="45013.5"/>
    <x v="39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1"/>
    <n v="26638.5"/>
    <x v="39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1"/>
    <n v="26638.5"/>
    <x v="39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1"/>
    <n v="26638.5"/>
    <x v="39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1"/>
    <n v="21388.5"/>
    <x v="39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1"/>
    <n v="29138.5"/>
    <x v="39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1"/>
    <n v="25063.5"/>
    <x v="39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1"/>
    <n v="68638.5"/>
    <x v="39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1"/>
    <n v="35038.5"/>
    <x v="39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1"/>
    <n v="44488.5"/>
    <x v="39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1"/>
    <n v="52888.5"/>
    <x v="39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1"/>
    <n v="31888.5"/>
    <x v="39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1"/>
    <n v="23388.5"/>
    <x v="39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1"/>
    <n v="31888.5"/>
    <x v="39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1"/>
    <n v="18238.5"/>
    <x v="39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1"/>
    <n v="27688.5"/>
    <x v="39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1"/>
    <n v="31888.5"/>
    <x v="39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1"/>
    <n v="21388.5"/>
    <x v="39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1"/>
    <n v="16138.5"/>
    <x v="39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1"/>
    <n v="16138.5"/>
    <x v="39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1"/>
    <n v="35038.5"/>
    <x v="39"/>
    <x v="0"/>
  </r>
  <r>
    <n v="33"/>
    <m/>
    <m/>
    <s v="SR. ASSOCIATE, HR PROJECTS"/>
    <m/>
    <m/>
    <m/>
    <m/>
    <m/>
    <s v="BRITAIN"/>
    <d v="2026-05-13T00:00:00"/>
    <m/>
    <m/>
    <n v="2.7397260273972603E-3"/>
    <m/>
    <x v="1"/>
    <n v="37138.5"/>
    <x v="39"/>
    <x v="0"/>
  </r>
  <r>
    <n v="34"/>
    <m/>
    <m/>
    <s v="CEO ADVISOR"/>
    <m/>
    <m/>
    <m/>
    <m/>
    <m/>
    <s v="BRITAIN"/>
    <d v="2026-04-20T00:00:00"/>
    <m/>
    <m/>
    <n v="2.7397260273972603E-3"/>
    <m/>
    <x v="1"/>
    <n v="40288.5"/>
    <x v="39"/>
    <x v="0"/>
  </r>
  <r>
    <n v="35"/>
    <m/>
    <m/>
    <s v="EXPECTED NEW HIRING"/>
    <m/>
    <s v="Married"/>
    <m/>
    <m/>
    <m/>
    <m/>
    <d v="2026-07-08T00:00:00"/>
    <m/>
    <m/>
    <m/>
    <m/>
    <x v="1"/>
    <n v="40288.5"/>
    <x v="39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0"/>
    <n v="66943.95749999999"/>
    <x v="1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0"/>
    <n v="71209.813499999989"/>
    <x v="1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0"/>
    <n v="66210.857999999993"/>
    <x v="1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0"/>
    <n v="66210.857999999993"/>
    <x v="1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0"/>
    <n v="55321.412999999993"/>
    <x v="1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0"/>
    <n v="57983.267999999996"/>
    <x v="1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0"/>
    <n v="37238.530500000001"/>
    <x v="1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0"/>
    <n v="28450.630499999999"/>
    <x v="1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0"/>
    <n v="0"/>
    <x v="1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0"/>
    <n v="14916.972"/>
    <x v="1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0"/>
    <n v="55871.749499999991"/>
    <x v="1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0"/>
    <n v="75917.625"/>
    <x v="1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0"/>
    <n v="0"/>
    <x v="1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0"/>
    <n v="19591.897499999999"/>
    <x v="1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0"/>
    <n v="8431.7204999999994"/>
    <x v="1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0"/>
    <n v="10817.425499999999"/>
    <x v="1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0"/>
    <n v="8457.3720000000012"/>
    <x v="1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0"/>
    <n v="23247.966"/>
    <x v="1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0"/>
    <n v="55867.360500000003"/>
    <x v="1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0"/>
    <n v="18129.425499999998"/>
    <x v="1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0"/>
    <n v="32874.145499999999"/>
    <x v="1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0"/>
    <n v="63579.631499999996"/>
    <x v="1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0"/>
    <n v="26903.897499999999"/>
    <x v="1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0"/>
    <n v="7187.0820000000003"/>
    <x v="1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0"/>
    <n v="6740.3595000000005"/>
    <x v="1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0"/>
    <n v="6108.3960000000006"/>
    <x v="1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0"/>
    <n v="14576.750999999998"/>
    <x v="1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0"/>
    <n v="8381.5409999999993"/>
    <x v="1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0"/>
    <n v="7318.8359999999993"/>
    <x v="1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0"/>
    <n v="21633"/>
    <x v="1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0"/>
    <n v="22668.43"/>
    <x v="1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0"/>
    <n v="6845.84"/>
    <x v="14"/>
    <x v="0"/>
  </r>
  <r>
    <n v="33"/>
    <m/>
    <m/>
    <s v="SR. ASSOCIATE, HR PROJECTS"/>
    <m/>
    <m/>
    <m/>
    <m/>
    <m/>
    <s v="BRITAIN"/>
    <d v="2026-05-13T00:00:00"/>
    <m/>
    <m/>
    <n v="2.7397260273972603E-3"/>
    <m/>
    <x v="0"/>
    <n v="8100"/>
    <x v="14"/>
    <x v="0"/>
  </r>
  <r>
    <n v="34"/>
    <m/>
    <m/>
    <s v="CEO ADVISOR"/>
    <m/>
    <m/>
    <m/>
    <m/>
    <m/>
    <s v="BRITAIN"/>
    <d v="2026-04-20T00:00:00"/>
    <m/>
    <m/>
    <n v="2.7397260273972603E-3"/>
    <m/>
    <x v="0"/>
    <n v="31000"/>
    <x v="14"/>
    <x v="0"/>
  </r>
  <r>
    <n v="35"/>
    <m/>
    <m/>
    <s v="EXPECTED NEW HIRING"/>
    <m/>
    <s v="Married"/>
    <m/>
    <m/>
    <m/>
    <m/>
    <d v="2026-07-08T00:00:00"/>
    <m/>
    <m/>
    <m/>
    <m/>
    <x v="0"/>
    <n v="27453.879999999997"/>
    <x v="14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0"/>
    <n v="66943.95749999999"/>
    <x v="2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0"/>
    <n v="71209.813499999989"/>
    <x v="2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0"/>
    <n v="66210.857999999993"/>
    <x v="2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0"/>
    <n v="66210.857999999993"/>
    <x v="2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0"/>
    <n v="55321.412999999993"/>
    <x v="2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0"/>
    <n v="57983.267999999996"/>
    <x v="2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0"/>
    <n v="37238.530500000001"/>
    <x v="2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0"/>
    <n v="28450.630499999999"/>
    <x v="2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0"/>
    <n v="0"/>
    <x v="2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0"/>
    <n v="14916.972"/>
    <x v="2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0"/>
    <n v="55871.749499999991"/>
    <x v="2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0"/>
    <n v="75917.625"/>
    <x v="2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0"/>
    <n v="0"/>
    <x v="2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0"/>
    <n v="19591.897499999999"/>
    <x v="2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0"/>
    <n v="8431.7204999999994"/>
    <x v="2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0"/>
    <n v="10817.425499999999"/>
    <x v="2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0"/>
    <n v="8457.3720000000012"/>
    <x v="2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0"/>
    <n v="23247.966"/>
    <x v="2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0"/>
    <n v="55867.360500000003"/>
    <x v="2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0"/>
    <n v="18129.425499999998"/>
    <x v="2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0"/>
    <n v="32874.145499999999"/>
    <x v="2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0"/>
    <n v="63579.631499999996"/>
    <x v="2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0"/>
    <n v="26903.897499999999"/>
    <x v="2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0"/>
    <n v="7187.0820000000003"/>
    <x v="2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0"/>
    <n v="6740.3595000000005"/>
    <x v="2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0"/>
    <n v="6108.3960000000006"/>
    <x v="2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0"/>
    <n v="14576.750999999998"/>
    <x v="2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0"/>
    <n v="8381.5409999999993"/>
    <x v="2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0"/>
    <n v="7318.8359999999993"/>
    <x v="2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0"/>
    <n v="21633"/>
    <x v="2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0"/>
    <n v="22668.43"/>
    <x v="2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0"/>
    <n v="6845.84"/>
    <x v="26"/>
    <x v="0"/>
  </r>
  <r>
    <n v="33"/>
    <m/>
    <m/>
    <s v="SR. ASSOCIATE, HR PROJECTS"/>
    <m/>
    <m/>
    <m/>
    <m/>
    <m/>
    <s v="BRITAIN"/>
    <d v="2026-05-13T00:00:00"/>
    <m/>
    <m/>
    <n v="2.7397260273972603E-3"/>
    <m/>
    <x v="0"/>
    <n v="8100"/>
    <x v="26"/>
    <x v="0"/>
  </r>
  <r>
    <n v="34"/>
    <m/>
    <m/>
    <s v="CEO ADVISOR"/>
    <m/>
    <m/>
    <m/>
    <m/>
    <m/>
    <s v="BRITAIN"/>
    <d v="2026-04-20T00:00:00"/>
    <m/>
    <m/>
    <n v="2.7397260273972603E-3"/>
    <m/>
    <x v="0"/>
    <n v="31000"/>
    <x v="26"/>
    <x v="0"/>
  </r>
  <r>
    <n v="35"/>
    <m/>
    <m/>
    <s v="EXPECTED NEW HIRING"/>
    <m/>
    <s v="Married"/>
    <m/>
    <m/>
    <m/>
    <m/>
    <d v="2026-07-08T00:00:00"/>
    <m/>
    <m/>
    <m/>
    <m/>
    <x v="0"/>
    <n v="27453.879999999997"/>
    <x v="2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0"/>
    <n v="66943.95749999999"/>
    <x v="3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0"/>
    <n v="71209.813499999989"/>
    <x v="3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0"/>
    <n v="66210.857999999993"/>
    <x v="3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0"/>
    <n v="66210.857999999993"/>
    <x v="3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0"/>
    <n v="55321.412999999993"/>
    <x v="3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0"/>
    <n v="57983.267999999996"/>
    <x v="3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0"/>
    <n v="37238.530500000001"/>
    <x v="3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0"/>
    <n v="28450.630499999999"/>
    <x v="3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0"/>
    <n v="0"/>
    <x v="3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0"/>
    <n v="14916.972"/>
    <x v="3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0"/>
    <n v="55871.749499999991"/>
    <x v="3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0"/>
    <n v="75917.625"/>
    <x v="3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0"/>
    <n v="0"/>
    <x v="3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0"/>
    <n v="19591.897499999999"/>
    <x v="3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0"/>
    <n v="8431.7204999999994"/>
    <x v="3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0"/>
    <n v="10817.425499999999"/>
    <x v="3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0"/>
    <n v="8457.3720000000012"/>
    <x v="3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0"/>
    <n v="23247.966"/>
    <x v="3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0"/>
    <n v="55867.360500000003"/>
    <x v="3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0"/>
    <n v="18129.425499999998"/>
    <x v="3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0"/>
    <n v="32874.145499999999"/>
    <x v="3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0"/>
    <n v="63579.631499999996"/>
    <x v="3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0"/>
    <n v="26903.897499999999"/>
    <x v="3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0"/>
    <n v="7187.0820000000003"/>
    <x v="3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0"/>
    <n v="6740.3595000000005"/>
    <x v="3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0"/>
    <n v="6108.3960000000006"/>
    <x v="3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0"/>
    <n v="14576.750999999998"/>
    <x v="3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0"/>
    <n v="8381.5409999999993"/>
    <x v="3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0"/>
    <n v="7318.8359999999993"/>
    <x v="3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0"/>
    <n v="21633"/>
    <x v="3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0"/>
    <n v="22668.43"/>
    <x v="3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0"/>
    <n v="6845.84"/>
    <x v="38"/>
    <x v="0"/>
  </r>
  <r>
    <n v="33"/>
    <m/>
    <m/>
    <s v="SR. ASSOCIATE, HR PROJECTS"/>
    <m/>
    <m/>
    <m/>
    <m/>
    <m/>
    <s v="BRITAIN"/>
    <d v="2026-05-13T00:00:00"/>
    <m/>
    <m/>
    <n v="2.7397260273972603E-3"/>
    <m/>
    <x v="0"/>
    <n v="8100"/>
    <x v="38"/>
    <x v="0"/>
  </r>
  <r>
    <n v="34"/>
    <m/>
    <m/>
    <s v="CEO ADVISOR"/>
    <m/>
    <m/>
    <m/>
    <m/>
    <m/>
    <s v="BRITAIN"/>
    <d v="2026-04-20T00:00:00"/>
    <m/>
    <m/>
    <n v="2.7397260273972603E-3"/>
    <m/>
    <x v="0"/>
    <n v="31000"/>
    <x v="38"/>
    <x v="0"/>
  </r>
  <r>
    <n v="35"/>
    <m/>
    <m/>
    <s v="EXPECTED NEW HIRING"/>
    <m/>
    <s v="Married"/>
    <m/>
    <m/>
    <m/>
    <m/>
    <d v="2026-07-08T00:00:00"/>
    <m/>
    <m/>
    <m/>
    <m/>
    <x v="0"/>
    <n v="27453.879999999997"/>
    <x v="3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2"/>
    <n v="20393.099999999999"/>
    <x v="1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2"/>
    <n v="33069.96"/>
    <x v="1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2"/>
    <n v="27234.269999999997"/>
    <x v="1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2"/>
    <n v="28413"/>
    <x v="1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2"/>
    <n v="13050.449999999999"/>
    <x v="1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2"/>
    <n v="24277.05"/>
    <x v="1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2"/>
    <n v="3352.6772999999998"/>
    <x v="1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2"/>
    <n v="7793.0999999999995"/>
    <x v="1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2"/>
    <n v="41813.1"/>
    <x v="1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2"/>
    <n v="4013.1"/>
    <x v="1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2"/>
    <n v="23286.69"/>
    <x v="1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2"/>
    <n v="27008.1"/>
    <x v="1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2"/>
    <n v="15983.099999999999"/>
    <x v="1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2"/>
    <n v="15983.099999999999"/>
    <x v="1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2"/>
    <n v="15983.099999999999"/>
    <x v="1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2"/>
    <n v="12833.1"/>
    <x v="1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2"/>
    <n v="17483.099999999999"/>
    <x v="1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2"/>
    <n v="15038.099999999999"/>
    <x v="1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2"/>
    <n v="41183.1"/>
    <x v="1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2"/>
    <n v="21023.1"/>
    <x v="1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2"/>
    <n v="26693.1"/>
    <x v="1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2"/>
    <n v="31733.1"/>
    <x v="1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2"/>
    <n v="19133.099999999999"/>
    <x v="1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2"/>
    <n v="14033.1"/>
    <x v="1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2"/>
    <n v="19133.099999999999"/>
    <x v="1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2"/>
    <n v="10943.1"/>
    <x v="1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2"/>
    <n v="16613.099999999999"/>
    <x v="1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2"/>
    <n v="19133.099999999999"/>
    <x v="1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2"/>
    <n v="12833.1"/>
    <x v="1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2"/>
    <n v="12833.1"/>
    <x v="1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2"/>
    <n v="12833.1"/>
    <x v="1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2"/>
    <n v="12833.1"/>
    <x v="14"/>
    <x v="0"/>
  </r>
  <r>
    <n v="33"/>
    <m/>
    <m/>
    <s v="SR. ASSOCIATE, HR PROJECTS"/>
    <m/>
    <m/>
    <m/>
    <m/>
    <m/>
    <s v="BRITAIN"/>
    <d v="2026-05-13T00:00:00"/>
    <m/>
    <m/>
    <n v="2.7397260273972603E-3"/>
    <m/>
    <x v="2"/>
    <n v="12833.1"/>
    <x v="14"/>
    <x v="0"/>
  </r>
  <r>
    <n v="34"/>
    <m/>
    <m/>
    <s v="CEO ADVISOR"/>
    <m/>
    <m/>
    <m/>
    <m/>
    <m/>
    <s v="BRITAIN"/>
    <d v="2026-04-20T00:00:00"/>
    <m/>
    <m/>
    <n v="2.7397260273972603E-3"/>
    <m/>
    <x v="2"/>
    <n v="12833.1"/>
    <x v="14"/>
    <x v="0"/>
  </r>
  <r>
    <n v="35"/>
    <m/>
    <m/>
    <s v="EXPECTED NEW HIRING"/>
    <m/>
    <s v="Married"/>
    <m/>
    <m/>
    <m/>
    <m/>
    <d v="2026-07-08T00:00:00"/>
    <m/>
    <m/>
    <m/>
    <m/>
    <x v="2"/>
    <n v="12833.1"/>
    <x v="14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2"/>
    <n v="20393.099999999999"/>
    <x v="2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2"/>
    <n v="33069.96"/>
    <x v="2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2"/>
    <n v="27234.269999999997"/>
    <x v="2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2"/>
    <n v="28413"/>
    <x v="2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2"/>
    <n v="13050.449999999999"/>
    <x v="2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2"/>
    <n v="24277.05"/>
    <x v="2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2"/>
    <n v="3352.6772999999998"/>
    <x v="2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2"/>
    <n v="7793.0999999999995"/>
    <x v="2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2"/>
    <n v="41813.1"/>
    <x v="2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2"/>
    <n v="4013.1"/>
    <x v="2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2"/>
    <n v="23286.69"/>
    <x v="2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2"/>
    <n v="27008.1"/>
    <x v="2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2"/>
    <n v="15983.099999999999"/>
    <x v="2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2"/>
    <n v="15983.099999999999"/>
    <x v="2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2"/>
    <n v="15983.099999999999"/>
    <x v="2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2"/>
    <n v="12833.1"/>
    <x v="2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2"/>
    <n v="17483.099999999999"/>
    <x v="2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2"/>
    <n v="15038.099999999999"/>
    <x v="2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2"/>
    <n v="41183.1"/>
    <x v="2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2"/>
    <n v="21023.1"/>
    <x v="2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2"/>
    <n v="26693.1"/>
    <x v="2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2"/>
    <n v="31733.1"/>
    <x v="2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2"/>
    <n v="19133.099999999999"/>
    <x v="2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2"/>
    <n v="14033.1"/>
    <x v="2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2"/>
    <n v="19133.099999999999"/>
    <x v="2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2"/>
    <n v="10943.1"/>
    <x v="2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2"/>
    <n v="16613.099999999999"/>
    <x v="2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2"/>
    <n v="19133.099999999999"/>
    <x v="2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2"/>
    <n v="12833.1"/>
    <x v="2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2"/>
    <n v="12833.1"/>
    <x v="2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2"/>
    <n v="12833.1"/>
    <x v="2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2"/>
    <n v="12833.1"/>
    <x v="26"/>
    <x v="0"/>
  </r>
  <r>
    <n v="33"/>
    <m/>
    <m/>
    <s v="SR. ASSOCIATE, HR PROJECTS"/>
    <m/>
    <m/>
    <m/>
    <m/>
    <m/>
    <s v="BRITAIN"/>
    <d v="2026-05-13T00:00:00"/>
    <m/>
    <m/>
    <n v="2.7397260273972603E-3"/>
    <m/>
    <x v="2"/>
    <n v="12833.1"/>
    <x v="26"/>
    <x v="0"/>
  </r>
  <r>
    <n v="34"/>
    <m/>
    <m/>
    <s v="CEO ADVISOR"/>
    <m/>
    <m/>
    <m/>
    <m/>
    <m/>
    <s v="BRITAIN"/>
    <d v="2026-04-20T00:00:00"/>
    <m/>
    <m/>
    <n v="2.7397260273972603E-3"/>
    <m/>
    <x v="2"/>
    <n v="12833.1"/>
    <x v="26"/>
    <x v="0"/>
  </r>
  <r>
    <n v="35"/>
    <m/>
    <m/>
    <s v="EXPECTED NEW HIRING"/>
    <m/>
    <s v="Married"/>
    <m/>
    <m/>
    <m/>
    <m/>
    <d v="2026-07-08T00:00:00"/>
    <m/>
    <m/>
    <m/>
    <m/>
    <x v="2"/>
    <n v="12833.1"/>
    <x v="2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2"/>
    <n v="20393.099999999999"/>
    <x v="3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2"/>
    <n v="33069.96"/>
    <x v="3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2"/>
    <n v="27234.269999999997"/>
    <x v="3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2"/>
    <n v="28413"/>
    <x v="3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2"/>
    <n v="13050.449999999999"/>
    <x v="3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2"/>
    <n v="24277.05"/>
    <x v="3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2"/>
    <n v="3352.6772999999998"/>
    <x v="3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2"/>
    <n v="7793.0999999999995"/>
    <x v="3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2"/>
    <n v="41813.1"/>
    <x v="3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2"/>
    <n v="4013.1"/>
    <x v="3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2"/>
    <n v="23286.69"/>
    <x v="3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2"/>
    <n v="27008.1"/>
    <x v="3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2"/>
    <n v="15983.099999999999"/>
    <x v="3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2"/>
    <n v="15983.099999999999"/>
    <x v="3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2"/>
    <n v="15983.099999999999"/>
    <x v="3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2"/>
    <n v="12833.1"/>
    <x v="3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2"/>
    <n v="17483.099999999999"/>
    <x v="3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2"/>
    <n v="15038.099999999999"/>
    <x v="3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2"/>
    <n v="41183.1"/>
    <x v="3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2"/>
    <n v="21023.1"/>
    <x v="3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2"/>
    <n v="26693.1"/>
    <x v="3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2"/>
    <n v="31733.1"/>
    <x v="3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2"/>
    <n v="19133.099999999999"/>
    <x v="3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2"/>
    <n v="14033.1"/>
    <x v="3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2"/>
    <n v="19133.099999999999"/>
    <x v="3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2"/>
    <n v="10943.1"/>
    <x v="3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2"/>
    <n v="16613.099999999999"/>
    <x v="3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2"/>
    <n v="19133.099999999999"/>
    <x v="3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2"/>
    <n v="12833.1"/>
    <x v="3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2"/>
    <n v="12833.1"/>
    <x v="3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2"/>
    <n v="12833.1"/>
    <x v="3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2"/>
    <n v="12833.1"/>
    <x v="38"/>
    <x v="0"/>
  </r>
  <r>
    <n v="33"/>
    <m/>
    <m/>
    <s v="SR. ASSOCIATE, HR PROJECTS"/>
    <m/>
    <m/>
    <m/>
    <m/>
    <m/>
    <s v="BRITAIN"/>
    <d v="2026-05-13T00:00:00"/>
    <m/>
    <m/>
    <n v="2.7397260273972603E-3"/>
    <m/>
    <x v="2"/>
    <n v="12833.1"/>
    <x v="38"/>
    <x v="0"/>
  </r>
  <r>
    <n v="34"/>
    <m/>
    <m/>
    <s v="CEO ADVISOR"/>
    <m/>
    <m/>
    <m/>
    <m/>
    <m/>
    <s v="BRITAIN"/>
    <d v="2026-04-20T00:00:00"/>
    <m/>
    <m/>
    <n v="2.7397260273972603E-3"/>
    <m/>
    <x v="2"/>
    <n v="12833.1"/>
    <x v="38"/>
    <x v="0"/>
  </r>
  <r>
    <n v="35"/>
    <m/>
    <m/>
    <s v="EXPECTED NEW HIRING"/>
    <m/>
    <s v="Married"/>
    <m/>
    <m/>
    <m/>
    <m/>
    <d v="2026-07-08T00:00:00"/>
    <m/>
    <m/>
    <m/>
    <m/>
    <x v="2"/>
    <n v="12833.1"/>
    <x v="38"/>
    <x v="0"/>
  </r>
  <r>
    <n v="35"/>
    <m/>
    <m/>
    <m/>
    <m/>
    <m/>
    <m/>
    <m/>
    <m/>
    <m/>
    <m/>
    <m/>
    <m/>
    <m/>
    <m/>
    <x v="3"/>
    <n v="270000"/>
    <x v="14"/>
    <x v="0"/>
  </r>
  <r>
    <n v="35"/>
    <m/>
    <m/>
    <m/>
    <m/>
    <m/>
    <m/>
    <m/>
    <m/>
    <m/>
    <m/>
    <m/>
    <m/>
    <m/>
    <m/>
    <x v="3"/>
    <n v="270000"/>
    <x v="26"/>
    <x v="0"/>
  </r>
  <r>
    <n v="35"/>
    <m/>
    <m/>
    <m/>
    <m/>
    <m/>
    <m/>
    <m/>
    <m/>
    <m/>
    <m/>
    <m/>
    <m/>
    <m/>
    <m/>
    <x v="3"/>
    <n v="270000"/>
    <x v="38"/>
    <x v="0"/>
  </r>
  <r>
    <n v="35"/>
    <m/>
    <m/>
    <m/>
    <m/>
    <m/>
    <m/>
    <m/>
    <m/>
    <m/>
    <m/>
    <m/>
    <m/>
    <m/>
    <m/>
    <x v="4"/>
    <n v="500000"/>
    <x v="14"/>
    <x v="0"/>
  </r>
  <r>
    <n v="35"/>
    <m/>
    <m/>
    <m/>
    <m/>
    <m/>
    <m/>
    <m/>
    <m/>
    <m/>
    <m/>
    <m/>
    <m/>
    <m/>
    <m/>
    <x v="4"/>
    <n v="500000"/>
    <x v="26"/>
    <x v="0"/>
  </r>
  <r>
    <n v="35"/>
    <m/>
    <m/>
    <m/>
    <m/>
    <m/>
    <m/>
    <m/>
    <m/>
    <m/>
    <m/>
    <m/>
    <m/>
    <m/>
    <m/>
    <x v="4"/>
    <n v="500000"/>
    <x v="3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5"/>
    <n v="23040"/>
    <x v="1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5"/>
    <n v="37527.600000000006"/>
    <x v="1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5"/>
    <n v="30858"/>
    <x v="1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5"/>
    <n v="19605.600000000002"/>
    <x v="1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5"/>
    <n v="6248.4000000000005"/>
    <x v="1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5"/>
    <n v="13740"/>
    <x v="1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5"/>
    <n v="3212.3999999999996"/>
    <x v="1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5"/>
    <n v="8640"/>
    <x v="1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5"/>
    <n v="50400"/>
    <x v="1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5"/>
    <n v="3393.6000000000004"/>
    <x v="1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5"/>
    <n v="15547.2"/>
    <x v="1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5"/>
    <n v="15300"/>
    <x v="1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5"/>
    <n v="9000"/>
    <x v="1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5"/>
    <n v="9000"/>
    <x v="1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5"/>
    <n v="9000"/>
    <x v="1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5"/>
    <n v="7200"/>
    <x v="1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5"/>
    <n v="9000"/>
    <x v="1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5"/>
    <n v="7200"/>
    <x v="1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5"/>
    <n v="23400"/>
    <x v="1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5"/>
    <n v="11880"/>
    <x v="1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5"/>
    <n v="15120"/>
    <x v="1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5"/>
    <n v="18000"/>
    <x v="1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5"/>
    <n v="10800"/>
    <x v="1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5"/>
    <n v="7200"/>
    <x v="1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5"/>
    <n v="10800"/>
    <x v="1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5"/>
    <n v="6120"/>
    <x v="1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5"/>
    <n v="9360"/>
    <x v="1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5"/>
    <n v="10800"/>
    <x v="1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5"/>
    <n v="7200"/>
    <x v="1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5"/>
    <n v="5400"/>
    <x v="1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5"/>
    <n v="5400"/>
    <x v="1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5"/>
    <n v="11880"/>
    <x v="14"/>
    <x v="0"/>
  </r>
  <r>
    <n v="33"/>
    <m/>
    <m/>
    <s v="SR. ASSOCIATE, HR PROJECTS"/>
    <m/>
    <m/>
    <m/>
    <m/>
    <m/>
    <s v="BRITAIN"/>
    <d v="2026-05-13T00:00:00"/>
    <m/>
    <m/>
    <n v="2.7397260273972603E-3"/>
    <m/>
    <x v="5"/>
    <n v="12600"/>
    <x v="14"/>
    <x v="0"/>
  </r>
  <r>
    <n v="34"/>
    <m/>
    <m/>
    <s v="CEO ADVISOR"/>
    <m/>
    <m/>
    <m/>
    <m/>
    <m/>
    <s v="BRITAIN"/>
    <d v="2026-04-20T00:00:00"/>
    <m/>
    <m/>
    <n v="2.7397260273972603E-3"/>
    <m/>
    <x v="5"/>
    <n v="31920"/>
    <x v="14"/>
    <x v="0"/>
  </r>
  <r>
    <n v="35"/>
    <m/>
    <m/>
    <s v="EXPECTED NEW HIRING"/>
    <m/>
    <s v="Married"/>
    <m/>
    <m/>
    <m/>
    <m/>
    <d v="2026-07-08T00:00:00"/>
    <m/>
    <m/>
    <m/>
    <m/>
    <x v="5"/>
    <m/>
    <x v="14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5"/>
    <n v="7680"/>
    <x v="2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5"/>
    <n v="12509.28"/>
    <x v="2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5"/>
    <n v="10286.16"/>
    <x v="2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5"/>
    <n v="10735.2"/>
    <x v="2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5"/>
    <n v="4882.8"/>
    <x v="2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5"/>
    <n v="9159.6"/>
    <x v="2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5"/>
    <n v="1070.6399999999999"/>
    <x v="2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5"/>
    <n v="2880"/>
    <x v="2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5"/>
    <n v="15840"/>
    <x v="2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5"/>
    <n v="1440"/>
    <x v="2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5"/>
    <n v="8782.32"/>
    <x v="2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5"/>
    <n v="10200"/>
    <x v="2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5"/>
    <n v="6000"/>
    <x v="2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5"/>
    <n v="6000"/>
    <x v="2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5"/>
    <n v="6000"/>
    <x v="2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5"/>
    <n v="4800"/>
    <x v="2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5"/>
    <n v="874.15499999999997"/>
    <x v="2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5"/>
    <n v="5640"/>
    <x v="2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5"/>
    <n v="15600"/>
    <x v="2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5"/>
    <n v="7920"/>
    <x v="2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5"/>
    <n v="10080"/>
    <x v="2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5"/>
    <n v="12000"/>
    <x v="2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5"/>
    <n v="7200"/>
    <x v="2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5"/>
    <n v="701.65499999999997"/>
    <x v="2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5"/>
    <n v="7200"/>
    <x v="2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5"/>
    <n v="4080"/>
    <x v="2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5"/>
    <n v="6240"/>
    <x v="2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5"/>
    <n v="7200"/>
    <x v="2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5"/>
    <n v="4800"/>
    <x v="2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5"/>
    <n v="3600"/>
    <x v="2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5"/>
    <n v="3600"/>
    <x v="2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5"/>
    <n v="7920"/>
    <x v="26"/>
    <x v="0"/>
  </r>
  <r>
    <n v="33"/>
    <m/>
    <m/>
    <s v="SR. ASSOCIATE, HR PROJECTS"/>
    <m/>
    <m/>
    <m/>
    <m/>
    <m/>
    <s v="BRITAIN"/>
    <d v="2026-05-13T00:00:00"/>
    <m/>
    <m/>
    <n v="2.7397260273972603E-3"/>
    <m/>
    <x v="5"/>
    <n v="8400"/>
    <x v="26"/>
    <x v="0"/>
  </r>
  <r>
    <n v="34"/>
    <m/>
    <m/>
    <s v="CEO ADVISOR"/>
    <m/>
    <m/>
    <m/>
    <m/>
    <m/>
    <s v="BRITAIN"/>
    <d v="2026-04-20T00:00:00"/>
    <m/>
    <m/>
    <n v="2.7397260273972603E-3"/>
    <m/>
    <x v="5"/>
    <n v="9120"/>
    <x v="26"/>
    <x v="0"/>
  </r>
  <r>
    <n v="35"/>
    <m/>
    <m/>
    <s v="EXPECTED NEW HIRING"/>
    <m/>
    <s v="Married"/>
    <m/>
    <m/>
    <m/>
    <m/>
    <d v="2026-07-08T00:00:00"/>
    <m/>
    <m/>
    <m/>
    <m/>
    <x v="5"/>
    <n v="8400"/>
    <x v="2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5"/>
    <n v="7680"/>
    <x v="3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5"/>
    <n v="12509.28"/>
    <x v="3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5"/>
    <n v="10286.16"/>
    <x v="3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5"/>
    <n v="10735.2"/>
    <x v="3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5"/>
    <n v="4882.8"/>
    <x v="3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5"/>
    <n v="9159.6"/>
    <x v="3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5"/>
    <n v="1070.6399999999999"/>
    <x v="3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5"/>
    <n v="2880"/>
    <x v="3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5"/>
    <n v="15840"/>
    <x v="3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5"/>
    <n v="1440"/>
    <x v="3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5"/>
    <n v="8782.32"/>
    <x v="3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5"/>
    <n v="10200"/>
    <x v="3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5"/>
    <n v="6000"/>
    <x v="3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5"/>
    <n v="6000"/>
    <x v="3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5"/>
    <n v="6000"/>
    <x v="3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5"/>
    <n v="4800"/>
    <x v="3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5"/>
    <n v="874.15499999999997"/>
    <x v="3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5"/>
    <n v="5640"/>
    <x v="3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5"/>
    <n v="15600"/>
    <x v="3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5"/>
    <n v="7920"/>
    <x v="3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5"/>
    <n v="10080"/>
    <x v="3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5"/>
    <n v="12000"/>
    <x v="3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5"/>
    <n v="7200"/>
    <x v="3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5"/>
    <n v="701.65499999999997"/>
    <x v="3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5"/>
    <n v="7200"/>
    <x v="3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5"/>
    <n v="4080"/>
    <x v="3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5"/>
    <n v="6240"/>
    <x v="3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5"/>
    <n v="7200"/>
    <x v="3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5"/>
    <n v="4800"/>
    <x v="3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5"/>
    <n v="3600"/>
    <x v="3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5"/>
    <n v="3600"/>
    <x v="3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5"/>
    <n v="7920"/>
    <x v="38"/>
    <x v="0"/>
  </r>
  <r>
    <n v="33"/>
    <m/>
    <m/>
    <s v="SR. ASSOCIATE, HR PROJECTS"/>
    <m/>
    <m/>
    <m/>
    <m/>
    <m/>
    <s v="BRITAIN"/>
    <d v="2026-05-13T00:00:00"/>
    <m/>
    <m/>
    <n v="2.7397260273972603E-3"/>
    <m/>
    <x v="5"/>
    <n v="8400"/>
    <x v="38"/>
    <x v="0"/>
  </r>
  <r>
    <n v="34"/>
    <m/>
    <m/>
    <s v="CEO ADVISOR"/>
    <m/>
    <m/>
    <m/>
    <m/>
    <m/>
    <s v="BRITAIN"/>
    <d v="2026-04-20T00:00:00"/>
    <m/>
    <m/>
    <n v="2.7397260273972603E-3"/>
    <m/>
    <x v="5"/>
    <n v="9120"/>
    <x v="38"/>
    <x v="0"/>
  </r>
  <r>
    <n v="35"/>
    <m/>
    <m/>
    <s v="EXPECTED NEW HIRING"/>
    <m/>
    <s v="Married"/>
    <m/>
    <m/>
    <m/>
    <m/>
    <d v="2026-07-08T00:00:00"/>
    <m/>
    <m/>
    <m/>
    <m/>
    <x v="5"/>
    <n v="8400"/>
    <x v="3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6"/>
    <n v="4440"/>
    <x v="38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6"/>
    <n v="4440"/>
    <x v="38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6"/>
    <n v="4440"/>
    <x v="38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6"/>
    <n v="4440"/>
    <x v="38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6"/>
    <n v="4440"/>
    <x v="38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6"/>
    <n v="4440"/>
    <x v="38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6"/>
    <n v="4440"/>
    <x v="38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6"/>
    <n v="4440"/>
    <x v="38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6"/>
    <n v="4440"/>
    <x v="38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6"/>
    <n v="4440"/>
    <x v="38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6"/>
    <n v="4440"/>
    <x v="38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6"/>
    <n v="4440"/>
    <x v="38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6"/>
    <n v="4440"/>
    <x v="38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6"/>
    <n v="4440"/>
    <x v="38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6"/>
    <n v="4440"/>
    <x v="38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6"/>
    <n v="4440"/>
    <x v="38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6"/>
    <n v="4440"/>
    <x v="38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6"/>
    <n v="4440"/>
    <x v="38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6"/>
    <n v="4440"/>
    <x v="38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6"/>
    <n v="4440"/>
    <x v="38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6"/>
    <n v="4440"/>
    <x v="38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6"/>
    <n v="4440"/>
    <x v="38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6"/>
    <n v="4440"/>
    <x v="38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6"/>
    <n v="4440"/>
    <x v="38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6"/>
    <n v="4440"/>
    <x v="38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6"/>
    <n v="4440"/>
    <x v="38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6"/>
    <n v="4440"/>
    <x v="38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6"/>
    <n v="4440"/>
    <x v="38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6"/>
    <n v="4440"/>
    <x v="38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6"/>
    <n v="4440"/>
    <x v="38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6"/>
    <n v="4440"/>
    <x v="38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6"/>
    <n v="4440"/>
    <x v="38"/>
    <x v="0"/>
  </r>
  <r>
    <n v="33"/>
    <m/>
    <m/>
    <s v="SR. ASSOCIATE, HR PROJECTS"/>
    <m/>
    <m/>
    <m/>
    <m/>
    <m/>
    <s v="BRITAIN"/>
    <d v="2026-05-13T00:00:00"/>
    <m/>
    <m/>
    <n v="2.7397260273972603E-3"/>
    <m/>
    <x v="6"/>
    <n v="4440"/>
    <x v="38"/>
    <x v="0"/>
  </r>
  <r>
    <n v="34"/>
    <m/>
    <m/>
    <s v="CEO ADVISOR"/>
    <m/>
    <m/>
    <m/>
    <m/>
    <m/>
    <s v="BRITAIN"/>
    <d v="2026-04-20T00:00:00"/>
    <m/>
    <m/>
    <n v="2.7397260273972603E-3"/>
    <m/>
    <x v="6"/>
    <n v="4440"/>
    <x v="38"/>
    <x v="0"/>
  </r>
  <r>
    <n v="35"/>
    <m/>
    <m/>
    <s v="EXPECTED NEW HIRING"/>
    <m/>
    <s v="Married"/>
    <m/>
    <m/>
    <m/>
    <m/>
    <d v="2026-07-08T00:00:00"/>
    <m/>
    <m/>
    <m/>
    <m/>
    <x v="6"/>
    <n v="4440"/>
    <x v="38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6"/>
    <n v="4440"/>
    <x v="26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6"/>
    <n v="4440"/>
    <x v="26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6"/>
    <n v="4440"/>
    <x v="26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6"/>
    <n v="4440"/>
    <x v="26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6"/>
    <n v="4440"/>
    <x v="26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6"/>
    <n v="4440"/>
    <x v="26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6"/>
    <n v="4440"/>
    <x v="26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6"/>
    <n v="4440"/>
    <x v="26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6"/>
    <n v="4440"/>
    <x v="26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6"/>
    <n v="4440"/>
    <x v="26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6"/>
    <n v="4440"/>
    <x v="26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6"/>
    <n v="4440"/>
    <x v="26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6"/>
    <n v="4440"/>
    <x v="26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6"/>
    <n v="4440"/>
    <x v="26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6"/>
    <n v="4440"/>
    <x v="26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6"/>
    <n v="4440"/>
    <x v="26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6"/>
    <n v="4440"/>
    <x v="26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6"/>
    <n v="4440"/>
    <x v="26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6"/>
    <n v="4440"/>
    <x v="26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6"/>
    <n v="4440"/>
    <x v="26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6"/>
    <n v="4440"/>
    <x v="26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6"/>
    <n v="4440"/>
    <x v="26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6"/>
    <n v="4440"/>
    <x v="26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6"/>
    <n v="4440"/>
    <x v="26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6"/>
    <n v="4440"/>
    <x v="26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6"/>
    <n v="4440"/>
    <x v="26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6"/>
    <n v="4440"/>
    <x v="26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6"/>
    <n v="4440"/>
    <x v="26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6"/>
    <n v="4440"/>
    <x v="26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6"/>
    <n v="4440"/>
    <x v="26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6"/>
    <n v="4440"/>
    <x v="26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6"/>
    <n v="4440"/>
    <x v="26"/>
    <x v="0"/>
  </r>
  <r>
    <n v="33"/>
    <m/>
    <m/>
    <s v="SR. ASSOCIATE, HR PROJECTS"/>
    <m/>
    <m/>
    <m/>
    <m/>
    <m/>
    <s v="BRITAIN"/>
    <d v="2026-05-13T00:00:00"/>
    <m/>
    <m/>
    <n v="2.7397260273972603E-3"/>
    <m/>
    <x v="6"/>
    <n v="4440"/>
    <x v="26"/>
    <x v="0"/>
  </r>
  <r>
    <n v="34"/>
    <m/>
    <m/>
    <s v="CEO ADVISOR"/>
    <m/>
    <m/>
    <m/>
    <m/>
    <m/>
    <s v="BRITAIN"/>
    <d v="2026-04-20T00:00:00"/>
    <m/>
    <m/>
    <n v="2.7397260273972603E-3"/>
    <m/>
    <x v="6"/>
    <n v="4440"/>
    <x v="26"/>
    <x v="0"/>
  </r>
  <r>
    <n v="35"/>
    <m/>
    <m/>
    <s v="EXPECTED NEW HIRING"/>
    <m/>
    <s v="Married"/>
    <m/>
    <m/>
    <m/>
    <m/>
    <d v="2026-07-08T00:00:00"/>
    <m/>
    <m/>
    <m/>
    <m/>
    <x v="6"/>
    <n v="4440"/>
    <x v="26"/>
    <x v="0"/>
  </r>
  <r>
    <n v="1"/>
    <m/>
    <m/>
    <s v="WATER ASSET PERFORMANCE ENGINEER"/>
    <s v="TRANSCO OS"/>
    <s v="Married"/>
    <s v="Spouse"/>
    <m/>
    <s v="EIRS"/>
    <s v="EGYPT"/>
    <d v="2022-01-05T00:00:00"/>
    <d v="2023-09-01T00:00:00"/>
    <d v="2026-08-31T00:00:00"/>
    <n v="3.0027397260273974"/>
    <n v="65"/>
    <x v="6"/>
    <n v="4440"/>
    <x v="14"/>
    <x v="0"/>
  </r>
  <r>
    <n v="2"/>
    <m/>
    <m/>
    <s v="TECHNICAL ADVISOR"/>
    <s v="TRANSCO OS"/>
    <s v="Married"/>
    <s v="Spouse"/>
    <s v="Child 1"/>
    <s v="EIRS"/>
    <s v="SUDAN"/>
    <d v="2022-01-10T00:00:00"/>
    <d v="2023-09-01T00:00:00"/>
    <d v="2026-08-31T00:00:00"/>
    <n v="3.0027397260273974"/>
    <n v="68"/>
    <x v="6"/>
    <n v="4440"/>
    <x v="14"/>
    <x v="0"/>
  </r>
  <r>
    <n v="3"/>
    <m/>
    <m/>
    <s v="DATA GOVERNANCE ENGINEER"/>
    <s v="TRANSCO OS"/>
    <s v="Married"/>
    <s v="Spouse"/>
    <m/>
    <s v="EIRS"/>
    <s v="EGYPT"/>
    <d v="2022-01-10T00:00:00"/>
    <d v="2023-09-01T00:00:00"/>
    <d v="2026-08-31T00:00:00"/>
    <n v="3.0027397260273974"/>
    <n v="68"/>
    <x v="6"/>
    <n v="4440"/>
    <x v="14"/>
    <x v="1"/>
  </r>
  <r>
    <n v="4"/>
    <m/>
    <m/>
    <s v="SENIOR INFRASTRUCTURE COORDINATION ENGINEER"/>
    <s v="TRANSCO OS"/>
    <s v="Married"/>
    <s v="Spouse"/>
    <m/>
    <s v="EIRS"/>
    <s v="PALESTINE"/>
    <d v="2022-01-10T00:00:00"/>
    <d v="2023-09-01T00:00:00"/>
    <d v="2026-08-31T00:00:00"/>
    <n v="3.0027397260273974"/>
    <n v="68"/>
    <x v="6"/>
    <n v="4440"/>
    <x v="14"/>
    <x v="0"/>
  </r>
  <r>
    <n v="5"/>
    <m/>
    <m/>
    <s v="SENIOR SURVEYOR"/>
    <s v="TRANSCO OS"/>
    <s v="Married"/>
    <s v="Spouse"/>
    <s v="Child 1"/>
    <s v="EIRS"/>
    <s v="SUDAN"/>
    <d v="2022-01-10T00:00:00"/>
    <d v="2023-09-01T00:00:00"/>
    <d v="2026-08-31T00:00:00"/>
    <n v="3.0027397260273974"/>
    <n v="65"/>
    <x v="6"/>
    <n v="4440"/>
    <x v="14"/>
    <x v="0"/>
  </r>
  <r>
    <n v="6"/>
    <m/>
    <m/>
    <s v="SENIOR INVENTORY OFFICER"/>
    <s v="TRANSCO OS"/>
    <s v="Married"/>
    <s v="Spouse"/>
    <s v="Child 1+2+3"/>
    <s v="EIRS"/>
    <s v="EGYPT"/>
    <d v="2022-01-10T00:00:00"/>
    <d v="2023-09-01T00:00:00"/>
    <d v="2026-08-31T00:00:00"/>
    <n v="3.0027397260273974"/>
    <n v="60"/>
    <x v="6"/>
    <n v="4440"/>
    <x v="14"/>
    <x v="0"/>
  </r>
  <r>
    <n v="7"/>
    <m/>
    <m/>
    <s v="LIGHT VEHICLE DRIVER"/>
    <s v="TRANSCO OS"/>
    <s v="Married"/>
    <s v="Spouse"/>
    <s v="Child 1+2"/>
    <s v="EIRS"/>
    <s v="OMAN"/>
    <d v="2022-01-10T00:00:00"/>
    <d v="2023-09-01T00:00:00"/>
    <d v="2026-08-31T00:00:00"/>
    <n v="3.0027397260273974"/>
    <n v="48"/>
    <x v="6"/>
    <n v="4440"/>
    <x v="14"/>
    <x v="0"/>
  </r>
  <r>
    <n v="8"/>
    <m/>
    <m/>
    <s v="ADMIN ASSISTANT"/>
    <s v="TRANSCO OS"/>
    <s v="Married"/>
    <s v="Spouse"/>
    <s v="Child 1+2"/>
    <s v="EIRS"/>
    <s v="INDIA"/>
    <d v="2022-01-05T00:00:00"/>
    <d v="2023-09-01T00:00:00"/>
    <d v="2026-08-31T00:00:00"/>
    <n v="3.0027397260273974"/>
    <n v="35"/>
    <x v="6"/>
    <n v="4440"/>
    <x v="14"/>
    <x v="0"/>
  </r>
  <r>
    <n v="9"/>
    <m/>
    <m/>
    <s v="TECHNICAL ADVISOR"/>
    <s v="TRANSCO OS"/>
    <s v="Single"/>
    <m/>
    <m/>
    <s v="TRANSFER"/>
    <s v="EMIRATES"/>
    <d v="2022-01-05T00:00:00"/>
    <d v="2023-09-01T00:00:00"/>
    <d v="2026-08-31T00:00:00"/>
    <n v="3.0027397260273974"/>
    <n v="59"/>
    <x v="6"/>
    <n v="4440"/>
    <x v="14"/>
    <x v="0"/>
  </r>
  <r>
    <n v="10"/>
    <m/>
    <m/>
    <s v="STORE LABORER"/>
    <s v="TRANSCO OS"/>
    <s v="Single"/>
    <m/>
    <m/>
    <s v="EIRS"/>
    <s v="EGYPT"/>
    <d v="2022-01-10T00:00:00"/>
    <d v="2023-09-01T00:00:00"/>
    <d v="2026-08-31T00:00:00"/>
    <n v="3.0027397260273974"/>
    <n v="52"/>
    <x v="6"/>
    <n v="4440"/>
    <x v="14"/>
    <x v="0"/>
  </r>
  <r>
    <n v="11"/>
    <m/>
    <m/>
    <s v="ACCOUNTS PAYABLE ACCOUNTANT"/>
    <s v="TRANSCO OS"/>
    <s v="Married"/>
    <s v="Spouse"/>
    <s v="Child 1"/>
    <s v="EIRS"/>
    <s v="PALESTINE"/>
    <d v="2022-01-10T00:00:00"/>
    <d v="2023-09-01T00:00:00"/>
    <d v="2026-08-31T00:00:00"/>
    <n v="3.0027397260273974"/>
    <n v="63"/>
    <x v="6"/>
    <n v="4440"/>
    <x v="14"/>
    <x v="0"/>
  </r>
  <r>
    <n v="12"/>
    <m/>
    <m/>
    <s v="AUTOMATION &amp; DIGITALIZATION SPECIALIST"/>
    <s v="TRANSCO OS"/>
    <s v="Married"/>
    <s v="Spouse"/>
    <m/>
    <s v="EIRS"/>
    <s v="INDIA"/>
    <d v="2022-02-16T00:00:00"/>
    <d v="2023-09-01T00:00:00"/>
    <d v="2026-08-31T00:00:00"/>
    <n v="3.0027397260273974"/>
    <n v="66"/>
    <x v="6"/>
    <n v="4440"/>
    <x v="14"/>
    <x v="0"/>
  </r>
  <r>
    <n v="13"/>
    <m/>
    <m/>
    <s v="CMMS DATA QUALITY GOVERNANCE ENGINEER"/>
    <s v="TRANSCO OS"/>
    <s v="Single"/>
    <m/>
    <m/>
    <s v="EIRS"/>
    <s v="INDIA"/>
    <d v="2022-09-12T00:00:00"/>
    <d v="2023-09-01T00:00:00"/>
    <d v="2026-08-31T00:00:00"/>
    <n v="3.0027397260273974"/>
    <n v="55"/>
    <x v="6"/>
    <n v="4440"/>
    <x v="14"/>
    <x v="0"/>
  </r>
  <r>
    <n v="14"/>
    <m/>
    <m/>
    <s v="GRAPHIC DESIGNER"/>
    <s v="TRANSCO OS"/>
    <s v="Married"/>
    <s v="Spouse"/>
    <m/>
    <s v="EIRS"/>
    <s v="INDIA"/>
    <d v="2022-09-05T00:00:00"/>
    <d v="2023-09-01T00:00:00"/>
    <d v="2026-08-31T00:00:00"/>
    <n v="3.0027397260273974"/>
    <n v="38"/>
    <x v="6"/>
    <n v="4440"/>
    <x v="14"/>
    <x v="0"/>
  </r>
  <r>
    <n v="15"/>
    <m/>
    <m/>
    <s v="GENERAL LEDGER ACCOUNTANT"/>
    <s v="TRANSCO OS"/>
    <s v="Single"/>
    <m/>
    <m/>
    <s v="EIRS"/>
    <s v="PHILIPPINES"/>
    <d v="2022-09-27T00:00:00"/>
    <d v="2023-09-01T00:00:00"/>
    <d v="2026-08-31T00:00:00"/>
    <n v="3.0027397260273974"/>
    <n v="39"/>
    <x v="6"/>
    <n v="4440"/>
    <x v="14"/>
    <x v="0"/>
  </r>
  <r>
    <n v="16"/>
    <m/>
    <m/>
    <s v="TALENT ACQUISITION OFFICER"/>
    <s v="TRANSCO OS"/>
    <s v="Single"/>
    <m/>
    <m/>
    <s v="EIRS"/>
    <s v="INDIA"/>
    <d v="2023-02-13T00:00:00"/>
    <d v="2023-09-01T00:00:00"/>
    <d v="2026-08-31T00:00:00"/>
    <n v="3.0027397260273974"/>
    <n v="39"/>
    <x v="6"/>
    <n v="4440"/>
    <x v="14"/>
    <x v="0"/>
  </r>
  <r>
    <n v="17"/>
    <m/>
    <m/>
    <s v="EXECUTIVE ASSISTANT, CORPORATE SERVICES OFFICE"/>
    <s v="TRANSCO OS"/>
    <s v="Single"/>
    <m/>
    <m/>
    <s v="EIRS"/>
    <s v="EGYPT"/>
    <d v="2023-08-14T00:00:00"/>
    <d v="2023-09-01T00:00:00"/>
    <d v="2026-08-31T00:00:00"/>
    <n v="3.0027397260273974"/>
    <n v="45"/>
    <x v="6"/>
    <n v="4440"/>
    <x v="14"/>
    <x v="0"/>
  </r>
  <r>
    <n v="18"/>
    <m/>
    <m/>
    <s v="TALENT ACQUISITION OFFICER"/>
    <s v="TRANSCO OS"/>
    <s v="Married"/>
    <s v="Spouse"/>
    <s v="Child 1"/>
    <s v="EIRS"/>
    <s v="INDIA"/>
    <d v="2023-11-06T00:00:00"/>
    <d v="2023-11-06T00:00:00"/>
    <d v="2026-08-31T00:00:00"/>
    <n v="2.8219178082191783"/>
    <n v="37"/>
    <x v="6"/>
    <n v="4440"/>
    <x v="14"/>
    <x v="0"/>
  </r>
  <r>
    <n v="19"/>
    <m/>
    <m/>
    <s v="PROJECT SPECIALIST"/>
    <s v="TRANSCO OS"/>
    <s v="Married"/>
    <s v="Spouse"/>
    <m/>
    <s v="EIRS"/>
    <s v="SOUTH AFRICA"/>
    <d v="2024-04-29T00:00:00"/>
    <d v="2024-04-29T00:00:00"/>
    <d v="2026-08-31T00:00:00"/>
    <n v="2.3424657534246576"/>
    <n v="59"/>
    <x v="6"/>
    <n v="4440"/>
    <x v="14"/>
    <x v="0"/>
  </r>
  <r>
    <n v="20"/>
    <m/>
    <m/>
    <s v="TALENT ACQUISITION PARTNER"/>
    <s v="TRANSCO OS"/>
    <s v="Married"/>
    <m/>
    <s v="Child 1+2"/>
    <s v="EIRS"/>
    <s v="INDIA"/>
    <d v="2024-06-11T00:00:00"/>
    <d v="2024-06-11T00:00:00"/>
    <d v="2026-08-31T00:00:00"/>
    <n v="2.2246575342465755"/>
    <n v="38"/>
    <x v="6"/>
    <n v="4440"/>
    <x v="14"/>
    <x v="0"/>
  </r>
  <r>
    <n v="21"/>
    <m/>
    <m/>
    <s v="PROCUREMENT SPECIALIST"/>
    <s v="TRANSCO OS"/>
    <s v="Single"/>
    <m/>
    <m/>
    <s v="EIRS"/>
    <s v="INDIA"/>
    <d v="2024-11-04T00:00:00"/>
    <d v="2024-11-04T00:00:00"/>
    <d v="2026-08-31T00:00:00"/>
    <n v="1.8246575342465754"/>
    <n v="65"/>
    <x v="6"/>
    <n v="4440"/>
    <x v="14"/>
    <x v="0"/>
  </r>
  <r>
    <n v="22"/>
    <m/>
    <m/>
    <s v="WATER ASSET DIVISION ADVISOR"/>
    <s v="TRANSCO OS"/>
    <s v="Married"/>
    <s v="Spouse"/>
    <s v="Child 1"/>
    <s v="EIRS"/>
    <s v="SUDAN"/>
    <d v="2025-01-20T00:00:00"/>
    <d v="2025-01-20T00:00:00"/>
    <d v="2026-08-31T00:00:00"/>
    <n v="1.6136986301369862"/>
    <n v="65"/>
    <x v="6"/>
    <n v="4440"/>
    <x v="14"/>
    <x v="0"/>
  </r>
  <r>
    <n v="23"/>
    <m/>
    <m/>
    <s v="FUSION EPM SUPPORT"/>
    <s v="TRANSCO OS"/>
    <s v="Married"/>
    <m/>
    <m/>
    <s v="EIRS"/>
    <s v="INDIA"/>
    <d v="2025-06-23T00:00:00"/>
    <d v="2025-06-23T00:00:00"/>
    <d v="2026-08-31T00:00:00"/>
    <n v="1.1917808219178083"/>
    <n v="40"/>
    <x v="6"/>
    <n v="4440"/>
    <x v="14"/>
    <x v="0"/>
  </r>
  <r>
    <n v="24"/>
    <m/>
    <m/>
    <s v="TRAINING OFFICER"/>
    <s v="TRANSCO OS"/>
    <s v="Single"/>
    <m/>
    <m/>
    <s v="EIRS"/>
    <s v="INDIA"/>
    <d v="2025-08-18T00:00:00"/>
    <d v="2025-08-18T00:00:00"/>
    <d v="2026-08-31T00:00:00"/>
    <n v="1.0383561643835617"/>
    <m/>
    <x v="6"/>
    <n v="4440"/>
    <x v="14"/>
    <x v="0"/>
  </r>
  <r>
    <n v="25"/>
    <m/>
    <m/>
    <s v="NMM SPECIALIST"/>
    <s v="TRANSCO OS"/>
    <s v="Single"/>
    <m/>
    <m/>
    <s v="EPRS"/>
    <s v="INDIA"/>
    <d v="2025-08-04T00:00:00"/>
    <d v="2025-08-04T00:00:00"/>
    <d v="2026-08-31T00:00:00"/>
    <n v="1.0767123287671232"/>
    <m/>
    <x v="6"/>
    <n v="4440"/>
    <x v="14"/>
    <x v="0"/>
  </r>
  <r>
    <n v="26"/>
    <m/>
    <m/>
    <s v="POWER SYSTEM STUDY ENGINEER "/>
    <s v="TRANSCO OS"/>
    <s v="Single"/>
    <m/>
    <m/>
    <s v="EIRS"/>
    <s v="INDIA"/>
    <d v="2025-09-01T00:00:00"/>
    <d v="2025-09-01T00:00:00"/>
    <d v="2026-08-31T00:00:00"/>
    <n v="1"/>
    <m/>
    <x v="6"/>
    <n v="4440"/>
    <x v="14"/>
    <x v="0"/>
  </r>
  <r>
    <n v="27"/>
    <m/>
    <m/>
    <s v="ASSOCIATE OD &amp; PLANNING"/>
    <s v="TRANSCO OS"/>
    <s v="Married"/>
    <m/>
    <s v="Child 1"/>
    <s v="EIRS"/>
    <s v="INDIA"/>
    <d v="2025-11-17T00:00:00"/>
    <d v="2025-11-17T00:00:00"/>
    <d v="2026-08-31T00:00:00"/>
    <n v="0.78904109589041094"/>
    <m/>
    <x v="6"/>
    <n v="4440"/>
    <x v="14"/>
    <x v="0"/>
  </r>
  <r>
    <n v="28"/>
    <m/>
    <m/>
    <s v="SR NMM ENGINEER"/>
    <s v="TRANSCO OS"/>
    <s v="Single"/>
    <m/>
    <m/>
    <s v="EIRS"/>
    <s v="INDIA"/>
    <d v="2025-12-15T00:00:00"/>
    <d v="2025-12-15T00:00:00"/>
    <d v="2026-08-31T00:00:00"/>
    <n v="0.71232876712328763"/>
    <m/>
    <x v="6"/>
    <n v="4440"/>
    <x v="14"/>
    <x v="0"/>
  </r>
  <r>
    <n v="29"/>
    <m/>
    <m/>
    <s v="ASSOCIATE ACCOUNTS PAYABLE"/>
    <s v="TRANSCO OS"/>
    <s v="Single"/>
    <m/>
    <m/>
    <s v="EIRS"/>
    <s v="PHILIPPINES"/>
    <d v="2025-12-15T00:00:00"/>
    <d v="2025-12-15T00:00:00"/>
    <d v="2026-08-31T00:00:00"/>
    <n v="0.71232876712328763"/>
    <m/>
    <x v="6"/>
    <n v="4440"/>
    <x v="14"/>
    <x v="0"/>
  </r>
  <r>
    <n v="30"/>
    <m/>
    <m/>
    <s v="MULTIMEDIA OFFICER"/>
    <m/>
    <s v="Married"/>
    <s v="Spouse"/>
    <s v="Child 1"/>
    <m/>
    <s v="SUDAN"/>
    <d v="2026-02-02T00:00:00"/>
    <d v="2026-02-02T00:00:00"/>
    <d v="2026-08-31T00:00:00"/>
    <n v="0.57808219178082187"/>
    <m/>
    <x v="6"/>
    <n v="4440"/>
    <x v="14"/>
    <x v="0"/>
  </r>
  <r>
    <n v="31"/>
    <m/>
    <m/>
    <s v="GRAPHIC DESIGNER"/>
    <m/>
    <s v="Married"/>
    <s v="Spouse"/>
    <s v="Child 1"/>
    <m/>
    <s v="PHILIPPINES"/>
    <d v="2026-03-02T00:00:00"/>
    <d v="2026-03-02T00:00:00"/>
    <d v="2026-08-31T00:00:00"/>
    <n v="0.50136986301369868"/>
    <m/>
    <x v="6"/>
    <n v="4440"/>
    <x v="14"/>
    <x v="0"/>
  </r>
  <r>
    <n v="32"/>
    <m/>
    <m/>
    <s v="ASSOCIATE CORPORATE CATEGORY"/>
    <m/>
    <s v="Single"/>
    <m/>
    <m/>
    <m/>
    <s v="INDIA"/>
    <d v="2026-03-23T00:00:00"/>
    <d v="2026-03-23T00:00:00"/>
    <d v="2026-08-31T00:00:00"/>
    <n v="0.44383561643835617"/>
    <m/>
    <x v="6"/>
    <n v="4440"/>
    <x v="14"/>
    <x v="0"/>
  </r>
  <r>
    <n v="33"/>
    <m/>
    <m/>
    <s v="SR. ASSOCIATE, HR PROJECTS"/>
    <m/>
    <m/>
    <m/>
    <m/>
    <m/>
    <s v="BRITAIN"/>
    <d v="2026-05-13T00:00:00"/>
    <m/>
    <m/>
    <n v="2.7397260273972603E-3"/>
    <m/>
    <x v="6"/>
    <n v="4440"/>
    <x v="14"/>
    <x v="0"/>
  </r>
  <r>
    <n v="34"/>
    <m/>
    <m/>
    <s v="CEO ADVISOR"/>
    <m/>
    <m/>
    <m/>
    <m/>
    <m/>
    <s v="BRITAIN"/>
    <d v="2026-04-20T00:00:00"/>
    <m/>
    <m/>
    <n v="2.7397260273972603E-3"/>
    <m/>
    <x v="6"/>
    <n v="4440"/>
    <x v="14"/>
    <x v="0"/>
  </r>
  <r>
    <n v="35"/>
    <m/>
    <m/>
    <s v="EXPECTED NEW HIRING"/>
    <m/>
    <s v="Married"/>
    <m/>
    <m/>
    <m/>
    <m/>
    <d v="2026-07-08T00:00:00"/>
    <m/>
    <m/>
    <m/>
    <m/>
    <x v="6"/>
    <n v="4440"/>
    <x v="14"/>
    <x v="0"/>
  </r>
  <r>
    <m/>
    <m/>
    <m/>
    <m/>
    <m/>
    <m/>
    <m/>
    <m/>
    <m/>
    <m/>
    <m/>
    <m/>
    <m/>
    <m/>
    <m/>
    <x v="3"/>
    <n v="23359.853999999999"/>
    <x v="0"/>
    <x v="0"/>
  </r>
  <r>
    <m/>
    <m/>
    <m/>
    <m/>
    <m/>
    <m/>
    <m/>
    <m/>
    <m/>
    <m/>
    <m/>
    <m/>
    <m/>
    <m/>
    <m/>
    <x v="3"/>
    <n v="1821.75"/>
    <x v="0"/>
    <x v="0"/>
  </r>
  <r>
    <m/>
    <m/>
    <m/>
    <m/>
    <m/>
    <m/>
    <m/>
    <m/>
    <m/>
    <m/>
    <m/>
    <m/>
    <m/>
    <m/>
    <m/>
    <x v="3"/>
    <n v="6919.5"/>
    <x v="0"/>
    <x v="0"/>
  </r>
  <r>
    <m/>
    <m/>
    <m/>
    <m/>
    <m/>
    <m/>
    <m/>
    <m/>
    <m/>
    <m/>
    <m/>
    <m/>
    <m/>
    <m/>
    <m/>
    <x v="3"/>
    <n v="452.55"/>
    <x v="0"/>
    <x v="0"/>
  </r>
  <r>
    <m/>
    <m/>
    <m/>
    <m/>
    <m/>
    <m/>
    <m/>
    <m/>
    <m/>
    <m/>
    <m/>
    <m/>
    <m/>
    <m/>
    <m/>
    <x v="3"/>
    <n v="26831.353500000001"/>
    <x v="0"/>
    <x v="0"/>
  </r>
  <r>
    <m/>
    <m/>
    <m/>
    <m/>
    <m/>
    <m/>
    <m/>
    <m/>
    <m/>
    <m/>
    <m/>
    <m/>
    <m/>
    <m/>
    <m/>
    <x v="7"/>
    <m/>
    <x v="4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16B25-F594-4EDB-923A-A9D9A826B63F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C44" firstHeaderRow="1" firstDataRow="1" firstDataCol="2"/>
  <pivotFields count="20">
    <pivotField compact="0" outline="0" showAll="0"/>
    <pivotField axis="axisRow" compact="0" outline="0" showAll="0" defaultSubtotal="0">
      <items count="28">
        <item x="23"/>
        <item x="24"/>
        <item x="25"/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7"/>
      </items>
    </pivotField>
    <pivotField axis="axisRow" compact="0" outline="0" showAll="0">
      <items count="42">
        <item x="30"/>
        <item x="0"/>
        <item x="21"/>
        <item x="15"/>
        <item x="9"/>
        <item x="1"/>
        <item x="10"/>
        <item x="33"/>
        <item x="28"/>
        <item x="37"/>
        <item x="38"/>
        <item x="16"/>
        <item x="2"/>
        <item x="5"/>
        <item x="17"/>
        <item x="24"/>
        <item x="3"/>
        <item x="14"/>
        <item x="6"/>
        <item x="23"/>
        <item x="26"/>
        <item x="20"/>
        <item x="4"/>
        <item x="31"/>
        <item x="29"/>
        <item x="18"/>
        <item x="7"/>
        <item x="11"/>
        <item x="36"/>
        <item x="40"/>
        <item x="25"/>
        <item x="19"/>
        <item x="13"/>
        <item x="32"/>
        <item x="22"/>
        <item x="12"/>
        <item x="27"/>
        <item x="39"/>
        <item x="8"/>
        <item x="34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"/>
    <field x="2"/>
  </rowFields>
  <rowItems count="41">
    <i>
      <x/>
      <x v="8"/>
    </i>
    <i r="1">
      <x v="15"/>
    </i>
    <i r="1">
      <x v="19"/>
    </i>
    <i r="1">
      <x v="20"/>
    </i>
    <i r="1">
      <x v="30"/>
    </i>
    <i r="1">
      <x v="36"/>
    </i>
    <i>
      <x v="1"/>
      <x v="24"/>
    </i>
    <i>
      <x v="2"/>
      <x/>
    </i>
    <i>
      <x v="3"/>
      <x v="23"/>
    </i>
    <i>
      <x v="4"/>
      <x v="1"/>
    </i>
    <i>
      <x v="5"/>
      <x v="5"/>
    </i>
    <i>
      <x v="6"/>
      <x v="12"/>
    </i>
    <i>
      <x v="7"/>
      <x v="16"/>
    </i>
    <i>
      <x v="8"/>
      <x v="22"/>
    </i>
    <i>
      <x v="9"/>
      <x v="13"/>
    </i>
    <i>
      <x v="10"/>
      <x v="18"/>
    </i>
    <i>
      <x v="11"/>
      <x v="26"/>
    </i>
    <i>
      <x v="12"/>
      <x v="38"/>
    </i>
    <i>
      <x v="13"/>
      <x v="4"/>
    </i>
    <i>
      <x v="14"/>
      <x v="6"/>
    </i>
    <i>
      <x v="15"/>
      <x v="27"/>
    </i>
    <i>
      <x v="16"/>
      <x v="35"/>
    </i>
    <i>
      <x v="17"/>
      <x v="32"/>
    </i>
    <i>
      <x v="18"/>
      <x v="17"/>
    </i>
    <i>
      <x v="19"/>
      <x v="3"/>
    </i>
    <i>
      <x v="20"/>
      <x v="11"/>
    </i>
    <i>
      <x v="21"/>
      <x v="14"/>
    </i>
    <i>
      <x v="22"/>
      <x v="25"/>
    </i>
    <i>
      <x v="23"/>
      <x v="31"/>
    </i>
    <i>
      <x v="24"/>
      <x v="21"/>
    </i>
    <i>
      <x v="25"/>
      <x v="2"/>
    </i>
    <i>
      <x v="26"/>
      <x v="34"/>
    </i>
    <i>
      <x v="27"/>
      <x v="7"/>
    </i>
    <i r="1">
      <x v="9"/>
    </i>
    <i r="1">
      <x v="10"/>
    </i>
    <i r="1">
      <x v="28"/>
    </i>
    <i r="1">
      <x v="29"/>
    </i>
    <i r="1">
      <x v="33"/>
    </i>
    <i r="1">
      <x v="37"/>
    </i>
    <i r="1">
      <x v="39"/>
    </i>
    <i r="1">
      <x v="40"/>
    </i>
  </rowItems>
  <colItems count="1">
    <i/>
  </colItems>
  <dataFields count="1">
    <dataField name="Max of CTC" fld="19" subtotal="max" baseField="0" baseItem="0"/>
  </dataFields>
  <formats count="53">
    <format dxfId="589">
      <pivotArea grandRow="1" outline="0" collapsedLevelsAreSubtotals="1" fieldPosition="0"/>
    </format>
    <format dxfId="588">
      <pivotArea field="1" type="button" dataOnly="0" labelOnly="1" outline="0" axis="axisRow" fieldPosition="0"/>
    </format>
    <format dxfId="587">
      <pivotArea dataOnly="0" labelOnly="1" outline="0" fieldPosition="0">
        <references count="1">
          <reference field="1" count="0"/>
        </references>
      </pivotArea>
    </format>
    <format dxfId="586">
      <pivotArea dataOnly="0" labelOnly="1" grandRow="1" outline="0" fieldPosition="0"/>
    </format>
    <format dxfId="585">
      <pivotArea outline="0" fieldPosition="0">
        <references count="2">
          <reference field="1" count="3" selected="0">
            <x v="4"/>
            <x v="5"/>
            <x v="6"/>
          </reference>
          <reference field="2" count="3" selected="0">
            <x v="1"/>
            <x v="5"/>
            <x v="12"/>
          </reference>
        </references>
      </pivotArea>
    </format>
    <format dxfId="584">
      <pivotArea dataOnly="0" labelOnly="1" outline="0" fieldPosition="0">
        <references count="1">
          <reference field="1" count="3">
            <x v="4"/>
            <x v="5"/>
            <x v="6"/>
          </reference>
        </references>
      </pivotArea>
    </format>
    <format dxfId="583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582">
      <pivotArea dataOnly="0" labelOnly="1" outline="0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581">
      <pivotArea dataOnly="0" labelOnly="1" outline="0" fieldPosition="0">
        <references count="2">
          <reference field="1" count="1" selected="0">
            <x v="6"/>
          </reference>
          <reference field="2" count="1">
            <x v="12"/>
          </reference>
        </references>
      </pivotArea>
    </format>
    <format dxfId="580">
      <pivotArea outline="0" fieldPosition="0">
        <references count="2">
          <reference field="1" count="3" selected="0">
            <x v="4"/>
            <x v="5"/>
            <x v="6"/>
          </reference>
          <reference field="2" count="3" selected="0">
            <x v="1"/>
            <x v="5"/>
            <x v="12"/>
          </reference>
        </references>
      </pivotArea>
    </format>
    <format dxfId="579">
      <pivotArea dataOnly="0" labelOnly="1" outline="0" fieldPosition="0">
        <references count="1">
          <reference field="1" count="3">
            <x v="4"/>
            <x v="5"/>
            <x v="6"/>
          </reference>
        </references>
      </pivotArea>
    </format>
    <format dxfId="578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577">
      <pivotArea dataOnly="0" labelOnly="1" outline="0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576">
      <pivotArea dataOnly="0" labelOnly="1" outline="0" fieldPosition="0">
        <references count="2">
          <reference field="1" count="1" selected="0">
            <x v="6"/>
          </reference>
          <reference field="2" count="1">
            <x v="12"/>
          </reference>
        </references>
      </pivotArea>
    </format>
    <format dxfId="575">
      <pivotArea outline="0" fieldPosition="0">
        <references count="2">
          <reference field="1" count="4" selected="0">
            <x v="4"/>
            <x v="5"/>
            <x v="6"/>
            <x v="7"/>
          </reference>
          <reference field="2" count="4" selected="0">
            <x v="1"/>
            <x v="5"/>
            <x v="12"/>
            <x v="16"/>
          </reference>
        </references>
      </pivotArea>
    </format>
    <format dxfId="574">
      <pivotArea outline="0" fieldPosition="0">
        <references count="2">
          <reference field="1" count="1" selected="0">
            <x v="7"/>
          </reference>
          <reference field="2" count="1" selected="0">
            <x v="16"/>
          </reference>
        </references>
      </pivotArea>
    </format>
    <format dxfId="573">
      <pivotArea dataOnly="0" labelOnly="1" outline="0" fieldPosition="0">
        <references count="1">
          <reference field="1" count="1">
            <x v="7"/>
          </reference>
        </references>
      </pivotArea>
    </format>
    <format dxfId="572">
      <pivotArea dataOnly="0" labelOnly="1" outline="0" fieldPosition="0">
        <references count="2">
          <reference field="1" count="1" selected="0">
            <x v="7"/>
          </reference>
          <reference field="2" count="1">
            <x v="16"/>
          </reference>
        </references>
      </pivotArea>
    </format>
    <format dxfId="571">
      <pivotArea type="all" dataOnly="0" outline="0" fieldPosition="0"/>
    </format>
    <format dxfId="570">
      <pivotArea outline="0" collapsedLevelsAreSubtotals="1" fieldPosition="0"/>
    </format>
    <format dxfId="569">
      <pivotArea field="1" type="button" dataOnly="0" labelOnly="1" outline="0" axis="axisRow" fieldPosition="0"/>
    </format>
    <format dxfId="568">
      <pivotArea field="2" type="button" dataOnly="0" labelOnly="1" outline="0" axis="axisRow" fieldPosition="1"/>
    </format>
    <format dxfId="567">
      <pivotArea dataOnly="0" labelOnly="1" outline="0" fieldPosition="0">
        <references count="1">
          <reference field="1" count="0"/>
        </references>
      </pivotArea>
    </format>
    <format dxfId="566">
      <pivotArea dataOnly="0" labelOnly="1" outline="0" fieldPosition="0">
        <references count="2">
          <reference field="1" count="1" selected="0">
            <x v="0"/>
          </reference>
          <reference field="2" count="6">
            <x v="8"/>
            <x v="15"/>
            <x v="19"/>
            <x v="20"/>
            <x v="30"/>
            <x v="36"/>
          </reference>
        </references>
      </pivotArea>
    </format>
    <format dxfId="565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564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563">
      <pivotArea dataOnly="0" labelOnly="1" outline="0" fieldPosition="0">
        <references count="2">
          <reference field="1" count="1" selected="0">
            <x v="3"/>
          </reference>
          <reference field="2" count="1">
            <x v="23"/>
          </reference>
        </references>
      </pivotArea>
    </format>
    <format dxfId="562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561">
      <pivotArea dataOnly="0" labelOnly="1" outline="0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560">
      <pivotArea dataOnly="0" labelOnly="1" outline="0" fieldPosition="0">
        <references count="2">
          <reference field="1" count="1" selected="0">
            <x v="6"/>
          </reference>
          <reference field="2" count="1">
            <x v="12"/>
          </reference>
        </references>
      </pivotArea>
    </format>
    <format dxfId="559">
      <pivotArea dataOnly="0" labelOnly="1" outline="0" fieldPosition="0">
        <references count="2">
          <reference field="1" count="1" selected="0">
            <x v="7"/>
          </reference>
          <reference field="2" count="1">
            <x v="16"/>
          </reference>
        </references>
      </pivotArea>
    </format>
    <format dxfId="558">
      <pivotArea dataOnly="0" labelOnly="1" outline="0" fieldPosition="0">
        <references count="2">
          <reference field="1" count="1" selected="0">
            <x v="8"/>
          </reference>
          <reference field="2" count="1">
            <x v="22"/>
          </reference>
        </references>
      </pivotArea>
    </format>
    <format dxfId="557">
      <pivotArea dataOnly="0" labelOnly="1" outline="0" fieldPosition="0">
        <references count="2">
          <reference field="1" count="1" selected="0">
            <x v="9"/>
          </reference>
          <reference field="2" count="1">
            <x v="13"/>
          </reference>
        </references>
      </pivotArea>
    </format>
    <format dxfId="556">
      <pivotArea dataOnly="0" labelOnly="1" outline="0" fieldPosition="0">
        <references count="2">
          <reference field="1" count="1" selected="0">
            <x v="10"/>
          </reference>
          <reference field="2" count="1">
            <x v="18"/>
          </reference>
        </references>
      </pivotArea>
    </format>
    <format dxfId="555">
      <pivotArea dataOnly="0" labelOnly="1" outline="0" fieldPosition="0">
        <references count="2">
          <reference field="1" count="1" selected="0">
            <x v="11"/>
          </reference>
          <reference field="2" count="1">
            <x v="26"/>
          </reference>
        </references>
      </pivotArea>
    </format>
    <format dxfId="554">
      <pivotArea dataOnly="0" labelOnly="1" outline="0" fieldPosition="0">
        <references count="2">
          <reference field="1" count="1" selected="0">
            <x v="12"/>
          </reference>
          <reference field="2" count="1">
            <x v="38"/>
          </reference>
        </references>
      </pivotArea>
    </format>
    <format dxfId="553">
      <pivotArea dataOnly="0" labelOnly="1" outline="0" fieldPosition="0">
        <references count="2">
          <reference field="1" count="1" selected="0">
            <x v="13"/>
          </reference>
          <reference field="2" count="1">
            <x v="4"/>
          </reference>
        </references>
      </pivotArea>
    </format>
    <format dxfId="552">
      <pivotArea dataOnly="0" labelOnly="1" outline="0" fieldPosition="0">
        <references count="2">
          <reference field="1" count="1" selected="0">
            <x v="14"/>
          </reference>
          <reference field="2" count="1">
            <x v="6"/>
          </reference>
        </references>
      </pivotArea>
    </format>
    <format dxfId="551">
      <pivotArea dataOnly="0" labelOnly="1" outline="0" fieldPosition="0">
        <references count="2">
          <reference field="1" count="1" selected="0">
            <x v="15"/>
          </reference>
          <reference field="2" count="1">
            <x v="27"/>
          </reference>
        </references>
      </pivotArea>
    </format>
    <format dxfId="550">
      <pivotArea dataOnly="0" labelOnly="1" outline="0" fieldPosition="0">
        <references count="2">
          <reference field="1" count="1" selected="0">
            <x v="16"/>
          </reference>
          <reference field="2" count="1">
            <x v="35"/>
          </reference>
        </references>
      </pivotArea>
    </format>
    <format dxfId="549">
      <pivotArea dataOnly="0" labelOnly="1" outline="0" fieldPosition="0">
        <references count="2">
          <reference field="1" count="1" selected="0">
            <x v="17"/>
          </reference>
          <reference field="2" count="1">
            <x v="32"/>
          </reference>
        </references>
      </pivotArea>
    </format>
    <format dxfId="548">
      <pivotArea dataOnly="0" labelOnly="1" outline="0" fieldPosition="0">
        <references count="2">
          <reference field="1" count="1" selected="0">
            <x v="18"/>
          </reference>
          <reference field="2" count="1">
            <x v="17"/>
          </reference>
        </references>
      </pivotArea>
    </format>
    <format dxfId="547">
      <pivotArea dataOnly="0" labelOnly="1" outline="0" fieldPosition="0">
        <references count="2">
          <reference field="1" count="1" selected="0">
            <x v="19"/>
          </reference>
          <reference field="2" count="1">
            <x v="3"/>
          </reference>
        </references>
      </pivotArea>
    </format>
    <format dxfId="546">
      <pivotArea dataOnly="0" labelOnly="1" outline="0" fieldPosition="0">
        <references count="2">
          <reference field="1" count="1" selected="0">
            <x v="20"/>
          </reference>
          <reference field="2" count="1">
            <x v="11"/>
          </reference>
        </references>
      </pivotArea>
    </format>
    <format dxfId="545">
      <pivotArea dataOnly="0" labelOnly="1" outline="0" fieldPosition="0">
        <references count="2">
          <reference field="1" count="1" selected="0">
            <x v="21"/>
          </reference>
          <reference field="2" count="1">
            <x v="14"/>
          </reference>
        </references>
      </pivotArea>
    </format>
    <format dxfId="544">
      <pivotArea dataOnly="0" labelOnly="1" outline="0" fieldPosition="0">
        <references count="2">
          <reference field="1" count="1" selected="0">
            <x v="22"/>
          </reference>
          <reference field="2" count="1">
            <x v="25"/>
          </reference>
        </references>
      </pivotArea>
    </format>
    <format dxfId="543">
      <pivotArea dataOnly="0" labelOnly="1" outline="0" fieldPosition="0">
        <references count="2">
          <reference field="1" count="1" selected="0">
            <x v="23"/>
          </reference>
          <reference field="2" count="1">
            <x v="31"/>
          </reference>
        </references>
      </pivotArea>
    </format>
    <format dxfId="542">
      <pivotArea dataOnly="0" labelOnly="1" outline="0" fieldPosition="0">
        <references count="2">
          <reference field="1" count="1" selected="0">
            <x v="24"/>
          </reference>
          <reference field="2" count="1">
            <x v="21"/>
          </reference>
        </references>
      </pivotArea>
    </format>
    <format dxfId="541">
      <pivotArea dataOnly="0" labelOnly="1" outline="0" fieldPosition="0">
        <references count="2">
          <reference field="1" count="1" selected="0">
            <x v="25"/>
          </reference>
          <reference field="2" count="1">
            <x v="2"/>
          </reference>
        </references>
      </pivotArea>
    </format>
    <format dxfId="540">
      <pivotArea dataOnly="0" labelOnly="1" outline="0" fieldPosition="0">
        <references count="2">
          <reference field="1" count="1" selected="0">
            <x v="26"/>
          </reference>
          <reference field="2" count="1">
            <x v="34"/>
          </reference>
        </references>
      </pivotArea>
    </format>
    <format dxfId="539">
      <pivotArea dataOnly="0" labelOnly="1" outline="0" fieldPosition="0">
        <references count="2">
          <reference field="1" count="1" selected="0">
            <x v="27"/>
          </reference>
          <reference field="2" count="9">
            <x v="7"/>
            <x v="9"/>
            <x v="10"/>
            <x v="28"/>
            <x v="29"/>
            <x v="33"/>
            <x v="37"/>
            <x v="39"/>
            <x v="40"/>
          </reference>
        </references>
      </pivotArea>
    </format>
    <format dxfId="538">
      <pivotArea dataOnly="0" labelOnly="1" outline="0" axis="axisValues" fieldPosition="0"/>
    </format>
    <format dxfId="537">
      <pivotArea outline="0" fieldPosition="0">
        <references count="2">
          <reference field="1" count="4" selected="0">
            <x v="4"/>
            <x v="5"/>
            <x v="6"/>
            <x v="7"/>
          </reference>
          <reference field="2" count="4" selected="0">
            <x v="1"/>
            <x v="5"/>
            <x v="12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D1BC3-401E-4EA1-BD70-8B6E26883F2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49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x="5"/>
        <item x="2"/>
        <item x="4"/>
        <item x="0"/>
        <item m="1" x="9"/>
        <item x="1"/>
        <item x="3"/>
        <item h="1" x="7"/>
        <item m="1" x="8"/>
        <item x="6"/>
        <item t="default"/>
      </items>
    </pivotField>
    <pivotField dataField="1" showAll="0"/>
    <pivotField axis="axisRow" showAll="0">
      <items count="42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1"/>
    <field x="19"/>
    <field x="17"/>
  </rowFields>
  <rowItems count="45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5"/>
  </colFields>
  <colItems count="8">
    <i>
      <x/>
    </i>
    <i>
      <x v="1"/>
    </i>
    <i>
      <x v="2"/>
    </i>
    <i>
      <x v="3"/>
    </i>
    <i>
      <x v="5"/>
    </i>
    <i>
      <x v="6"/>
    </i>
    <i>
      <x v="9"/>
    </i>
    <i t="grand">
      <x/>
    </i>
  </colItems>
  <pageFields count="1">
    <pageField fld="18" item="0" hier="-1"/>
  </pageFields>
  <dataFields count="1">
    <dataField name="Sum of Total amount" fld="16" baseField="0" baseItem="0" numFmtId="164"/>
  </dataFields>
  <formats count="19">
    <format dxfId="536">
      <pivotArea outline="0" collapsedLevelsAreSubtotals="1" fieldPosition="0"/>
    </format>
    <format dxfId="535">
      <pivotArea dataOnly="0" labelOnly="1" fieldPosition="0">
        <references count="1">
          <reference field="15" count="0"/>
        </references>
      </pivotArea>
    </format>
    <format dxfId="534">
      <pivotArea dataOnly="0" labelOnly="1" grandCol="1" outline="0" fieldPosition="0"/>
    </format>
    <format dxfId="533">
      <pivotArea collapsedLevelsAreSubtotals="1" fieldPosition="0">
        <references count="2">
          <reference field="15" count="1" selected="0">
            <x v="6"/>
          </reference>
          <reference field="21" count="1">
            <x v="2"/>
          </reference>
        </references>
      </pivotArea>
    </format>
    <format dxfId="532">
      <pivotArea collapsedLevelsAreSubtotals="1" fieldPosition="0">
        <references count="2">
          <reference field="15" count="1" selected="0">
            <x v="6"/>
          </reference>
          <reference field="21" count="1">
            <x v="3"/>
          </reference>
        </references>
      </pivotArea>
    </format>
    <format dxfId="531">
      <pivotArea collapsedLevelsAreSubtotals="1" fieldPosition="0">
        <references count="2">
          <reference field="15" count="1" selected="0">
            <x v="6"/>
          </reference>
          <reference field="21" count="1">
            <x v="4"/>
          </reference>
        </references>
      </pivotArea>
    </format>
    <format dxfId="530">
      <pivotArea collapsedLevelsAreSubtotals="1" fieldPosition="0">
        <references count="2">
          <reference field="15" count="1" selected="0">
            <x v="2"/>
          </reference>
          <reference field="21" count="1">
            <x v="2"/>
          </reference>
        </references>
      </pivotArea>
    </format>
    <format dxfId="529">
      <pivotArea collapsedLevelsAreSubtotals="1" fieldPosition="0">
        <references count="2">
          <reference field="15" count="1" selected="0">
            <x v="2"/>
          </reference>
          <reference field="21" count="1">
            <x v="3"/>
          </reference>
        </references>
      </pivotArea>
    </format>
    <format dxfId="528">
      <pivotArea collapsedLevelsAreSubtotals="1" fieldPosition="0">
        <references count="2">
          <reference field="15" count="1" selected="0">
            <x v="2"/>
          </reference>
          <reference field="21" count="1">
            <x v="4"/>
          </reference>
        </references>
      </pivotArea>
    </format>
    <format dxfId="527">
      <pivotArea outline="0" collapsedLevelsAreSubtotals="1" fieldPosition="0"/>
    </format>
    <format dxfId="526">
      <pivotArea field="15" type="button" dataOnly="0" labelOnly="1" outline="0" axis="axisCol" fieldPosition="0"/>
    </format>
    <format dxfId="525">
      <pivotArea type="topRight" dataOnly="0" labelOnly="1" outline="0" fieldPosition="0"/>
    </format>
    <format dxfId="524">
      <pivotArea dataOnly="0" labelOnly="1" fieldPosition="0">
        <references count="1">
          <reference field="15" count="0"/>
        </references>
      </pivotArea>
    </format>
    <format dxfId="523">
      <pivotArea dataOnly="0" labelOnly="1" grandCol="1" outline="0" fieldPosition="0"/>
    </format>
    <format dxfId="522">
      <pivotArea dataOnly="0" fieldPosition="0">
        <references count="1">
          <reference field="19" count="2">
            <x v="5"/>
            <x v="6"/>
          </reference>
        </references>
      </pivotArea>
    </format>
    <format dxfId="521">
      <pivotArea dataOnly="0" fieldPosition="0">
        <references count="1">
          <reference field="19" count="2">
            <x v="5"/>
            <x v="6"/>
          </reference>
        </references>
      </pivotArea>
    </format>
    <format dxfId="520">
      <pivotArea dataOnly="0" fieldPosition="0">
        <references count="1">
          <reference field="19" count="1">
            <x v="7"/>
          </reference>
        </references>
      </pivotArea>
    </format>
    <format dxfId="519">
      <pivotArea dataOnly="0" fieldPosition="0">
        <references count="2">
          <reference field="18" count="1" selected="0">
            <x v="0"/>
          </reference>
          <reference field="19" count="1">
            <x v="8"/>
          </reference>
        </references>
      </pivotArea>
    </format>
    <format dxfId="518">
      <pivotArea outline="0" collapsedLevelsAreSubtotals="1" fieldPosition="0">
        <references count="1">
          <reference field="15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AAE93-EFA2-467F-999B-4BD1B85F1EC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3">
    <pivotField showAll="0"/>
    <pivotField showAll="0"/>
    <pivotField axis="axisRow" showAll="0">
      <items count="8">
        <item x="4"/>
        <item x="2"/>
        <item x="3"/>
        <item m="1" x="6"/>
        <item m="1" x="5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numFmtId="164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EMPLOYEE2" fld="4" subtotal="count" baseField="0" baseItem="0"/>
    <dataField name="Average of EMPLOYEE" fld="4" subtotal="average" baseField="0" baseItem="0" numFmtId="164"/>
    <dataField name="Average of SPOUSE" fld="5" subtotal="average" baseField="0" baseItem="0"/>
    <dataField name="Average of CHIILD 1" fld="6" subtotal="average" baseField="0" baseItem="0"/>
    <dataField name="Average of CHILD 2" fld="7" subtotal="average" baseField="0" baseItem="0"/>
    <dataField name="Average of CHILD 3" fld="8" subtotal="average" baseField="0" baseItem="0"/>
  </dataFields>
  <formats count="9">
    <format dxfId="495">
      <pivotArea outline="0" collapsedLevelsAreSubtotals="1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field="2" type="button" dataOnly="0" labelOnly="1" outline="0" axis="axisRow" fieldPosition="0"/>
    </format>
    <format dxfId="491">
      <pivotArea dataOnly="0" labelOnly="1" fieldPosition="0">
        <references count="1">
          <reference field="2" count="0"/>
        </references>
      </pivotArea>
    </format>
    <format dxfId="490">
      <pivotArea dataOnly="0" labelOnly="1" grandRow="1" outline="0" fieldPosition="0"/>
    </format>
    <format dxfId="4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8">
      <pivotArea field="2" type="button" dataOnly="0" labelOnly="1" outline="0" axis="axisRow" fieldPosition="0"/>
    </format>
    <format dxfId="4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81684-DA3E-4896-97B4-D8A173864511}" name="PivotTable8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E12" firstHeaderRow="0" firstDataRow="1" firstDataCol="1"/>
  <pivotFields count="18">
    <pivotField showAll="0"/>
    <pivotField showAll="0"/>
    <pivotField showAll="0"/>
    <pivotField showAll="0"/>
    <pivotField axis="axisRow" showAll="0">
      <items count="14">
        <item x="9"/>
        <item m="1" x="12"/>
        <item x="4"/>
        <item x="7"/>
        <item m="1" x="11"/>
        <item x="8"/>
        <item x="3"/>
        <item x="6"/>
        <item x="5"/>
        <item m="1" x="10"/>
        <item x="0"/>
        <item x="1"/>
        <item h="1" x="2"/>
        <item t="default"/>
      </items>
    </pivotField>
    <pivotField showAll="0"/>
    <pivotField dataField="1" showAll="0">
      <items count="13">
        <item x="10"/>
        <item x="9"/>
        <item x="7"/>
        <item x="11"/>
        <item x="8"/>
        <item x="4"/>
        <item x="3"/>
        <item x="6"/>
        <item x="5"/>
        <item x="0"/>
        <item x="1"/>
        <item x="2"/>
        <item t="default"/>
      </items>
    </pivotField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4"/>
  </rowFields>
  <rowItems count="9">
    <i>
      <x/>
    </i>
    <i>
      <x v="2"/>
    </i>
    <i>
      <x v="3"/>
    </i>
    <i>
      <x v="5"/>
    </i>
    <i>
      <x v="6"/>
    </i>
    <i>
      <x v="7"/>
    </i>
    <i>
      <x v="8"/>
    </i>
    <i>
      <x v="10"/>
    </i>
    <i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TQT SEHTAK" fld="8" subtotal="min" baseField="0" baseItem="0"/>
    <dataField name="Min of TQT SILVER" fld="7" subtotal="min" baseField="0" baseItem="0"/>
    <dataField name="Min of TQT GOLD" fld="6" subtotal="min" baseField="0" baseItem="0"/>
    <dataField name="Average of EMPLOYEE" fld="10" subtotal="average" baseField="0" baseItem="0" numFmtId="164"/>
  </dataFields>
  <formats count="4">
    <format dxfId="48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85">
      <pivotArea outline="0" collapsedLevelsAreSubtotals="1" fieldPosition="0"/>
    </format>
    <format dxfId="4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84BE-1649-480C-AE17-D6F522C2C1BF}" name="Table1" displayName="Table1" ref="A1:V1865" totalsRowShown="0">
  <autoFilter ref="A1:V1865" xr:uid="{58F284BE-1649-480C-AE17-D6F522C2C1BF}"/>
  <tableColumns count="22">
    <tableColumn id="1" xr3:uid="{1F3732B0-CE68-4E5B-A138-A14881160ACD}" name="SI #" dataDxfId="517"/>
    <tableColumn id="2" xr3:uid="{1427B841-5105-4493-BC0B-F99432310CAB}" name="Emp ID" dataDxfId="516"/>
    <tableColumn id="3" xr3:uid="{C361A110-0562-4F58-B150-52A44C0A7CB8}" name="Emp Name" dataDxfId="515"/>
    <tableColumn id="4" xr3:uid="{30DB3B37-4FBA-4208-B737-4F69A9C54D77}" name="Designation" dataDxfId="514"/>
    <tableColumn id="5" xr3:uid="{4D0862AB-F08A-491D-A5B8-2823055844BD}" name="Client" dataDxfId="513"/>
    <tableColumn id="6" xr3:uid="{63563BFD-6F49-488E-8565-854119D76FF3}" name="Marital Status" dataDxfId="512"/>
    <tableColumn id="7" xr3:uid="{E3B22BF6-461D-4B46-A936-7874C5CE83D0}" name="Dependents" dataDxfId="511"/>
    <tableColumn id="8" xr3:uid="{11CE4B88-E1AA-4526-BD1B-35F8EDE86D84}" name="Child 1" dataDxfId="510"/>
    <tableColumn id="9" xr3:uid="{8F0A9B51-02C6-4217-9ADC-3C211C83BB45}" name="Visa" dataDxfId="509"/>
    <tableColumn id="10" xr3:uid="{55125A89-A170-4588-AD3D-2046CCFF37CE}" name="Nationality" dataDxfId="508"/>
    <tableColumn id="11" xr3:uid="{9E8D5BF0-4FA6-4715-B001-0592A0D45430}" name="DOJ" dataDxfId="507"/>
    <tableColumn id="12" xr3:uid="{056E3030-8515-4951-9938-C3FDF0729F7E}" name="Start Date" dataDxfId="506"/>
    <tableColumn id="13" xr3:uid="{7BA1E591-DDD4-423D-99D7-F01696FBC33E}" name="Cutt off date" dataDxfId="505"/>
    <tableColumn id="14" xr3:uid="{FBBB3A7D-4914-4839-8915-689623E0B3F3}" name="Year " dataDxfId="504"/>
    <tableColumn id="15" xr3:uid="{31062A5F-1ECF-435C-BC1F-4B22B891B934}" name="Age" dataDxfId="503"/>
    <tableColumn id="16" xr3:uid="{14CDC282-A01E-43BD-9087-B8D1F6E876E9}" name="Categorgy" dataDxfId="502"/>
    <tableColumn id="17" xr3:uid="{7B155976-E3E4-4875-95DC-5DEBE39803CC}" name="Total amount" dataDxfId="501" dataCellStyle="Comma"/>
    <tableColumn id="18" xr3:uid="{EBEE9F98-3209-4D07-969E-6F306F6DCABC}" name="Reportinig Period" dataDxfId="500"/>
    <tableColumn id="19" xr3:uid="{89BB3F7B-BD52-4D9F-BE17-1D9C14102C4F}" name="Status" dataDxfId="499"/>
    <tableColumn id="20" xr3:uid="{C2F941E1-66D0-418C-AF61-1584049CD7BE}" name="CTC" dataDxfId="498"/>
    <tableColumn id="21" xr3:uid="{00844C2D-B501-4A82-810A-C51923444AA9}" name="Comments" dataDxfId="497"/>
    <tableColumn id="22" xr3:uid="{4F2D1BDB-A58C-4B47-A470-9E97D999DF8C}" name="29138.5" dataDxfId="49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3" dT="2026-02-26T06:54:08.50" personId="{EFB88FB5-5F28-4939-A245-D0354EFB106E}" id="{46F86330-F34D-4EBD-8908-2207D2D672E5}">
    <text>THIS INCLUDES SALARY PLUS VISA RENEWAL</text>
  </threadedComment>
  <threadedComment ref="Z3" dT="2026-02-26T06:54:08.50" personId="{EFB88FB5-5F28-4939-A245-D0354EFB106E}" id="{B7EA7071-A8F7-43CB-BDDA-A874FDE8D025}">
    <text>THIS INCLUDES SALARY PLUS VISA RENEWAL</text>
  </threadedComment>
  <threadedComment ref="Y8" dT="2026-02-26T06:58:16.85" personId="{EFB88FB5-5F28-4939-A245-D0354EFB106E}" id="{23BBE922-16FA-4D01-A909-2DC73962C987}">
    <text>SALARY PLUS VISA</text>
  </threadedComment>
  <threadedComment ref="Z8" dT="2026-02-26T06:58:16.85" personId="{EFB88FB5-5F28-4939-A245-D0354EFB106E}" id="{8D6F1456-43A4-46A5-AD20-3576C35F7270}">
    <text>SALARY PLUS VISA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Z3" dT="2026-02-26T06:54:08.50" personId="{EFB88FB5-5F28-4939-A245-D0354EFB106E}" id="{499B87E7-9342-4BA3-8337-3445F908F333}">
    <text>THIS INCLUDES SALARY PLUS VISA RENEWAL</text>
  </threadedComment>
  <threadedComment ref="AA3" dT="2026-02-26T06:54:08.50" personId="{EFB88FB5-5F28-4939-A245-D0354EFB106E}" id="{775F1709-9DA7-4AB9-BD50-AAF8CD9C3142}">
    <text>THIS INCLUDES SALARY PLUS VISA RENEWAL</text>
  </threadedComment>
  <threadedComment ref="Z8" dT="2026-02-26T06:58:16.85" personId="{EFB88FB5-5F28-4939-A245-D0354EFB106E}" id="{9AED9CA3-945F-44C4-8A33-09282862F7CB}">
    <text>SALARY PLUS VISA</text>
  </threadedComment>
  <threadedComment ref="AA8" dT="2026-02-26T06:58:16.85" personId="{EFB88FB5-5F28-4939-A245-D0354EFB106E}" id="{77A33B6B-105A-435A-B4C8-35ED0BE1F974}">
    <text>SALARY PLUS VISA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FECA-A77F-4F63-B47C-8FB6BE9EBE3A}">
  <sheetPr>
    <tabColor rgb="FFFFC000"/>
  </sheetPr>
  <dimension ref="A1:AV125"/>
  <sheetViews>
    <sheetView zoomScale="85" zoomScaleNormal="85" zoomScaleSheetLayoutView="100" workbookViewId="0">
      <selection activeCell="A44" sqref="A44"/>
    </sheetView>
  </sheetViews>
  <sheetFormatPr defaultColWidth="9.140625" defaultRowHeight="12" x14ac:dyDescent="0.2"/>
  <cols>
    <col min="1" max="1" width="6" style="122" customWidth="1"/>
    <col min="2" max="2" width="12.7109375" style="122" customWidth="1"/>
    <col min="3" max="3" width="10.85546875" style="122" customWidth="1"/>
    <col min="4" max="4" width="9.140625" style="122" customWidth="1"/>
    <col min="5" max="7" width="8.85546875" style="122" customWidth="1"/>
    <col min="8" max="8" width="12" style="122" customWidth="1"/>
    <col min="9" max="9" width="12.85546875" style="122" customWidth="1"/>
    <col min="10" max="10" width="13.28515625" style="122" customWidth="1"/>
    <col min="11" max="11" width="7" style="122" customWidth="1"/>
    <col min="12" max="12" width="10" style="122" customWidth="1"/>
    <col min="13" max="14" width="11.140625" style="122" customWidth="1"/>
    <col min="15" max="15" width="12.42578125" style="122" customWidth="1"/>
    <col min="16" max="16" width="12.28515625" style="122" customWidth="1"/>
    <col min="17" max="17" width="12.140625" style="122" customWidth="1"/>
    <col min="18" max="18" width="8.7109375" style="122" customWidth="1"/>
    <col min="19" max="19" width="13.85546875" style="122" customWidth="1"/>
    <col min="20" max="20" width="15.85546875" style="122" customWidth="1"/>
    <col min="21" max="21" width="14.140625" style="122" customWidth="1"/>
    <col min="22" max="22" width="16.7109375" style="122" customWidth="1"/>
    <col min="23" max="23" width="13.140625" style="122" bestFit="1" customWidth="1"/>
    <col min="24" max="24" width="13.7109375" style="122" customWidth="1"/>
    <col min="25" max="25" width="17.140625" style="122" customWidth="1"/>
    <col min="26" max="26" width="17.140625" style="255" customWidth="1"/>
    <col min="27" max="27" width="17.85546875" style="247" customWidth="1"/>
    <col min="28" max="29" width="16.85546875" style="247" customWidth="1"/>
    <col min="30" max="30" width="17.5703125" style="247" customWidth="1"/>
    <col min="31" max="31" width="17.42578125" style="247" customWidth="1"/>
    <col min="32" max="34" width="13.7109375" style="247" customWidth="1"/>
    <col min="35" max="35" width="23.140625" style="122" customWidth="1"/>
    <col min="36" max="36" width="15.140625" style="175" customWidth="1"/>
    <col min="37" max="37" width="13" style="175" customWidth="1"/>
    <col min="38" max="38" width="14" style="175" customWidth="1"/>
    <col min="39" max="39" width="15.28515625" style="247" customWidth="1"/>
    <col min="40" max="40" width="14.28515625" style="175" customWidth="1"/>
    <col min="41" max="41" width="23.42578125" style="175" customWidth="1"/>
    <col min="42" max="42" width="27.7109375" style="175" customWidth="1"/>
    <col min="43" max="43" width="24.85546875" style="175" customWidth="1"/>
    <col min="44" max="44" width="14.7109375" style="246" customWidth="1"/>
    <col min="45" max="45" width="20.28515625" style="247" customWidth="1"/>
    <col min="46" max="46" width="26.85546875" style="247" customWidth="1"/>
    <col min="47" max="47" width="28.28515625" style="247" customWidth="1"/>
    <col min="48" max="48" width="19.28515625" style="122" customWidth="1"/>
    <col min="49" max="49" width="20.28515625" style="122" customWidth="1"/>
    <col min="50" max="50" width="26.85546875" style="122" customWidth="1"/>
    <col min="51" max="51" width="28.28515625" style="122" customWidth="1"/>
    <col min="52" max="53" width="19.28515625" style="122" customWidth="1"/>
    <col min="54" max="16384" width="9.140625" style="122"/>
  </cols>
  <sheetData>
    <row r="1" spans="1:47" s="255" customFormat="1" ht="27" customHeight="1" thickTop="1" thickBot="1" x14ac:dyDescent="0.25">
      <c r="A1" s="478" t="s">
        <v>827</v>
      </c>
      <c r="B1" s="478"/>
      <c r="C1" s="478" t="s">
        <v>782</v>
      </c>
      <c r="D1" s="478" t="s">
        <v>783</v>
      </c>
      <c r="E1" s="478" t="s">
        <v>610</v>
      </c>
      <c r="F1" s="478" t="s">
        <v>441</v>
      </c>
      <c r="G1" s="478" t="s">
        <v>823</v>
      </c>
      <c r="H1" s="479" t="s">
        <v>857</v>
      </c>
      <c r="I1" s="478" t="s">
        <v>858</v>
      </c>
      <c r="J1" s="480" t="s">
        <v>859</v>
      </c>
      <c r="K1" s="480" t="s">
        <v>292</v>
      </c>
      <c r="L1" s="480" t="s">
        <v>785</v>
      </c>
      <c r="M1" s="480" t="s">
        <v>299</v>
      </c>
      <c r="N1" s="480" t="s">
        <v>786</v>
      </c>
      <c r="O1" s="480" t="s">
        <v>400</v>
      </c>
      <c r="P1" s="480" t="s">
        <v>401</v>
      </c>
      <c r="Q1" s="480" t="s">
        <v>855</v>
      </c>
      <c r="R1" s="480" t="s">
        <v>521</v>
      </c>
      <c r="S1" s="480" t="s">
        <v>613</v>
      </c>
      <c r="T1" s="480" t="s">
        <v>614</v>
      </c>
      <c r="U1" s="480" t="s">
        <v>617</v>
      </c>
      <c r="V1" s="610" t="s">
        <v>615</v>
      </c>
      <c r="W1" s="918" t="s">
        <v>442</v>
      </c>
      <c r="X1" s="919"/>
      <c r="Y1" s="919"/>
      <c r="Z1" s="919"/>
      <c r="AA1" s="919"/>
      <c r="AB1" s="919"/>
      <c r="AC1" s="919"/>
      <c r="AD1" s="919"/>
      <c r="AE1" s="919"/>
      <c r="AF1" s="919"/>
      <c r="AG1" s="919"/>
      <c r="AH1" s="919"/>
      <c r="AI1" s="654" t="s">
        <v>788</v>
      </c>
      <c r="AJ1" s="655" t="s">
        <v>444</v>
      </c>
      <c r="AK1" s="655" t="s">
        <v>445</v>
      </c>
      <c r="AL1" s="656" t="s">
        <v>651</v>
      </c>
      <c r="AM1" s="657"/>
      <c r="AN1" s="658"/>
      <c r="AO1" s="659"/>
      <c r="AP1" s="659"/>
      <c r="AQ1" s="660"/>
      <c r="AR1" s="246"/>
      <c r="AS1" s="483"/>
      <c r="AT1" s="483"/>
      <c r="AU1" s="483"/>
    </row>
    <row r="2" spans="1:47" customFormat="1" ht="27" customHeight="1" thickTop="1" thickBot="1" x14ac:dyDescent="0.3">
      <c r="A2" s="478"/>
      <c r="B2" s="478"/>
      <c r="C2" s="478"/>
      <c r="D2" s="478"/>
      <c r="E2" s="478"/>
      <c r="F2" s="478"/>
      <c r="G2" s="478"/>
      <c r="H2" s="479"/>
      <c r="I2" s="478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610"/>
      <c r="W2" s="620" t="s">
        <v>403</v>
      </c>
      <c r="X2" s="481" t="s">
        <v>404</v>
      </c>
      <c r="Y2" s="482" t="s">
        <v>405</v>
      </c>
      <c r="Z2" s="482" t="s">
        <v>406</v>
      </c>
      <c r="AA2" s="482" t="s">
        <v>407</v>
      </c>
      <c r="AB2" s="482" t="s">
        <v>408</v>
      </c>
      <c r="AC2" s="482" t="s">
        <v>409</v>
      </c>
      <c r="AD2" s="482" t="s">
        <v>410</v>
      </c>
      <c r="AE2" s="482" t="s">
        <v>446</v>
      </c>
      <c r="AF2" s="482" t="s">
        <v>447</v>
      </c>
      <c r="AG2" s="482" t="s">
        <v>448</v>
      </c>
      <c r="AH2" s="630" t="s">
        <v>449</v>
      </c>
      <c r="AI2" s="661">
        <v>0.6</v>
      </c>
      <c r="AJ2" s="662">
        <v>0.03</v>
      </c>
      <c r="AK2" s="662">
        <v>0.02</v>
      </c>
      <c r="AL2" s="662" t="s">
        <v>618</v>
      </c>
      <c r="AM2" s="662" t="s">
        <v>420</v>
      </c>
      <c r="AN2" s="663" t="s">
        <v>487</v>
      </c>
      <c r="AO2" s="664" t="s">
        <v>824</v>
      </c>
      <c r="AP2" s="664" t="s">
        <v>825</v>
      </c>
      <c r="AQ2" s="665" t="s">
        <v>826</v>
      </c>
    </row>
    <row r="3" spans="1:47" s="569" customFormat="1" ht="15.75" thickTop="1" x14ac:dyDescent="0.25">
      <c r="A3" s="571">
        <v>1</v>
      </c>
      <c r="B3" s="572" t="s">
        <v>860</v>
      </c>
      <c r="C3" s="572" t="s">
        <v>302</v>
      </c>
      <c r="D3" s="572" t="s">
        <v>303</v>
      </c>
      <c r="E3" s="572" t="s">
        <v>611</v>
      </c>
      <c r="F3" s="572" t="s">
        <v>612</v>
      </c>
      <c r="G3" s="572"/>
      <c r="H3" s="573">
        <v>19200</v>
      </c>
      <c r="I3" s="573">
        <v>12800</v>
      </c>
      <c r="J3" s="573">
        <v>32000</v>
      </c>
      <c r="K3" s="571" t="s">
        <v>304</v>
      </c>
      <c r="L3" s="572" t="s">
        <v>305</v>
      </c>
      <c r="M3" s="574">
        <v>44566</v>
      </c>
      <c r="N3" s="574">
        <v>45170</v>
      </c>
      <c r="O3" s="574">
        <v>46265</v>
      </c>
      <c r="P3" s="575">
        <f>+(O3-N3+1)/365</f>
        <v>3.0027397260273974</v>
      </c>
      <c r="Q3" s="576">
        <f>H3/J3</f>
        <v>0.6</v>
      </c>
      <c r="R3" s="571">
        <v>65</v>
      </c>
      <c r="S3" s="577">
        <v>31324.345499999999</v>
      </c>
      <c r="T3" s="577">
        <v>32462.440499999997</v>
      </c>
      <c r="U3" s="577"/>
      <c r="V3" s="611">
        <f>SUM(S3:U3)</f>
        <v>63786.785999999993</v>
      </c>
      <c r="W3" s="621">
        <v>33988.5</v>
      </c>
      <c r="X3" s="578">
        <v>33988.5</v>
      </c>
      <c r="Y3" s="578">
        <v>33988.5</v>
      </c>
      <c r="Z3" s="578">
        <v>33988.5</v>
      </c>
      <c r="AA3" s="578">
        <v>33988.5</v>
      </c>
      <c r="AB3" s="578">
        <v>33988.5</v>
      </c>
      <c r="AC3" s="578">
        <v>33988.5</v>
      </c>
      <c r="AD3" s="578">
        <v>33988.5</v>
      </c>
      <c r="AE3" s="578">
        <v>33988.5</v>
      </c>
      <c r="AF3" s="578">
        <v>33988.5</v>
      </c>
      <c r="AG3" s="578">
        <v>33988.5</v>
      </c>
      <c r="AH3" s="631">
        <v>33988.5</v>
      </c>
      <c r="AI3" s="637">
        <f t="shared" ref="AI3:AI31" si="0">(W3*$AI$2)</f>
        <v>20393.099999999999</v>
      </c>
      <c r="AJ3" s="579">
        <f>H3*$AJ$2*12</f>
        <v>6912</v>
      </c>
      <c r="AK3" s="579">
        <f t="shared" ref="AK3:AK31" si="1">W3*$AK$2</f>
        <v>679.77</v>
      </c>
      <c r="AL3" s="579">
        <f>370*3</f>
        <v>1110</v>
      </c>
      <c r="AM3" s="580">
        <f t="shared" ref="AM3:AM37" si="2">SUM(V3,W3:AH3,AJ3:AK3)+(AI3*8)+(AJ3*12)+AL3</f>
        <v>726439.35599999991</v>
      </c>
      <c r="AN3" s="581">
        <f>+H3/30*21*P3</f>
        <v>40356.821917808222</v>
      </c>
      <c r="AO3" s="653">
        <v>20.5</v>
      </c>
      <c r="AP3" s="653">
        <f>+(H3*12)/365*(AO3)</f>
        <v>12940.273972602739</v>
      </c>
      <c r="AQ3" s="639">
        <v>54401.753424657538</v>
      </c>
    </row>
    <row r="4" spans="1:47" customFormat="1" ht="15" x14ac:dyDescent="0.25">
      <c r="A4" s="248">
        <v>2</v>
      </c>
      <c r="B4" s="572" t="s">
        <v>861</v>
      </c>
      <c r="C4" s="249" t="s">
        <v>308</v>
      </c>
      <c r="D4" s="249" t="s">
        <v>303</v>
      </c>
      <c r="E4" s="249" t="s">
        <v>611</v>
      </c>
      <c r="F4" s="249" t="s">
        <v>612</v>
      </c>
      <c r="G4" s="249" t="s">
        <v>616</v>
      </c>
      <c r="H4" s="250">
        <v>31273</v>
      </c>
      <c r="I4" s="250">
        <v>20849</v>
      </c>
      <c r="J4" s="250">
        <v>52122</v>
      </c>
      <c r="K4" s="248" t="s">
        <v>304</v>
      </c>
      <c r="L4" s="249" t="s">
        <v>309</v>
      </c>
      <c r="M4" s="251">
        <v>44571</v>
      </c>
      <c r="N4" s="251">
        <v>45170</v>
      </c>
      <c r="O4" s="251">
        <v>46265</v>
      </c>
      <c r="P4" s="252">
        <f t="shared" ref="P4:P31" si="3">+(O4-N4+1)/365</f>
        <v>3.0027397260273974</v>
      </c>
      <c r="Q4" s="322">
        <f t="shared" ref="Q4:Q31" si="4">H4/J4</f>
        <v>0.59999616284870116</v>
      </c>
      <c r="R4" s="248">
        <v>68</v>
      </c>
      <c r="S4" s="250">
        <v>41847.812999999995</v>
      </c>
      <c r="T4" s="250">
        <v>24363.045000000002</v>
      </c>
      <c r="U4" s="250">
        <v>4998.9555</v>
      </c>
      <c r="V4" s="612">
        <f>SUM(S4:U4)</f>
        <v>71209.813499999989</v>
      </c>
      <c r="W4" s="622">
        <v>55116.6</v>
      </c>
      <c r="X4" s="484">
        <v>55116.6</v>
      </c>
      <c r="Y4" s="484">
        <v>55116.6</v>
      </c>
      <c r="Z4" s="484">
        <v>55116.6</v>
      </c>
      <c r="AA4" s="484">
        <v>55116.6</v>
      </c>
      <c r="AB4" s="484">
        <v>55116.6</v>
      </c>
      <c r="AC4" s="484">
        <v>55116.6</v>
      </c>
      <c r="AD4" s="484">
        <v>55116.6</v>
      </c>
      <c r="AE4" s="484">
        <v>55116.6</v>
      </c>
      <c r="AF4" s="484">
        <v>55116.6</v>
      </c>
      <c r="AG4" s="484">
        <v>55116.6</v>
      </c>
      <c r="AH4" s="632">
        <v>55116.6</v>
      </c>
      <c r="AI4" s="638">
        <f t="shared" si="0"/>
        <v>33069.96</v>
      </c>
      <c r="AJ4" s="319">
        <f t="shared" ref="AJ4:AJ37" si="5">H4*$AJ$2*12</f>
        <v>11258.279999999999</v>
      </c>
      <c r="AK4" s="319">
        <f t="shared" si="1"/>
        <v>1102.3320000000001</v>
      </c>
      <c r="AL4" s="319">
        <f t="shared" ref="AL4:AL37" si="6">370*12</f>
        <v>4440</v>
      </c>
      <c r="AM4" s="320">
        <f t="shared" si="2"/>
        <v>1149068.6655000001</v>
      </c>
      <c r="AN4" s="321">
        <f>+H4/30*21*P4</f>
        <v>65733.275616438361</v>
      </c>
      <c r="AO4" s="653">
        <v>71.760000000000005</v>
      </c>
      <c r="AP4" s="653">
        <f t="shared" ref="AP4:AP37" si="7">+(H4*12)/365*(AO4)</f>
        <v>73780.289753424659</v>
      </c>
      <c r="AQ4" s="639">
        <v>141312.83386301372</v>
      </c>
    </row>
    <row r="5" spans="1:47" customFormat="1" ht="15" x14ac:dyDescent="0.25">
      <c r="A5" s="485">
        <v>3</v>
      </c>
      <c r="B5" s="572" t="s">
        <v>862</v>
      </c>
      <c r="C5" s="486" t="s">
        <v>312</v>
      </c>
      <c r="D5" s="486" t="s">
        <v>303</v>
      </c>
      <c r="E5" s="486" t="s">
        <v>611</v>
      </c>
      <c r="F5" s="486" t="s">
        <v>612</v>
      </c>
      <c r="G5" s="486"/>
      <c r="H5" s="487">
        <v>25715</v>
      </c>
      <c r="I5" s="487">
        <v>17144</v>
      </c>
      <c r="J5" s="487">
        <v>42859</v>
      </c>
      <c r="K5" s="485" t="s">
        <v>304</v>
      </c>
      <c r="L5" s="486" t="s">
        <v>305</v>
      </c>
      <c r="M5" s="488">
        <v>44571</v>
      </c>
      <c r="N5" s="488">
        <v>45170</v>
      </c>
      <c r="O5" s="488">
        <v>46265</v>
      </c>
      <c r="P5" s="489">
        <f t="shared" si="3"/>
        <v>3.0027397260273974</v>
      </c>
      <c r="Q5" s="490">
        <f t="shared" si="4"/>
        <v>0.59999066707109361</v>
      </c>
      <c r="R5" s="485">
        <v>68</v>
      </c>
      <c r="S5" s="487">
        <v>41847.812999999995</v>
      </c>
      <c r="T5" s="487">
        <v>24363.045000000002</v>
      </c>
      <c r="U5" s="485"/>
      <c r="V5" s="613">
        <f t="shared" ref="V5:V37" si="8">SUM(S5:U5)</f>
        <v>66210.857999999993</v>
      </c>
      <c r="W5" s="623">
        <v>45390.45</v>
      </c>
      <c r="X5" s="491">
        <v>45390.45</v>
      </c>
      <c r="Y5" s="491">
        <v>45390.45</v>
      </c>
      <c r="Z5" s="491">
        <v>45390.45</v>
      </c>
      <c r="AA5" s="491">
        <v>45390.45</v>
      </c>
      <c r="AB5" s="491">
        <v>45390.45</v>
      </c>
      <c r="AC5" s="491">
        <v>45390.45</v>
      </c>
      <c r="AD5" s="491">
        <v>45390.45</v>
      </c>
      <c r="AE5" s="491">
        <v>45390.45</v>
      </c>
      <c r="AF5" s="491">
        <v>45390.45</v>
      </c>
      <c r="AG5" s="491">
        <v>45390.45</v>
      </c>
      <c r="AH5" s="633">
        <v>45390.45</v>
      </c>
      <c r="AI5" s="640">
        <f t="shared" si="0"/>
        <v>27234.269999999997</v>
      </c>
      <c r="AJ5" s="319">
        <f t="shared" si="5"/>
        <v>9257.4</v>
      </c>
      <c r="AK5" s="492">
        <f t="shared" si="1"/>
        <v>907.80899999999997</v>
      </c>
      <c r="AL5" s="492">
        <f t="shared" si="6"/>
        <v>4440</v>
      </c>
      <c r="AM5" s="493">
        <f t="shared" si="2"/>
        <v>954464.42700000014</v>
      </c>
      <c r="AN5" s="494">
        <v>62099</v>
      </c>
      <c r="AO5" s="652"/>
      <c r="AP5" s="653">
        <f t="shared" si="7"/>
        <v>0</v>
      </c>
      <c r="AQ5" s="666">
        <v>15403.64</v>
      </c>
    </row>
    <row r="6" spans="1:47" customFormat="1" ht="15" x14ac:dyDescent="0.25">
      <c r="A6" s="248">
        <v>4</v>
      </c>
      <c r="B6" s="572" t="s">
        <v>863</v>
      </c>
      <c r="C6" s="249" t="s">
        <v>315</v>
      </c>
      <c r="D6" s="249" t="s">
        <v>303</v>
      </c>
      <c r="E6" s="249" t="s">
        <v>611</v>
      </c>
      <c r="F6" s="249" t="s">
        <v>612</v>
      </c>
      <c r="G6" s="249"/>
      <c r="H6" s="250">
        <v>16338</v>
      </c>
      <c r="I6" s="250">
        <v>28392</v>
      </c>
      <c r="J6" s="250">
        <v>44730</v>
      </c>
      <c r="K6" s="248" t="s">
        <v>304</v>
      </c>
      <c r="L6" s="249" t="s">
        <v>316</v>
      </c>
      <c r="M6" s="251">
        <v>44571</v>
      </c>
      <c r="N6" s="251">
        <v>45170</v>
      </c>
      <c r="O6" s="251">
        <v>46265</v>
      </c>
      <c r="P6" s="252">
        <f t="shared" si="3"/>
        <v>3.0027397260273974</v>
      </c>
      <c r="Q6" s="322">
        <f t="shared" si="4"/>
        <v>0.36525821596244129</v>
      </c>
      <c r="R6" s="248">
        <v>68</v>
      </c>
      <c r="S6" s="250">
        <v>41847.812999999995</v>
      </c>
      <c r="T6" s="250">
        <v>24363.045000000002</v>
      </c>
      <c r="U6" s="248"/>
      <c r="V6" s="612">
        <f t="shared" si="8"/>
        <v>66210.857999999993</v>
      </c>
      <c r="W6" s="622">
        <v>47355</v>
      </c>
      <c r="X6" s="484">
        <v>47355</v>
      </c>
      <c r="Y6" s="484">
        <v>47355</v>
      </c>
      <c r="Z6" s="484">
        <v>47355</v>
      </c>
      <c r="AA6" s="484">
        <v>47355</v>
      </c>
      <c r="AB6" s="484">
        <v>47355</v>
      </c>
      <c r="AC6" s="484">
        <v>47355</v>
      </c>
      <c r="AD6" s="484">
        <v>47355</v>
      </c>
      <c r="AE6" s="484">
        <v>47355</v>
      </c>
      <c r="AF6" s="484">
        <v>47355</v>
      </c>
      <c r="AG6" s="484">
        <v>47355</v>
      </c>
      <c r="AH6" s="632">
        <v>47355</v>
      </c>
      <c r="AI6" s="638">
        <f t="shared" si="0"/>
        <v>28413</v>
      </c>
      <c r="AJ6" s="319">
        <f t="shared" si="5"/>
        <v>5881.68</v>
      </c>
      <c r="AK6" s="319">
        <f t="shared" si="1"/>
        <v>947.1</v>
      </c>
      <c r="AL6" s="319">
        <f t="shared" si="6"/>
        <v>4440</v>
      </c>
      <c r="AM6" s="320">
        <f t="shared" si="2"/>
        <v>943623.79800000007</v>
      </c>
      <c r="AN6" s="321">
        <f t="shared" ref="AN6:AN36" si="9">+H6/30*21*P6</f>
        <v>34341.133150684931</v>
      </c>
      <c r="AO6" s="653">
        <v>31.76</v>
      </c>
      <c r="AP6" s="653">
        <f t="shared" si="7"/>
        <v>17059.557698630138</v>
      </c>
      <c r="AQ6" s="639">
        <v>52340.685369863015</v>
      </c>
    </row>
    <row r="7" spans="1:47" customFormat="1" ht="15" x14ac:dyDescent="0.25">
      <c r="A7" s="248">
        <v>5</v>
      </c>
      <c r="B7" s="572" t="s">
        <v>864</v>
      </c>
      <c r="C7" s="249" t="s">
        <v>319</v>
      </c>
      <c r="D7" s="249" t="s">
        <v>303</v>
      </c>
      <c r="E7" s="249" t="s">
        <v>611</v>
      </c>
      <c r="F7" s="249" t="s">
        <v>612</v>
      </c>
      <c r="G7" s="249" t="s">
        <v>616</v>
      </c>
      <c r="H7" s="250">
        <v>5207</v>
      </c>
      <c r="I7" s="250">
        <v>15138</v>
      </c>
      <c r="J7" s="250">
        <v>20345</v>
      </c>
      <c r="K7" s="248" t="s">
        <v>304</v>
      </c>
      <c r="L7" s="249" t="s">
        <v>309</v>
      </c>
      <c r="M7" s="251">
        <v>44571</v>
      </c>
      <c r="N7" s="251">
        <v>45170</v>
      </c>
      <c r="O7" s="251">
        <v>46265</v>
      </c>
      <c r="P7" s="252">
        <f t="shared" si="3"/>
        <v>3.0027397260273974</v>
      </c>
      <c r="Q7" s="322">
        <f t="shared" si="4"/>
        <v>0.25593511919390516</v>
      </c>
      <c r="R7" s="248">
        <v>65</v>
      </c>
      <c r="S7" s="250">
        <v>32874.145499999999</v>
      </c>
      <c r="T7" s="250">
        <v>17998.648499999999</v>
      </c>
      <c r="U7" s="250">
        <v>4448.6189999999997</v>
      </c>
      <c r="V7" s="612">
        <f t="shared" si="8"/>
        <v>55321.412999999993</v>
      </c>
      <c r="W7" s="622">
        <v>21750.75</v>
      </c>
      <c r="X7" s="484">
        <v>21750.75</v>
      </c>
      <c r="Y7" s="484">
        <v>21750.75</v>
      </c>
      <c r="Z7" s="484">
        <v>21750.75</v>
      </c>
      <c r="AA7" s="484">
        <v>21750.75</v>
      </c>
      <c r="AB7" s="484">
        <v>21750.75</v>
      </c>
      <c r="AC7" s="484">
        <v>21750.75</v>
      </c>
      <c r="AD7" s="484">
        <v>21750.75</v>
      </c>
      <c r="AE7" s="484">
        <v>21750.75</v>
      </c>
      <c r="AF7" s="484">
        <v>21750.75</v>
      </c>
      <c r="AG7" s="484">
        <v>21750.75</v>
      </c>
      <c r="AH7" s="632">
        <v>21750.75</v>
      </c>
      <c r="AI7" s="638">
        <f t="shared" si="0"/>
        <v>13050.449999999999</v>
      </c>
      <c r="AJ7" s="319">
        <f t="shared" si="5"/>
        <v>1874.52</v>
      </c>
      <c r="AK7" s="319">
        <f t="shared" si="1"/>
        <v>435.01499999999999</v>
      </c>
      <c r="AL7" s="319">
        <f t="shared" si="6"/>
        <v>4440</v>
      </c>
      <c r="AM7" s="320">
        <f t="shared" si="2"/>
        <v>449977.788</v>
      </c>
      <c r="AN7" s="321">
        <f t="shared" si="9"/>
        <v>10944.686027397262</v>
      </c>
      <c r="AO7" s="653">
        <v>62.76</v>
      </c>
      <c r="AP7" s="653">
        <f t="shared" si="7"/>
        <v>10743.824219178083</v>
      </c>
      <c r="AQ7" s="639">
        <v>21988.091068493151</v>
      </c>
    </row>
    <row r="8" spans="1:47" customFormat="1" ht="15" x14ac:dyDescent="0.25">
      <c r="A8" s="248">
        <v>6</v>
      </c>
      <c r="B8" s="572" t="s">
        <v>865</v>
      </c>
      <c r="C8" s="249" t="s">
        <v>325</v>
      </c>
      <c r="D8" s="249" t="s">
        <v>303</v>
      </c>
      <c r="E8" s="249" t="s">
        <v>611</v>
      </c>
      <c r="F8" s="249" t="s">
        <v>612</v>
      </c>
      <c r="G8" s="249" t="s">
        <v>619</v>
      </c>
      <c r="H8" s="250">
        <v>11450</v>
      </c>
      <c r="I8" s="250">
        <v>26715</v>
      </c>
      <c r="J8" s="250">
        <v>38165</v>
      </c>
      <c r="K8" s="248" t="s">
        <v>304</v>
      </c>
      <c r="L8" s="249" t="s">
        <v>305</v>
      </c>
      <c r="M8" s="251">
        <v>44571</v>
      </c>
      <c r="N8" s="251">
        <v>45170</v>
      </c>
      <c r="O8" s="251">
        <v>46265</v>
      </c>
      <c r="P8" s="252">
        <f t="shared" si="3"/>
        <v>3.0027397260273974</v>
      </c>
      <c r="Q8" s="322">
        <f t="shared" si="4"/>
        <v>0.30001310100877765</v>
      </c>
      <c r="R8" s="248">
        <v>60</v>
      </c>
      <c r="S8" s="254">
        <v>32874.145499999999</v>
      </c>
      <c r="T8" s="254">
        <v>13349.122500000001</v>
      </c>
      <c r="U8" s="250">
        <v>11760</v>
      </c>
      <c r="V8" s="612">
        <f t="shared" si="8"/>
        <v>57983.267999999996</v>
      </c>
      <c r="W8" s="622">
        <v>40461.75</v>
      </c>
      <c r="X8" s="484">
        <v>40461.75</v>
      </c>
      <c r="Y8" s="484">
        <v>40461.75</v>
      </c>
      <c r="Z8" s="484">
        <v>40461.75</v>
      </c>
      <c r="AA8" s="484">
        <v>40461.75</v>
      </c>
      <c r="AB8" s="484">
        <v>40461.75</v>
      </c>
      <c r="AC8" s="484">
        <v>40461.75</v>
      </c>
      <c r="AD8" s="484">
        <v>40461.75</v>
      </c>
      <c r="AE8" s="484">
        <v>40461.75</v>
      </c>
      <c r="AF8" s="484">
        <v>40461.75</v>
      </c>
      <c r="AG8" s="484">
        <v>40461.75</v>
      </c>
      <c r="AH8" s="632">
        <v>40461.75</v>
      </c>
      <c r="AI8" s="638">
        <f t="shared" si="0"/>
        <v>24277.05</v>
      </c>
      <c r="AJ8" s="319">
        <f t="shared" si="5"/>
        <v>4122</v>
      </c>
      <c r="AK8" s="319">
        <f t="shared" si="1"/>
        <v>809.23500000000001</v>
      </c>
      <c r="AL8" s="319">
        <f t="shared" si="6"/>
        <v>4440</v>
      </c>
      <c r="AM8" s="320">
        <f t="shared" si="2"/>
        <v>796575.90299999993</v>
      </c>
      <c r="AN8" s="321">
        <f t="shared" si="9"/>
        <v>24066.95890410959</v>
      </c>
      <c r="AO8" s="653">
        <v>33.76</v>
      </c>
      <c r="AP8" s="653">
        <f t="shared" si="7"/>
        <v>12708.558904109588</v>
      </c>
      <c r="AQ8" s="639">
        <v>37434.284931506845</v>
      </c>
    </row>
    <row r="9" spans="1:47" customFormat="1" ht="15" x14ac:dyDescent="0.25">
      <c r="A9" s="248">
        <v>7</v>
      </c>
      <c r="B9" s="572" t="s">
        <v>866</v>
      </c>
      <c r="C9" s="249" t="s">
        <v>328</v>
      </c>
      <c r="D9" s="249" t="s">
        <v>303</v>
      </c>
      <c r="E9" s="249" t="s">
        <v>611</v>
      </c>
      <c r="F9" s="249" t="s">
        <v>612</v>
      </c>
      <c r="G9" s="249" t="s">
        <v>621</v>
      </c>
      <c r="H9" s="250">
        <v>2677</v>
      </c>
      <c r="I9" s="250">
        <v>1784</v>
      </c>
      <c r="J9" s="250">
        <v>4461</v>
      </c>
      <c r="K9" s="248" t="s">
        <v>304</v>
      </c>
      <c r="L9" s="249" t="s">
        <v>329</v>
      </c>
      <c r="M9" s="251">
        <v>44571</v>
      </c>
      <c r="N9" s="251">
        <v>45170</v>
      </c>
      <c r="O9" s="251">
        <v>46265</v>
      </c>
      <c r="P9" s="252">
        <f t="shared" si="3"/>
        <v>3.0027397260273974</v>
      </c>
      <c r="Q9" s="322">
        <f t="shared" si="4"/>
        <v>0.60008966599417168</v>
      </c>
      <c r="R9" s="248">
        <v>48</v>
      </c>
      <c r="S9" s="254">
        <v>10584.882</v>
      </c>
      <c r="T9" s="254">
        <v>17998.648499999999</v>
      </c>
      <c r="U9" s="250">
        <v>8655</v>
      </c>
      <c r="V9" s="612">
        <f t="shared" si="8"/>
        <v>37238.530500000001</v>
      </c>
      <c r="W9" s="622">
        <v>5587.7955000000002</v>
      </c>
      <c r="X9" s="484">
        <v>5587.7955000000002</v>
      </c>
      <c r="Y9" s="484">
        <v>5587.7955000000002</v>
      </c>
      <c r="Z9" s="484">
        <v>5587.7955000000002</v>
      </c>
      <c r="AA9" s="484">
        <v>5587.7955000000002</v>
      </c>
      <c r="AB9" s="484">
        <v>5587.7955000000002</v>
      </c>
      <c r="AC9" s="484">
        <v>5587.7955000000002</v>
      </c>
      <c r="AD9" s="484">
        <v>5587.7955000000002</v>
      </c>
      <c r="AE9" s="484">
        <v>5587.7955000000002</v>
      </c>
      <c r="AF9" s="484">
        <v>5587.7955000000002</v>
      </c>
      <c r="AG9" s="484">
        <v>5587.7955000000002</v>
      </c>
      <c r="AH9" s="632">
        <v>5587.7955000000002</v>
      </c>
      <c r="AI9" s="638">
        <f t="shared" si="0"/>
        <v>3352.6772999999998</v>
      </c>
      <c r="AJ9" s="319">
        <f t="shared" si="5"/>
        <v>963.72</v>
      </c>
      <c r="AK9" s="319">
        <f t="shared" si="1"/>
        <v>111.75591</v>
      </c>
      <c r="AL9" s="319">
        <f t="shared" si="6"/>
        <v>4440</v>
      </c>
      <c r="AM9" s="320">
        <f t="shared" si="2"/>
        <v>148193.61081000004</v>
      </c>
      <c r="AN9" s="321">
        <f t="shared" si="9"/>
        <v>5626.8339726027398</v>
      </c>
      <c r="AO9" s="653">
        <v>33.76</v>
      </c>
      <c r="AP9" s="653">
        <f t="shared" si="7"/>
        <v>2971.2499726027395</v>
      </c>
      <c r="AQ9" s="639">
        <v>8752.1031232876721</v>
      </c>
    </row>
    <row r="10" spans="1:47" customFormat="1" ht="15" x14ac:dyDescent="0.25">
      <c r="A10" s="248">
        <v>8</v>
      </c>
      <c r="B10" s="572" t="s">
        <v>867</v>
      </c>
      <c r="C10" s="249" t="s">
        <v>332</v>
      </c>
      <c r="D10" s="249" t="s">
        <v>303</v>
      </c>
      <c r="E10" s="249" t="s">
        <v>611</v>
      </c>
      <c r="F10" s="249" t="s">
        <v>612</v>
      </c>
      <c r="G10" s="249" t="s">
        <v>621</v>
      </c>
      <c r="H10" s="250">
        <v>7200</v>
      </c>
      <c r="I10" s="250">
        <v>4800</v>
      </c>
      <c r="J10" s="250">
        <v>12000</v>
      </c>
      <c r="K10" s="248" t="s">
        <v>304</v>
      </c>
      <c r="L10" s="249" t="s">
        <v>333</v>
      </c>
      <c r="M10" s="251">
        <v>44566</v>
      </c>
      <c r="N10" s="251">
        <v>45170</v>
      </c>
      <c r="O10" s="251">
        <v>46265</v>
      </c>
      <c r="P10" s="252">
        <f t="shared" si="3"/>
        <v>3.0027397260273974</v>
      </c>
      <c r="Q10" s="322">
        <f t="shared" si="4"/>
        <v>0.6</v>
      </c>
      <c r="R10" s="248">
        <v>35</v>
      </c>
      <c r="S10" s="254">
        <v>12492.952499999999</v>
      </c>
      <c r="T10" s="254">
        <v>8469.6779999999999</v>
      </c>
      <c r="U10" s="250">
        <v>7488</v>
      </c>
      <c r="V10" s="612">
        <f t="shared" si="8"/>
        <v>28450.630499999999</v>
      </c>
      <c r="W10" s="622">
        <v>12988.5</v>
      </c>
      <c r="X10" s="484">
        <v>12988.5</v>
      </c>
      <c r="Y10" s="484">
        <v>12988.5</v>
      </c>
      <c r="Z10" s="484">
        <v>12988.5</v>
      </c>
      <c r="AA10" s="484">
        <v>12988.5</v>
      </c>
      <c r="AB10" s="484">
        <v>12988.5</v>
      </c>
      <c r="AC10" s="484">
        <v>12988.5</v>
      </c>
      <c r="AD10" s="484">
        <v>12988.5</v>
      </c>
      <c r="AE10" s="484">
        <v>12988.5</v>
      </c>
      <c r="AF10" s="484">
        <v>12988.5</v>
      </c>
      <c r="AG10" s="484">
        <v>12988.5</v>
      </c>
      <c r="AH10" s="632">
        <v>12988.5</v>
      </c>
      <c r="AI10" s="638">
        <f t="shared" si="0"/>
        <v>7793.0999999999995</v>
      </c>
      <c r="AJ10" s="319">
        <f t="shared" si="5"/>
        <v>2592</v>
      </c>
      <c r="AK10" s="319">
        <f t="shared" si="1"/>
        <v>259.77</v>
      </c>
      <c r="AL10" s="319">
        <f t="shared" si="6"/>
        <v>4440</v>
      </c>
      <c r="AM10" s="320">
        <f t="shared" si="2"/>
        <v>285053.20049999998</v>
      </c>
      <c r="AN10" s="321">
        <f t="shared" si="9"/>
        <v>15133.808219178083</v>
      </c>
      <c r="AO10" s="653">
        <v>22.5</v>
      </c>
      <c r="AP10" s="653">
        <f t="shared" si="7"/>
        <v>5326.0273972602745</v>
      </c>
      <c r="AQ10" s="639">
        <v>20874.082191780821</v>
      </c>
    </row>
    <row r="11" spans="1:47" customFormat="1" ht="15" x14ac:dyDescent="0.25">
      <c r="A11" s="248">
        <v>9</v>
      </c>
      <c r="B11" s="572" t="s">
        <v>868</v>
      </c>
      <c r="C11" s="249" t="s">
        <v>308</v>
      </c>
      <c r="D11" s="249" t="s">
        <v>303</v>
      </c>
      <c r="E11" s="249" t="s">
        <v>620</v>
      </c>
      <c r="F11" s="249"/>
      <c r="G11" s="249"/>
      <c r="H11" s="250">
        <v>42000</v>
      </c>
      <c r="I11" s="250">
        <v>24000</v>
      </c>
      <c r="J11" s="250">
        <v>66000</v>
      </c>
      <c r="K11" s="248" t="s">
        <v>336</v>
      </c>
      <c r="L11" s="249" t="s">
        <v>337</v>
      </c>
      <c r="M11" s="251">
        <v>44566</v>
      </c>
      <c r="N11" s="251">
        <v>45170</v>
      </c>
      <c r="O11" s="251">
        <v>46265</v>
      </c>
      <c r="P11" s="252">
        <f t="shared" si="3"/>
        <v>3.0027397260273974</v>
      </c>
      <c r="Q11" s="322">
        <f t="shared" si="4"/>
        <v>0.63636363636363635</v>
      </c>
      <c r="R11" s="248">
        <v>59</v>
      </c>
      <c r="S11" s="250"/>
      <c r="T11" s="248"/>
      <c r="U11" s="248"/>
      <c r="V11" s="612">
        <f t="shared" si="8"/>
        <v>0</v>
      </c>
      <c r="W11" s="622">
        <v>69688.5</v>
      </c>
      <c r="X11" s="484">
        <v>69688.5</v>
      </c>
      <c r="Y11" s="484">
        <v>69688.5</v>
      </c>
      <c r="Z11" s="484">
        <v>69688.5</v>
      </c>
      <c r="AA11" s="484">
        <v>69688.5</v>
      </c>
      <c r="AB11" s="484">
        <v>69688.5</v>
      </c>
      <c r="AC11" s="484">
        <v>69688.5</v>
      </c>
      <c r="AD11" s="484">
        <v>69688.5</v>
      </c>
      <c r="AE11" s="484">
        <v>69688.5</v>
      </c>
      <c r="AF11" s="484">
        <v>69688.5</v>
      </c>
      <c r="AG11" s="484">
        <v>69688.5</v>
      </c>
      <c r="AH11" s="632">
        <v>69688.5</v>
      </c>
      <c r="AI11" s="638">
        <f t="shared" si="0"/>
        <v>41813.1</v>
      </c>
      <c r="AJ11" s="319">
        <f t="shared" si="5"/>
        <v>15120</v>
      </c>
      <c r="AK11" s="319">
        <f t="shared" si="1"/>
        <v>1393.77</v>
      </c>
      <c r="AL11" s="319">
        <f t="shared" si="6"/>
        <v>4440</v>
      </c>
      <c r="AM11" s="320">
        <f t="shared" si="2"/>
        <v>1373160.57</v>
      </c>
      <c r="AN11" s="321">
        <f t="shared" si="9"/>
        <v>88280.547945205486</v>
      </c>
      <c r="AO11" s="653">
        <v>0</v>
      </c>
      <c r="AP11" s="653">
        <f t="shared" si="7"/>
        <v>0</v>
      </c>
      <c r="AQ11" s="667">
        <v>0</v>
      </c>
    </row>
    <row r="12" spans="1:47" customFormat="1" ht="15" x14ac:dyDescent="0.25">
      <c r="A12" s="248">
        <v>10</v>
      </c>
      <c r="B12" s="572" t="s">
        <v>869</v>
      </c>
      <c r="C12" s="249" t="s">
        <v>340</v>
      </c>
      <c r="D12" s="249" t="s">
        <v>303</v>
      </c>
      <c r="E12" s="249" t="s">
        <v>620</v>
      </c>
      <c r="F12" s="249"/>
      <c r="G12" s="249"/>
      <c r="H12" s="250">
        <v>2828</v>
      </c>
      <c r="I12" s="250">
        <v>3172</v>
      </c>
      <c r="J12" s="250">
        <v>6000</v>
      </c>
      <c r="K12" s="248" t="s">
        <v>304</v>
      </c>
      <c r="L12" s="249" t="s">
        <v>305</v>
      </c>
      <c r="M12" s="251">
        <v>44571</v>
      </c>
      <c r="N12" s="251">
        <v>45170</v>
      </c>
      <c r="O12" s="251">
        <v>46265</v>
      </c>
      <c r="P12" s="252">
        <f t="shared" si="3"/>
        <v>3.0027397260273974</v>
      </c>
      <c r="Q12" s="322">
        <f t="shared" si="4"/>
        <v>0.47133333333333333</v>
      </c>
      <c r="R12" s="248">
        <v>52</v>
      </c>
      <c r="S12" s="250">
        <v>14916.972</v>
      </c>
      <c r="T12" s="248"/>
      <c r="U12" s="248"/>
      <c r="V12" s="612">
        <f t="shared" si="8"/>
        <v>14916.972</v>
      </c>
      <c r="W12" s="622">
        <v>6688.5</v>
      </c>
      <c r="X12" s="484">
        <v>6688.5</v>
      </c>
      <c r="Y12" s="484">
        <v>6688.5</v>
      </c>
      <c r="Z12" s="484">
        <v>6688.5</v>
      </c>
      <c r="AA12" s="484">
        <v>6688.5</v>
      </c>
      <c r="AB12" s="484">
        <v>6688.5</v>
      </c>
      <c r="AC12" s="484">
        <v>6688.5</v>
      </c>
      <c r="AD12" s="484">
        <v>6688.5</v>
      </c>
      <c r="AE12" s="484">
        <v>6688.5</v>
      </c>
      <c r="AF12" s="484">
        <v>6688.5</v>
      </c>
      <c r="AG12" s="484">
        <v>6688.5</v>
      </c>
      <c r="AH12" s="632">
        <v>6688.5</v>
      </c>
      <c r="AI12" s="638">
        <f t="shared" si="0"/>
        <v>4013.1</v>
      </c>
      <c r="AJ12" s="319">
        <f t="shared" si="5"/>
        <v>1018.08</v>
      </c>
      <c r="AK12" s="319">
        <f t="shared" si="1"/>
        <v>133.77000000000001</v>
      </c>
      <c r="AL12" s="319">
        <f t="shared" si="6"/>
        <v>4440</v>
      </c>
      <c r="AM12" s="320">
        <f t="shared" si="2"/>
        <v>145092.58200000002</v>
      </c>
      <c r="AN12" s="321">
        <f t="shared" si="9"/>
        <v>5944.2235616438356</v>
      </c>
      <c r="AO12" s="653">
        <v>30.76</v>
      </c>
      <c r="AP12" s="653">
        <f t="shared" si="7"/>
        <v>2859.9215342465754</v>
      </c>
      <c r="AQ12" s="639">
        <v>8966.8519452054788</v>
      </c>
    </row>
    <row r="13" spans="1:47" customFormat="1" ht="15" x14ac:dyDescent="0.25">
      <c r="A13" s="248">
        <v>11</v>
      </c>
      <c r="B13" s="572" t="s">
        <v>870</v>
      </c>
      <c r="C13" s="249" t="s">
        <v>343</v>
      </c>
      <c r="D13" s="249" t="s">
        <v>303</v>
      </c>
      <c r="E13" s="249" t="s">
        <v>611</v>
      </c>
      <c r="F13" s="249" t="s">
        <v>612</v>
      </c>
      <c r="G13" s="249" t="s">
        <v>616</v>
      </c>
      <c r="H13" s="250">
        <v>12956</v>
      </c>
      <c r="I13" s="250">
        <v>23637</v>
      </c>
      <c r="J13" s="250">
        <v>36593</v>
      </c>
      <c r="K13" s="248" t="s">
        <v>304</v>
      </c>
      <c r="L13" s="249" t="s">
        <v>316</v>
      </c>
      <c r="M13" s="251">
        <v>44571</v>
      </c>
      <c r="N13" s="251">
        <v>45170</v>
      </c>
      <c r="O13" s="251">
        <v>46265</v>
      </c>
      <c r="P13" s="252">
        <f t="shared" si="3"/>
        <v>3.0027397260273974</v>
      </c>
      <c r="Q13" s="322">
        <f t="shared" si="4"/>
        <v>0.3540567868171508</v>
      </c>
      <c r="R13" s="248">
        <v>63</v>
      </c>
      <c r="S13" s="254">
        <v>32874.145499999999</v>
      </c>
      <c r="T13" s="254">
        <v>17998.648499999999</v>
      </c>
      <c r="U13" s="254">
        <v>4998.9555</v>
      </c>
      <c r="V13" s="612">
        <f t="shared" si="8"/>
        <v>55871.749499999991</v>
      </c>
      <c r="W13" s="622">
        <v>38811.15</v>
      </c>
      <c r="X13" s="484">
        <v>38811.15</v>
      </c>
      <c r="Y13" s="484">
        <v>38811.15</v>
      </c>
      <c r="Z13" s="484">
        <v>38811.15</v>
      </c>
      <c r="AA13" s="484">
        <v>38811.15</v>
      </c>
      <c r="AB13" s="484">
        <v>38811.15</v>
      </c>
      <c r="AC13" s="484">
        <v>38811.15</v>
      </c>
      <c r="AD13" s="484">
        <v>38811.15</v>
      </c>
      <c r="AE13" s="484">
        <v>38811.15</v>
      </c>
      <c r="AF13" s="484">
        <v>38811.15</v>
      </c>
      <c r="AG13" s="484">
        <v>38811.15</v>
      </c>
      <c r="AH13" s="632">
        <v>38811.15</v>
      </c>
      <c r="AI13" s="638">
        <f t="shared" si="0"/>
        <v>23286.69</v>
      </c>
      <c r="AJ13" s="319">
        <f t="shared" si="5"/>
        <v>4664.16</v>
      </c>
      <c r="AK13" s="319">
        <f t="shared" si="1"/>
        <v>776.22300000000007</v>
      </c>
      <c r="AL13" s="319">
        <f t="shared" si="6"/>
        <v>4440</v>
      </c>
      <c r="AM13" s="320">
        <f t="shared" si="2"/>
        <v>773749.37250000017</v>
      </c>
      <c r="AN13" s="321">
        <f t="shared" si="9"/>
        <v>27232.447123287675</v>
      </c>
      <c r="AO13" s="653">
        <v>95.76</v>
      </c>
      <c r="AP13" s="653">
        <f t="shared" si="7"/>
        <v>40789.037589041094</v>
      </c>
      <c r="AQ13" s="639">
        <v>68766.898410958907</v>
      </c>
    </row>
    <row r="14" spans="1:47" customFormat="1" ht="15" x14ac:dyDescent="0.25">
      <c r="A14" s="248">
        <v>12</v>
      </c>
      <c r="B14" s="572" t="s">
        <v>871</v>
      </c>
      <c r="C14" s="249" t="s">
        <v>346</v>
      </c>
      <c r="D14" s="249" t="s">
        <v>303</v>
      </c>
      <c r="E14" s="249" t="s">
        <v>611</v>
      </c>
      <c r="F14" s="249" t="s">
        <v>612</v>
      </c>
      <c r="G14" s="249"/>
      <c r="H14" s="250">
        <v>12750</v>
      </c>
      <c r="I14" s="250">
        <v>29750</v>
      </c>
      <c r="J14" s="250">
        <v>42500</v>
      </c>
      <c r="K14" s="248" t="s">
        <v>304</v>
      </c>
      <c r="L14" s="249" t="s">
        <v>333</v>
      </c>
      <c r="M14" s="251">
        <v>44608</v>
      </c>
      <c r="N14" s="251">
        <v>45170</v>
      </c>
      <c r="O14" s="251">
        <v>46265</v>
      </c>
      <c r="P14" s="252">
        <f t="shared" si="3"/>
        <v>3.0027397260273974</v>
      </c>
      <c r="Q14" s="322">
        <f t="shared" si="4"/>
        <v>0.3</v>
      </c>
      <c r="R14" s="248">
        <v>66</v>
      </c>
      <c r="S14" s="254">
        <v>41847.812999999995</v>
      </c>
      <c r="T14" s="254">
        <v>34069.811999999998</v>
      </c>
      <c r="U14" s="248"/>
      <c r="V14" s="612">
        <f t="shared" si="8"/>
        <v>75917.625</v>
      </c>
      <c r="W14" s="622">
        <v>45013.5</v>
      </c>
      <c r="X14" s="484">
        <v>45013.5</v>
      </c>
      <c r="Y14" s="484">
        <v>45013.5</v>
      </c>
      <c r="Z14" s="484">
        <v>45013.5</v>
      </c>
      <c r="AA14" s="484">
        <v>45013.5</v>
      </c>
      <c r="AB14" s="484">
        <v>45013.5</v>
      </c>
      <c r="AC14" s="484">
        <v>45013.5</v>
      </c>
      <c r="AD14" s="484">
        <v>45013.5</v>
      </c>
      <c r="AE14" s="484">
        <v>45013.5</v>
      </c>
      <c r="AF14" s="484">
        <v>45013.5</v>
      </c>
      <c r="AG14" s="484">
        <v>45013.5</v>
      </c>
      <c r="AH14" s="632">
        <v>45013.5</v>
      </c>
      <c r="AI14" s="638">
        <f t="shared" si="0"/>
        <v>27008.1</v>
      </c>
      <c r="AJ14" s="319">
        <f t="shared" si="5"/>
        <v>4590</v>
      </c>
      <c r="AK14" s="319">
        <f t="shared" si="1"/>
        <v>900.27</v>
      </c>
      <c r="AL14" s="319">
        <f t="shared" si="6"/>
        <v>4440</v>
      </c>
      <c r="AM14" s="320">
        <f t="shared" si="2"/>
        <v>897154.69500000007</v>
      </c>
      <c r="AN14" s="321">
        <f t="shared" si="9"/>
        <v>26799.452054794521</v>
      </c>
      <c r="AO14" s="653">
        <v>23.5</v>
      </c>
      <c r="AP14" s="653">
        <f t="shared" si="7"/>
        <v>9850.6849315068503</v>
      </c>
      <c r="AQ14" s="639">
        <v>37383.698630136991</v>
      </c>
    </row>
    <row r="15" spans="1:47" customFormat="1" ht="15" x14ac:dyDescent="0.25">
      <c r="A15" s="248">
        <v>13</v>
      </c>
      <c r="B15" s="572" t="s">
        <v>872</v>
      </c>
      <c r="C15" s="249" t="s">
        <v>349</v>
      </c>
      <c r="D15" s="249" t="s">
        <v>303</v>
      </c>
      <c r="E15" s="249" t="s">
        <v>620</v>
      </c>
      <c r="F15" s="249"/>
      <c r="G15" s="249"/>
      <c r="H15" s="250">
        <v>7500</v>
      </c>
      <c r="I15" s="250">
        <v>17500</v>
      </c>
      <c r="J15" s="250">
        <v>25000</v>
      </c>
      <c r="K15" s="248" t="s">
        <v>304</v>
      </c>
      <c r="L15" s="249" t="s">
        <v>333</v>
      </c>
      <c r="M15" s="251">
        <v>44816</v>
      </c>
      <c r="N15" s="251">
        <v>45170</v>
      </c>
      <c r="O15" s="251">
        <v>46265</v>
      </c>
      <c r="P15" s="252">
        <f t="shared" si="3"/>
        <v>3.0027397260273974</v>
      </c>
      <c r="Q15" s="322">
        <f t="shared" si="4"/>
        <v>0.3</v>
      </c>
      <c r="R15" s="248">
        <v>55</v>
      </c>
      <c r="S15" s="250"/>
      <c r="T15" s="248"/>
      <c r="U15" s="248"/>
      <c r="V15" s="612">
        <f t="shared" si="8"/>
        <v>0</v>
      </c>
      <c r="W15" s="622">
        <v>26638.5</v>
      </c>
      <c r="X15" s="484">
        <v>26638.5</v>
      </c>
      <c r="Y15" s="484">
        <v>26638.5</v>
      </c>
      <c r="Z15" s="484">
        <v>26638.5</v>
      </c>
      <c r="AA15" s="484">
        <v>26638.5</v>
      </c>
      <c r="AB15" s="484">
        <v>26638.5</v>
      </c>
      <c r="AC15" s="484">
        <v>26638.5</v>
      </c>
      <c r="AD15" s="484">
        <v>26638.5</v>
      </c>
      <c r="AE15" s="484">
        <v>26638.5</v>
      </c>
      <c r="AF15" s="484">
        <v>26638.5</v>
      </c>
      <c r="AG15" s="484">
        <v>26638.5</v>
      </c>
      <c r="AH15" s="632">
        <v>26638.5</v>
      </c>
      <c r="AI15" s="638">
        <f t="shared" si="0"/>
        <v>15983.099999999999</v>
      </c>
      <c r="AJ15" s="319">
        <f t="shared" si="5"/>
        <v>2700</v>
      </c>
      <c r="AK15" s="319">
        <f t="shared" si="1"/>
        <v>532.77</v>
      </c>
      <c r="AL15" s="319">
        <f t="shared" si="6"/>
        <v>4440</v>
      </c>
      <c r="AM15" s="320">
        <f t="shared" si="2"/>
        <v>487599.57</v>
      </c>
      <c r="AN15" s="321">
        <f t="shared" si="9"/>
        <v>15764.383561643835</v>
      </c>
      <c r="AO15" s="653">
        <v>8.6199999999999992</v>
      </c>
      <c r="AP15" s="653">
        <f t="shared" si="7"/>
        <v>2125.4794520547944</v>
      </c>
      <c r="AQ15" s="639">
        <v>18321.369863013697</v>
      </c>
    </row>
    <row r="16" spans="1:47" customFormat="1" ht="15" x14ac:dyDescent="0.25">
      <c r="A16" s="248">
        <v>14</v>
      </c>
      <c r="B16" s="572" t="s">
        <v>873</v>
      </c>
      <c r="C16" s="249" t="s">
        <v>352</v>
      </c>
      <c r="D16" s="249" t="s">
        <v>303</v>
      </c>
      <c r="E16" s="249" t="s">
        <v>611</v>
      </c>
      <c r="F16" s="249" t="s">
        <v>612</v>
      </c>
      <c r="G16" s="249"/>
      <c r="H16" s="250">
        <v>7500</v>
      </c>
      <c r="I16" s="250">
        <v>17500</v>
      </c>
      <c r="J16" s="250">
        <v>25000</v>
      </c>
      <c r="K16" s="248" t="s">
        <v>304</v>
      </c>
      <c r="L16" s="249" t="s">
        <v>333</v>
      </c>
      <c r="M16" s="251">
        <v>44809</v>
      </c>
      <c r="N16" s="251">
        <v>45170</v>
      </c>
      <c r="O16" s="251">
        <v>46265</v>
      </c>
      <c r="P16" s="252">
        <f t="shared" si="3"/>
        <v>3.0027397260273974</v>
      </c>
      <c r="Q16" s="322">
        <f t="shared" si="4"/>
        <v>0.3</v>
      </c>
      <c r="R16" s="248">
        <v>38</v>
      </c>
      <c r="S16" s="250">
        <v>7187.0820000000003</v>
      </c>
      <c r="T16" s="254">
        <v>12404.815500000001</v>
      </c>
      <c r="U16" s="248"/>
      <c r="V16" s="612">
        <f t="shared" si="8"/>
        <v>19591.897499999999</v>
      </c>
      <c r="W16" s="622">
        <v>26638.5</v>
      </c>
      <c r="X16" s="484">
        <v>26638.5</v>
      </c>
      <c r="Y16" s="484">
        <v>26638.5</v>
      </c>
      <c r="Z16" s="484">
        <v>26638.5</v>
      </c>
      <c r="AA16" s="484">
        <v>26638.5</v>
      </c>
      <c r="AB16" s="484">
        <v>26638.5</v>
      </c>
      <c r="AC16" s="484">
        <v>26638.5</v>
      </c>
      <c r="AD16" s="484">
        <v>26638.5</v>
      </c>
      <c r="AE16" s="484">
        <v>26638.5</v>
      </c>
      <c r="AF16" s="484">
        <v>26638.5</v>
      </c>
      <c r="AG16" s="484">
        <v>26638.5</v>
      </c>
      <c r="AH16" s="632">
        <v>26638.5</v>
      </c>
      <c r="AI16" s="638">
        <f t="shared" si="0"/>
        <v>15983.099999999999</v>
      </c>
      <c r="AJ16" s="319">
        <f t="shared" si="5"/>
        <v>2700</v>
      </c>
      <c r="AK16" s="319">
        <f t="shared" si="1"/>
        <v>532.77</v>
      </c>
      <c r="AL16" s="319">
        <f t="shared" si="6"/>
        <v>4440</v>
      </c>
      <c r="AM16" s="320">
        <f t="shared" si="2"/>
        <v>507191.46749999997</v>
      </c>
      <c r="AN16" s="321">
        <f t="shared" si="9"/>
        <v>15764.383561643835</v>
      </c>
      <c r="AO16" s="653">
        <v>45.2</v>
      </c>
      <c r="AP16" s="653">
        <f t="shared" si="7"/>
        <v>11145.205479452055</v>
      </c>
      <c r="AQ16" s="639">
        <v>27341.095890410958</v>
      </c>
    </row>
    <row r="17" spans="1:43" customFormat="1" ht="15" x14ac:dyDescent="0.25">
      <c r="A17" s="248">
        <v>15</v>
      </c>
      <c r="B17" s="572" t="s">
        <v>874</v>
      </c>
      <c r="C17" s="249" t="s">
        <v>355</v>
      </c>
      <c r="D17" s="249" t="s">
        <v>303</v>
      </c>
      <c r="E17" s="249" t="s">
        <v>620</v>
      </c>
      <c r="F17" s="249"/>
      <c r="G17" s="249"/>
      <c r="H17" s="250">
        <v>7500</v>
      </c>
      <c r="I17" s="250">
        <v>17500</v>
      </c>
      <c r="J17" s="250">
        <v>25000</v>
      </c>
      <c r="K17" s="248" t="s">
        <v>304</v>
      </c>
      <c r="L17" s="249" t="s">
        <v>356</v>
      </c>
      <c r="M17" s="251">
        <v>44831</v>
      </c>
      <c r="N17" s="251">
        <v>45170</v>
      </c>
      <c r="O17" s="251">
        <v>46265</v>
      </c>
      <c r="P17" s="252">
        <f t="shared" si="3"/>
        <v>3.0027397260273974</v>
      </c>
      <c r="Q17" s="322">
        <f t="shared" si="4"/>
        <v>0.3</v>
      </c>
      <c r="R17" s="248">
        <v>39</v>
      </c>
      <c r="S17" s="250">
        <v>8431.7204999999994</v>
      </c>
      <c r="T17" s="248"/>
      <c r="U17" s="248"/>
      <c r="V17" s="612">
        <f t="shared" si="8"/>
        <v>8431.7204999999994</v>
      </c>
      <c r="W17" s="622">
        <v>26638.5</v>
      </c>
      <c r="X17" s="484">
        <v>26638.5</v>
      </c>
      <c r="Y17" s="484">
        <v>26638.5</v>
      </c>
      <c r="Z17" s="484">
        <v>26638.5</v>
      </c>
      <c r="AA17" s="484">
        <v>26638.5</v>
      </c>
      <c r="AB17" s="484">
        <v>26638.5</v>
      </c>
      <c r="AC17" s="484">
        <v>26638.5</v>
      </c>
      <c r="AD17" s="484">
        <v>26638.5</v>
      </c>
      <c r="AE17" s="484">
        <v>26638.5</v>
      </c>
      <c r="AF17" s="484">
        <v>26638.5</v>
      </c>
      <c r="AG17" s="484">
        <v>26638.5</v>
      </c>
      <c r="AH17" s="632">
        <v>26638.5</v>
      </c>
      <c r="AI17" s="638">
        <f t="shared" si="0"/>
        <v>15983.099999999999</v>
      </c>
      <c r="AJ17" s="319">
        <f t="shared" si="5"/>
        <v>2700</v>
      </c>
      <c r="AK17" s="319">
        <f t="shared" si="1"/>
        <v>532.77</v>
      </c>
      <c r="AL17" s="319">
        <f t="shared" si="6"/>
        <v>4440</v>
      </c>
      <c r="AM17" s="320">
        <f t="shared" si="2"/>
        <v>496031.2905</v>
      </c>
      <c r="AN17" s="321">
        <f t="shared" si="9"/>
        <v>15764.383561643835</v>
      </c>
      <c r="AO17" s="653">
        <v>39.5</v>
      </c>
      <c r="AP17" s="653">
        <f t="shared" si="7"/>
        <v>9739.7260273972606</v>
      </c>
      <c r="AQ17" s="639">
        <v>25935.616438356163</v>
      </c>
    </row>
    <row r="18" spans="1:43" customFormat="1" ht="15" x14ac:dyDescent="0.25">
      <c r="A18" s="248">
        <v>16</v>
      </c>
      <c r="B18" s="572" t="s">
        <v>875</v>
      </c>
      <c r="C18" s="249" t="s">
        <v>359</v>
      </c>
      <c r="D18" s="249" t="s">
        <v>303</v>
      </c>
      <c r="E18" s="249" t="s">
        <v>620</v>
      </c>
      <c r="F18" s="249"/>
      <c r="G18" s="249"/>
      <c r="H18" s="250">
        <v>6000</v>
      </c>
      <c r="I18" s="250">
        <v>14000</v>
      </c>
      <c r="J18" s="250">
        <v>20000</v>
      </c>
      <c r="K18" s="248" t="s">
        <v>304</v>
      </c>
      <c r="L18" s="249" t="s">
        <v>333</v>
      </c>
      <c r="M18" s="251">
        <v>44970</v>
      </c>
      <c r="N18" s="251">
        <v>45170</v>
      </c>
      <c r="O18" s="251">
        <v>46265</v>
      </c>
      <c r="P18" s="252">
        <f t="shared" si="3"/>
        <v>3.0027397260273974</v>
      </c>
      <c r="Q18" s="322">
        <f t="shared" si="4"/>
        <v>0.3</v>
      </c>
      <c r="R18" s="248">
        <v>39</v>
      </c>
      <c r="S18" s="250">
        <v>10817.425499999999</v>
      </c>
      <c r="T18" s="248"/>
      <c r="U18" s="248"/>
      <c r="V18" s="612">
        <f t="shared" si="8"/>
        <v>10817.425499999999</v>
      </c>
      <c r="W18" s="622">
        <v>21388.5</v>
      </c>
      <c r="X18" s="484">
        <v>21388.5</v>
      </c>
      <c r="Y18" s="484">
        <v>21388.5</v>
      </c>
      <c r="Z18" s="484">
        <v>21388.5</v>
      </c>
      <c r="AA18" s="484">
        <v>21388.5</v>
      </c>
      <c r="AB18" s="484">
        <v>21388.5</v>
      </c>
      <c r="AC18" s="484">
        <v>21388.5</v>
      </c>
      <c r="AD18" s="484">
        <v>21388.5</v>
      </c>
      <c r="AE18" s="484">
        <v>21388.5</v>
      </c>
      <c r="AF18" s="484">
        <v>21388.5</v>
      </c>
      <c r="AG18" s="484">
        <v>21388.5</v>
      </c>
      <c r="AH18" s="632">
        <v>21388.5</v>
      </c>
      <c r="AI18" s="638">
        <f t="shared" si="0"/>
        <v>12833.1</v>
      </c>
      <c r="AJ18" s="319">
        <f t="shared" si="5"/>
        <v>2160</v>
      </c>
      <c r="AK18" s="319">
        <f t="shared" si="1"/>
        <v>427.77</v>
      </c>
      <c r="AL18" s="319">
        <f t="shared" si="6"/>
        <v>4440</v>
      </c>
      <c r="AM18" s="320">
        <f t="shared" si="2"/>
        <v>403091.99550000002</v>
      </c>
      <c r="AN18" s="321">
        <f t="shared" si="9"/>
        <v>12611.506849315068</v>
      </c>
      <c r="AO18" s="653">
        <v>21.97</v>
      </c>
      <c r="AP18" s="653">
        <f t="shared" si="7"/>
        <v>4333.8082191780823</v>
      </c>
      <c r="AQ18" s="639">
        <v>17290.520547945205</v>
      </c>
    </row>
    <row r="19" spans="1:43" customFormat="1" ht="15" x14ac:dyDescent="0.25">
      <c r="A19" s="248">
        <v>17</v>
      </c>
      <c r="B19" s="572" t="s">
        <v>876</v>
      </c>
      <c r="C19" s="249" t="s">
        <v>362</v>
      </c>
      <c r="D19" s="249" t="s">
        <v>303</v>
      </c>
      <c r="E19" s="249" t="s">
        <v>620</v>
      </c>
      <c r="F19" s="249"/>
      <c r="G19" s="249"/>
      <c r="H19" s="250">
        <v>7500</v>
      </c>
      <c r="I19" s="250">
        <v>17500</v>
      </c>
      <c r="J19" s="250">
        <v>25000</v>
      </c>
      <c r="K19" s="248" t="s">
        <v>304</v>
      </c>
      <c r="L19" s="249" t="s">
        <v>305</v>
      </c>
      <c r="M19" s="251">
        <v>45152</v>
      </c>
      <c r="N19" s="251">
        <v>45170</v>
      </c>
      <c r="O19" s="251">
        <v>46265</v>
      </c>
      <c r="P19" s="252">
        <f t="shared" si="3"/>
        <v>3.0027397260273974</v>
      </c>
      <c r="Q19" s="322">
        <f t="shared" si="4"/>
        <v>0.3</v>
      </c>
      <c r="R19" s="248">
        <v>45</v>
      </c>
      <c r="S19" s="250">
        <v>8457.3720000000012</v>
      </c>
      <c r="T19" s="248"/>
      <c r="U19" s="248"/>
      <c r="V19" s="612">
        <f t="shared" si="8"/>
        <v>8457.3720000000012</v>
      </c>
      <c r="W19" s="622">
        <v>26638.5</v>
      </c>
      <c r="X19" s="484">
        <v>26638.5</v>
      </c>
      <c r="Y19" s="484">
        <v>26638.5</v>
      </c>
      <c r="Z19" s="484">
        <v>26638.5</v>
      </c>
      <c r="AA19" s="484">
        <v>26638.5</v>
      </c>
      <c r="AB19" s="484">
        <v>26638.5</v>
      </c>
      <c r="AC19" s="484">
        <v>26638.5</v>
      </c>
      <c r="AD19" s="484">
        <v>26638.5</v>
      </c>
      <c r="AE19" s="484">
        <v>26638.5</v>
      </c>
      <c r="AF19" s="484">
        <v>26638.5</v>
      </c>
      <c r="AG19" s="484">
        <v>26638.5</v>
      </c>
      <c r="AH19" s="632">
        <v>26638.5</v>
      </c>
      <c r="AI19" s="638">
        <f t="shared" si="0"/>
        <v>15983.099999999999</v>
      </c>
      <c r="AJ19" s="319">
        <f t="shared" si="5"/>
        <v>2700</v>
      </c>
      <c r="AK19" s="319">
        <f t="shared" si="1"/>
        <v>532.77</v>
      </c>
      <c r="AL19" s="319">
        <f t="shared" si="6"/>
        <v>4440</v>
      </c>
      <c r="AM19" s="320">
        <f t="shared" si="2"/>
        <v>496056.94199999998</v>
      </c>
      <c r="AN19" s="321">
        <f t="shared" si="9"/>
        <v>15764.383561643835</v>
      </c>
      <c r="AO19" s="653">
        <v>1.01</v>
      </c>
      <c r="AP19" s="653">
        <f t="shared" si="7"/>
        <v>249.04109589041099</v>
      </c>
      <c r="AQ19" s="639">
        <v>16444.931506849316</v>
      </c>
    </row>
    <row r="20" spans="1:43" customFormat="1" ht="15" x14ac:dyDescent="0.25">
      <c r="A20" s="248">
        <v>18</v>
      </c>
      <c r="B20" s="572" t="s">
        <v>877</v>
      </c>
      <c r="C20" s="249" t="s">
        <v>359</v>
      </c>
      <c r="D20" s="249" t="s">
        <v>303</v>
      </c>
      <c r="E20" s="249" t="s">
        <v>611</v>
      </c>
      <c r="F20" s="249" t="s">
        <v>612</v>
      </c>
      <c r="G20" s="249" t="s">
        <v>616</v>
      </c>
      <c r="H20" s="250">
        <v>6000</v>
      </c>
      <c r="I20" s="250">
        <v>17500</v>
      </c>
      <c r="J20" s="250">
        <v>23500</v>
      </c>
      <c r="K20" s="248" t="s">
        <v>304</v>
      </c>
      <c r="L20" s="249" t="s">
        <v>333</v>
      </c>
      <c r="M20" s="251">
        <v>45236</v>
      </c>
      <c r="N20" s="253">
        <f>+M20</f>
        <v>45236</v>
      </c>
      <c r="O20" s="251">
        <v>46265</v>
      </c>
      <c r="P20" s="252">
        <f t="shared" si="3"/>
        <v>2.8219178082191783</v>
      </c>
      <c r="Q20" s="322">
        <f t="shared" si="4"/>
        <v>0.25531914893617019</v>
      </c>
      <c r="R20" s="248">
        <v>37</v>
      </c>
      <c r="S20" s="254">
        <v>7187.0820000000003</v>
      </c>
      <c r="T20" s="254">
        <v>12404.815500000001</v>
      </c>
      <c r="U20" s="254">
        <v>3656.0684999999999</v>
      </c>
      <c r="V20" s="612">
        <f t="shared" si="8"/>
        <v>23247.966</v>
      </c>
      <c r="W20" s="622">
        <v>25063.5</v>
      </c>
      <c r="X20" s="484">
        <v>25063.5</v>
      </c>
      <c r="Y20" s="484">
        <v>25063.5</v>
      </c>
      <c r="Z20" s="484">
        <v>25063.5</v>
      </c>
      <c r="AA20" s="484">
        <v>25063.5</v>
      </c>
      <c r="AB20" s="484">
        <v>25063.5</v>
      </c>
      <c r="AC20" s="484">
        <v>25063.5</v>
      </c>
      <c r="AD20" s="484">
        <v>25063.5</v>
      </c>
      <c r="AE20" s="484">
        <v>25063.5</v>
      </c>
      <c r="AF20" s="484">
        <v>25063.5</v>
      </c>
      <c r="AG20" s="484">
        <v>25063.5</v>
      </c>
      <c r="AH20" s="632">
        <v>25063.5</v>
      </c>
      <c r="AI20" s="638">
        <f t="shared" si="0"/>
        <v>15038.099999999999</v>
      </c>
      <c r="AJ20" s="319">
        <f t="shared" si="5"/>
        <v>2160</v>
      </c>
      <c r="AK20" s="319">
        <f t="shared" si="1"/>
        <v>501.27000000000004</v>
      </c>
      <c r="AL20" s="319">
        <f t="shared" si="6"/>
        <v>4440</v>
      </c>
      <c r="AM20" s="320">
        <f t="shared" si="2"/>
        <v>477336.03600000002</v>
      </c>
      <c r="AN20" s="321">
        <f t="shared" si="9"/>
        <v>11852.054794520549</v>
      </c>
      <c r="AO20" s="653">
        <v>31.1</v>
      </c>
      <c r="AP20" s="653">
        <f t="shared" si="7"/>
        <v>6134.7945205479455</v>
      </c>
      <c r="AQ20" s="639">
        <v>18332.054794520547</v>
      </c>
    </row>
    <row r="21" spans="1:43" customFormat="1" ht="15" x14ac:dyDescent="0.25">
      <c r="A21" s="248">
        <v>19</v>
      </c>
      <c r="B21" s="572" t="s">
        <v>878</v>
      </c>
      <c r="C21" s="249" t="s">
        <v>367</v>
      </c>
      <c r="D21" s="249" t="s">
        <v>303</v>
      </c>
      <c r="E21" s="249" t="s">
        <v>611</v>
      </c>
      <c r="F21" s="249" t="s">
        <v>612</v>
      </c>
      <c r="G21" s="249"/>
      <c r="H21" s="250">
        <v>19500</v>
      </c>
      <c r="I21" s="250">
        <v>45500</v>
      </c>
      <c r="J21" s="250">
        <v>65000</v>
      </c>
      <c r="K21" s="248" t="s">
        <v>304</v>
      </c>
      <c r="L21" s="249" t="s">
        <v>368</v>
      </c>
      <c r="M21" s="251">
        <v>45411</v>
      </c>
      <c r="N21" s="253">
        <f t="shared" ref="N21:N31" si="10">+M21</f>
        <v>45411</v>
      </c>
      <c r="O21" s="251">
        <v>46265</v>
      </c>
      <c r="P21" s="252">
        <f t="shared" si="3"/>
        <v>2.3424657534246576</v>
      </c>
      <c r="Q21" s="322">
        <f t="shared" si="4"/>
        <v>0.3</v>
      </c>
      <c r="R21" s="248">
        <v>59</v>
      </c>
      <c r="S21" s="254">
        <v>21709.411500000002</v>
      </c>
      <c r="T21" s="254">
        <v>34157.949000000001</v>
      </c>
      <c r="U21" s="248"/>
      <c r="V21" s="612">
        <f t="shared" si="8"/>
        <v>55867.360500000003</v>
      </c>
      <c r="W21" s="622">
        <v>68638.5</v>
      </c>
      <c r="X21" s="484">
        <v>68638.5</v>
      </c>
      <c r="Y21" s="484">
        <v>68638.5</v>
      </c>
      <c r="Z21" s="484">
        <v>68638.5</v>
      </c>
      <c r="AA21" s="484">
        <v>68638.5</v>
      </c>
      <c r="AB21" s="484">
        <v>68638.5</v>
      </c>
      <c r="AC21" s="484">
        <v>68638.5</v>
      </c>
      <c r="AD21" s="484">
        <v>68638.5</v>
      </c>
      <c r="AE21" s="484">
        <v>68638.5</v>
      </c>
      <c r="AF21" s="484">
        <v>68638.5</v>
      </c>
      <c r="AG21" s="484">
        <v>68638.5</v>
      </c>
      <c r="AH21" s="632">
        <v>68638.5</v>
      </c>
      <c r="AI21" s="638">
        <f t="shared" si="0"/>
        <v>41183.1</v>
      </c>
      <c r="AJ21" s="319">
        <f t="shared" si="5"/>
        <v>7020</v>
      </c>
      <c r="AK21" s="319">
        <f t="shared" si="1"/>
        <v>1372.77</v>
      </c>
      <c r="AL21" s="319">
        <f t="shared" si="6"/>
        <v>4440</v>
      </c>
      <c r="AM21" s="320">
        <f t="shared" si="2"/>
        <v>1306066.9305</v>
      </c>
      <c r="AN21" s="321">
        <f t="shared" si="9"/>
        <v>31974.657534246577</v>
      </c>
      <c r="AO21" s="653">
        <v>10.1</v>
      </c>
      <c r="AP21" s="653">
        <f t="shared" si="7"/>
        <v>6475.0684931506839</v>
      </c>
      <c r="AQ21" s="639">
        <v>39571.643835616436</v>
      </c>
    </row>
    <row r="22" spans="1:43" customFormat="1" ht="15" x14ac:dyDescent="0.25">
      <c r="A22" s="248">
        <v>20</v>
      </c>
      <c r="B22" s="572" t="s">
        <v>879</v>
      </c>
      <c r="C22" s="249" t="s">
        <v>371</v>
      </c>
      <c r="D22" s="249" t="s">
        <v>303</v>
      </c>
      <c r="E22" s="249" t="s">
        <v>611</v>
      </c>
      <c r="F22" s="249"/>
      <c r="G22" s="249" t="s">
        <v>621</v>
      </c>
      <c r="H22" s="250">
        <v>9900</v>
      </c>
      <c r="I22" s="250">
        <v>23100</v>
      </c>
      <c r="J22" s="250">
        <v>33000</v>
      </c>
      <c r="K22" s="248" t="s">
        <v>304</v>
      </c>
      <c r="L22" s="249" t="s">
        <v>333</v>
      </c>
      <c r="M22" s="251">
        <v>45454</v>
      </c>
      <c r="N22" s="253">
        <f t="shared" si="10"/>
        <v>45454</v>
      </c>
      <c r="O22" s="251">
        <v>46265</v>
      </c>
      <c r="P22" s="252">
        <f t="shared" si="3"/>
        <v>2.2246575342465755</v>
      </c>
      <c r="Q22" s="322">
        <f t="shared" si="4"/>
        <v>0.3</v>
      </c>
      <c r="R22" s="248">
        <v>38</v>
      </c>
      <c r="S22" s="250">
        <v>10817.425499999999</v>
      </c>
      <c r="T22" s="248"/>
      <c r="U22" s="254">
        <v>7312</v>
      </c>
      <c r="V22" s="612">
        <f t="shared" si="8"/>
        <v>18129.425499999998</v>
      </c>
      <c r="W22" s="622">
        <v>35038.5</v>
      </c>
      <c r="X22" s="484">
        <v>35038.5</v>
      </c>
      <c r="Y22" s="484">
        <v>35038.5</v>
      </c>
      <c r="Z22" s="484">
        <v>35038.5</v>
      </c>
      <c r="AA22" s="484">
        <v>35038.5</v>
      </c>
      <c r="AB22" s="484">
        <v>35038.5</v>
      </c>
      <c r="AC22" s="484">
        <v>35038.5</v>
      </c>
      <c r="AD22" s="484">
        <v>35038.5</v>
      </c>
      <c r="AE22" s="484">
        <v>35038.5</v>
      </c>
      <c r="AF22" s="484">
        <v>35038.5</v>
      </c>
      <c r="AG22" s="484">
        <v>35038.5</v>
      </c>
      <c r="AH22" s="632">
        <v>35038.5</v>
      </c>
      <c r="AI22" s="638">
        <f t="shared" si="0"/>
        <v>21023.1</v>
      </c>
      <c r="AJ22" s="319">
        <f t="shared" si="5"/>
        <v>3564</v>
      </c>
      <c r="AK22" s="319">
        <f t="shared" si="1"/>
        <v>700.77</v>
      </c>
      <c r="AL22" s="319">
        <f t="shared" si="6"/>
        <v>4440</v>
      </c>
      <c r="AM22" s="320">
        <f t="shared" si="2"/>
        <v>658248.99549999996</v>
      </c>
      <c r="AN22" s="321">
        <f t="shared" si="9"/>
        <v>15416.876712328769</v>
      </c>
      <c r="AO22" s="653">
        <v>34.75</v>
      </c>
      <c r="AP22" s="653">
        <f t="shared" si="7"/>
        <v>11310.410958904111</v>
      </c>
      <c r="AQ22" s="639">
        <v>27296.876712328769</v>
      </c>
    </row>
    <row r="23" spans="1:43" customFormat="1" ht="15" x14ac:dyDescent="0.25">
      <c r="A23" s="248">
        <v>21</v>
      </c>
      <c r="B23" s="572" t="s">
        <v>880</v>
      </c>
      <c r="C23" s="249" t="s">
        <v>374</v>
      </c>
      <c r="D23" s="249" t="s">
        <v>303</v>
      </c>
      <c r="E23" s="249" t="s">
        <v>620</v>
      </c>
      <c r="F23" s="249"/>
      <c r="G23" s="249"/>
      <c r="H23" s="250">
        <v>12600</v>
      </c>
      <c r="I23" s="250">
        <v>29400</v>
      </c>
      <c r="J23" s="250">
        <v>42000</v>
      </c>
      <c r="K23" s="248" t="s">
        <v>304</v>
      </c>
      <c r="L23" s="249" t="s">
        <v>333</v>
      </c>
      <c r="M23" s="251">
        <v>45600</v>
      </c>
      <c r="N23" s="253">
        <f t="shared" si="10"/>
        <v>45600</v>
      </c>
      <c r="O23" s="251">
        <v>46265</v>
      </c>
      <c r="P23" s="252">
        <f t="shared" si="3"/>
        <v>1.8246575342465754</v>
      </c>
      <c r="Q23" s="322">
        <f t="shared" si="4"/>
        <v>0.3</v>
      </c>
      <c r="R23" s="248">
        <v>65</v>
      </c>
      <c r="S23" s="250">
        <v>32874.145499999999</v>
      </c>
      <c r="T23" s="248"/>
      <c r="U23" s="248"/>
      <c r="V23" s="612">
        <f t="shared" si="8"/>
        <v>32874.145499999999</v>
      </c>
      <c r="W23" s="622">
        <v>44488.5</v>
      </c>
      <c r="X23" s="484">
        <v>44488.5</v>
      </c>
      <c r="Y23" s="484">
        <v>44488.5</v>
      </c>
      <c r="Z23" s="484">
        <v>44488.5</v>
      </c>
      <c r="AA23" s="484">
        <v>44488.5</v>
      </c>
      <c r="AB23" s="484">
        <v>44488.5</v>
      </c>
      <c r="AC23" s="484">
        <v>44488.5</v>
      </c>
      <c r="AD23" s="484">
        <v>44488.5</v>
      </c>
      <c r="AE23" s="484">
        <v>44488.5</v>
      </c>
      <c r="AF23" s="484">
        <v>44488.5</v>
      </c>
      <c r="AG23" s="484">
        <v>44488.5</v>
      </c>
      <c r="AH23" s="632">
        <v>44488.5</v>
      </c>
      <c r="AI23" s="638">
        <f t="shared" si="0"/>
        <v>26693.1</v>
      </c>
      <c r="AJ23" s="319">
        <f t="shared" si="5"/>
        <v>4536</v>
      </c>
      <c r="AK23" s="319">
        <f t="shared" si="1"/>
        <v>889.77</v>
      </c>
      <c r="AL23" s="319">
        <f t="shared" si="6"/>
        <v>4440</v>
      </c>
      <c r="AM23" s="320">
        <f t="shared" si="2"/>
        <v>844578.71549999993</v>
      </c>
      <c r="AN23" s="321">
        <f t="shared" si="9"/>
        <v>16093.479452054795</v>
      </c>
      <c r="AO23" s="653">
        <v>41.27</v>
      </c>
      <c r="AP23" s="653">
        <f t="shared" si="7"/>
        <v>17095.956164383562</v>
      </c>
      <c r="AQ23" s="639">
        <v>33914.367123287666</v>
      </c>
    </row>
    <row r="24" spans="1:43" customFormat="1" ht="15" x14ac:dyDescent="0.25">
      <c r="A24" s="248">
        <v>22</v>
      </c>
      <c r="B24" s="572" t="s">
        <v>881</v>
      </c>
      <c r="C24" s="249" t="s">
        <v>380</v>
      </c>
      <c r="D24" s="249" t="s">
        <v>303</v>
      </c>
      <c r="E24" s="249" t="s">
        <v>611</v>
      </c>
      <c r="F24" s="249" t="s">
        <v>612</v>
      </c>
      <c r="G24" s="249" t="s">
        <v>616</v>
      </c>
      <c r="H24" s="250">
        <v>15000</v>
      </c>
      <c r="I24" s="250">
        <v>35000</v>
      </c>
      <c r="J24" s="250">
        <v>50000</v>
      </c>
      <c r="K24" s="248" t="s">
        <v>304</v>
      </c>
      <c r="L24" s="249" t="s">
        <v>309</v>
      </c>
      <c r="M24" s="251">
        <v>45677</v>
      </c>
      <c r="N24" s="253">
        <f t="shared" si="10"/>
        <v>45677</v>
      </c>
      <c r="O24" s="251">
        <v>46265</v>
      </c>
      <c r="P24" s="252">
        <f t="shared" si="3"/>
        <v>1.6136986301369862</v>
      </c>
      <c r="Q24" s="322">
        <f t="shared" si="4"/>
        <v>0.3</v>
      </c>
      <c r="R24" s="248">
        <v>65</v>
      </c>
      <c r="S24" s="250">
        <v>32874.145499999999</v>
      </c>
      <c r="T24" s="254">
        <v>24363.045000000002</v>
      </c>
      <c r="U24" s="254">
        <v>6342.4409999999998</v>
      </c>
      <c r="V24" s="612">
        <f t="shared" si="8"/>
        <v>63579.631499999996</v>
      </c>
      <c r="W24" s="622">
        <v>52888.5</v>
      </c>
      <c r="X24" s="484">
        <v>52888.5</v>
      </c>
      <c r="Y24" s="484">
        <v>52888.5</v>
      </c>
      <c r="Z24" s="484">
        <v>52888.5</v>
      </c>
      <c r="AA24" s="484">
        <v>52888.5</v>
      </c>
      <c r="AB24" s="484">
        <v>52888.5</v>
      </c>
      <c r="AC24" s="484">
        <v>52888.5</v>
      </c>
      <c r="AD24" s="484">
        <v>52888.5</v>
      </c>
      <c r="AE24" s="484">
        <v>52888.5</v>
      </c>
      <c r="AF24" s="484">
        <v>52888.5</v>
      </c>
      <c r="AG24" s="484">
        <v>52888.5</v>
      </c>
      <c r="AH24" s="632">
        <v>52888.5</v>
      </c>
      <c r="AI24" s="638">
        <f t="shared" si="0"/>
        <v>31733.1</v>
      </c>
      <c r="AJ24" s="319">
        <f t="shared" si="5"/>
        <v>5400</v>
      </c>
      <c r="AK24" s="319">
        <f t="shared" si="1"/>
        <v>1057.77</v>
      </c>
      <c r="AL24" s="319">
        <f t="shared" si="6"/>
        <v>4440</v>
      </c>
      <c r="AM24" s="320">
        <f t="shared" si="2"/>
        <v>1027804.2015</v>
      </c>
      <c r="AN24" s="321">
        <f t="shared" si="9"/>
        <v>16943.835616438355</v>
      </c>
      <c r="AO24" s="653">
        <v>26.36</v>
      </c>
      <c r="AP24" s="653">
        <f t="shared" si="7"/>
        <v>12999.452054794521</v>
      </c>
      <c r="AQ24" s="639">
        <v>30806.301369863013</v>
      </c>
    </row>
    <row r="25" spans="1:43" customFormat="1" ht="15" x14ac:dyDescent="0.25">
      <c r="A25" s="248">
        <v>23</v>
      </c>
      <c r="B25" s="572" t="s">
        <v>882</v>
      </c>
      <c r="C25" s="249" t="s">
        <v>384</v>
      </c>
      <c r="D25" s="249" t="s">
        <v>303</v>
      </c>
      <c r="E25" s="249" t="s">
        <v>611</v>
      </c>
      <c r="F25" s="249"/>
      <c r="G25" s="249"/>
      <c r="H25" s="250">
        <v>9000</v>
      </c>
      <c r="I25" s="250">
        <v>21000</v>
      </c>
      <c r="J25" s="250">
        <v>30000</v>
      </c>
      <c r="K25" s="248" t="s">
        <v>304</v>
      </c>
      <c r="L25" s="249" t="s">
        <v>333</v>
      </c>
      <c r="M25" s="251">
        <v>45831</v>
      </c>
      <c r="N25" s="253">
        <f t="shared" si="10"/>
        <v>45831</v>
      </c>
      <c r="O25" s="251">
        <v>46265</v>
      </c>
      <c r="P25" s="252">
        <f t="shared" si="3"/>
        <v>1.1917808219178083</v>
      </c>
      <c r="Q25" s="322">
        <f t="shared" si="4"/>
        <v>0.3</v>
      </c>
      <c r="R25" s="248">
        <v>40</v>
      </c>
      <c r="S25" s="254">
        <v>7187.0820000000003</v>
      </c>
      <c r="T25" s="254">
        <v>12404.815500000001</v>
      </c>
      <c r="U25" s="254">
        <v>7312</v>
      </c>
      <c r="V25" s="612">
        <f t="shared" si="8"/>
        <v>26903.897499999999</v>
      </c>
      <c r="W25" s="622">
        <v>31888.5</v>
      </c>
      <c r="X25" s="484">
        <v>31888.5</v>
      </c>
      <c r="Y25" s="484">
        <v>31888.5</v>
      </c>
      <c r="Z25" s="484">
        <v>31888.5</v>
      </c>
      <c r="AA25" s="484">
        <v>31888.5</v>
      </c>
      <c r="AB25" s="484">
        <v>31888.5</v>
      </c>
      <c r="AC25" s="484">
        <v>31888.5</v>
      </c>
      <c r="AD25" s="484">
        <v>31888.5</v>
      </c>
      <c r="AE25" s="484">
        <v>31888.5</v>
      </c>
      <c r="AF25" s="484">
        <v>31888.5</v>
      </c>
      <c r="AG25" s="484">
        <v>31888.5</v>
      </c>
      <c r="AH25" s="632">
        <v>31888.5</v>
      </c>
      <c r="AI25" s="638">
        <f t="shared" si="0"/>
        <v>19133.099999999999</v>
      </c>
      <c r="AJ25" s="319">
        <f t="shared" si="5"/>
        <v>3240</v>
      </c>
      <c r="AK25" s="319">
        <f t="shared" si="1"/>
        <v>637.77</v>
      </c>
      <c r="AL25" s="319">
        <f t="shared" si="6"/>
        <v>4440</v>
      </c>
      <c r="AM25" s="320">
        <f t="shared" si="2"/>
        <v>609828.46750000003</v>
      </c>
      <c r="AN25" s="321">
        <f t="shared" si="9"/>
        <v>7508.2191780821922</v>
      </c>
      <c r="AO25" s="653">
        <v>27.81</v>
      </c>
      <c r="AP25" s="653">
        <f t="shared" si="7"/>
        <v>8228.7123287671238</v>
      </c>
      <c r="AQ25" s="639">
        <v>16254.739726027397</v>
      </c>
    </row>
    <row r="26" spans="1:43" customFormat="1" ht="15" x14ac:dyDescent="0.25">
      <c r="A26" s="248">
        <v>24</v>
      </c>
      <c r="B26" s="572" t="s">
        <v>883</v>
      </c>
      <c r="C26" s="249" t="s">
        <v>386</v>
      </c>
      <c r="D26" s="249" t="s">
        <v>303</v>
      </c>
      <c r="E26" s="249" t="s">
        <v>620</v>
      </c>
      <c r="F26" s="249"/>
      <c r="G26" s="249"/>
      <c r="H26" s="250">
        <v>6000</v>
      </c>
      <c r="I26" s="250">
        <v>14000</v>
      </c>
      <c r="J26" s="250">
        <v>20000</v>
      </c>
      <c r="K26" s="248" t="s">
        <v>304</v>
      </c>
      <c r="L26" s="249" t="s">
        <v>333</v>
      </c>
      <c r="M26" s="251">
        <v>45887</v>
      </c>
      <c r="N26" s="253">
        <f t="shared" si="10"/>
        <v>45887</v>
      </c>
      <c r="O26" s="251">
        <v>46265</v>
      </c>
      <c r="P26" s="252">
        <f t="shared" si="3"/>
        <v>1.0383561643835617</v>
      </c>
      <c r="Q26" s="322">
        <f t="shared" si="4"/>
        <v>0.3</v>
      </c>
      <c r="R26" s="248"/>
      <c r="S26" s="250">
        <v>7187.0820000000003</v>
      </c>
      <c r="T26" s="248"/>
      <c r="U26" s="248"/>
      <c r="V26" s="612">
        <f t="shared" si="8"/>
        <v>7187.0820000000003</v>
      </c>
      <c r="W26" s="622">
        <v>21388.5</v>
      </c>
      <c r="X26" s="484">
        <v>21388.5</v>
      </c>
      <c r="Y26" s="484">
        <v>21388.5</v>
      </c>
      <c r="Z26" s="484">
        <v>21388.5</v>
      </c>
      <c r="AA26" s="484">
        <v>21388.5</v>
      </c>
      <c r="AB26" s="484">
        <v>21388.5</v>
      </c>
      <c r="AC26" s="484">
        <v>21388.5</v>
      </c>
      <c r="AD26" s="484">
        <v>21388.5</v>
      </c>
      <c r="AE26" s="484">
        <v>21388.5</v>
      </c>
      <c r="AF26" s="484">
        <v>21388.5</v>
      </c>
      <c r="AG26" s="484">
        <v>21388.5</v>
      </c>
      <c r="AH26" s="632">
        <v>21388.5</v>
      </c>
      <c r="AI26" s="638">
        <f t="shared" si="0"/>
        <v>12833.1</v>
      </c>
      <c r="AJ26" s="319">
        <f t="shared" si="5"/>
        <v>2160</v>
      </c>
      <c r="AK26" s="319">
        <f t="shared" si="1"/>
        <v>427.77</v>
      </c>
      <c r="AL26" s="319">
        <f t="shared" si="6"/>
        <v>4440</v>
      </c>
      <c r="AM26" s="320">
        <f t="shared" si="2"/>
        <v>399461.652</v>
      </c>
      <c r="AN26" s="321">
        <f t="shared" si="9"/>
        <v>4361.0958904109593</v>
      </c>
      <c r="AO26" s="653">
        <v>11.18</v>
      </c>
      <c r="AP26" s="653">
        <f t="shared" si="7"/>
        <v>2205.3698630136987</v>
      </c>
      <c r="AQ26" s="639">
        <v>6911.6712328767126</v>
      </c>
    </row>
    <row r="27" spans="1:43" customFormat="1" ht="15" x14ac:dyDescent="0.25">
      <c r="A27" s="248">
        <v>25</v>
      </c>
      <c r="B27" s="572" t="s">
        <v>883</v>
      </c>
      <c r="C27" s="249" t="s">
        <v>388</v>
      </c>
      <c r="D27" s="249" t="s">
        <v>303</v>
      </c>
      <c r="E27" s="249" t="s">
        <v>620</v>
      </c>
      <c r="F27" s="249"/>
      <c r="G27" s="249"/>
      <c r="H27" s="250">
        <v>9000</v>
      </c>
      <c r="I27" s="250">
        <v>21000</v>
      </c>
      <c r="J27" s="250">
        <v>30000</v>
      </c>
      <c r="K27" s="248" t="s">
        <v>389</v>
      </c>
      <c r="L27" s="249" t="s">
        <v>333</v>
      </c>
      <c r="M27" s="251">
        <v>45873</v>
      </c>
      <c r="N27" s="253">
        <f t="shared" si="10"/>
        <v>45873</v>
      </c>
      <c r="O27" s="251">
        <v>46265</v>
      </c>
      <c r="P27" s="252">
        <f t="shared" si="3"/>
        <v>1.0767123287671232</v>
      </c>
      <c r="Q27" s="322">
        <f t="shared" si="4"/>
        <v>0.3</v>
      </c>
      <c r="R27" s="248"/>
      <c r="S27" s="250">
        <v>6740.3595000000005</v>
      </c>
      <c r="T27" s="248"/>
      <c r="U27" s="248"/>
      <c r="V27" s="612">
        <f t="shared" si="8"/>
        <v>6740.3595000000005</v>
      </c>
      <c r="W27" s="622">
        <v>31888.5</v>
      </c>
      <c r="X27" s="484">
        <v>31888.5</v>
      </c>
      <c r="Y27" s="484">
        <v>31888.5</v>
      </c>
      <c r="Z27" s="484">
        <v>31888.5</v>
      </c>
      <c r="AA27" s="484">
        <v>31888.5</v>
      </c>
      <c r="AB27" s="484">
        <v>31888.5</v>
      </c>
      <c r="AC27" s="484">
        <v>31888.5</v>
      </c>
      <c r="AD27" s="484">
        <v>31888.5</v>
      </c>
      <c r="AE27" s="484">
        <v>31888.5</v>
      </c>
      <c r="AF27" s="484">
        <v>31888.5</v>
      </c>
      <c r="AG27" s="484">
        <v>31888.5</v>
      </c>
      <c r="AH27" s="632">
        <v>31888.5</v>
      </c>
      <c r="AI27" s="638">
        <f t="shared" si="0"/>
        <v>19133.099999999999</v>
      </c>
      <c r="AJ27" s="319">
        <f t="shared" si="5"/>
        <v>3240</v>
      </c>
      <c r="AK27" s="319">
        <f t="shared" si="1"/>
        <v>637.77</v>
      </c>
      <c r="AL27" s="319">
        <f t="shared" si="6"/>
        <v>4440</v>
      </c>
      <c r="AM27" s="320">
        <f t="shared" si="2"/>
        <v>589664.92950000009</v>
      </c>
      <c r="AN27" s="321">
        <f t="shared" si="9"/>
        <v>6783.2876712328762</v>
      </c>
      <c r="AO27" s="653">
        <v>0.5</v>
      </c>
      <c r="AP27" s="653">
        <f t="shared" si="7"/>
        <v>147.94520547945206</v>
      </c>
      <c r="AQ27" s="639">
        <v>7449.0410958904113</v>
      </c>
    </row>
    <row r="28" spans="1:43" customFormat="1" ht="15" x14ac:dyDescent="0.25">
      <c r="A28" s="248">
        <v>26</v>
      </c>
      <c r="B28" s="572" t="s">
        <v>884</v>
      </c>
      <c r="C28" s="249" t="s">
        <v>391</v>
      </c>
      <c r="D28" s="249" t="s">
        <v>303</v>
      </c>
      <c r="E28" s="249" t="s">
        <v>620</v>
      </c>
      <c r="F28" s="249"/>
      <c r="G28" s="249"/>
      <c r="H28" s="250">
        <v>5100</v>
      </c>
      <c r="I28" s="250">
        <v>11900</v>
      </c>
      <c r="J28" s="250">
        <v>17000</v>
      </c>
      <c r="K28" s="248" t="s">
        <v>304</v>
      </c>
      <c r="L28" s="249" t="s">
        <v>333</v>
      </c>
      <c r="M28" s="251">
        <v>45901</v>
      </c>
      <c r="N28" s="253">
        <f t="shared" si="10"/>
        <v>45901</v>
      </c>
      <c r="O28" s="251">
        <v>46265</v>
      </c>
      <c r="P28" s="252">
        <f t="shared" si="3"/>
        <v>1</v>
      </c>
      <c r="Q28" s="322">
        <f t="shared" si="4"/>
        <v>0.3</v>
      </c>
      <c r="R28" s="248"/>
      <c r="S28" s="250">
        <v>6108.3960000000006</v>
      </c>
      <c r="T28" s="248"/>
      <c r="U28" s="248"/>
      <c r="V28" s="612">
        <f t="shared" si="8"/>
        <v>6108.3960000000006</v>
      </c>
      <c r="W28" s="622">
        <v>18238.5</v>
      </c>
      <c r="X28" s="484">
        <v>18238.5</v>
      </c>
      <c r="Y28" s="484">
        <v>18238.5</v>
      </c>
      <c r="Z28" s="484">
        <v>18238.5</v>
      </c>
      <c r="AA28" s="484">
        <v>18238.5</v>
      </c>
      <c r="AB28" s="484">
        <v>18238.5</v>
      </c>
      <c r="AC28" s="484">
        <v>18238.5</v>
      </c>
      <c r="AD28" s="484">
        <v>18238.5</v>
      </c>
      <c r="AE28" s="484">
        <v>18238.5</v>
      </c>
      <c r="AF28" s="484">
        <v>18238.5</v>
      </c>
      <c r="AG28" s="484">
        <v>18238.5</v>
      </c>
      <c r="AH28" s="632">
        <v>18238.5</v>
      </c>
      <c r="AI28" s="638">
        <f t="shared" si="0"/>
        <v>10943.1</v>
      </c>
      <c r="AJ28" s="319">
        <f t="shared" si="5"/>
        <v>1836</v>
      </c>
      <c r="AK28" s="319">
        <f t="shared" si="1"/>
        <v>364.77</v>
      </c>
      <c r="AL28" s="319">
        <f t="shared" si="6"/>
        <v>4440</v>
      </c>
      <c r="AM28" s="320">
        <f t="shared" si="2"/>
        <v>341187.96600000001</v>
      </c>
      <c r="AN28" s="321">
        <f t="shared" si="9"/>
        <v>3570</v>
      </c>
      <c r="AO28" s="653">
        <v>-1.47</v>
      </c>
      <c r="AP28" s="653">
        <f t="shared" si="7"/>
        <v>-246.47671232876712</v>
      </c>
      <c r="AQ28" s="639">
        <v>3616.9479452054798</v>
      </c>
    </row>
    <row r="29" spans="1:43" customFormat="1" ht="15" x14ac:dyDescent="0.25">
      <c r="A29" s="248">
        <v>27</v>
      </c>
      <c r="B29" s="572" t="s">
        <v>885</v>
      </c>
      <c r="C29" s="249" t="s">
        <v>395</v>
      </c>
      <c r="D29" s="249" t="s">
        <v>303</v>
      </c>
      <c r="E29" s="249" t="s">
        <v>611</v>
      </c>
      <c r="F29" s="249"/>
      <c r="G29" s="249" t="s">
        <v>616</v>
      </c>
      <c r="H29" s="250">
        <v>7800</v>
      </c>
      <c r="I29" s="250">
        <v>18200</v>
      </c>
      <c r="J29" s="250">
        <v>26000</v>
      </c>
      <c r="K29" s="248" t="s">
        <v>304</v>
      </c>
      <c r="L29" s="249" t="s">
        <v>333</v>
      </c>
      <c r="M29" s="251">
        <v>45978</v>
      </c>
      <c r="N29" s="253">
        <f t="shared" si="10"/>
        <v>45978</v>
      </c>
      <c r="O29" s="251">
        <v>46265</v>
      </c>
      <c r="P29" s="252">
        <f t="shared" si="3"/>
        <v>0.78904109589041094</v>
      </c>
      <c r="Q29" s="322">
        <f t="shared" si="4"/>
        <v>0.3</v>
      </c>
      <c r="R29" s="248"/>
      <c r="S29" s="250">
        <v>10920.682499999999</v>
      </c>
      <c r="T29" s="248"/>
      <c r="U29" s="254">
        <v>3656.0684999999999</v>
      </c>
      <c r="V29" s="612">
        <f t="shared" si="8"/>
        <v>14576.750999999998</v>
      </c>
      <c r="W29" s="622">
        <v>27688.5</v>
      </c>
      <c r="X29" s="484">
        <v>27688.5</v>
      </c>
      <c r="Y29" s="484">
        <v>27688.5</v>
      </c>
      <c r="Z29" s="484">
        <v>27688.5</v>
      </c>
      <c r="AA29" s="484">
        <v>27688.5</v>
      </c>
      <c r="AB29" s="484">
        <v>27688.5</v>
      </c>
      <c r="AC29" s="484">
        <v>27688.5</v>
      </c>
      <c r="AD29" s="484">
        <v>27688.5</v>
      </c>
      <c r="AE29" s="484">
        <v>27688.5</v>
      </c>
      <c r="AF29" s="484">
        <v>27688.5</v>
      </c>
      <c r="AG29" s="484">
        <v>27688.5</v>
      </c>
      <c r="AH29" s="632">
        <v>27688.5</v>
      </c>
      <c r="AI29" s="638">
        <f t="shared" si="0"/>
        <v>16613.099999999999</v>
      </c>
      <c r="AJ29" s="319">
        <f t="shared" si="5"/>
        <v>2808</v>
      </c>
      <c r="AK29" s="319">
        <f t="shared" si="1"/>
        <v>553.77</v>
      </c>
      <c r="AL29" s="319">
        <f t="shared" si="6"/>
        <v>4440</v>
      </c>
      <c r="AM29" s="320">
        <f t="shared" si="2"/>
        <v>521241.321</v>
      </c>
      <c r="AN29" s="321">
        <f t="shared" si="9"/>
        <v>4308.1643835616442</v>
      </c>
      <c r="AO29" s="653">
        <v>-1.3</v>
      </c>
      <c r="AP29" s="653">
        <f t="shared" si="7"/>
        <v>-333.36986301369865</v>
      </c>
      <c r="AQ29" s="639">
        <v>-333.36986301369865</v>
      </c>
    </row>
    <row r="30" spans="1:43" customFormat="1" ht="15" x14ac:dyDescent="0.25">
      <c r="A30" s="248">
        <v>28</v>
      </c>
      <c r="B30" s="572" t="s">
        <v>886</v>
      </c>
      <c r="C30" s="249" t="s">
        <v>397</v>
      </c>
      <c r="D30" s="249" t="s">
        <v>303</v>
      </c>
      <c r="E30" s="249" t="s">
        <v>620</v>
      </c>
      <c r="F30" s="249"/>
      <c r="G30" s="249"/>
      <c r="H30" s="250">
        <v>9000</v>
      </c>
      <c r="I30" s="250">
        <v>21000</v>
      </c>
      <c r="J30" s="250">
        <v>30000</v>
      </c>
      <c r="K30" s="248" t="s">
        <v>304</v>
      </c>
      <c r="L30" s="249" t="s">
        <v>333</v>
      </c>
      <c r="M30" s="364">
        <v>46006</v>
      </c>
      <c r="N30" s="253">
        <f t="shared" si="10"/>
        <v>46006</v>
      </c>
      <c r="O30" s="251">
        <v>46265</v>
      </c>
      <c r="P30" s="252">
        <f t="shared" si="3"/>
        <v>0.71232876712328763</v>
      </c>
      <c r="Q30" s="322">
        <f t="shared" si="4"/>
        <v>0.3</v>
      </c>
      <c r="R30" s="248"/>
      <c r="S30" s="250">
        <v>8381.5409999999993</v>
      </c>
      <c r="T30" s="248"/>
      <c r="U30" s="248"/>
      <c r="V30" s="612">
        <f t="shared" si="8"/>
        <v>8381.5409999999993</v>
      </c>
      <c r="W30" s="622">
        <v>31888.5</v>
      </c>
      <c r="X30" s="484">
        <v>31888.5</v>
      </c>
      <c r="Y30" s="484">
        <v>31888.5</v>
      </c>
      <c r="Z30" s="484">
        <v>31888.5</v>
      </c>
      <c r="AA30" s="484">
        <v>31888.5</v>
      </c>
      <c r="AB30" s="484">
        <v>31888.5</v>
      </c>
      <c r="AC30" s="484">
        <v>31888.5</v>
      </c>
      <c r="AD30" s="484">
        <v>31888.5</v>
      </c>
      <c r="AE30" s="484">
        <v>31888.5</v>
      </c>
      <c r="AF30" s="484">
        <v>31888.5</v>
      </c>
      <c r="AG30" s="484">
        <v>31888.5</v>
      </c>
      <c r="AH30" s="632">
        <v>31888.5</v>
      </c>
      <c r="AI30" s="638">
        <f t="shared" si="0"/>
        <v>19133.099999999999</v>
      </c>
      <c r="AJ30" s="319">
        <f t="shared" si="5"/>
        <v>3240</v>
      </c>
      <c r="AK30" s="319">
        <f t="shared" si="1"/>
        <v>637.77</v>
      </c>
      <c r="AL30" s="319">
        <f t="shared" si="6"/>
        <v>4440</v>
      </c>
      <c r="AM30" s="320">
        <f t="shared" si="2"/>
        <v>591306.11100000003</v>
      </c>
      <c r="AN30" s="321">
        <f t="shared" si="9"/>
        <v>4487.6712328767117</v>
      </c>
      <c r="AO30" s="653">
        <v>7.4</v>
      </c>
      <c r="AP30" s="653">
        <f t="shared" si="7"/>
        <v>2189.5890410958905</v>
      </c>
      <c r="AQ30" s="639">
        <v>2189.5890410958905</v>
      </c>
    </row>
    <row r="31" spans="1:43" customFormat="1" ht="15" x14ac:dyDescent="0.25">
      <c r="A31" s="248">
        <v>29</v>
      </c>
      <c r="B31" s="572" t="s">
        <v>887</v>
      </c>
      <c r="C31" s="249" t="s">
        <v>399</v>
      </c>
      <c r="D31" s="249" t="s">
        <v>303</v>
      </c>
      <c r="E31" s="249" t="s">
        <v>620</v>
      </c>
      <c r="F31" s="249"/>
      <c r="G31" s="249"/>
      <c r="H31" s="250">
        <v>6000</v>
      </c>
      <c r="I31" s="250">
        <v>14000</v>
      </c>
      <c r="J31" s="250">
        <v>20000</v>
      </c>
      <c r="K31" s="248" t="s">
        <v>304</v>
      </c>
      <c r="L31" s="249" t="s">
        <v>356</v>
      </c>
      <c r="M31" s="364">
        <v>46006</v>
      </c>
      <c r="N31" s="253">
        <f t="shared" si="10"/>
        <v>46006</v>
      </c>
      <c r="O31" s="251">
        <v>46265</v>
      </c>
      <c r="P31" s="252">
        <f t="shared" si="3"/>
        <v>0.71232876712328763</v>
      </c>
      <c r="Q31" s="322">
        <f t="shared" si="4"/>
        <v>0.3</v>
      </c>
      <c r="R31" s="248"/>
      <c r="S31" s="250">
        <v>7318.8359999999993</v>
      </c>
      <c r="T31" s="248"/>
      <c r="U31" s="248"/>
      <c r="V31" s="612">
        <f t="shared" si="8"/>
        <v>7318.8359999999993</v>
      </c>
      <c r="W31" s="622">
        <v>21388.5</v>
      </c>
      <c r="X31" s="484">
        <v>21388.5</v>
      </c>
      <c r="Y31" s="484">
        <v>21388.5</v>
      </c>
      <c r="Z31" s="484">
        <v>21388.5</v>
      </c>
      <c r="AA31" s="484">
        <v>21388.5</v>
      </c>
      <c r="AB31" s="484">
        <v>21388.5</v>
      </c>
      <c r="AC31" s="484">
        <v>21388.5</v>
      </c>
      <c r="AD31" s="484">
        <v>21388.5</v>
      </c>
      <c r="AE31" s="484">
        <v>21388.5</v>
      </c>
      <c r="AF31" s="484">
        <v>21388.5</v>
      </c>
      <c r="AG31" s="484">
        <v>21388.5</v>
      </c>
      <c r="AH31" s="632">
        <v>21388.5</v>
      </c>
      <c r="AI31" s="638">
        <f t="shared" si="0"/>
        <v>12833.1</v>
      </c>
      <c r="AJ31" s="319">
        <f t="shared" si="5"/>
        <v>2160</v>
      </c>
      <c r="AK31" s="319">
        <f t="shared" si="1"/>
        <v>427.77</v>
      </c>
      <c r="AL31" s="319">
        <f t="shared" si="6"/>
        <v>4440</v>
      </c>
      <c r="AM31" s="320">
        <f t="shared" si="2"/>
        <v>399593.40600000002</v>
      </c>
      <c r="AN31" s="321">
        <f t="shared" si="9"/>
        <v>2991.7808219178082</v>
      </c>
      <c r="AO31" s="653">
        <v>7.4</v>
      </c>
      <c r="AP31" s="653">
        <f t="shared" si="7"/>
        <v>1459.7260273972604</v>
      </c>
      <c r="AQ31" s="639">
        <v>1459.7260273972604</v>
      </c>
    </row>
    <row r="32" spans="1:43" customFormat="1" ht="15" x14ac:dyDescent="0.25">
      <c r="A32" s="349">
        <v>30</v>
      </c>
      <c r="B32" s="572" t="s">
        <v>888</v>
      </c>
      <c r="C32" s="351" t="s">
        <v>381</v>
      </c>
      <c r="D32" s="352"/>
      <c r="E32" s="352" t="s">
        <v>611</v>
      </c>
      <c r="F32" s="352" t="s">
        <v>612</v>
      </c>
      <c r="G32" s="352" t="s">
        <v>616</v>
      </c>
      <c r="H32" s="475">
        <v>4500</v>
      </c>
      <c r="I32" s="475">
        <v>10500</v>
      </c>
      <c r="J32" s="475">
        <v>15000</v>
      </c>
      <c r="K32" s="349"/>
      <c r="L32" s="351" t="s">
        <v>309</v>
      </c>
      <c r="M32" s="364">
        <v>46055</v>
      </c>
      <c r="N32" s="356">
        <f t="shared" ref="N32:N34" si="11">+M32</f>
        <v>46055</v>
      </c>
      <c r="O32" s="353">
        <v>46265</v>
      </c>
      <c r="P32" s="357">
        <f t="shared" ref="P32:P34" si="12">+(O32-N32+1)/365</f>
        <v>0.57808219178082187</v>
      </c>
      <c r="Q32" s="358">
        <f t="shared" ref="Q32:Q34" si="13">H32/J32</f>
        <v>0.3</v>
      </c>
      <c r="R32" s="349"/>
      <c r="S32" s="254">
        <f>6311+25</f>
        <v>6336</v>
      </c>
      <c r="T32" s="254">
        <f>11790+25</f>
        <v>11815</v>
      </c>
      <c r="U32" s="254">
        <f>3457+25</f>
        <v>3482</v>
      </c>
      <c r="V32" s="612">
        <f t="shared" si="8"/>
        <v>21633</v>
      </c>
      <c r="W32" s="624"/>
      <c r="X32" s="608">
        <v>16138.5</v>
      </c>
      <c r="Y32" s="608">
        <v>16138.5</v>
      </c>
      <c r="Z32" s="608">
        <v>16138.5</v>
      </c>
      <c r="AA32" s="608">
        <v>16138.5</v>
      </c>
      <c r="AB32" s="608">
        <v>16138.5</v>
      </c>
      <c r="AC32" s="608">
        <v>16138.5</v>
      </c>
      <c r="AD32" s="608">
        <v>16138.5</v>
      </c>
      <c r="AE32" s="607">
        <v>16138.5</v>
      </c>
      <c r="AF32" s="607">
        <v>16138.5</v>
      </c>
      <c r="AG32" s="607">
        <v>16138.5</v>
      </c>
      <c r="AH32" s="634">
        <v>16138.5</v>
      </c>
      <c r="AI32" s="641">
        <v>12833.1</v>
      </c>
      <c r="AJ32" s="319">
        <f t="shared" si="5"/>
        <v>1620</v>
      </c>
      <c r="AK32" s="319">
        <v>427.77</v>
      </c>
      <c r="AL32" s="319">
        <f t="shared" si="6"/>
        <v>4440</v>
      </c>
      <c r="AM32" s="320">
        <f t="shared" si="2"/>
        <v>327749.07</v>
      </c>
      <c r="AN32" s="321">
        <f t="shared" si="9"/>
        <v>1820.958904109589</v>
      </c>
      <c r="AO32" s="653">
        <v>4</v>
      </c>
      <c r="AP32" s="653">
        <f t="shared" si="7"/>
        <v>591.78082191780823</v>
      </c>
      <c r="AQ32" s="639">
        <v>591.78082191780823</v>
      </c>
    </row>
    <row r="33" spans="1:47" customFormat="1" ht="15" x14ac:dyDescent="0.25">
      <c r="A33" s="349">
        <v>31</v>
      </c>
      <c r="B33" s="572" t="s">
        <v>889</v>
      </c>
      <c r="C33" s="351" t="s">
        <v>352</v>
      </c>
      <c r="D33" s="355"/>
      <c r="E33" s="352" t="s">
        <v>611</v>
      </c>
      <c r="F33" s="352" t="s">
        <v>612</v>
      </c>
      <c r="G33" s="352" t="s">
        <v>616</v>
      </c>
      <c r="H33" s="475">
        <v>4500</v>
      </c>
      <c r="I33" s="475">
        <v>10500</v>
      </c>
      <c r="J33" s="475">
        <v>15000</v>
      </c>
      <c r="K33" s="355"/>
      <c r="L33" s="351" t="s">
        <v>356</v>
      </c>
      <c r="M33" s="364">
        <v>46083</v>
      </c>
      <c r="N33" s="356">
        <f t="shared" si="11"/>
        <v>46083</v>
      </c>
      <c r="O33" s="353">
        <v>46265</v>
      </c>
      <c r="P33" s="357">
        <f t="shared" si="12"/>
        <v>0.50136986301369868</v>
      </c>
      <c r="Q33" s="358">
        <f t="shared" si="13"/>
        <v>0.3</v>
      </c>
      <c r="R33" s="355"/>
      <c r="S33" s="546">
        <v>5820.2864999999993</v>
      </c>
      <c r="T33" s="546">
        <v>13369.4925</v>
      </c>
      <c r="U33" s="546">
        <v>3483.8475000000003</v>
      </c>
      <c r="V33" s="612">
        <f t="shared" si="8"/>
        <v>22673.626499999998</v>
      </c>
      <c r="W33" s="625"/>
      <c r="X33" s="609"/>
      <c r="Y33" s="608">
        <v>16138.5</v>
      </c>
      <c r="Z33" s="608">
        <v>16138.5</v>
      </c>
      <c r="AA33" s="608">
        <v>16138.5</v>
      </c>
      <c r="AB33" s="608">
        <v>16138.5</v>
      </c>
      <c r="AC33" s="608">
        <v>16138.5</v>
      </c>
      <c r="AD33" s="608">
        <v>16138.5</v>
      </c>
      <c r="AE33" s="607">
        <v>16138.5</v>
      </c>
      <c r="AF33" s="607">
        <v>16138.5</v>
      </c>
      <c r="AG33" s="607">
        <v>16138.5</v>
      </c>
      <c r="AH33" s="634">
        <v>16138.5</v>
      </c>
      <c r="AI33" s="638">
        <f>AI32</f>
        <v>12833.1</v>
      </c>
      <c r="AJ33" s="319">
        <f t="shared" si="5"/>
        <v>1620</v>
      </c>
      <c r="AK33" s="319">
        <v>427.77</v>
      </c>
      <c r="AL33" s="319">
        <f t="shared" si="6"/>
        <v>4440</v>
      </c>
      <c r="AM33" s="320">
        <f t="shared" si="2"/>
        <v>312651.19650000002</v>
      </c>
      <c r="AN33" s="321">
        <f t="shared" si="9"/>
        <v>1579.3150684931509</v>
      </c>
      <c r="AO33" s="653">
        <v>2</v>
      </c>
      <c r="AP33" s="653">
        <f t="shared" si="7"/>
        <v>295.89041095890411</v>
      </c>
      <c r="AQ33" s="639">
        <v>295.89041095890411</v>
      </c>
    </row>
    <row r="34" spans="1:47" customFormat="1" ht="15" x14ac:dyDescent="0.25">
      <c r="A34" s="349">
        <v>32</v>
      </c>
      <c r="B34" s="572" t="s">
        <v>890</v>
      </c>
      <c r="C34" s="351" t="s">
        <v>414</v>
      </c>
      <c r="D34" s="355"/>
      <c r="E34" s="352" t="s">
        <v>620</v>
      </c>
      <c r="F34" s="355"/>
      <c r="G34" s="355"/>
      <c r="H34" s="475">
        <v>9900</v>
      </c>
      <c r="I34" s="475">
        <v>23100</v>
      </c>
      <c r="J34" s="475">
        <v>33000</v>
      </c>
      <c r="K34" s="355"/>
      <c r="L34" s="351" t="s">
        <v>333</v>
      </c>
      <c r="M34" s="364">
        <v>46104</v>
      </c>
      <c r="N34" s="356">
        <f t="shared" si="11"/>
        <v>46104</v>
      </c>
      <c r="O34" s="353">
        <v>46265</v>
      </c>
      <c r="P34" s="357">
        <f t="shared" si="12"/>
        <v>0.44383561643835617</v>
      </c>
      <c r="Q34" s="358">
        <f t="shared" si="13"/>
        <v>0.3</v>
      </c>
      <c r="R34" s="358"/>
      <c r="S34" s="254">
        <v>6845.84</v>
      </c>
      <c r="T34" s="322"/>
      <c r="U34" s="322"/>
      <c r="V34" s="612">
        <f t="shared" si="8"/>
        <v>6845.84</v>
      </c>
      <c r="W34" s="625"/>
      <c r="X34" s="609"/>
      <c r="Y34" s="608">
        <v>35038.5</v>
      </c>
      <c r="Z34" s="608">
        <v>35038.5</v>
      </c>
      <c r="AA34" s="608">
        <v>35038.5</v>
      </c>
      <c r="AB34" s="608">
        <v>35038.5</v>
      </c>
      <c r="AC34" s="608">
        <v>35038.5</v>
      </c>
      <c r="AD34" s="608">
        <v>35038.5</v>
      </c>
      <c r="AE34" s="607">
        <v>35038.5</v>
      </c>
      <c r="AF34" s="607">
        <v>35038.5</v>
      </c>
      <c r="AG34" s="607">
        <v>35038.5</v>
      </c>
      <c r="AH34" s="634">
        <v>35038.5</v>
      </c>
      <c r="AI34" s="638">
        <f>AI33</f>
        <v>12833.1</v>
      </c>
      <c r="AJ34" s="319">
        <f t="shared" si="5"/>
        <v>3564</v>
      </c>
      <c r="AK34" s="319">
        <v>427.77</v>
      </c>
      <c r="AL34" s="319">
        <f t="shared" si="6"/>
        <v>4440</v>
      </c>
      <c r="AM34" s="320">
        <f t="shared" si="2"/>
        <v>511095.41</v>
      </c>
      <c r="AN34" s="321">
        <f t="shared" si="9"/>
        <v>3075.7808219178082</v>
      </c>
      <c r="AO34" s="581"/>
      <c r="AP34" s="653">
        <f t="shared" si="7"/>
        <v>0</v>
      </c>
      <c r="AQ34" s="639"/>
    </row>
    <row r="35" spans="1:47" customFormat="1" ht="15" x14ac:dyDescent="0.25">
      <c r="A35" s="349">
        <v>33</v>
      </c>
      <c r="B35" s="572" t="s">
        <v>891</v>
      </c>
      <c r="C35" s="352" t="s">
        <v>648</v>
      </c>
      <c r="D35" s="355"/>
      <c r="E35" s="352"/>
      <c r="F35" s="355"/>
      <c r="G35" s="355"/>
      <c r="H35" s="475">
        <v>10500</v>
      </c>
      <c r="I35" s="475">
        <v>24500</v>
      </c>
      <c r="J35" s="475">
        <v>35000</v>
      </c>
      <c r="K35" s="355"/>
      <c r="L35" s="352" t="s">
        <v>650</v>
      </c>
      <c r="M35" s="364">
        <v>46155</v>
      </c>
      <c r="N35" s="356"/>
      <c r="O35" s="353"/>
      <c r="P35" s="357">
        <f t="shared" ref="P35:P36" si="14">+(O35-N35+1)/365</f>
        <v>2.7397260273972603E-3</v>
      </c>
      <c r="Q35" s="358">
        <f t="shared" ref="Q35:Q36" si="15">H35/J35</f>
        <v>0.3</v>
      </c>
      <c r="R35" s="358"/>
      <c r="S35" s="254">
        <v>8100</v>
      </c>
      <c r="T35" s="322"/>
      <c r="U35" s="322"/>
      <c r="V35" s="612">
        <f t="shared" si="8"/>
        <v>8100</v>
      </c>
      <c r="W35" s="625"/>
      <c r="X35" s="609"/>
      <c r="Y35" s="608"/>
      <c r="Z35" s="608"/>
      <c r="AA35" s="608">
        <v>37138.5</v>
      </c>
      <c r="AB35" s="608">
        <v>37138.5</v>
      </c>
      <c r="AC35" s="608">
        <v>37138.5</v>
      </c>
      <c r="AD35" s="608">
        <v>37138.5</v>
      </c>
      <c r="AE35" s="607">
        <v>37138.5</v>
      </c>
      <c r="AF35" s="607">
        <v>37138.5</v>
      </c>
      <c r="AG35" s="607">
        <v>37138.5</v>
      </c>
      <c r="AH35" s="634">
        <v>37138.5</v>
      </c>
      <c r="AI35" s="638">
        <f>AI34</f>
        <v>12833.1</v>
      </c>
      <c r="AJ35" s="319">
        <f t="shared" si="5"/>
        <v>3780</v>
      </c>
      <c r="AK35" s="319">
        <v>427.77</v>
      </c>
      <c r="AL35" s="319">
        <f t="shared" si="6"/>
        <v>4440</v>
      </c>
      <c r="AM35" s="320">
        <f t="shared" si="2"/>
        <v>461880.57</v>
      </c>
      <c r="AN35" s="321">
        <f t="shared" si="9"/>
        <v>20.136986301369863</v>
      </c>
      <c r="AO35" s="581"/>
      <c r="AP35" s="653">
        <f t="shared" si="7"/>
        <v>0</v>
      </c>
      <c r="AQ35" s="639"/>
    </row>
    <row r="36" spans="1:47" customFormat="1" ht="15" x14ac:dyDescent="0.25">
      <c r="A36" s="349">
        <v>34</v>
      </c>
      <c r="B36" s="572" t="s">
        <v>892</v>
      </c>
      <c r="C36" s="352" t="s">
        <v>649</v>
      </c>
      <c r="D36" s="355"/>
      <c r="E36" s="352"/>
      <c r="F36" s="355"/>
      <c r="G36" s="355"/>
      <c r="H36" s="475">
        <v>26600</v>
      </c>
      <c r="I36" s="475">
        <v>11400</v>
      </c>
      <c r="J36" s="475">
        <v>38000</v>
      </c>
      <c r="K36" s="355"/>
      <c r="L36" s="352" t="s">
        <v>650</v>
      </c>
      <c r="M36" s="364">
        <v>46132</v>
      </c>
      <c r="N36" s="356"/>
      <c r="O36" s="353"/>
      <c r="P36" s="357">
        <f t="shared" si="14"/>
        <v>2.7397260273972603E-3</v>
      </c>
      <c r="Q36" s="358">
        <f t="shared" si="15"/>
        <v>0.7</v>
      </c>
      <c r="R36" s="358"/>
      <c r="S36" s="254">
        <v>31000</v>
      </c>
      <c r="T36" s="322"/>
      <c r="U36" s="322"/>
      <c r="V36" s="612">
        <f t="shared" si="8"/>
        <v>31000</v>
      </c>
      <c r="W36" s="625"/>
      <c r="X36" s="609"/>
      <c r="Y36" s="608"/>
      <c r="Z36" s="608"/>
      <c r="AA36" s="608">
        <v>40288.5</v>
      </c>
      <c r="AB36" s="608">
        <v>40288.5</v>
      </c>
      <c r="AC36" s="608">
        <v>40288.5</v>
      </c>
      <c r="AD36" s="608">
        <v>40288.5</v>
      </c>
      <c r="AE36" s="607">
        <v>40288.5</v>
      </c>
      <c r="AF36" s="607">
        <v>40288.5</v>
      </c>
      <c r="AG36" s="607">
        <v>40288.5</v>
      </c>
      <c r="AH36" s="634">
        <v>40288.5</v>
      </c>
      <c r="AI36" s="638">
        <f>AI35</f>
        <v>12833.1</v>
      </c>
      <c r="AJ36" s="319">
        <f t="shared" si="5"/>
        <v>9576</v>
      </c>
      <c r="AK36" s="319">
        <v>427.77</v>
      </c>
      <c r="AL36" s="319">
        <f t="shared" si="6"/>
        <v>4440</v>
      </c>
      <c r="AM36" s="320">
        <f t="shared" si="2"/>
        <v>585328.57000000007</v>
      </c>
      <c r="AN36" s="321">
        <f t="shared" si="9"/>
        <v>51.013698630136986</v>
      </c>
      <c r="AO36" s="581"/>
      <c r="AP36" s="653">
        <f t="shared" si="7"/>
        <v>0</v>
      </c>
      <c r="AQ36" s="639"/>
    </row>
    <row r="37" spans="1:47" customFormat="1" ht="15.75" thickBot="1" x14ac:dyDescent="0.3">
      <c r="A37" s="349">
        <v>35</v>
      </c>
      <c r="B37" s="572" t="s">
        <v>893</v>
      </c>
      <c r="C37" s="354" t="s">
        <v>416</v>
      </c>
      <c r="D37" s="355"/>
      <c r="E37" s="352" t="s">
        <v>611</v>
      </c>
      <c r="F37" s="355"/>
      <c r="G37" s="355"/>
      <c r="H37" s="475">
        <v>10500</v>
      </c>
      <c r="I37" s="475">
        <v>24500</v>
      </c>
      <c r="J37" s="475">
        <v>35000</v>
      </c>
      <c r="K37" s="355"/>
      <c r="L37" s="355"/>
      <c r="M37" s="364">
        <v>46211</v>
      </c>
      <c r="N37" s="356"/>
      <c r="O37" s="353"/>
      <c r="P37" s="357"/>
      <c r="Q37" s="358"/>
      <c r="R37" s="358"/>
      <c r="S37" s="254">
        <f>5793+692</f>
        <v>6485</v>
      </c>
      <c r="T37" s="254">
        <f>13342.46+314.68</f>
        <v>13657.14</v>
      </c>
      <c r="U37" s="254">
        <v>7311.74</v>
      </c>
      <c r="V37" s="612">
        <f t="shared" si="8"/>
        <v>27453.879999999997</v>
      </c>
      <c r="W37" s="626"/>
      <c r="X37" s="627"/>
      <c r="Y37" s="627"/>
      <c r="Z37" s="627"/>
      <c r="AA37" s="627"/>
      <c r="AB37" s="627"/>
      <c r="AC37" s="627">
        <v>40288.5</v>
      </c>
      <c r="AD37" s="627">
        <v>40288.5</v>
      </c>
      <c r="AE37" s="628">
        <v>40288.5</v>
      </c>
      <c r="AF37" s="628">
        <v>40288.5</v>
      </c>
      <c r="AG37" s="628">
        <v>40288.5</v>
      </c>
      <c r="AH37" s="635">
        <v>40288.5</v>
      </c>
      <c r="AI37" s="642">
        <f>AI36</f>
        <v>12833.1</v>
      </c>
      <c r="AJ37" s="643">
        <f t="shared" si="5"/>
        <v>3780</v>
      </c>
      <c r="AK37" s="643">
        <v>427.77</v>
      </c>
      <c r="AL37" s="643">
        <f t="shared" si="6"/>
        <v>4440</v>
      </c>
      <c r="AM37" s="644">
        <f t="shared" si="2"/>
        <v>425857.45</v>
      </c>
      <c r="AN37" s="645"/>
      <c r="AO37" s="646"/>
      <c r="AP37" s="668">
        <f t="shared" si="7"/>
        <v>0</v>
      </c>
      <c r="AQ37" s="647"/>
    </row>
    <row r="38" spans="1:47" ht="12.75" thickTop="1" x14ac:dyDescent="0.2">
      <c r="R38" s="256"/>
      <c r="T38" s="256"/>
      <c r="U38" s="256"/>
      <c r="Z38" s="122"/>
      <c r="AD38" s="423">
        <f>SUM(AD3:AD37)</f>
        <v>1146301.4955</v>
      </c>
      <c r="AE38" s="423">
        <f>SUM(AE3:AE37)</f>
        <v>1146301.4955</v>
      </c>
      <c r="AJ38" s="122"/>
      <c r="AK38" s="122"/>
      <c r="AL38" s="122"/>
      <c r="AN38" s="636">
        <v>23498</v>
      </c>
      <c r="AO38" s="298"/>
      <c r="AP38" s="298"/>
      <c r="AQ38" s="298">
        <f>SUM(AQ3:AQ33)</f>
        <v>761315.71747945203</v>
      </c>
      <c r="AR38" s="122"/>
      <c r="AS38" s="122"/>
      <c r="AT38" s="122"/>
      <c r="AU38" s="122"/>
    </row>
    <row r="39" spans="1:47" x14ac:dyDescent="0.2">
      <c r="R39" s="256"/>
      <c r="T39" s="256"/>
      <c r="U39" s="256"/>
      <c r="Z39" s="122"/>
      <c r="AJ39" s="122"/>
      <c r="AK39" s="122"/>
      <c r="AL39" s="122"/>
      <c r="AN39" s="298"/>
      <c r="AO39" s="298"/>
      <c r="AP39" s="298"/>
      <c r="AQ39" s="298">
        <v>745912.07747945201</v>
      </c>
      <c r="AR39" s="122"/>
      <c r="AS39" s="122"/>
      <c r="AT39" s="122"/>
      <c r="AU39" s="122"/>
    </row>
    <row r="40" spans="1:47" x14ac:dyDescent="0.2">
      <c r="R40" s="256"/>
      <c r="T40" s="256"/>
      <c r="U40" s="256"/>
      <c r="Z40" s="122"/>
      <c r="AJ40" s="122"/>
      <c r="AK40" s="122"/>
      <c r="AL40" s="122"/>
      <c r="AN40" s="298"/>
      <c r="AO40" s="298"/>
      <c r="AP40" s="298"/>
      <c r="AQ40" s="298"/>
      <c r="AR40" s="122"/>
      <c r="AS40" s="122"/>
      <c r="AT40" s="122"/>
      <c r="AU40" s="122"/>
    </row>
    <row r="41" spans="1:47" x14ac:dyDescent="0.2">
      <c r="R41" s="256"/>
      <c r="T41" s="256"/>
      <c r="U41" s="256"/>
      <c r="Z41" s="122"/>
      <c r="AJ41" s="122"/>
      <c r="AK41" s="122"/>
      <c r="AL41" s="122"/>
      <c r="AN41" s="298"/>
      <c r="AO41" s="298"/>
      <c r="AP41" s="298"/>
      <c r="AQ41" s="298"/>
      <c r="AR41" s="122"/>
      <c r="AS41" s="122"/>
      <c r="AT41" s="122"/>
      <c r="AU41" s="122"/>
    </row>
    <row r="42" spans="1:47" ht="15.75" x14ac:dyDescent="0.25">
      <c r="M42" s="365"/>
      <c r="S42" s="324">
        <f>SUM(S3:S37)</f>
        <v>594119.75599999994</v>
      </c>
      <c r="T42" s="324">
        <f t="shared" ref="T42:U42" si="16">SUM(T3:T37)</f>
        <v>350013.20650000003</v>
      </c>
      <c r="U42" s="324">
        <f t="shared" si="16"/>
        <v>84905.695500000002</v>
      </c>
      <c r="V42" s="344">
        <f>SUM(V3:V37)</f>
        <v>1029038.6579999999</v>
      </c>
      <c r="AN42" s="388">
        <f>SUM(AN3:AN38)</f>
        <v>638564.55835616437</v>
      </c>
      <c r="AO42" s="388"/>
      <c r="AP42" s="388"/>
      <c r="AQ42" s="388"/>
      <c r="AR42" s="122"/>
      <c r="AS42" s="122"/>
      <c r="AT42" s="122"/>
      <c r="AU42" s="122"/>
    </row>
    <row r="43" spans="1:47" ht="15" x14ac:dyDescent="0.25">
      <c r="D43" s="259" t="s">
        <v>450</v>
      </c>
      <c r="E43" s="259"/>
      <c r="F43" s="259"/>
      <c r="G43" s="259"/>
      <c r="H43" s="260">
        <f>MAX(H3:H37)</f>
        <v>42000</v>
      </c>
      <c r="I43" s="261"/>
      <c r="J43" s="260">
        <f>MAX(J3:J31)</f>
        <v>66000</v>
      </c>
      <c r="AA43" s="345">
        <v>46143</v>
      </c>
      <c r="AB43" s="345">
        <v>46174</v>
      </c>
      <c r="AC43" s="345">
        <v>46204</v>
      </c>
      <c r="AD43" s="345">
        <v>46235</v>
      </c>
      <c r="AE43" s="345">
        <v>46266</v>
      </c>
      <c r="AF43" s="345">
        <v>46296</v>
      </c>
      <c r="AG43" s="345">
        <v>46327</v>
      </c>
      <c r="AH43" s="345">
        <v>46357</v>
      </c>
      <c r="AI43" s="345" t="s">
        <v>293</v>
      </c>
      <c r="AJ43" s="345" t="s">
        <v>444</v>
      </c>
      <c r="AK43" s="345"/>
      <c r="AL43" s="345"/>
      <c r="AM43" s="345"/>
      <c r="AR43" s="122"/>
      <c r="AS43" s="122"/>
      <c r="AT43" s="122"/>
      <c r="AU43" s="122"/>
    </row>
    <row r="44" spans="1:47" s="337" customFormat="1" ht="30" customHeight="1" x14ac:dyDescent="0.25">
      <c r="D44" s="338" t="s">
        <v>471</v>
      </c>
      <c r="E44" s="338"/>
      <c r="F44" s="338"/>
      <c r="G44" s="338"/>
      <c r="H44" s="339">
        <f>MIN(H3:H37)</f>
        <v>2677</v>
      </c>
      <c r="I44" s="340"/>
      <c r="J44" s="339">
        <f>MIN(J3:J31)</f>
        <v>4461</v>
      </c>
      <c r="O44" s="476">
        <v>46160</v>
      </c>
      <c r="S44" s="341">
        <f>SUM(S3:S38)</f>
        <v>594119.75599999994</v>
      </c>
      <c r="T44" s="341">
        <f>SUM(T3:T38)</f>
        <v>350013.20650000003</v>
      </c>
      <c r="U44" s="341">
        <f>SUM(U3:U38)</f>
        <v>84905.695500000002</v>
      </c>
      <c r="V44" s="341">
        <f>SUM(V3:V38)</f>
        <v>1029038.6579999999</v>
      </c>
      <c r="W44" s="342">
        <f>SUM(W3:W37)</f>
        <v>961270.49549999996</v>
      </c>
      <c r="X44" s="342">
        <f t="shared" ref="X44:AM44" si="17">SUM(X3:X37)</f>
        <v>977408.99549999996</v>
      </c>
      <c r="Y44" s="342">
        <f t="shared" si="17"/>
        <v>1028585.9955</v>
      </c>
      <c r="Z44" s="342">
        <f t="shared" si="17"/>
        <v>1028585.9955</v>
      </c>
      <c r="AA44" s="346">
        <f t="shared" si="17"/>
        <v>1106012.9955</v>
      </c>
      <c r="AB44" s="346">
        <f t="shared" si="17"/>
        <v>1106012.9955</v>
      </c>
      <c r="AC44" s="346">
        <f t="shared" si="17"/>
        <v>1146301.4955</v>
      </c>
      <c r="AD44" s="346">
        <f t="shared" si="17"/>
        <v>1146301.4955</v>
      </c>
      <c r="AE44" s="346">
        <f t="shared" si="17"/>
        <v>1146301.4955</v>
      </c>
      <c r="AF44" s="346">
        <f t="shared" si="17"/>
        <v>1146301.4955</v>
      </c>
      <c r="AG44" s="346">
        <f t="shared" si="17"/>
        <v>1146301.4955</v>
      </c>
      <c r="AH44" s="346">
        <f t="shared" si="17"/>
        <v>1146301.4955</v>
      </c>
      <c r="AI44" s="348">
        <f t="shared" si="17"/>
        <v>653760.89729999949</v>
      </c>
      <c r="AJ44" s="348">
        <f t="shared" si="17"/>
        <v>146517.84</v>
      </c>
      <c r="AK44" s="348">
        <f t="shared" si="17"/>
        <v>21792.029910000008</v>
      </c>
      <c r="AL44" s="348">
        <f t="shared" si="17"/>
        <v>152070</v>
      </c>
      <c r="AM44" s="348">
        <f t="shared" si="17"/>
        <v>21423406.232310001</v>
      </c>
      <c r="AN44" s="343">
        <f>SUM(AN3:AN38)</f>
        <v>638564.55835616437</v>
      </c>
      <c r="AO44" s="343"/>
      <c r="AP44" s="343"/>
      <c r="AQ44" s="343"/>
    </row>
    <row r="45" spans="1:47" ht="15" x14ac:dyDescent="0.25">
      <c r="D45" s="262" t="s">
        <v>476</v>
      </c>
      <c r="E45" s="262"/>
      <c r="F45" s="262"/>
      <c r="G45" s="262"/>
      <c r="H45" s="263">
        <f>MEDIAN(H3:H37)</f>
        <v>9000</v>
      </c>
      <c r="I45" s="264"/>
      <c r="J45" s="263">
        <f>MEDIAN(J3:J31)</f>
        <v>30000</v>
      </c>
      <c r="T45" s="257">
        <f>SUM(T44:U44)</f>
        <v>434918.902</v>
      </c>
      <c r="AJ45" s="177">
        <f>AJ44+AK44</f>
        <v>168309.86991000001</v>
      </c>
      <c r="AM45" s="325"/>
      <c r="AR45" s="122"/>
      <c r="AS45" s="122"/>
      <c r="AT45" s="122"/>
      <c r="AU45" s="122"/>
    </row>
    <row r="46" spans="1:47" x14ac:dyDescent="0.2">
      <c r="AA46" s="265"/>
      <c r="AR46" s="122"/>
      <c r="AS46" s="122"/>
      <c r="AT46" s="122"/>
      <c r="AU46" s="122"/>
    </row>
    <row r="47" spans="1:47" ht="15.75" x14ac:dyDescent="0.25">
      <c r="R47" s="296" t="s">
        <v>627</v>
      </c>
      <c r="S47" s="297">
        <f>MAX(S3:S37)</f>
        <v>41847.812999999995</v>
      </c>
      <c r="T47" s="297">
        <f>MAX(T3:T37)</f>
        <v>34157.949000000001</v>
      </c>
      <c r="U47" s="297">
        <f>MAX(U3:U37)</f>
        <v>11760</v>
      </c>
      <c r="V47" s="326">
        <f>MAX(V3:V37)</f>
        <v>75917.625</v>
      </c>
      <c r="AA47" s="469" t="s">
        <v>699</v>
      </c>
      <c r="AB47" s="470">
        <v>41700000</v>
      </c>
      <c r="AC47" s="90"/>
      <c r="AH47" s="347" t="s">
        <v>627</v>
      </c>
      <c r="AI47" s="297">
        <f>MAX(AI3:AI37)</f>
        <v>41813.1</v>
      </c>
      <c r="AJ47" s="297">
        <f>MAX(AJ3:AJ37)</f>
        <v>15120</v>
      </c>
      <c r="AR47" s="122"/>
      <c r="AS47" s="122"/>
      <c r="AT47" s="122"/>
      <c r="AU47" s="122"/>
    </row>
    <row r="48" spans="1:47" ht="15.75" x14ac:dyDescent="0.25">
      <c r="R48" s="296" t="s">
        <v>628</v>
      </c>
      <c r="S48" s="297">
        <f>MEDIAN(S3:S37)</f>
        <v>10817.425499999999</v>
      </c>
      <c r="T48" s="297">
        <f>MEDIAN(T3:T37)</f>
        <v>17998.648499999999</v>
      </c>
      <c r="U48" s="297">
        <f>MEDIAN(U3:U37)</f>
        <v>5670.6982499999995</v>
      </c>
      <c r="V48" s="326">
        <f>MEDIAN(V3:V37)</f>
        <v>22673.626499999998</v>
      </c>
      <c r="AA48" s="469" t="s">
        <v>818</v>
      </c>
      <c r="AB48" s="471">
        <v>36634124.120999984</v>
      </c>
      <c r="AC48" s="90"/>
      <c r="AH48" s="347" t="s">
        <v>628</v>
      </c>
      <c r="AI48" s="297">
        <f>MEDIAN(AI3:AI37)</f>
        <v>15983.099999999999</v>
      </c>
      <c r="AJ48" s="297">
        <f>MEDIAN(AJ3:AJ37)</f>
        <v>3240</v>
      </c>
      <c r="AR48" s="122"/>
      <c r="AS48" s="122"/>
      <c r="AT48" s="122"/>
      <c r="AU48" s="122"/>
    </row>
    <row r="49" spans="2:48" ht="15.75" x14ac:dyDescent="0.25">
      <c r="B49" s="651"/>
      <c r="R49" s="296" t="s">
        <v>629</v>
      </c>
      <c r="S49" s="297">
        <f>MIN(S3:S37)</f>
        <v>5820.2864999999993</v>
      </c>
      <c r="T49" s="297">
        <f>MIN(T3:T37)</f>
        <v>8469.6779999999999</v>
      </c>
      <c r="U49" s="297">
        <f>MIN(U3:U37)</f>
        <v>3482</v>
      </c>
      <c r="V49" s="326">
        <f>MEDIAN(V4:V38)</f>
        <v>22153.313249999999</v>
      </c>
      <c r="AA49" s="462" t="s">
        <v>820</v>
      </c>
      <c r="AB49" s="463">
        <f>AB47-AB48</f>
        <v>5065875.8790000156</v>
      </c>
      <c r="AC49" s="90"/>
      <c r="AH49" s="347" t="s">
        <v>629</v>
      </c>
      <c r="AI49" s="297">
        <f>MIN(AI3:AI37)</f>
        <v>3352.6772999999998</v>
      </c>
      <c r="AR49" s="122"/>
      <c r="AS49" s="122"/>
      <c r="AT49" s="122"/>
      <c r="AU49" s="122"/>
    </row>
    <row r="50" spans="2:48" ht="15.75" x14ac:dyDescent="0.25">
      <c r="B50" s="651"/>
      <c r="AA50" s="917" t="s">
        <v>819</v>
      </c>
      <c r="AB50" s="917"/>
      <c r="AC50" s="917"/>
      <c r="AR50" s="122"/>
      <c r="AS50" s="122"/>
      <c r="AT50" s="122"/>
      <c r="AU50" s="122"/>
    </row>
    <row r="51" spans="2:48" ht="15.75" x14ac:dyDescent="0.25">
      <c r="B51" s="651"/>
      <c r="AA51" s="464">
        <v>46174</v>
      </c>
      <c r="AB51" s="465">
        <v>1146301.4955</v>
      </c>
      <c r="AC51" s="466" t="s">
        <v>600</v>
      </c>
      <c r="AR51" s="122"/>
      <c r="AS51" s="265"/>
      <c r="AT51" s="265"/>
    </row>
    <row r="52" spans="2:48" ht="15.75" x14ac:dyDescent="0.25">
      <c r="B52" s="651"/>
      <c r="W52" s="318"/>
      <c r="AA52" s="464">
        <v>46204</v>
      </c>
      <c r="AB52" s="465">
        <v>1146301.4955</v>
      </c>
      <c r="AC52" s="466" t="s">
        <v>600</v>
      </c>
      <c r="AR52" s="122"/>
      <c r="AS52" s="265"/>
      <c r="AT52" s="265"/>
    </row>
    <row r="53" spans="2:48" ht="15.75" x14ac:dyDescent="0.25">
      <c r="W53" s="318"/>
      <c r="AA53" s="464">
        <v>46235</v>
      </c>
      <c r="AB53" s="465">
        <v>1146301.4955</v>
      </c>
      <c r="AC53" s="466" t="s">
        <v>600</v>
      </c>
    </row>
    <row r="54" spans="2:48" ht="15.75" x14ac:dyDescent="0.25">
      <c r="W54" s="295"/>
      <c r="AA54" s="473" t="s">
        <v>487</v>
      </c>
      <c r="AB54" s="474">
        <f>M80</f>
        <v>638564.55835616437</v>
      </c>
      <c r="AC54" s="466" t="s">
        <v>487</v>
      </c>
      <c r="AR54" s="266"/>
      <c r="AS54" s="267" t="s">
        <v>455</v>
      </c>
      <c r="AT54" s="267" t="s">
        <v>456</v>
      </c>
      <c r="AU54" s="267" t="s">
        <v>457</v>
      </c>
    </row>
    <row r="55" spans="2:48" ht="15.75" x14ac:dyDescent="0.25">
      <c r="L55" s="374" t="s">
        <v>685</v>
      </c>
      <c r="M55" s="374">
        <v>2023</v>
      </c>
      <c r="N55" s="374">
        <v>2024</v>
      </c>
      <c r="O55" s="374">
        <v>2025</v>
      </c>
      <c r="P55" s="374">
        <v>2026</v>
      </c>
      <c r="Q55" s="374"/>
      <c r="R55" s="270" t="s">
        <v>658</v>
      </c>
      <c r="S55" s="270"/>
      <c r="T55" s="270"/>
      <c r="AA55" s="466" t="s">
        <v>443</v>
      </c>
      <c r="AB55" s="465">
        <v>866000</v>
      </c>
      <c r="AC55" s="466" t="s">
        <v>680</v>
      </c>
      <c r="AI55" s="255" t="s">
        <v>625</v>
      </c>
      <c r="AR55" s="268"/>
      <c r="AS55" s="269">
        <v>37</v>
      </c>
      <c r="AT55" s="269">
        <v>38</v>
      </c>
      <c r="AU55" s="269">
        <v>39</v>
      </c>
    </row>
    <row r="56" spans="2:48" ht="15.75" x14ac:dyDescent="0.25">
      <c r="L56" s="375" t="s">
        <v>686</v>
      </c>
      <c r="M56" s="375">
        <v>25</v>
      </c>
      <c r="N56" s="375">
        <v>28</v>
      </c>
      <c r="O56" s="375">
        <v>30</v>
      </c>
      <c r="P56" s="375">
        <v>35</v>
      </c>
      <c r="Q56" s="375"/>
      <c r="R56" s="270" t="s">
        <v>652</v>
      </c>
      <c r="S56" s="360" t="e">
        <f>SUM(#REF!)*4</f>
        <v>#REF!</v>
      </c>
      <c r="T56" s="270"/>
      <c r="AA56" s="467" t="s">
        <v>821</v>
      </c>
      <c r="AB56" s="468">
        <f>SUM(AB51:AB55)</f>
        <v>4943469.0448561646</v>
      </c>
      <c r="AC56" s="467"/>
      <c r="AI56" s="255"/>
      <c r="AR56" s="258"/>
      <c r="AS56" s="271">
        <v>9000</v>
      </c>
      <c r="AT56" s="271">
        <f>AS56+AS59</f>
        <v>9000</v>
      </c>
      <c r="AU56" s="271">
        <f>AT56+AS59</f>
        <v>9000</v>
      </c>
    </row>
    <row r="57" spans="2:48" ht="16.5" thickBot="1" x14ac:dyDescent="0.3">
      <c r="L57" s="375" t="s">
        <v>683</v>
      </c>
      <c r="M57" s="375"/>
      <c r="N57" s="375">
        <f>N56-M56</f>
        <v>3</v>
      </c>
      <c r="O57" s="375">
        <f>O56-N56</f>
        <v>2</v>
      </c>
      <c r="P57" s="375">
        <f>P56-O56</f>
        <v>5</v>
      </c>
      <c r="Q57" s="376">
        <f>SUM(N57:P57)</f>
        <v>10</v>
      </c>
      <c r="R57" s="270" t="s">
        <v>443</v>
      </c>
      <c r="S57" s="361">
        <v>117701</v>
      </c>
      <c r="T57" s="270"/>
      <c r="AB57" s="423">
        <f>AB49-AB56</f>
        <v>122406.83414385095</v>
      </c>
      <c r="AI57" s="255" t="s">
        <v>623</v>
      </c>
      <c r="AJ57" s="175">
        <v>21</v>
      </c>
      <c r="AK57" s="175">
        <f>AJ57*4</f>
        <v>84</v>
      </c>
      <c r="AR57" s="272"/>
      <c r="AS57" s="273">
        <v>30000</v>
      </c>
      <c r="AT57" s="273">
        <f>AS57+AS59</f>
        <v>30000</v>
      </c>
      <c r="AU57" s="273">
        <f>AT57+AS59</f>
        <v>30000</v>
      </c>
    </row>
    <row r="58" spans="2:48" ht="16.5" thickTop="1" x14ac:dyDescent="0.25">
      <c r="L58" s="377" t="s">
        <v>684</v>
      </c>
      <c r="M58" s="382"/>
      <c r="N58" s="382">
        <f>N59-M59</f>
        <v>85445.789999999921</v>
      </c>
      <c r="O58" s="382">
        <f>O59-N59</f>
        <v>169471.43000000005</v>
      </c>
      <c r="P58" s="382">
        <f>P59-O59</f>
        <v>9239.9954999999609</v>
      </c>
      <c r="Q58" s="383">
        <f>SUM(N58:P58)</f>
        <v>264157.21549999993</v>
      </c>
      <c r="R58" s="335"/>
      <c r="S58" s="258" t="s">
        <v>653</v>
      </c>
      <c r="T58" s="258" t="s">
        <v>443</v>
      </c>
      <c r="AA58" s="247" t="s">
        <v>822</v>
      </c>
      <c r="AB58" s="472">
        <v>7416</v>
      </c>
      <c r="AI58" s="255" t="s">
        <v>624</v>
      </c>
      <c r="AJ58" s="175">
        <v>17</v>
      </c>
      <c r="AR58" s="274"/>
      <c r="AS58" s="275">
        <f>AS56*$AR$58</f>
        <v>0</v>
      </c>
      <c r="AT58" s="275">
        <f>AT56*$AR$58</f>
        <v>0</v>
      </c>
      <c r="AU58" s="275">
        <f>AU56*$AR$58</f>
        <v>0</v>
      </c>
      <c r="AV58" s="122" t="s">
        <v>636</v>
      </c>
    </row>
    <row r="59" spans="2:48" ht="15" x14ac:dyDescent="0.2">
      <c r="L59" s="375" t="s">
        <v>600</v>
      </c>
      <c r="M59" s="378">
        <v>882144.28</v>
      </c>
      <c r="N59" s="378">
        <v>967590.07</v>
      </c>
      <c r="O59" s="378">
        <v>1137061.5</v>
      </c>
      <c r="P59" s="378">
        <v>1146301.4955</v>
      </c>
      <c r="Q59" s="378"/>
      <c r="R59" s="350" t="s">
        <v>411</v>
      </c>
      <c r="S59" s="359">
        <v>16138.5</v>
      </c>
      <c r="T59" s="359">
        <v>21633</v>
      </c>
      <c r="U59" s="122" t="s">
        <v>679</v>
      </c>
      <c r="V59" s="318">
        <f>2400*5</f>
        <v>12000</v>
      </c>
      <c r="AB59" s="423">
        <f>AB57-AB58</f>
        <v>114990.83414385095</v>
      </c>
      <c r="AJ59" s="246" t="s">
        <v>632</v>
      </c>
      <c r="AK59" s="175" t="s">
        <v>633</v>
      </c>
      <c r="AL59" s="175" t="s">
        <v>633</v>
      </c>
      <c r="AR59" s="299"/>
      <c r="AS59" s="300">
        <f>$AR$59*AS57</f>
        <v>0</v>
      </c>
      <c r="AT59" s="300">
        <f>$AR$59*AT57</f>
        <v>0</v>
      </c>
      <c r="AU59" s="300">
        <f>$AR$59*AU57</f>
        <v>0</v>
      </c>
      <c r="AV59" s="122" t="s">
        <v>636</v>
      </c>
    </row>
    <row r="60" spans="2:48" ht="15" x14ac:dyDescent="0.2">
      <c r="L60" s="375" t="s">
        <v>687</v>
      </c>
      <c r="M60" s="378">
        <v>666682</v>
      </c>
      <c r="N60" s="378">
        <v>714317.3</v>
      </c>
      <c r="O60" s="378">
        <v>848247.9</v>
      </c>
      <c r="P60" s="378">
        <f>M81</f>
        <v>942210.48</v>
      </c>
      <c r="Q60" s="378"/>
      <c r="R60" s="354" t="s">
        <v>412</v>
      </c>
      <c r="S60" s="359">
        <v>16138.5</v>
      </c>
      <c r="T60" s="359">
        <v>22668.43</v>
      </c>
      <c r="U60" s="122" t="s">
        <v>680</v>
      </c>
      <c r="V60" s="318">
        <v>75917.625</v>
      </c>
      <c r="AI60" s="304" t="s">
        <v>453</v>
      </c>
      <c r="AJ60" s="304" t="s">
        <v>455</v>
      </c>
      <c r="AK60" s="304" t="s">
        <v>456</v>
      </c>
      <c r="AL60" s="304" t="s">
        <v>457</v>
      </c>
      <c r="AM60" s="304" t="s">
        <v>640</v>
      </c>
      <c r="AR60" s="301"/>
      <c r="AS60" s="302">
        <f>AI44</f>
        <v>653760.89729999949</v>
      </c>
      <c r="AT60" s="302">
        <f>AS60+AI47</f>
        <v>695573.99729999946</v>
      </c>
      <c r="AU60" s="302">
        <f>AT60+AI47</f>
        <v>737387.09729999944</v>
      </c>
    </row>
    <row r="61" spans="2:48" ht="15" customHeight="1" thickBot="1" x14ac:dyDescent="0.3">
      <c r="L61" s="375" t="s">
        <v>688</v>
      </c>
      <c r="M61" s="378"/>
      <c r="N61" s="378">
        <f>N60-M60</f>
        <v>47635.300000000047</v>
      </c>
      <c r="O61" s="378">
        <f>O60-N60</f>
        <v>133930.59999999998</v>
      </c>
      <c r="P61" s="378">
        <f>P60-O60</f>
        <v>93962.579999999958</v>
      </c>
      <c r="Q61" s="379">
        <f>SUM(N61:P61)</f>
        <v>275528.48</v>
      </c>
      <c r="R61" s="350" t="s">
        <v>645</v>
      </c>
      <c r="S61" s="359">
        <v>35038.5</v>
      </c>
      <c r="T61" s="359">
        <v>6845.84</v>
      </c>
      <c r="U61" s="122" t="s">
        <v>487</v>
      </c>
      <c r="V61" s="318">
        <v>88280.547945205486</v>
      </c>
      <c r="AI61" s="308" t="s">
        <v>458</v>
      </c>
      <c r="AJ61" s="305">
        <v>37</v>
      </c>
      <c r="AK61" s="305">
        <v>38</v>
      </c>
      <c r="AL61" s="305">
        <v>39</v>
      </c>
      <c r="AM61" s="307"/>
      <c r="AR61" s="301"/>
      <c r="AS61" s="302">
        <f>AJ44</f>
        <v>146517.84</v>
      </c>
      <c r="AT61" s="302">
        <f>AS61+AJ47</f>
        <v>161637.84</v>
      </c>
      <c r="AU61" s="302">
        <f>AT61+AJ47</f>
        <v>176757.84</v>
      </c>
    </row>
    <row r="62" spans="2:48" s="337" customFormat="1" ht="61.5" thickTop="1" thickBot="1" x14ac:dyDescent="0.3">
      <c r="L62" s="380" t="s">
        <v>692</v>
      </c>
      <c r="M62" s="380"/>
      <c r="N62" s="380"/>
      <c r="O62" s="380"/>
      <c r="P62" s="380"/>
      <c r="Q62" s="381">
        <f>SUM(Q61,Q58)</f>
        <v>539685.69549999991</v>
      </c>
      <c r="R62" s="350" t="s">
        <v>646</v>
      </c>
      <c r="S62" s="582">
        <v>37138.5</v>
      </c>
      <c r="T62" s="582">
        <v>8100</v>
      </c>
      <c r="U62" s="337" t="s">
        <v>682</v>
      </c>
      <c r="V62" s="583">
        <f>370*12</f>
        <v>4440</v>
      </c>
      <c r="Z62" s="482" t="s">
        <v>828</v>
      </c>
      <c r="AA62" s="477">
        <v>0.7</v>
      </c>
      <c r="AB62" s="584"/>
      <c r="AC62" s="584"/>
      <c r="AD62" s="584"/>
      <c r="AE62" s="584"/>
      <c r="AF62" s="584"/>
      <c r="AG62" s="584"/>
      <c r="AH62" s="584"/>
      <c r="AI62" s="316" t="s">
        <v>626</v>
      </c>
      <c r="AJ62" s="309">
        <f>SUM(W44:AH44)</f>
        <v>13085686.446</v>
      </c>
      <c r="AK62" s="310">
        <f>AJ62</f>
        <v>13085686.446</v>
      </c>
      <c r="AL62" s="310">
        <f>AK62</f>
        <v>13085686.446</v>
      </c>
      <c r="AM62" s="306" t="s">
        <v>639</v>
      </c>
      <c r="AN62" s="432"/>
      <c r="AO62" s="432"/>
      <c r="AP62" s="432"/>
      <c r="AQ62" s="432"/>
      <c r="AR62" s="585"/>
      <c r="AS62" s="586">
        <f>(AS57*AS55*12)+AS60+AS61</f>
        <v>14120278.737299999</v>
      </c>
      <c r="AT62" s="586">
        <f t="shared" ref="AT62:AU62" si="18">(AT57*AT55*12)+AT60+AT61</f>
        <v>14537211.837299999</v>
      </c>
      <c r="AU62" s="586">
        <f t="shared" si="18"/>
        <v>14954144.937299998</v>
      </c>
    </row>
    <row r="63" spans="2:48" s="337" customFormat="1" ht="60.75" thickTop="1" x14ac:dyDescent="0.25">
      <c r="L63" s="380" t="s">
        <v>689</v>
      </c>
      <c r="M63" s="380"/>
      <c r="N63" s="380"/>
      <c r="O63" s="380"/>
      <c r="P63" s="587"/>
      <c r="Q63" s="381">
        <v>953232</v>
      </c>
      <c r="R63" s="350" t="s">
        <v>647</v>
      </c>
      <c r="S63" s="582">
        <v>40288.5</v>
      </c>
      <c r="T63" s="582">
        <v>31000</v>
      </c>
      <c r="U63" s="588" t="s">
        <v>434</v>
      </c>
      <c r="V63" s="589">
        <f>SUM(V59:V62)</f>
        <v>180638.17294520547</v>
      </c>
      <c r="Z63" s="590">
        <v>10000</v>
      </c>
      <c r="AA63" s="591">
        <f>Z63*AA62</f>
        <v>7000</v>
      </c>
      <c r="AB63" s="584"/>
      <c r="AC63" s="584"/>
      <c r="AD63" s="584"/>
      <c r="AE63" s="584"/>
      <c r="AF63" s="584"/>
      <c r="AG63" s="584"/>
      <c r="AH63" s="584"/>
      <c r="AI63" s="308" t="s">
        <v>443</v>
      </c>
      <c r="AJ63" s="309">
        <f>V44</f>
        <v>1029038.6579999999</v>
      </c>
      <c r="AK63" s="310">
        <f>(AJ63)+V47</f>
        <v>1104956.2829999998</v>
      </c>
      <c r="AL63" s="310">
        <f>AK63+V47</f>
        <v>1180873.9079999998</v>
      </c>
      <c r="AM63" s="306" t="s">
        <v>639</v>
      </c>
      <c r="AN63" s="432"/>
      <c r="AO63" s="432"/>
      <c r="AP63" s="432"/>
      <c r="AQ63" s="432"/>
      <c r="AR63" s="592"/>
      <c r="AS63" s="584"/>
      <c r="AT63" s="584"/>
      <c r="AU63" s="584"/>
    </row>
    <row r="64" spans="2:48" s="337" customFormat="1" ht="60" x14ac:dyDescent="0.25">
      <c r="L64" s="380" t="s">
        <v>691</v>
      </c>
      <c r="M64" s="380"/>
      <c r="N64" s="380"/>
      <c r="O64" s="380"/>
      <c r="P64" s="587"/>
      <c r="Q64" s="381">
        <v>682000</v>
      </c>
      <c r="R64" s="354" t="s">
        <v>415</v>
      </c>
      <c r="S64" s="582">
        <v>40288.5</v>
      </c>
      <c r="T64" s="582">
        <v>27453.879999999997</v>
      </c>
      <c r="U64" s="588" t="s">
        <v>681</v>
      </c>
      <c r="V64" s="593">
        <v>185000</v>
      </c>
      <c r="Z64" s="594"/>
      <c r="AA64" s="584"/>
      <c r="AB64" s="584"/>
      <c r="AC64" s="584"/>
      <c r="AD64" s="584"/>
      <c r="AE64" s="584"/>
      <c r="AF64" s="584"/>
      <c r="AG64" s="584"/>
      <c r="AH64" s="584"/>
      <c r="AI64" s="308" t="s">
        <v>635</v>
      </c>
      <c r="AJ64" s="309">
        <f>AI44</f>
        <v>653760.89729999949</v>
      </c>
      <c r="AK64" s="310">
        <f t="shared" ref="AK64:AL64" si="19">AJ64</f>
        <v>653760.89729999949</v>
      </c>
      <c r="AL64" s="310">
        <f t="shared" si="19"/>
        <v>653760.89729999949</v>
      </c>
      <c r="AM64" s="306" t="s">
        <v>639</v>
      </c>
      <c r="AN64" s="432"/>
      <c r="AO64" s="432"/>
      <c r="AP64" s="432"/>
      <c r="AQ64" s="432"/>
      <c r="AR64" s="595"/>
      <c r="AS64" s="596" t="s">
        <v>455</v>
      </c>
      <c r="AT64" s="596" t="s">
        <v>456</v>
      </c>
      <c r="AU64" s="596" t="s">
        <v>457</v>
      </c>
    </row>
    <row r="65" spans="10:48" s="337" customFormat="1" ht="60" x14ac:dyDescent="0.25">
      <c r="L65" s="380" t="s">
        <v>693</v>
      </c>
      <c r="M65" s="380"/>
      <c r="N65" s="380"/>
      <c r="O65" s="380"/>
      <c r="P65" s="587"/>
      <c r="Q65" s="381">
        <f>M80</f>
        <v>638564.55835616437</v>
      </c>
      <c r="R65" s="249" t="s">
        <v>396</v>
      </c>
      <c r="S65" s="597">
        <v>31888.5</v>
      </c>
      <c r="T65" s="323">
        <v>8381.5409999999993</v>
      </c>
      <c r="Z65" s="594"/>
      <c r="AA65" s="584"/>
      <c r="AB65" s="584"/>
      <c r="AC65" s="584"/>
      <c r="AD65" s="584"/>
      <c r="AE65" s="584"/>
      <c r="AF65" s="584"/>
      <c r="AG65" s="584"/>
      <c r="AH65" s="584"/>
      <c r="AI65" s="308" t="s">
        <v>638</v>
      </c>
      <c r="AJ65" s="309">
        <f>AJ45</f>
        <v>168309.86991000001</v>
      </c>
      <c r="AK65" s="309">
        <f>AJ65+AJ47</f>
        <v>183429.86991000001</v>
      </c>
      <c r="AL65" s="309">
        <f>AK65+AJ47</f>
        <v>198549.86991000001</v>
      </c>
      <c r="AM65" s="306" t="s">
        <v>639</v>
      </c>
      <c r="AN65" s="432"/>
      <c r="AO65" s="432"/>
      <c r="AP65" s="432"/>
      <c r="AQ65" s="432"/>
      <c r="AR65" s="599"/>
      <c r="AS65" s="600">
        <f>S44</f>
        <v>594119.75599999994</v>
      </c>
      <c r="AT65" s="600">
        <f>AS65+V47</f>
        <v>670037.38099999994</v>
      </c>
      <c r="AU65" s="600">
        <f>AT65+V47</f>
        <v>745955.00599999994</v>
      </c>
    </row>
    <row r="66" spans="10:48" s="337" customFormat="1" ht="60.75" thickBot="1" x14ac:dyDescent="0.3">
      <c r="L66" s="380" t="s">
        <v>694</v>
      </c>
      <c r="M66" s="380"/>
      <c r="N66" s="380"/>
      <c r="O66" s="380"/>
      <c r="P66" s="587"/>
      <c r="Q66" s="381">
        <v>165000</v>
      </c>
      <c r="R66" s="249" t="s">
        <v>398</v>
      </c>
      <c r="S66" s="597">
        <v>21388.5</v>
      </c>
      <c r="T66" s="323">
        <v>7318.8359999999993</v>
      </c>
      <c r="Z66" s="594"/>
      <c r="AA66" s="584"/>
      <c r="AB66" s="584"/>
      <c r="AC66" s="584"/>
      <c r="AD66" s="584"/>
      <c r="AE66" s="584"/>
      <c r="AF66" s="584"/>
      <c r="AG66" s="584"/>
      <c r="AH66" s="584">
        <v>370</v>
      </c>
      <c r="AI66" s="308" t="s">
        <v>622</v>
      </c>
      <c r="AJ66" s="309">
        <f>AJ61*12*AH66</f>
        <v>164280</v>
      </c>
      <c r="AK66" s="309">
        <f>AJ66+(370*12)</f>
        <v>168720</v>
      </c>
      <c r="AL66" s="309">
        <f>AK66+(370*12)</f>
        <v>173160</v>
      </c>
      <c r="AM66" s="306" t="s">
        <v>639</v>
      </c>
      <c r="AN66" s="432"/>
      <c r="AO66" s="432"/>
      <c r="AP66" s="432"/>
      <c r="AQ66" s="432"/>
      <c r="AR66" s="601"/>
      <c r="AS66" s="277">
        <f>T45</f>
        <v>434918.902</v>
      </c>
      <c r="AT66" s="278">
        <f>AS66</f>
        <v>434918.902</v>
      </c>
      <c r="AU66" s="279">
        <f>AT66</f>
        <v>434918.902</v>
      </c>
    </row>
    <row r="67" spans="10:48" s="337" customFormat="1" ht="25.15" customHeight="1" thickBot="1" x14ac:dyDescent="0.3">
      <c r="L67" s="380" t="s">
        <v>695</v>
      </c>
      <c r="M67" s="380"/>
      <c r="N67" s="380"/>
      <c r="O67" s="380"/>
      <c r="P67" s="587"/>
      <c r="Q67" s="381">
        <v>271073.43879452022</v>
      </c>
      <c r="R67" s="602" t="s">
        <v>655</v>
      </c>
      <c r="S67" s="603">
        <f>SUM(S59:S66)</f>
        <v>238308</v>
      </c>
      <c r="T67" s="603">
        <f>SUM(T59:T66)</f>
        <v>133401.527</v>
      </c>
      <c r="Z67" s="594"/>
      <c r="AA67" s="584"/>
      <c r="AB67" s="584"/>
      <c r="AC67" s="584"/>
      <c r="AD67" s="584"/>
      <c r="AE67" s="584"/>
      <c r="AF67" s="584"/>
      <c r="AG67" s="584"/>
      <c r="AH67" s="584"/>
      <c r="AI67" s="604" t="s">
        <v>634</v>
      </c>
      <c r="AJ67" s="311">
        <f>SUM(AJ62:AJ66)</f>
        <v>15101075.87121</v>
      </c>
      <c r="AK67" s="311">
        <f>SUM(AK62:AK66)</f>
        <v>15196553.49621</v>
      </c>
      <c r="AL67" s="311">
        <f>SUM(AL62:AL66)</f>
        <v>15292031.12121</v>
      </c>
      <c r="AM67" s="317"/>
      <c r="AN67" s="432"/>
      <c r="AO67" s="432"/>
      <c r="AP67" s="432"/>
      <c r="AQ67" s="432"/>
      <c r="AR67" s="605"/>
      <c r="AS67" s="606">
        <f>SUM(AS65:AS66)</f>
        <v>1029038.6579999999</v>
      </c>
      <c r="AT67" s="606">
        <f t="shared" ref="AT67:AU67" si="20">SUM(AT65:AT66)</f>
        <v>1104956.2829999998</v>
      </c>
      <c r="AU67" s="606">
        <f t="shared" si="20"/>
        <v>1180873.9079999998</v>
      </c>
    </row>
    <row r="68" spans="10:48" ht="14.25" customHeight="1" x14ac:dyDescent="0.25">
      <c r="L68" s="385" t="s">
        <v>690</v>
      </c>
      <c r="M68" s="373"/>
      <c r="N68" s="373"/>
      <c r="O68" s="373"/>
      <c r="P68" s="373"/>
      <c r="Q68" s="384">
        <f>Q63+Q62+Q58+Q64+Q65-Q66-Q67</f>
        <v>2641566.0305616441</v>
      </c>
      <c r="R68" s="270" t="s">
        <v>654</v>
      </c>
      <c r="S68" s="360">
        <f>S67*4</f>
        <v>953232</v>
      </c>
      <c r="T68" s="270"/>
      <c r="AI68" s="308" t="s">
        <v>637</v>
      </c>
      <c r="AJ68" s="314">
        <f>(AJ58*2400)+(AJ57*4*2400)</f>
        <v>242400</v>
      </c>
      <c r="AK68" s="310">
        <f t="shared" ref="AK68:AL68" si="21">AJ68</f>
        <v>242400</v>
      </c>
      <c r="AL68" s="310">
        <f t="shared" si="21"/>
        <v>242400</v>
      </c>
      <c r="AM68" s="307" t="s">
        <v>641</v>
      </c>
      <c r="AR68" s="258"/>
      <c r="AS68" s="276">
        <f>(AR68*2400)*21*4</f>
        <v>0</v>
      </c>
      <c r="AT68" s="276">
        <f>AS68</f>
        <v>0</v>
      </c>
      <c r="AU68" s="276">
        <f>AT68</f>
        <v>0</v>
      </c>
    </row>
    <row r="69" spans="10:48" ht="14.25" customHeight="1" x14ac:dyDescent="0.2">
      <c r="R69" s="270" t="s">
        <v>656</v>
      </c>
      <c r="S69" s="362">
        <f>S68+T67</f>
        <v>1086633.527</v>
      </c>
      <c r="T69" s="270"/>
      <c r="AI69" s="308" t="s">
        <v>487</v>
      </c>
      <c r="AJ69" s="310">
        <v>1000000</v>
      </c>
      <c r="AK69" s="310">
        <f t="shared" ref="AK69:AL69" si="22">AJ69</f>
        <v>1000000</v>
      </c>
      <c r="AL69" s="310">
        <f t="shared" si="22"/>
        <v>1000000</v>
      </c>
      <c r="AM69" s="307"/>
      <c r="AR69" s="258"/>
      <c r="AS69" s="276">
        <f>370*39*12</f>
        <v>173160</v>
      </c>
      <c r="AT69" s="276">
        <f>AS69</f>
        <v>173160</v>
      </c>
      <c r="AU69" s="276">
        <f>370*AU55*12</f>
        <v>173160</v>
      </c>
    </row>
    <row r="70" spans="10:48" ht="14.25" customHeight="1" x14ac:dyDescent="0.2">
      <c r="Q70" s="372">
        <f>M87-Q68</f>
        <v>58433.969438355882</v>
      </c>
      <c r="R70" s="270" t="s">
        <v>657</v>
      </c>
      <c r="S70" s="361">
        <f>SUM(V3:V29)</f>
        <v>895631.93449999997</v>
      </c>
      <c r="T70" s="270"/>
      <c r="AI70" s="312" t="s">
        <v>630</v>
      </c>
      <c r="AJ70" s="313"/>
      <c r="AK70" s="313"/>
      <c r="AL70" s="313">
        <f>SUM(AJ67:AL69)</f>
        <v>49316860.488629997</v>
      </c>
      <c r="AM70" s="307"/>
    </row>
    <row r="71" spans="10:48" ht="15" x14ac:dyDescent="0.2">
      <c r="R71" s="270" t="s">
        <v>474</v>
      </c>
      <c r="S71" s="361">
        <v>682000</v>
      </c>
      <c r="T71" s="270"/>
      <c r="AI71" s="916" t="s">
        <v>631</v>
      </c>
      <c r="AJ71" s="916"/>
      <c r="AK71" s="916"/>
      <c r="AL71" s="315">
        <v>55000000</v>
      </c>
      <c r="AM71" s="307"/>
      <c r="AS71" s="265"/>
      <c r="AT71" s="265"/>
      <c r="AU71" s="265"/>
      <c r="AV71" s="257"/>
    </row>
    <row r="72" spans="10:48" x14ac:dyDescent="0.2">
      <c r="S72" s="257">
        <f>SUM(S69:S71)</f>
        <v>2664265.4615000002</v>
      </c>
      <c r="AR72" s="266"/>
      <c r="AS72" s="267" t="s">
        <v>455</v>
      </c>
      <c r="AT72" s="267" t="s">
        <v>456</v>
      </c>
      <c r="AU72" s="267" t="s">
        <v>457</v>
      </c>
    </row>
    <row r="73" spans="10:48" x14ac:dyDescent="0.2">
      <c r="R73" s="270"/>
      <c r="S73" s="258"/>
      <c r="T73" s="258"/>
      <c r="AI73" s="367" t="s">
        <v>671</v>
      </c>
      <c r="AJ73" s="368"/>
      <c r="AR73" s="280"/>
      <c r="AS73" s="281">
        <f>AS62+AS67+AS68+AS69</f>
        <v>15322477.395299999</v>
      </c>
      <c r="AT73" s="281">
        <f t="shared" ref="AT73:AU73" si="23">AT62+AT67+AT68+AT69</f>
        <v>15815328.120299999</v>
      </c>
      <c r="AU73" s="281">
        <f t="shared" si="23"/>
        <v>16308178.845299998</v>
      </c>
      <c r="AV73" s="77"/>
    </row>
    <row r="74" spans="10:48" x14ac:dyDescent="0.2">
      <c r="R74" s="270"/>
      <c r="S74" s="258"/>
      <c r="T74" s="258"/>
      <c r="AI74" s="270" t="s">
        <v>672</v>
      </c>
      <c r="AJ74" s="369">
        <f>AJ62</f>
        <v>13085686.446</v>
      </c>
      <c r="AR74" s="77"/>
      <c r="AS74" s="77"/>
      <c r="AT74" s="77"/>
      <c r="AU74" s="77"/>
    </row>
    <row r="75" spans="10:48" x14ac:dyDescent="0.2">
      <c r="AI75" s="270" t="s">
        <v>635</v>
      </c>
      <c r="AJ75" s="369">
        <v>653760.89729999949</v>
      </c>
      <c r="AL75" s="298"/>
    </row>
    <row r="76" spans="10:48" x14ac:dyDescent="0.2">
      <c r="L76" s="327">
        <v>46143</v>
      </c>
      <c r="M76" s="328"/>
      <c r="AI76" s="270" t="s">
        <v>638</v>
      </c>
      <c r="AJ76" s="369">
        <v>279858.02990999998</v>
      </c>
      <c r="AK76" s="303"/>
      <c r="AL76" s="177"/>
      <c r="AR76" s="266"/>
      <c r="AS76" s="267" t="s">
        <v>455</v>
      </c>
      <c r="AT76" s="267" t="s">
        <v>456</v>
      </c>
      <c r="AU76" s="267" t="s">
        <v>457</v>
      </c>
    </row>
    <row r="77" spans="10:48" x14ac:dyDescent="0.2">
      <c r="L77" s="327">
        <v>46174</v>
      </c>
      <c r="M77" s="328">
        <v>1146301.4955</v>
      </c>
      <c r="AI77" s="370" t="s">
        <v>673</v>
      </c>
      <c r="AJ77" s="371">
        <f>SUM(AJ74:AJ76)</f>
        <v>14019305.37321</v>
      </c>
      <c r="AR77" s="258"/>
      <c r="AS77" s="282">
        <v>1000000</v>
      </c>
      <c r="AT77" s="282">
        <f>AS77</f>
        <v>1000000</v>
      </c>
      <c r="AU77" s="282">
        <f>AT77</f>
        <v>1000000</v>
      </c>
    </row>
    <row r="78" spans="10:48" ht="15" x14ac:dyDescent="0.25">
      <c r="J78" t="s">
        <v>659</v>
      </c>
      <c r="L78" s="327">
        <v>46204</v>
      </c>
      <c r="M78" s="328">
        <v>1146301.4955</v>
      </c>
      <c r="AI78" s="270" t="s">
        <v>674</v>
      </c>
      <c r="AJ78" s="335">
        <f>AJ63</f>
        <v>1029038.6579999999</v>
      </c>
      <c r="AR78" s="258"/>
      <c r="AS78" s="276">
        <v>3280</v>
      </c>
      <c r="AT78" s="276">
        <v>3280</v>
      </c>
      <c r="AU78" s="276">
        <v>3280</v>
      </c>
      <c r="AV78" s="169">
        <f>AV71+AU77+AU78*AU55</f>
        <v>1127920</v>
      </c>
    </row>
    <row r="79" spans="10:48" ht="15" x14ac:dyDescent="0.25">
      <c r="J79" t="s">
        <v>660</v>
      </c>
      <c r="K79" s="363">
        <v>882144.28</v>
      </c>
      <c r="L79" s="327">
        <v>46235</v>
      </c>
      <c r="M79" s="328">
        <v>1146301.4955</v>
      </c>
      <c r="AI79" s="270" t="s">
        <v>675</v>
      </c>
      <c r="AJ79" s="369">
        <v>164280</v>
      </c>
      <c r="AR79" s="283"/>
      <c r="AS79" s="284">
        <f>AJ68</f>
        <v>242400</v>
      </c>
      <c r="AT79" s="284">
        <f t="shared" ref="AT79:AU79" si="24">AK68</f>
        <v>242400</v>
      </c>
      <c r="AU79" s="284">
        <f t="shared" si="24"/>
        <v>242400</v>
      </c>
      <c r="AV79" s="169"/>
    </row>
    <row r="80" spans="10:48" ht="15" x14ac:dyDescent="0.25">
      <c r="J80" t="s">
        <v>661</v>
      </c>
      <c r="L80" s="329" t="s">
        <v>487</v>
      </c>
      <c r="M80" s="330">
        <f>AN44</f>
        <v>638564.55835616437</v>
      </c>
      <c r="AI80" s="270" t="s">
        <v>676</v>
      </c>
      <c r="AJ80" s="369">
        <v>242400</v>
      </c>
      <c r="AR80" s="285"/>
      <c r="AS80" s="286">
        <f>AS73+AS77+AS78+AS79</f>
        <v>16568157.395299999</v>
      </c>
      <c r="AT80" s="286">
        <f t="shared" ref="AT80:AU80" si="25">AT73+AT77+AT78+AT79</f>
        <v>17061008.120299999</v>
      </c>
      <c r="AU80" s="286">
        <f t="shared" si="25"/>
        <v>17553858.845299996</v>
      </c>
    </row>
    <row r="81" spans="10:48" ht="15" x14ac:dyDescent="0.25">
      <c r="J81" t="s">
        <v>662</v>
      </c>
      <c r="L81" s="331" t="s">
        <v>443</v>
      </c>
      <c r="M81" s="332">
        <v>942210.48</v>
      </c>
      <c r="N81" s="408" t="s">
        <v>710</v>
      </c>
      <c r="O81" s="408"/>
      <c r="AI81" s="270" t="s">
        <v>677</v>
      </c>
      <c r="AJ81" s="369">
        <v>1000000</v>
      </c>
      <c r="AR81" s="122"/>
      <c r="AS81" s="122"/>
      <c r="AT81" s="288" t="s">
        <v>477</v>
      </c>
      <c r="AU81" s="289">
        <f>SUM(AS80:AU80)</f>
        <v>51183024.360899992</v>
      </c>
    </row>
    <row r="82" spans="10:48" ht="15" x14ac:dyDescent="0.25">
      <c r="J82" t="s">
        <v>663</v>
      </c>
      <c r="L82" s="333" t="s">
        <v>642</v>
      </c>
      <c r="M82" s="334">
        <f>SUM(M76:M81)</f>
        <v>5019679.5248561641</v>
      </c>
      <c r="N82" s="408"/>
      <c r="O82" s="408"/>
      <c r="AI82" s="287" t="s">
        <v>678</v>
      </c>
      <c r="AJ82" s="366">
        <f>SUM(AJ78:AJ80)</f>
        <v>1435718.6579999998</v>
      </c>
    </row>
    <row r="83" spans="10:48" ht="15" x14ac:dyDescent="0.25">
      <c r="J83" t="s">
        <v>664</v>
      </c>
      <c r="L83" s="405" t="s">
        <v>643</v>
      </c>
      <c r="M83" s="406">
        <v>39000000</v>
      </c>
      <c r="N83" s="409">
        <f>M83+M87</f>
        <v>41700000</v>
      </c>
      <c r="O83" s="408"/>
    </row>
    <row r="84" spans="10:48" ht="15" x14ac:dyDescent="0.25">
      <c r="J84" t="s">
        <v>665</v>
      </c>
      <c r="L84" s="405" t="s">
        <v>711</v>
      </c>
      <c r="M84" s="406">
        <v>35471890</v>
      </c>
      <c r="N84" s="408" t="s">
        <v>708</v>
      </c>
      <c r="O84" s="408" t="s">
        <v>709</v>
      </c>
      <c r="AV84" s="169">
        <f>SUM(AS85:AU85)</f>
        <v>0</v>
      </c>
    </row>
    <row r="85" spans="10:48" ht="15" x14ac:dyDescent="0.25">
      <c r="J85" t="s">
        <v>666</v>
      </c>
      <c r="L85" s="269" t="s">
        <v>712</v>
      </c>
      <c r="M85" s="407">
        <f>M83-M84</f>
        <v>3528110</v>
      </c>
      <c r="N85" s="408"/>
      <c r="O85" s="408"/>
      <c r="AS85" s="169">
        <f>AS59*AS55</f>
        <v>0</v>
      </c>
      <c r="AT85" s="169">
        <f>AT59*AT55</f>
        <v>0</v>
      </c>
      <c r="AU85" s="169">
        <f>AU59*AU55</f>
        <v>0</v>
      </c>
      <c r="AV85" s="169">
        <f>SUM(AS86:AU86)</f>
        <v>0</v>
      </c>
    </row>
    <row r="86" spans="10:48" ht="15" x14ac:dyDescent="0.25">
      <c r="J86" t="s">
        <v>667</v>
      </c>
      <c r="L86" s="336" t="s">
        <v>644</v>
      </c>
      <c r="M86" s="334">
        <f>M82-M85</f>
        <v>1491569.5248561641</v>
      </c>
      <c r="AS86" s="265">
        <f>AS55*AS58</f>
        <v>0</v>
      </c>
      <c r="AT86" s="265">
        <f>AT55*AT58</f>
        <v>0</v>
      </c>
      <c r="AU86" s="265">
        <f>AU55*AU58</f>
        <v>0</v>
      </c>
    </row>
    <row r="87" spans="10:48" ht="15" x14ac:dyDescent="0.25">
      <c r="J87" t="s">
        <v>668</v>
      </c>
      <c r="L87" s="386" t="s">
        <v>698</v>
      </c>
      <c r="M87" s="387">
        <v>2700000</v>
      </c>
      <c r="N87" s="295"/>
      <c r="AS87" s="265">
        <f>AS58*5</f>
        <v>0</v>
      </c>
      <c r="AT87" s="265"/>
      <c r="AU87" s="265"/>
    </row>
    <row r="88" spans="10:48" ht="15" x14ac:dyDescent="0.25">
      <c r="J88" t="s">
        <v>669</v>
      </c>
      <c r="L88" s="386" t="s">
        <v>699</v>
      </c>
      <c r="M88" s="387">
        <f>M83+M87</f>
        <v>41700000</v>
      </c>
      <c r="N88" s="295"/>
      <c r="AS88" s="265">
        <f>AS87*3</f>
        <v>0</v>
      </c>
      <c r="AT88" s="265">
        <f>1200*5*3</f>
        <v>18000</v>
      </c>
      <c r="AU88" s="265"/>
    </row>
    <row r="89" spans="10:48" ht="15" x14ac:dyDescent="0.25">
      <c r="J89" t="s">
        <v>670</v>
      </c>
      <c r="M89" s="318"/>
      <c r="AS89" s="265"/>
      <c r="AT89" s="265"/>
      <c r="AU89" s="265"/>
    </row>
    <row r="90" spans="10:48" x14ac:dyDescent="0.2">
      <c r="M90" s="318"/>
      <c r="AS90" s="280" t="s">
        <v>475</v>
      </c>
      <c r="AT90" s="280"/>
      <c r="AU90" s="280"/>
    </row>
    <row r="91" spans="10:48" x14ac:dyDescent="0.2">
      <c r="M91" s="318"/>
      <c r="AS91" s="290"/>
      <c r="AT91" s="291" t="s">
        <v>472</v>
      </c>
      <c r="AU91" s="291" t="s">
        <v>473</v>
      </c>
    </row>
    <row r="92" spans="10:48" x14ac:dyDescent="0.2">
      <c r="L92" s="337"/>
      <c r="M92" s="583">
        <v>15000000</v>
      </c>
      <c r="N92" s="337"/>
      <c r="O92" s="337"/>
      <c r="AS92" s="292" t="s">
        <v>469</v>
      </c>
      <c r="AT92" s="293">
        <v>39855.05999999999</v>
      </c>
      <c r="AU92" s="293">
        <v>32531.379999999997</v>
      </c>
    </row>
    <row r="93" spans="10:48" x14ac:dyDescent="0.2">
      <c r="L93" s="337"/>
      <c r="M93" s="583">
        <f>M92+M87</f>
        <v>17700000</v>
      </c>
      <c r="N93" s="337"/>
      <c r="O93" s="337"/>
      <c r="AS93" s="292" t="s">
        <v>470</v>
      </c>
      <c r="AT93" s="293">
        <v>16851.876562500005</v>
      </c>
      <c r="AU93" s="293">
        <v>13653.4628125</v>
      </c>
    </row>
    <row r="94" spans="10:48" x14ac:dyDescent="0.2">
      <c r="L94" s="432" t="s">
        <v>713</v>
      </c>
      <c r="M94" s="583">
        <v>8454727</v>
      </c>
      <c r="N94" s="337"/>
      <c r="O94" s="337"/>
      <c r="AS94" s="292" t="s">
        <v>471</v>
      </c>
      <c r="AT94" s="293">
        <v>5817.52</v>
      </c>
      <c r="AU94" s="293">
        <v>0</v>
      </c>
    </row>
    <row r="95" spans="10:48" x14ac:dyDescent="0.2">
      <c r="L95" s="337"/>
      <c r="M95" s="583">
        <f>M94-M82</f>
        <v>3435047.4751438359</v>
      </c>
      <c r="N95" s="598"/>
      <c r="O95" s="337"/>
      <c r="AS95" s="247" t="s">
        <v>488</v>
      </c>
      <c r="AT95" s="294">
        <f>AVERAGE(AT92:AT94)</f>
        <v>20841.485520833332</v>
      </c>
      <c r="AU95" s="294">
        <f>AVERAGE(AU92:AU94)</f>
        <v>15394.947604166666</v>
      </c>
    </row>
    <row r="96" spans="10:48" x14ac:dyDescent="0.2">
      <c r="L96" s="337"/>
      <c r="M96" s="583">
        <f>M93-M95</f>
        <v>14264952.524856165</v>
      </c>
      <c r="N96" s="337"/>
      <c r="O96" s="337"/>
    </row>
    <row r="97" spans="12:47" x14ac:dyDescent="0.2">
      <c r="L97" s="337"/>
      <c r="M97" s="598">
        <f>M96+4500000</f>
        <v>18764952.524856165</v>
      </c>
      <c r="N97" s="337"/>
      <c r="O97" s="337"/>
      <c r="AR97" s="122"/>
      <c r="AS97" s="122"/>
      <c r="AT97" s="122"/>
      <c r="AU97" s="122"/>
    </row>
    <row r="98" spans="12:47" x14ac:dyDescent="0.2">
      <c r="M98" s="295">
        <f>M97-M93</f>
        <v>1064952.5248561651</v>
      </c>
      <c r="AR98" s="122"/>
      <c r="AS98" s="122"/>
      <c r="AT98" s="122"/>
      <c r="AU98" s="122"/>
    </row>
    <row r="99" spans="12:47" x14ac:dyDescent="0.2">
      <c r="AR99" s="122"/>
      <c r="AS99" s="122"/>
      <c r="AT99" s="122"/>
      <c r="AU99" s="122"/>
    </row>
    <row r="100" spans="12:47" x14ac:dyDescent="0.2">
      <c r="AR100" s="122"/>
      <c r="AS100" s="122"/>
      <c r="AT100" s="122"/>
      <c r="AU100" s="122"/>
    </row>
    <row r="101" spans="12:47" x14ac:dyDescent="0.2">
      <c r="AR101" s="122"/>
      <c r="AS101" s="122"/>
      <c r="AT101" s="122"/>
      <c r="AU101" s="122"/>
    </row>
    <row r="102" spans="12:47" x14ac:dyDescent="0.2">
      <c r="AR102" s="122"/>
      <c r="AS102" s="122"/>
      <c r="AT102" s="122"/>
      <c r="AU102" s="122"/>
    </row>
    <row r="103" spans="12:47" x14ac:dyDescent="0.2">
      <c r="AR103" s="122"/>
      <c r="AS103" s="122"/>
      <c r="AT103" s="122"/>
      <c r="AU103" s="122"/>
    </row>
    <row r="104" spans="12:47" x14ac:dyDescent="0.2">
      <c r="AR104" s="122"/>
      <c r="AS104" s="122"/>
      <c r="AT104" s="122"/>
      <c r="AU104" s="122"/>
    </row>
    <row r="105" spans="12:47" x14ac:dyDescent="0.2">
      <c r="AR105" s="122"/>
      <c r="AS105" s="122"/>
      <c r="AT105" s="122"/>
      <c r="AU105" s="122"/>
    </row>
    <row r="106" spans="12:47" x14ac:dyDescent="0.2">
      <c r="AR106" s="122"/>
      <c r="AS106" s="122"/>
      <c r="AT106" s="122"/>
      <c r="AU106" s="122"/>
    </row>
    <row r="107" spans="12:47" x14ac:dyDescent="0.2">
      <c r="AR107" s="122"/>
      <c r="AS107" s="122"/>
      <c r="AT107" s="122"/>
      <c r="AU107" s="122"/>
    </row>
    <row r="108" spans="12:47" x14ac:dyDescent="0.2">
      <c r="AR108" s="122"/>
      <c r="AS108" s="122"/>
      <c r="AT108" s="122"/>
      <c r="AU108" s="122"/>
    </row>
    <row r="109" spans="12:47" x14ac:dyDescent="0.2">
      <c r="AR109" s="122"/>
      <c r="AS109" s="122"/>
      <c r="AT109" s="122"/>
      <c r="AU109" s="122"/>
    </row>
    <row r="110" spans="12:47" x14ac:dyDescent="0.2">
      <c r="AR110" s="122"/>
      <c r="AS110" s="122"/>
      <c r="AT110" s="122"/>
      <c r="AU110" s="122"/>
    </row>
    <row r="111" spans="12:47" x14ac:dyDescent="0.2">
      <c r="AR111" s="122"/>
      <c r="AS111" s="122"/>
      <c r="AT111" s="122"/>
      <c r="AU111" s="122"/>
    </row>
    <row r="112" spans="12:47" x14ac:dyDescent="0.2">
      <c r="AR112" s="122"/>
      <c r="AS112" s="122"/>
      <c r="AT112" s="122"/>
      <c r="AU112" s="122"/>
    </row>
    <row r="113" spans="44:48" x14ac:dyDescent="0.2">
      <c r="AR113" s="122"/>
      <c r="AS113" s="122"/>
      <c r="AT113" s="122"/>
      <c r="AU113" s="122"/>
    </row>
    <row r="114" spans="44:48" x14ac:dyDescent="0.2">
      <c r="AR114" s="122"/>
      <c r="AS114" s="122"/>
      <c r="AT114" s="122"/>
      <c r="AU114" s="122"/>
      <c r="AV114" s="295"/>
    </row>
    <row r="115" spans="44:48" x14ac:dyDescent="0.2">
      <c r="AR115" s="122"/>
      <c r="AS115" s="122"/>
      <c r="AT115" s="122"/>
      <c r="AU115" s="122"/>
      <c r="AV115" s="295">
        <f>AS114/12</f>
        <v>0</v>
      </c>
    </row>
    <row r="116" spans="44:48" x14ac:dyDescent="0.2">
      <c r="AR116" s="122"/>
      <c r="AS116" s="122"/>
      <c r="AT116" s="122"/>
      <c r="AU116" s="122"/>
      <c r="AV116" s="295">
        <f>AV115*36</f>
        <v>0</v>
      </c>
    </row>
    <row r="117" spans="44:48" x14ac:dyDescent="0.2">
      <c r="AR117" s="122"/>
      <c r="AS117" s="122"/>
      <c r="AT117" s="122"/>
      <c r="AU117" s="122"/>
    </row>
    <row r="118" spans="44:48" x14ac:dyDescent="0.2">
      <c r="AR118" s="122"/>
      <c r="AS118" s="122"/>
      <c r="AT118" s="122"/>
      <c r="AU118" s="122"/>
    </row>
    <row r="119" spans="44:48" x14ac:dyDescent="0.2">
      <c r="AR119" s="122"/>
      <c r="AS119" s="122"/>
      <c r="AT119" s="122"/>
      <c r="AU119" s="122"/>
    </row>
    <row r="120" spans="44:48" x14ac:dyDescent="0.2">
      <c r="AR120" s="122"/>
      <c r="AS120" s="122"/>
      <c r="AT120" s="122"/>
      <c r="AU120" s="122"/>
    </row>
    <row r="121" spans="44:48" x14ac:dyDescent="0.2">
      <c r="AR121" s="122"/>
      <c r="AS121" s="122"/>
      <c r="AT121" s="122"/>
      <c r="AU121" s="122"/>
    </row>
    <row r="122" spans="44:48" x14ac:dyDescent="0.2">
      <c r="AR122" s="122"/>
      <c r="AS122" s="122"/>
      <c r="AT122" s="122"/>
      <c r="AU122" s="122"/>
    </row>
    <row r="123" spans="44:48" x14ac:dyDescent="0.2">
      <c r="AR123" s="122"/>
      <c r="AS123" s="122"/>
      <c r="AT123" s="122"/>
      <c r="AU123" s="122"/>
    </row>
    <row r="124" spans="44:48" x14ac:dyDescent="0.2">
      <c r="AR124" s="122"/>
      <c r="AS124" s="122"/>
      <c r="AT124" s="122"/>
      <c r="AU124" s="122"/>
    </row>
    <row r="125" spans="44:48" x14ac:dyDescent="0.2">
      <c r="AR125" s="122"/>
      <c r="AS125" s="122"/>
      <c r="AT125" s="122"/>
      <c r="AU125" s="122"/>
    </row>
  </sheetData>
  <autoFilter ref="A1:AV1" xr:uid="{B9A0FECA-A77F-4F63-B47C-8FB6BE9EBE3A}"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</autoFilter>
  <mergeCells count="3">
    <mergeCell ref="AI71:AK71"/>
    <mergeCell ref="AA50:AC50"/>
    <mergeCell ref="W1:AH1"/>
  </mergeCells>
  <conditionalFormatting sqref="A1:B37">
    <cfRule type="duplicateValues" dxfId="482" priority="54"/>
  </conditionalFormatting>
  <conditionalFormatting sqref="R59">
    <cfRule type="duplicateValues" dxfId="481" priority="6"/>
  </conditionalFormatting>
  <conditionalFormatting sqref="R60 R64">
    <cfRule type="duplicateValues" dxfId="480" priority="7"/>
  </conditionalFormatting>
  <conditionalFormatting sqref="R61">
    <cfRule type="duplicateValues" dxfId="479" priority="5"/>
  </conditionalFormatting>
  <conditionalFormatting sqref="R62:R63">
    <cfRule type="duplicateValues" dxfId="478" priority="4"/>
  </conditionalFormatting>
  <conditionalFormatting sqref="R65:R66">
    <cfRule type="duplicateValues" dxfId="477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C197-F1AC-477C-83B8-165B2FF04647}">
  <sheetPr>
    <tabColor rgb="FFFFC000"/>
  </sheetPr>
  <dimension ref="A1:AV38"/>
  <sheetViews>
    <sheetView zoomScale="85" zoomScaleNormal="85" zoomScaleSheetLayoutView="100" workbookViewId="0">
      <selection activeCell="I1" sqref="I1"/>
    </sheetView>
  </sheetViews>
  <sheetFormatPr defaultColWidth="9.140625" defaultRowHeight="12" x14ac:dyDescent="0.2"/>
  <cols>
    <col min="1" max="1" width="6" style="122" customWidth="1"/>
    <col min="2" max="2" width="12.7109375" style="122" customWidth="1"/>
    <col min="3" max="3" width="14.85546875" style="122" customWidth="1"/>
    <col min="4" max="4" width="14.42578125" style="122" customWidth="1"/>
    <col min="5" max="5" width="9.140625" style="122" customWidth="1"/>
    <col min="6" max="8" width="8.85546875" style="122" customWidth="1"/>
    <col min="9" max="9" width="12" style="122" customWidth="1"/>
    <col min="10" max="10" width="12.85546875" style="122" customWidth="1"/>
    <col min="11" max="11" width="13.28515625" style="122" customWidth="1"/>
    <col min="12" max="12" width="7" style="122" customWidth="1"/>
    <col min="13" max="13" width="11.85546875" style="122" customWidth="1"/>
    <col min="14" max="15" width="11.140625" style="122" customWidth="1"/>
    <col min="16" max="16" width="15.85546875" style="122" customWidth="1"/>
    <col min="17" max="17" width="12.28515625" style="122" customWidth="1"/>
    <col min="18" max="18" width="12.140625" style="122" customWidth="1"/>
    <col min="19" max="19" width="8.7109375" style="122" customWidth="1"/>
    <col min="20" max="20" width="13.85546875" style="122" customWidth="1"/>
    <col min="21" max="21" width="15.85546875" style="122" customWidth="1"/>
    <col min="22" max="22" width="14.140625" style="122" customWidth="1"/>
    <col min="23" max="23" width="16.7109375" style="122" customWidth="1"/>
    <col min="24" max="24" width="13.140625" style="122" bestFit="1" customWidth="1"/>
    <col min="25" max="25" width="13.7109375" style="122" customWidth="1"/>
    <col min="26" max="26" width="17.140625" style="122" customWidth="1"/>
    <col min="27" max="27" width="17.140625" style="255" customWidth="1"/>
    <col min="28" max="28" width="17.85546875" style="247" customWidth="1"/>
    <col min="29" max="30" width="16.85546875" style="247" customWidth="1"/>
    <col min="31" max="31" width="17.5703125" style="247" customWidth="1"/>
    <col min="32" max="32" width="17.42578125" style="247" customWidth="1"/>
    <col min="33" max="35" width="13.7109375" style="247" customWidth="1"/>
    <col min="36" max="36" width="23.140625" style="122" customWidth="1"/>
    <col min="37" max="37" width="15.140625" style="175" customWidth="1"/>
    <col min="38" max="38" width="13" style="175" customWidth="1"/>
    <col min="39" max="39" width="14" style="175" customWidth="1"/>
    <col min="40" max="40" width="15.28515625" style="247" customWidth="1"/>
    <col min="41" max="41" width="14.28515625" style="175" customWidth="1"/>
    <col min="42" max="42" width="23.42578125" style="175" customWidth="1"/>
    <col min="43" max="43" width="27.7109375" style="175" customWidth="1"/>
    <col min="44" max="44" width="24.85546875" style="175" customWidth="1"/>
    <col min="45" max="45" width="14.7109375" style="246" customWidth="1"/>
    <col min="46" max="46" width="20.28515625" style="247" customWidth="1"/>
    <col min="47" max="47" width="26.85546875" style="247" customWidth="1"/>
    <col min="48" max="48" width="28.28515625" style="247" customWidth="1"/>
    <col min="49" max="49" width="19.28515625" style="122" customWidth="1"/>
    <col min="50" max="50" width="20.28515625" style="122" customWidth="1"/>
    <col min="51" max="51" width="26.85546875" style="122" customWidth="1"/>
    <col min="52" max="52" width="28.28515625" style="122" customWidth="1"/>
    <col min="53" max="54" width="19.28515625" style="122" customWidth="1"/>
    <col min="55" max="16384" width="9.140625" style="122"/>
  </cols>
  <sheetData>
    <row r="1" spans="1:48" s="255" customFormat="1" ht="18" customHeight="1" thickTop="1" thickBot="1" x14ac:dyDescent="0.25">
      <c r="A1" s="683" t="s">
        <v>827</v>
      </c>
      <c r="B1" s="683" t="s">
        <v>781</v>
      </c>
      <c r="C1" s="683" t="s">
        <v>782</v>
      </c>
      <c r="D1" s="683" t="s">
        <v>926</v>
      </c>
      <c r="E1" s="683" t="s">
        <v>783</v>
      </c>
      <c r="F1" s="683" t="s">
        <v>610</v>
      </c>
      <c r="G1" s="683" t="s">
        <v>441</v>
      </c>
      <c r="H1" s="683" t="s">
        <v>823</v>
      </c>
      <c r="I1" s="684" t="s">
        <v>857</v>
      </c>
      <c r="J1" s="683" t="s">
        <v>858</v>
      </c>
      <c r="K1" s="685" t="s">
        <v>859</v>
      </c>
      <c r="L1" s="685" t="s">
        <v>292</v>
      </c>
      <c r="M1" s="685" t="s">
        <v>785</v>
      </c>
      <c r="N1" s="685" t="s">
        <v>299</v>
      </c>
      <c r="O1" s="685" t="s">
        <v>786</v>
      </c>
      <c r="P1" s="685" t="s">
        <v>400</v>
      </c>
      <c r="Q1" s="685" t="s">
        <v>401</v>
      </c>
      <c r="R1" s="685" t="s">
        <v>855</v>
      </c>
      <c r="S1" s="685" t="s">
        <v>521</v>
      </c>
      <c r="T1" s="685" t="s">
        <v>613</v>
      </c>
      <c r="U1" s="685" t="s">
        <v>614</v>
      </c>
      <c r="V1" s="685" t="s">
        <v>617</v>
      </c>
      <c r="W1" s="685" t="s">
        <v>615</v>
      </c>
      <c r="X1" s="919" t="s">
        <v>442</v>
      </c>
      <c r="Y1" s="919"/>
      <c r="Z1" s="919"/>
      <c r="AA1" s="919"/>
      <c r="AB1" s="919"/>
      <c r="AC1" s="919"/>
      <c r="AD1" s="919"/>
      <c r="AE1" s="919"/>
      <c r="AF1" s="919"/>
      <c r="AG1" s="919"/>
      <c r="AH1" s="919"/>
      <c r="AI1" s="919"/>
      <c r="AJ1" s="654" t="s">
        <v>788</v>
      </c>
      <c r="AK1" s="655" t="s">
        <v>444</v>
      </c>
      <c r="AL1" s="655" t="s">
        <v>445</v>
      </c>
      <c r="AM1" s="656" t="s">
        <v>651</v>
      </c>
      <c r="AN1" s="657"/>
      <c r="AO1" s="658"/>
      <c r="AP1" s="659"/>
      <c r="AQ1" s="659"/>
      <c r="AR1" s="660"/>
      <c r="AS1" s="246"/>
      <c r="AT1" s="483"/>
      <c r="AU1" s="483"/>
      <c r="AV1" s="483"/>
    </row>
    <row r="2" spans="1:48" customFormat="1" ht="18" customHeight="1" thickTop="1" thickBot="1" x14ac:dyDescent="0.3">
      <c r="A2" s="683" t="s">
        <v>827</v>
      </c>
      <c r="B2" s="683" t="s">
        <v>781</v>
      </c>
      <c r="C2" s="683" t="s">
        <v>782</v>
      </c>
      <c r="D2" s="683" t="s">
        <v>926</v>
      </c>
      <c r="E2" s="683" t="s">
        <v>783</v>
      </c>
      <c r="F2" s="683" t="s">
        <v>610</v>
      </c>
      <c r="G2" s="683" t="s">
        <v>441</v>
      </c>
      <c r="H2" s="683" t="s">
        <v>823</v>
      </c>
      <c r="I2" s="684" t="s">
        <v>857</v>
      </c>
      <c r="J2" s="683" t="s">
        <v>858</v>
      </c>
      <c r="K2" s="685" t="s">
        <v>859</v>
      </c>
      <c r="L2" s="685" t="s">
        <v>292</v>
      </c>
      <c r="M2" s="685" t="s">
        <v>785</v>
      </c>
      <c r="N2" s="685" t="s">
        <v>299</v>
      </c>
      <c r="O2" s="685" t="s">
        <v>786</v>
      </c>
      <c r="P2" s="685" t="s">
        <v>400</v>
      </c>
      <c r="Q2" s="685" t="s">
        <v>401</v>
      </c>
      <c r="R2" s="685" t="s">
        <v>855</v>
      </c>
      <c r="S2" s="685" t="s">
        <v>521</v>
      </c>
      <c r="T2" s="685" t="s">
        <v>613</v>
      </c>
      <c r="U2" s="685" t="s">
        <v>614</v>
      </c>
      <c r="V2" s="685" t="s">
        <v>617</v>
      </c>
      <c r="W2" s="685" t="s">
        <v>615</v>
      </c>
      <c r="X2" s="614" t="s">
        <v>403</v>
      </c>
      <c r="Y2" s="481" t="s">
        <v>404</v>
      </c>
      <c r="Z2" s="482" t="s">
        <v>405</v>
      </c>
      <c r="AA2" s="482" t="s">
        <v>406</v>
      </c>
      <c r="AB2" s="482" t="s">
        <v>407</v>
      </c>
      <c r="AC2" s="482" t="s">
        <v>408</v>
      </c>
      <c r="AD2" s="482" t="s">
        <v>409</v>
      </c>
      <c r="AE2" s="482" t="s">
        <v>410</v>
      </c>
      <c r="AF2" s="482" t="s">
        <v>446</v>
      </c>
      <c r="AG2" s="482" t="s">
        <v>447</v>
      </c>
      <c r="AH2" s="482" t="s">
        <v>448</v>
      </c>
      <c r="AI2" s="630" t="s">
        <v>449</v>
      </c>
      <c r="AJ2" s="661">
        <v>0.6</v>
      </c>
      <c r="AK2" s="662">
        <v>0.03</v>
      </c>
      <c r="AL2" s="662">
        <v>0.02</v>
      </c>
      <c r="AM2" s="662" t="s">
        <v>618</v>
      </c>
      <c r="AN2" s="662" t="s">
        <v>420</v>
      </c>
      <c r="AO2" s="663" t="s">
        <v>487</v>
      </c>
      <c r="AP2" s="664" t="s">
        <v>824</v>
      </c>
      <c r="AQ2" s="664" t="s">
        <v>825</v>
      </c>
      <c r="AR2" s="665" t="s">
        <v>826</v>
      </c>
    </row>
    <row r="3" spans="1:48" s="569" customFormat="1" ht="15.75" thickTop="1" x14ac:dyDescent="0.25">
      <c r="A3" s="686">
        <v>1</v>
      </c>
      <c r="B3" s="687" t="s">
        <v>860</v>
      </c>
      <c r="C3" s="687" t="s">
        <v>302</v>
      </c>
      <c r="D3" s="688" t="s">
        <v>903</v>
      </c>
      <c r="E3" s="687" t="s">
        <v>303</v>
      </c>
      <c r="F3" s="687" t="s">
        <v>611</v>
      </c>
      <c r="G3" s="687" t="s">
        <v>612</v>
      </c>
      <c r="H3" s="687"/>
      <c r="I3" s="689">
        <v>19200</v>
      </c>
      <c r="J3" s="689">
        <v>12800</v>
      </c>
      <c r="K3" s="689">
        <v>32000</v>
      </c>
      <c r="L3" s="686" t="s">
        <v>304</v>
      </c>
      <c r="M3" s="687" t="s">
        <v>305</v>
      </c>
      <c r="N3" s="690">
        <v>44566</v>
      </c>
      <c r="O3" s="690">
        <v>45170</v>
      </c>
      <c r="P3" s="690">
        <v>46265</v>
      </c>
      <c r="Q3" s="691">
        <f>+(P3-O3+1)/365</f>
        <v>3.0027397260273974</v>
      </c>
      <c r="R3" s="692">
        <f>I3/K3</f>
        <v>0.6</v>
      </c>
      <c r="S3" s="686">
        <v>65</v>
      </c>
      <c r="T3" s="693">
        <v>31324.345499999999</v>
      </c>
      <c r="U3" s="693">
        <v>32462.440499999997</v>
      </c>
      <c r="V3" s="693"/>
      <c r="W3" s="694">
        <f>SUM(T3:V3)</f>
        <v>63786.785999999993</v>
      </c>
      <c r="X3" s="615">
        <v>33988.5</v>
      </c>
      <c r="Y3" s="578">
        <v>33988.5</v>
      </c>
      <c r="Z3" s="578">
        <v>33988.5</v>
      </c>
      <c r="AA3" s="578">
        <v>33988.5</v>
      </c>
      <c r="AB3" s="578">
        <v>33988.5</v>
      </c>
      <c r="AC3" s="578">
        <v>33988.5</v>
      </c>
      <c r="AD3" s="578">
        <v>33988.5</v>
      </c>
      <c r="AE3" s="578">
        <v>33988.5</v>
      </c>
      <c r="AF3" s="578">
        <v>33988.5</v>
      </c>
      <c r="AG3" s="578">
        <v>33988.5</v>
      </c>
      <c r="AH3" s="578">
        <v>33988.5</v>
      </c>
      <c r="AI3" s="631">
        <v>33988.5</v>
      </c>
      <c r="AJ3" s="637">
        <f t="shared" ref="AJ3:AJ31" si="0">(X3*$AJ$2)</f>
        <v>20393.099999999999</v>
      </c>
      <c r="AK3" s="579">
        <f>I3*$AK$2*12</f>
        <v>6912</v>
      </c>
      <c r="AL3" s="579">
        <f t="shared" ref="AL3:AL31" si="1">X3*$AL$2</f>
        <v>679.77</v>
      </c>
      <c r="AM3" s="579">
        <f>370*3</f>
        <v>1110</v>
      </c>
      <c r="AN3" s="580">
        <f t="shared" ref="AN3:AN37" si="2">SUM(W3,X3:AI3,AK3:AL3)+(AJ3*8)+(AK3*12)+AM3</f>
        <v>726439.35599999991</v>
      </c>
      <c r="AO3" s="581">
        <f>+I3/30*21*Q3</f>
        <v>40356.821917808222</v>
      </c>
      <c r="AP3" s="653">
        <v>20.5</v>
      </c>
      <c r="AQ3" s="653">
        <f>+(I3*12)/365*(AP3)</f>
        <v>12940.273972602739</v>
      </c>
      <c r="AR3" s="639">
        <v>54401.753424657538</v>
      </c>
    </row>
    <row r="4" spans="1:48" customFormat="1" ht="15" x14ac:dyDescent="0.25">
      <c r="A4" s="695">
        <v>2</v>
      </c>
      <c r="B4" s="687" t="s">
        <v>861</v>
      </c>
      <c r="C4" s="696" t="s">
        <v>308</v>
      </c>
      <c r="D4" s="688" t="s">
        <v>904</v>
      </c>
      <c r="E4" s="696" t="s">
        <v>303</v>
      </c>
      <c r="F4" s="696" t="s">
        <v>611</v>
      </c>
      <c r="G4" s="696" t="s">
        <v>612</v>
      </c>
      <c r="H4" s="696" t="s">
        <v>616</v>
      </c>
      <c r="I4" s="697">
        <v>31273</v>
      </c>
      <c r="J4" s="697">
        <v>20849</v>
      </c>
      <c r="K4" s="697">
        <v>52122</v>
      </c>
      <c r="L4" s="695" t="s">
        <v>304</v>
      </c>
      <c r="M4" s="696" t="s">
        <v>309</v>
      </c>
      <c r="N4" s="698">
        <v>44571</v>
      </c>
      <c r="O4" s="698">
        <v>45170</v>
      </c>
      <c r="P4" s="698">
        <v>46265</v>
      </c>
      <c r="Q4" s="699">
        <f t="shared" ref="Q4:Q36" si="3">+(P4-O4+1)/365</f>
        <v>3.0027397260273974</v>
      </c>
      <c r="R4" s="700">
        <f t="shared" ref="R4:R36" si="4">I4/K4</f>
        <v>0.59999616284870116</v>
      </c>
      <c r="S4" s="695">
        <v>68</v>
      </c>
      <c r="T4" s="697">
        <v>41847.812999999995</v>
      </c>
      <c r="U4" s="697">
        <v>24363.045000000002</v>
      </c>
      <c r="V4" s="697">
        <v>4998.9555</v>
      </c>
      <c r="W4" s="701">
        <f>SUM(T4:V4)</f>
        <v>71209.813499999989</v>
      </c>
      <c r="X4" s="616">
        <v>55116.6</v>
      </c>
      <c r="Y4" s="484">
        <v>55116.6</v>
      </c>
      <c r="Z4" s="484">
        <v>55116.6</v>
      </c>
      <c r="AA4" s="484">
        <v>55116.6</v>
      </c>
      <c r="AB4" s="484">
        <v>55116.6</v>
      </c>
      <c r="AC4" s="484">
        <v>55116.6</v>
      </c>
      <c r="AD4" s="484">
        <v>55116.6</v>
      </c>
      <c r="AE4" s="484">
        <v>55116.6</v>
      </c>
      <c r="AF4" s="484">
        <v>55116.6</v>
      </c>
      <c r="AG4" s="484">
        <v>55116.6</v>
      </c>
      <c r="AH4" s="484">
        <v>55116.6</v>
      </c>
      <c r="AI4" s="632">
        <v>55116.6</v>
      </c>
      <c r="AJ4" s="638">
        <f t="shared" si="0"/>
        <v>33069.96</v>
      </c>
      <c r="AK4" s="319">
        <f t="shared" ref="AK4:AK37" si="5">I4*$AK$2*12</f>
        <v>11258.279999999999</v>
      </c>
      <c r="AL4" s="319">
        <f t="shared" si="1"/>
        <v>1102.3320000000001</v>
      </c>
      <c r="AM4" s="319">
        <f t="shared" ref="AM4:AM37" si="6">370*12</f>
        <v>4440</v>
      </c>
      <c r="AN4" s="320">
        <f t="shared" si="2"/>
        <v>1149068.6655000001</v>
      </c>
      <c r="AO4" s="321">
        <f>+I4/30*21*Q4</f>
        <v>65733.275616438361</v>
      </c>
      <c r="AP4" s="653">
        <v>71.760000000000005</v>
      </c>
      <c r="AQ4" s="653">
        <f t="shared" ref="AQ4:AQ37" si="7">+(I4*12)/365*(AP4)</f>
        <v>73780.289753424659</v>
      </c>
      <c r="AR4" s="639">
        <v>141312.83386301372</v>
      </c>
    </row>
    <row r="5" spans="1:48" customFormat="1" ht="15" x14ac:dyDescent="0.25">
      <c r="A5" s="702">
        <v>3</v>
      </c>
      <c r="B5" s="687" t="s">
        <v>862</v>
      </c>
      <c r="C5" s="703" t="s">
        <v>312</v>
      </c>
      <c r="D5" s="688" t="s">
        <v>905</v>
      </c>
      <c r="E5" s="703" t="s">
        <v>303</v>
      </c>
      <c r="F5" s="703" t="s">
        <v>611</v>
      </c>
      <c r="G5" s="703" t="s">
        <v>612</v>
      </c>
      <c r="H5" s="703"/>
      <c r="I5" s="704">
        <v>25715</v>
      </c>
      <c r="J5" s="704">
        <v>17144</v>
      </c>
      <c r="K5" s="704">
        <v>42859</v>
      </c>
      <c r="L5" s="702" t="s">
        <v>304</v>
      </c>
      <c r="M5" s="703" t="s">
        <v>305</v>
      </c>
      <c r="N5" s="705">
        <v>44571</v>
      </c>
      <c r="O5" s="705">
        <v>45170</v>
      </c>
      <c r="P5" s="705">
        <v>46265</v>
      </c>
      <c r="Q5" s="706">
        <f t="shared" si="3"/>
        <v>3.0027397260273974</v>
      </c>
      <c r="R5" s="707">
        <f t="shared" si="4"/>
        <v>0.59999066707109361</v>
      </c>
      <c r="S5" s="702">
        <v>68</v>
      </c>
      <c r="T5" s="704">
        <v>41847.812999999995</v>
      </c>
      <c r="U5" s="704">
        <v>24363.045000000002</v>
      </c>
      <c r="V5" s="702"/>
      <c r="W5" s="708">
        <f t="shared" ref="W5:W37" si="8">SUM(T5:V5)</f>
        <v>66210.857999999993</v>
      </c>
      <c r="X5" s="617">
        <v>45390.45</v>
      </c>
      <c r="Y5" s="491">
        <v>45390.45</v>
      </c>
      <c r="Z5" s="491">
        <v>45390.45</v>
      </c>
      <c r="AA5" s="491">
        <v>45390.45</v>
      </c>
      <c r="AB5" s="491">
        <v>45390.45</v>
      </c>
      <c r="AC5" s="491">
        <v>45390.45</v>
      </c>
      <c r="AD5" s="491">
        <v>45390.45</v>
      </c>
      <c r="AE5" s="491">
        <v>45390.45</v>
      </c>
      <c r="AF5" s="491">
        <v>45390.45</v>
      </c>
      <c r="AG5" s="491">
        <v>45390.45</v>
      </c>
      <c r="AH5" s="491">
        <v>45390.45</v>
      </c>
      <c r="AI5" s="633">
        <v>45390.45</v>
      </c>
      <c r="AJ5" s="640">
        <f t="shared" si="0"/>
        <v>27234.269999999997</v>
      </c>
      <c r="AK5" s="319">
        <f t="shared" si="5"/>
        <v>9257.4</v>
      </c>
      <c r="AL5" s="492">
        <f t="shared" si="1"/>
        <v>907.80899999999997</v>
      </c>
      <c r="AM5" s="492">
        <f t="shared" si="6"/>
        <v>4440</v>
      </c>
      <c r="AN5" s="493">
        <f t="shared" si="2"/>
        <v>954464.42700000014</v>
      </c>
      <c r="AO5" s="494">
        <v>62099</v>
      </c>
      <c r="AP5" s="652"/>
      <c r="AQ5" s="653">
        <f t="shared" si="7"/>
        <v>0</v>
      </c>
      <c r="AR5" s="666">
        <v>15403.64</v>
      </c>
    </row>
    <row r="6" spans="1:48" customFormat="1" ht="15" x14ac:dyDescent="0.25">
      <c r="A6" s="695">
        <v>4</v>
      </c>
      <c r="B6" s="687" t="s">
        <v>863</v>
      </c>
      <c r="C6" s="696" t="s">
        <v>315</v>
      </c>
      <c r="D6" s="688" t="s">
        <v>906</v>
      </c>
      <c r="E6" s="696" t="s">
        <v>303</v>
      </c>
      <c r="F6" s="696" t="s">
        <v>611</v>
      </c>
      <c r="G6" s="696" t="s">
        <v>612</v>
      </c>
      <c r="H6" s="696"/>
      <c r="I6" s="697">
        <v>16338</v>
      </c>
      <c r="J6" s="697">
        <v>28392</v>
      </c>
      <c r="K6" s="697">
        <v>44730</v>
      </c>
      <c r="L6" s="695" t="s">
        <v>304</v>
      </c>
      <c r="M6" s="696" t="s">
        <v>316</v>
      </c>
      <c r="N6" s="698">
        <v>44571</v>
      </c>
      <c r="O6" s="698">
        <v>45170</v>
      </c>
      <c r="P6" s="698">
        <v>46265</v>
      </c>
      <c r="Q6" s="699">
        <f t="shared" si="3"/>
        <v>3.0027397260273974</v>
      </c>
      <c r="R6" s="700">
        <f t="shared" si="4"/>
        <v>0.36525821596244129</v>
      </c>
      <c r="S6" s="695">
        <v>68</v>
      </c>
      <c r="T6" s="697">
        <v>41847.812999999995</v>
      </c>
      <c r="U6" s="697">
        <v>24363.045000000002</v>
      </c>
      <c r="V6" s="695"/>
      <c r="W6" s="701">
        <f t="shared" si="8"/>
        <v>66210.857999999993</v>
      </c>
      <c r="X6" s="616">
        <v>47355</v>
      </c>
      <c r="Y6" s="484">
        <v>47355</v>
      </c>
      <c r="Z6" s="484">
        <v>47355</v>
      </c>
      <c r="AA6" s="484">
        <v>47355</v>
      </c>
      <c r="AB6" s="484">
        <v>47355</v>
      </c>
      <c r="AC6" s="484">
        <v>47355</v>
      </c>
      <c r="AD6" s="484">
        <v>47355</v>
      </c>
      <c r="AE6" s="484">
        <v>47355</v>
      </c>
      <c r="AF6" s="484">
        <v>47355</v>
      </c>
      <c r="AG6" s="484">
        <v>47355</v>
      </c>
      <c r="AH6" s="484">
        <v>47355</v>
      </c>
      <c r="AI6" s="632">
        <v>47355</v>
      </c>
      <c r="AJ6" s="638">
        <f t="shared" si="0"/>
        <v>28413</v>
      </c>
      <c r="AK6" s="319">
        <f t="shared" si="5"/>
        <v>5881.68</v>
      </c>
      <c r="AL6" s="319">
        <f t="shared" si="1"/>
        <v>947.1</v>
      </c>
      <c r="AM6" s="319">
        <f t="shared" si="6"/>
        <v>4440</v>
      </c>
      <c r="AN6" s="320">
        <f t="shared" si="2"/>
        <v>943623.79800000007</v>
      </c>
      <c r="AO6" s="321">
        <f t="shared" ref="AO6:AO36" si="9">+I6/30*21*Q6</f>
        <v>34341.133150684931</v>
      </c>
      <c r="AP6" s="653">
        <v>31.76</v>
      </c>
      <c r="AQ6" s="653">
        <f t="shared" si="7"/>
        <v>17059.557698630138</v>
      </c>
      <c r="AR6" s="639">
        <v>52340.685369863015</v>
      </c>
    </row>
    <row r="7" spans="1:48" customFormat="1" ht="15" x14ac:dyDescent="0.25">
      <c r="A7" s="695">
        <v>5</v>
      </c>
      <c r="B7" s="687" t="s">
        <v>864</v>
      </c>
      <c r="C7" s="696" t="s">
        <v>319</v>
      </c>
      <c r="D7" s="688" t="s">
        <v>907</v>
      </c>
      <c r="E7" s="696" t="s">
        <v>303</v>
      </c>
      <c r="F7" s="696" t="s">
        <v>611</v>
      </c>
      <c r="G7" s="696" t="s">
        <v>612</v>
      </c>
      <c r="H7" s="696" t="s">
        <v>616</v>
      </c>
      <c r="I7" s="697">
        <v>5207</v>
      </c>
      <c r="J7" s="697">
        <v>15138</v>
      </c>
      <c r="K7" s="697">
        <v>20345</v>
      </c>
      <c r="L7" s="695" t="s">
        <v>304</v>
      </c>
      <c r="M7" s="696" t="s">
        <v>309</v>
      </c>
      <c r="N7" s="698">
        <v>44571</v>
      </c>
      <c r="O7" s="698">
        <v>45170</v>
      </c>
      <c r="P7" s="698">
        <v>46265</v>
      </c>
      <c r="Q7" s="699">
        <f t="shared" si="3"/>
        <v>3.0027397260273974</v>
      </c>
      <c r="R7" s="700">
        <f t="shared" si="4"/>
        <v>0.25593511919390516</v>
      </c>
      <c r="S7" s="695">
        <v>65</v>
      </c>
      <c r="T7" s="697">
        <v>32874.145499999999</v>
      </c>
      <c r="U7" s="697">
        <v>17998.648499999999</v>
      </c>
      <c r="V7" s="697">
        <v>4448.6189999999997</v>
      </c>
      <c r="W7" s="701">
        <f t="shared" si="8"/>
        <v>55321.412999999993</v>
      </c>
      <c r="X7" s="616">
        <v>21750.75</v>
      </c>
      <c r="Y7" s="484">
        <v>21750.75</v>
      </c>
      <c r="Z7" s="484">
        <v>21750.75</v>
      </c>
      <c r="AA7" s="484">
        <v>21750.75</v>
      </c>
      <c r="AB7" s="484">
        <v>21750.75</v>
      </c>
      <c r="AC7" s="484">
        <v>21750.75</v>
      </c>
      <c r="AD7" s="484">
        <v>21750.75</v>
      </c>
      <c r="AE7" s="484">
        <v>21750.75</v>
      </c>
      <c r="AF7" s="484">
        <v>21750.75</v>
      </c>
      <c r="AG7" s="484">
        <v>21750.75</v>
      </c>
      <c r="AH7" s="484">
        <v>21750.75</v>
      </c>
      <c r="AI7" s="632">
        <v>21750.75</v>
      </c>
      <c r="AJ7" s="638">
        <f t="shared" si="0"/>
        <v>13050.449999999999</v>
      </c>
      <c r="AK7" s="319">
        <f t="shared" si="5"/>
        <v>1874.52</v>
      </c>
      <c r="AL7" s="319">
        <f t="shared" si="1"/>
        <v>435.01499999999999</v>
      </c>
      <c r="AM7" s="319">
        <f t="shared" si="6"/>
        <v>4440</v>
      </c>
      <c r="AN7" s="320">
        <f t="shared" si="2"/>
        <v>449977.788</v>
      </c>
      <c r="AO7" s="321">
        <f t="shared" si="9"/>
        <v>10944.686027397262</v>
      </c>
      <c r="AP7" s="653">
        <v>62.76</v>
      </c>
      <c r="AQ7" s="653">
        <f t="shared" si="7"/>
        <v>10743.824219178083</v>
      </c>
      <c r="AR7" s="639">
        <v>21988.091068493151</v>
      </c>
    </row>
    <row r="8" spans="1:48" customFormat="1" ht="15" x14ac:dyDescent="0.25">
      <c r="A8" s="695">
        <v>6</v>
      </c>
      <c r="B8" s="687" t="s">
        <v>865</v>
      </c>
      <c r="C8" s="696" t="s">
        <v>325</v>
      </c>
      <c r="D8" s="688" t="s">
        <v>908</v>
      </c>
      <c r="E8" s="696" t="s">
        <v>303</v>
      </c>
      <c r="F8" s="696" t="s">
        <v>611</v>
      </c>
      <c r="G8" s="696" t="s">
        <v>612</v>
      </c>
      <c r="H8" s="696" t="s">
        <v>619</v>
      </c>
      <c r="I8" s="697">
        <v>11450</v>
      </c>
      <c r="J8" s="697">
        <v>26715</v>
      </c>
      <c r="K8" s="697">
        <v>38165</v>
      </c>
      <c r="L8" s="695" t="s">
        <v>304</v>
      </c>
      <c r="M8" s="696" t="s">
        <v>305</v>
      </c>
      <c r="N8" s="698">
        <v>44571</v>
      </c>
      <c r="O8" s="698">
        <v>45170</v>
      </c>
      <c r="P8" s="698">
        <v>46265</v>
      </c>
      <c r="Q8" s="699">
        <f t="shared" si="3"/>
        <v>3.0027397260273974</v>
      </c>
      <c r="R8" s="700">
        <f t="shared" si="4"/>
        <v>0.30001310100877765</v>
      </c>
      <c r="S8" s="695">
        <v>60</v>
      </c>
      <c r="T8" s="709">
        <v>32874.145499999999</v>
      </c>
      <c r="U8" s="709">
        <v>13349.122500000001</v>
      </c>
      <c r="V8" s="697">
        <v>11760</v>
      </c>
      <c r="W8" s="701">
        <f t="shared" si="8"/>
        <v>57983.267999999996</v>
      </c>
      <c r="X8" s="616">
        <v>40461.75</v>
      </c>
      <c r="Y8" s="484">
        <v>40461.75</v>
      </c>
      <c r="Z8" s="484">
        <v>40461.75</v>
      </c>
      <c r="AA8" s="484">
        <v>40461.75</v>
      </c>
      <c r="AB8" s="484">
        <v>40461.75</v>
      </c>
      <c r="AC8" s="484">
        <v>40461.75</v>
      </c>
      <c r="AD8" s="484">
        <v>40461.75</v>
      </c>
      <c r="AE8" s="484">
        <v>40461.75</v>
      </c>
      <c r="AF8" s="484">
        <v>40461.75</v>
      </c>
      <c r="AG8" s="484">
        <v>40461.75</v>
      </c>
      <c r="AH8" s="484">
        <v>40461.75</v>
      </c>
      <c r="AI8" s="632">
        <v>40461.75</v>
      </c>
      <c r="AJ8" s="638">
        <f t="shared" si="0"/>
        <v>24277.05</v>
      </c>
      <c r="AK8" s="319">
        <f t="shared" si="5"/>
        <v>4122</v>
      </c>
      <c r="AL8" s="319">
        <f t="shared" si="1"/>
        <v>809.23500000000001</v>
      </c>
      <c r="AM8" s="319">
        <f t="shared" si="6"/>
        <v>4440</v>
      </c>
      <c r="AN8" s="320">
        <f t="shared" si="2"/>
        <v>796575.90299999993</v>
      </c>
      <c r="AO8" s="321">
        <f t="shared" si="9"/>
        <v>24066.95890410959</v>
      </c>
      <c r="AP8" s="653">
        <v>33.76</v>
      </c>
      <c r="AQ8" s="653">
        <f t="shared" si="7"/>
        <v>12708.558904109588</v>
      </c>
      <c r="AR8" s="639">
        <v>37434.284931506845</v>
      </c>
    </row>
    <row r="9" spans="1:48" customFormat="1" ht="15" x14ac:dyDescent="0.25">
      <c r="A9" s="695">
        <v>7</v>
      </c>
      <c r="B9" s="687" t="s">
        <v>866</v>
      </c>
      <c r="C9" s="696" t="s">
        <v>328</v>
      </c>
      <c r="D9" s="688" t="s">
        <v>906</v>
      </c>
      <c r="E9" s="696" t="s">
        <v>303</v>
      </c>
      <c r="F9" s="696" t="s">
        <v>611</v>
      </c>
      <c r="G9" s="696" t="s">
        <v>612</v>
      </c>
      <c r="H9" s="696" t="s">
        <v>621</v>
      </c>
      <c r="I9" s="697">
        <v>2677</v>
      </c>
      <c r="J9" s="697">
        <v>1784</v>
      </c>
      <c r="K9" s="697">
        <v>4461</v>
      </c>
      <c r="L9" s="695" t="s">
        <v>304</v>
      </c>
      <c r="M9" s="696" t="s">
        <v>329</v>
      </c>
      <c r="N9" s="698">
        <v>44571</v>
      </c>
      <c r="O9" s="698">
        <v>45170</v>
      </c>
      <c r="P9" s="698">
        <v>46265</v>
      </c>
      <c r="Q9" s="699">
        <f t="shared" si="3"/>
        <v>3.0027397260273974</v>
      </c>
      <c r="R9" s="700">
        <f t="shared" si="4"/>
        <v>0.60008966599417168</v>
      </c>
      <c r="S9" s="695">
        <v>48</v>
      </c>
      <c r="T9" s="709">
        <v>10584.882</v>
      </c>
      <c r="U9" s="709">
        <v>17998.648499999999</v>
      </c>
      <c r="V9" s="697">
        <v>8655</v>
      </c>
      <c r="W9" s="701">
        <f t="shared" si="8"/>
        <v>37238.530500000001</v>
      </c>
      <c r="X9" s="616">
        <v>5587.7955000000002</v>
      </c>
      <c r="Y9" s="484">
        <v>5587.7955000000002</v>
      </c>
      <c r="Z9" s="484">
        <v>5587.7955000000002</v>
      </c>
      <c r="AA9" s="484">
        <v>5587.7955000000002</v>
      </c>
      <c r="AB9" s="484">
        <v>5587.7955000000002</v>
      </c>
      <c r="AC9" s="484">
        <v>5587.7955000000002</v>
      </c>
      <c r="AD9" s="484">
        <v>5587.7955000000002</v>
      </c>
      <c r="AE9" s="484">
        <v>5587.7955000000002</v>
      </c>
      <c r="AF9" s="484">
        <v>5587.7955000000002</v>
      </c>
      <c r="AG9" s="484">
        <v>5587.7955000000002</v>
      </c>
      <c r="AH9" s="484">
        <v>5587.7955000000002</v>
      </c>
      <c r="AI9" s="632">
        <v>5587.7955000000002</v>
      </c>
      <c r="AJ9" s="638">
        <f t="shared" si="0"/>
        <v>3352.6772999999998</v>
      </c>
      <c r="AK9" s="319">
        <f t="shared" si="5"/>
        <v>963.72</v>
      </c>
      <c r="AL9" s="319">
        <f t="shared" si="1"/>
        <v>111.75591</v>
      </c>
      <c r="AM9" s="319">
        <f t="shared" si="6"/>
        <v>4440</v>
      </c>
      <c r="AN9" s="320">
        <f t="shared" si="2"/>
        <v>148193.61081000004</v>
      </c>
      <c r="AO9" s="321">
        <f t="shared" si="9"/>
        <v>5626.8339726027398</v>
      </c>
      <c r="AP9" s="653">
        <v>33.76</v>
      </c>
      <c r="AQ9" s="653">
        <f t="shared" si="7"/>
        <v>2971.2499726027395</v>
      </c>
      <c r="AR9" s="639">
        <v>8752.1031232876721</v>
      </c>
    </row>
    <row r="10" spans="1:48" customFormat="1" ht="15" x14ac:dyDescent="0.25">
      <c r="A10" s="695">
        <v>8</v>
      </c>
      <c r="B10" s="687" t="s">
        <v>867</v>
      </c>
      <c r="C10" s="696" t="s">
        <v>332</v>
      </c>
      <c r="D10" s="688" t="s">
        <v>909</v>
      </c>
      <c r="E10" s="696" t="s">
        <v>303</v>
      </c>
      <c r="F10" s="696" t="s">
        <v>611</v>
      </c>
      <c r="G10" s="696" t="s">
        <v>612</v>
      </c>
      <c r="H10" s="696" t="s">
        <v>621</v>
      </c>
      <c r="I10" s="697">
        <v>7200</v>
      </c>
      <c r="J10" s="697">
        <v>4800</v>
      </c>
      <c r="K10" s="697">
        <v>12000</v>
      </c>
      <c r="L10" s="695" t="s">
        <v>304</v>
      </c>
      <c r="M10" s="696" t="s">
        <v>333</v>
      </c>
      <c r="N10" s="698">
        <v>44566</v>
      </c>
      <c r="O10" s="698">
        <v>45170</v>
      </c>
      <c r="P10" s="698">
        <v>46265</v>
      </c>
      <c r="Q10" s="699">
        <f t="shared" si="3"/>
        <v>3.0027397260273974</v>
      </c>
      <c r="R10" s="700">
        <f t="shared" si="4"/>
        <v>0.6</v>
      </c>
      <c r="S10" s="695">
        <v>35</v>
      </c>
      <c r="T10" s="709">
        <v>12492.952499999999</v>
      </c>
      <c r="U10" s="709">
        <v>8469.6779999999999</v>
      </c>
      <c r="V10" s="697">
        <v>7488</v>
      </c>
      <c r="W10" s="701">
        <f t="shared" si="8"/>
        <v>28450.630499999999</v>
      </c>
      <c r="X10" s="616">
        <v>12988.5</v>
      </c>
      <c r="Y10" s="484">
        <v>12988.5</v>
      </c>
      <c r="Z10" s="484">
        <v>12988.5</v>
      </c>
      <c r="AA10" s="484">
        <v>12988.5</v>
      </c>
      <c r="AB10" s="484">
        <v>12988.5</v>
      </c>
      <c r="AC10" s="484">
        <v>12988.5</v>
      </c>
      <c r="AD10" s="484">
        <v>12988.5</v>
      </c>
      <c r="AE10" s="484">
        <v>12988.5</v>
      </c>
      <c r="AF10" s="484">
        <v>12988.5</v>
      </c>
      <c r="AG10" s="484">
        <v>12988.5</v>
      </c>
      <c r="AH10" s="484">
        <v>12988.5</v>
      </c>
      <c r="AI10" s="632">
        <v>12988.5</v>
      </c>
      <c r="AJ10" s="638">
        <f t="shared" si="0"/>
        <v>7793.0999999999995</v>
      </c>
      <c r="AK10" s="319">
        <f t="shared" si="5"/>
        <v>2592</v>
      </c>
      <c r="AL10" s="319">
        <f t="shared" si="1"/>
        <v>259.77</v>
      </c>
      <c r="AM10" s="319">
        <f t="shared" si="6"/>
        <v>4440</v>
      </c>
      <c r="AN10" s="320">
        <f t="shared" si="2"/>
        <v>285053.20049999998</v>
      </c>
      <c r="AO10" s="321">
        <f t="shared" si="9"/>
        <v>15133.808219178083</v>
      </c>
      <c r="AP10" s="653">
        <v>22.5</v>
      </c>
      <c r="AQ10" s="653">
        <f t="shared" si="7"/>
        <v>5326.0273972602745</v>
      </c>
      <c r="AR10" s="639">
        <v>20874.082191780821</v>
      </c>
    </row>
    <row r="11" spans="1:48" customFormat="1" ht="15" x14ac:dyDescent="0.25">
      <c r="A11" s="695">
        <v>9</v>
      </c>
      <c r="B11" s="687" t="s">
        <v>868</v>
      </c>
      <c r="C11" s="696" t="s">
        <v>308</v>
      </c>
      <c r="D11" s="688" t="s">
        <v>910</v>
      </c>
      <c r="E11" s="696" t="s">
        <v>303</v>
      </c>
      <c r="F11" s="696" t="s">
        <v>620</v>
      </c>
      <c r="G11" s="696"/>
      <c r="H11" s="696"/>
      <c r="I11" s="697">
        <v>42000</v>
      </c>
      <c r="J11" s="697">
        <v>24000</v>
      </c>
      <c r="K11" s="697">
        <v>66000</v>
      </c>
      <c r="L11" s="695" t="s">
        <v>336</v>
      </c>
      <c r="M11" s="696" t="s">
        <v>337</v>
      </c>
      <c r="N11" s="698">
        <v>44566</v>
      </c>
      <c r="O11" s="698">
        <v>45170</v>
      </c>
      <c r="P11" s="698">
        <v>46265</v>
      </c>
      <c r="Q11" s="699">
        <f t="shared" si="3"/>
        <v>3.0027397260273974</v>
      </c>
      <c r="R11" s="700">
        <f t="shared" si="4"/>
        <v>0.63636363636363635</v>
      </c>
      <c r="S11" s="695">
        <v>59</v>
      </c>
      <c r="T11" s="697"/>
      <c r="U11" s="695"/>
      <c r="V11" s="695"/>
      <c r="W11" s="701">
        <f t="shared" si="8"/>
        <v>0</v>
      </c>
      <c r="X11" s="616">
        <v>69688.5</v>
      </c>
      <c r="Y11" s="484">
        <v>69688.5</v>
      </c>
      <c r="Z11" s="484">
        <v>69688.5</v>
      </c>
      <c r="AA11" s="484">
        <v>69688.5</v>
      </c>
      <c r="AB11" s="484">
        <v>69688.5</v>
      </c>
      <c r="AC11" s="484">
        <v>69688.5</v>
      </c>
      <c r="AD11" s="484">
        <v>69688.5</v>
      </c>
      <c r="AE11" s="484">
        <v>69688.5</v>
      </c>
      <c r="AF11" s="484">
        <v>69688.5</v>
      </c>
      <c r="AG11" s="484">
        <v>69688.5</v>
      </c>
      <c r="AH11" s="484">
        <v>69688.5</v>
      </c>
      <c r="AI11" s="632">
        <v>69688.5</v>
      </c>
      <c r="AJ11" s="638">
        <f t="shared" si="0"/>
        <v>41813.1</v>
      </c>
      <c r="AK11" s="319">
        <f t="shared" si="5"/>
        <v>15120</v>
      </c>
      <c r="AL11" s="319">
        <f t="shared" si="1"/>
        <v>1393.77</v>
      </c>
      <c r="AM11" s="319">
        <f t="shared" si="6"/>
        <v>4440</v>
      </c>
      <c r="AN11" s="320">
        <f t="shared" si="2"/>
        <v>1373160.57</v>
      </c>
      <c r="AO11" s="321">
        <f t="shared" si="9"/>
        <v>88280.547945205486</v>
      </c>
      <c r="AP11" s="653">
        <v>0</v>
      </c>
      <c r="AQ11" s="653">
        <f t="shared" si="7"/>
        <v>0</v>
      </c>
      <c r="AR11" s="667">
        <v>0</v>
      </c>
    </row>
    <row r="12" spans="1:48" customFormat="1" ht="15" x14ac:dyDescent="0.25">
      <c r="A12" s="695">
        <v>10</v>
      </c>
      <c r="B12" s="687" t="s">
        <v>869</v>
      </c>
      <c r="C12" s="696" t="s">
        <v>340</v>
      </c>
      <c r="D12" s="688" t="s">
        <v>911</v>
      </c>
      <c r="E12" s="696" t="s">
        <v>303</v>
      </c>
      <c r="F12" s="696" t="s">
        <v>620</v>
      </c>
      <c r="G12" s="696"/>
      <c r="H12" s="696"/>
      <c r="I12" s="697">
        <v>2828</v>
      </c>
      <c r="J12" s="697">
        <v>3172</v>
      </c>
      <c r="K12" s="697">
        <v>6000</v>
      </c>
      <c r="L12" s="695" t="s">
        <v>304</v>
      </c>
      <c r="M12" s="696" t="s">
        <v>305</v>
      </c>
      <c r="N12" s="698">
        <v>44571</v>
      </c>
      <c r="O12" s="698">
        <v>45170</v>
      </c>
      <c r="P12" s="698">
        <v>46265</v>
      </c>
      <c r="Q12" s="699">
        <f t="shared" si="3"/>
        <v>3.0027397260273974</v>
      </c>
      <c r="R12" s="700">
        <f t="shared" si="4"/>
        <v>0.47133333333333333</v>
      </c>
      <c r="S12" s="695">
        <v>52</v>
      </c>
      <c r="T12" s="697">
        <v>14916.972</v>
      </c>
      <c r="U12" s="695"/>
      <c r="V12" s="695"/>
      <c r="W12" s="701">
        <f t="shared" si="8"/>
        <v>14916.972</v>
      </c>
      <c r="X12" s="616">
        <v>6688.5</v>
      </c>
      <c r="Y12" s="484">
        <v>6688.5</v>
      </c>
      <c r="Z12" s="484">
        <v>6688.5</v>
      </c>
      <c r="AA12" s="484">
        <v>6688.5</v>
      </c>
      <c r="AB12" s="484">
        <v>6688.5</v>
      </c>
      <c r="AC12" s="484">
        <v>6688.5</v>
      </c>
      <c r="AD12" s="484">
        <v>6688.5</v>
      </c>
      <c r="AE12" s="484">
        <v>6688.5</v>
      </c>
      <c r="AF12" s="484">
        <v>6688.5</v>
      </c>
      <c r="AG12" s="484">
        <v>6688.5</v>
      </c>
      <c r="AH12" s="484">
        <v>6688.5</v>
      </c>
      <c r="AI12" s="632">
        <v>6688.5</v>
      </c>
      <c r="AJ12" s="638">
        <f t="shared" si="0"/>
        <v>4013.1</v>
      </c>
      <c r="AK12" s="319">
        <f t="shared" si="5"/>
        <v>1018.08</v>
      </c>
      <c r="AL12" s="319">
        <f t="shared" si="1"/>
        <v>133.77000000000001</v>
      </c>
      <c r="AM12" s="319">
        <f t="shared" si="6"/>
        <v>4440</v>
      </c>
      <c r="AN12" s="320">
        <f t="shared" si="2"/>
        <v>145092.58200000002</v>
      </c>
      <c r="AO12" s="321">
        <f t="shared" si="9"/>
        <v>5944.2235616438356</v>
      </c>
      <c r="AP12" s="653">
        <v>30.76</v>
      </c>
      <c r="AQ12" s="653">
        <f t="shared" si="7"/>
        <v>2859.9215342465754</v>
      </c>
      <c r="AR12" s="639">
        <v>8966.8519452054788</v>
      </c>
    </row>
    <row r="13" spans="1:48" customFormat="1" ht="15" x14ac:dyDescent="0.25">
      <c r="A13" s="695">
        <v>11</v>
      </c>
      <c r="B13" s="687" t="s">
        <v>870</v>
      </c>
      <c r="C13" s="696" t="s">
        <v>343</v>
      </c>
      <c r="D13" s="688" t="s">
        <v>912</v>
      </c>
      <c r="E13" s="696" t="s">
        <v>303</v>
      </c>
      <c r="F13" s="696" t="s">
        <v>611</v>
      </c>
      <c r="G13" s="696" t="s">
        <v>612</v>
      </c>
      <c r="H13" s="696" t="s">
        <v>616</v>
      </c>
      <c r="I13" s="697">
        <v>12956</v>
      </c>
      <c r="J13" s="697">
        <v>23637</v>
      </c>
      <c r="K13" s="697">
        <v>36593</v>
      </c>
      <c r="L13" s="695" t="s">
        <v>304</v>
      </c>
      <c r="M13" s="696" t="s">
        <v>316</v>
      </c>
      <c r="N13" s="698">
        <v>44571</v>
      </c>
      <c r="O13" s="698">
        <v>45170</v>
      </c>
      <c r="P13" s="698">
        <v>46265</v>
      </c>
      <c r="Q13" s="699">
        <f t="shared" si="3"/>
        <v>3.0027397260273974</v>
      </c>
      <c r="R13" s="700">
        <f t="shared" si="4"/>
        <v>0.3540567868171508</v>
      </c>
      <c r="S13" s="695">
        <v>63</v>
      </c>
      <c r="T13" s="709">
        <v>32874.145499999999</v>
      </c>
      <c r="U13" s="709">
        <v>17998.648499999999</v>
      </c>
      <c r="V13" s="709">
        <v>4998.9555</v>
      </c>
      <c r="W13" s="701">
        <f t="shared" si="8"/>
        <v>55871.749499999991</v>
      </c>
      <c r="X13" s="616">
        <v>38811.15</v>
      </c>
      <c r="Y13" s="484">
        <v>38811.15</v>
      </c>
      <c r="Z13" s="484">
        <v>38811.15</v>
      </c>
      <c r="AA13" s="484">
        <v>38811.15</v>
      </c>
      <c r="AB13" s="484">
        <v>38811.15</v>
      </c>
      <c r="AC13" s="484">
        <v>38811.15</v>
      </c>
      <c r="AD13" s="484">
        <v>38811.15</v>
      </c>
      <c r="AE13" s="484">
        <v>38811.15</v>
      </c>
      <c r="AF13" s="484">
        <v>38811.15</v>
      </c>
      <c r="AG13" s="484">
        <v>38811.15</v>
      </c>
      <c r="AH13" s="484">
        <v>38811.15</v>
      </c>
      <c r="AI13" s="632">
        <v>38811.15</v>
      </c>
      <c r="AJ13" s="638">
        <f t="shared" si="0"/>
        <v>23286.69</v>
      </c>
      <c r="AK13" s="319">
        <f t="shared" si="5"/>
        <v>4664.16</v>
      </c>
      <c r="AL13" s="319">
        <f t="shared" si="1"/>
        <v>776.22300000000007</v>
      </c>
      <c r="AM13" s="319">
        <f t="shared" si="6"/>
        <v>4440</v>
      </c>
      <c r="AN13" s="320">
        <f t="shared" si="2"/>
        <v>773749.37250000017</v>
      </c>
      <c r="AO13" s="321">
        <f t="shared" si="9"/>
        <v>27232.447123287675</v>
      </c>
      <c r="AP13" s="653">
        <v>95.76</v>
      </c>
      <c r="AQ13" s="653">
        <f t="shared" si="7"/>
        <v>40789.037589041094</v>
      </c>
      <c r="AR13" s="639">
        <v>68766.898410958907</v>
      </c>
    </row>
    <row r="14" spans="1:48" customFormat="1" ht="15" x14ac:dyDescent="0.25">
      <c r="A14" s="695">
        <v>12</v>
      </c>
      <c r="B14" s="687" t="s">
        <v>871</v>
      </c>
      <c r="C14" s="696" t="s">
        <v>346</v>
      </c>
      <c r="D14" s="688" t="s">
        <v>913</v>
      </c>
      <c r="E14" s="696" t="s">
        <v>303</v>
      </c>
      <c r="F14" s="696" t="s">
        <v>611</v>
      </c>
      <c r="G14" s="696" t="s">
        <v>612</v>
      </c>
      <c r="H14" s="696"/>
      <c r="I14" s="697">
        <v>12750</v>
      </c>
      <c r="J14" s="697">
        <v>29750</v>
      </c>
      <c r="K14" s="697">
        <v>42500</v>
      </c>
      <c r="L14" s="695" t="s">
        <v>304</v>
      </c>
      <c r="M14" s="696" t="s">
        <v>333</v>
      </c>
      <c r="N14" s="698">
        <v>44608</v>
      </c>
      <c r="O14" s="698">
        <v>45170</v>
      </c>
      <c r="P14" s="698">
        <v>46265</v>
      </c>
      <c r="Q14" s="699">
        <f t="shared" si="3"/>
        <v>3.0027397260273974</v>
      </c>
      <c r="R14" s="700">
        <f t="shared" si="4"/>
        <v>0.3</v>
      </c>
      <c r="S14" s="695">
        <v>66</v>
      </c>
      <c r="T14" s="709">
        <v>41847.812999999995</v>
      </c>
      <c r="U14" s="709">
        <v>34069.811999999998</v>
      </c>
      <c r="V14" s="695"/>
      <c r="W14" s="701">
        <f t="shared" si="8"/>
        <v>75917.625</v>
      </c>
      <c r="X14" s="616">
        <v>45013.5</v>
      </c>
      <c r="Y14" s="484">
        <v>45013.5</v>
      </c>
      <c r="Z14" s="484">
        <v>45013.5</v>
      </c>
      <c r="AA14" s="484">
        <v>45013.5</v>
      </c>
      <c r="AB14" s="484">
        <v>45013.5</v>
      </c>
      <c r="AC14" s="484">
        <v>45013.5</v>
      </c>
      <c r="AD14" s="484">
        <v>45013.5</v>
      </c>
      <c r="AE14" s="484">
        <v>45013.5</v>
      </c>
      <c r="AF14" s="484">
        <v>45013.5</v>
      </c>
      <c r="AG14" s="484">
        <v>45013.5</v>
      </c>
      <c r="AH14" s="484">
        <v>45013.5</v>
      </c>
      <c r="AI14" s="632">
        <v>45013.5</v>
      </c>
      <c r="AJ14" s="638">
        <f t="shared" si="0"/>
        <v>27008.1</v>
      </c>
      <c r="AK14" s="319">
        <f t="shared" si="5"/>
        <v>4590</v>
      </c>
      <c r="AL14" s="319">
        <f t="shared" si="1"/>
        <v>900.27</v>
      </c>
      <c r="AM14" s="319">
        <f t="shared" si="6"/>
        <v>4440</v>
      </c>
      <c r="AN14" s="320">
        <f t="shared" si="2"/>
        <v>897154.69500000007</v>
      </c>
      <c r="AO14" s="321">
        <f t="shared" si="9"/>
        <v>26799.452054794521</v>
      </c>
      <c r="AP14" s="653">
        <v>23.5</v>
      </c>
      <c r="AQ14" s="653">
        <f t="shared" si="7"/>
        <v>9850.6849315068503</v>
      </c>
      <c r="AR14" s="639">
        <v>37383.698630136991</v>
      </c>
    </row>
    <row r="15" spans="1:48" customFormat="1" ht="15" x14ac:dyDescent="0.25">
      <c r="A15" s="695">
        <v>13</v>
      </c>
      <c r="B15" s="687" t="s">
        <v>872</v>
      </c>
      <c r="C15" s="696" t="s">
        <v>349</v>
      </c>
      <c r="D15" s="688" t="s">
        <v>914</v>
      </c>
      <c r="E15" s="696" t="s">
        <v>303</v>
      </c>
      <c r="F15" s="696" t="s">
        <v>620</v>
      </c>
      <c r="G15" s="696"/>
      <c r="H15" s="696"/>
      <c r="I15" s="697">
        <v>7500</v>
      </c>
      <c r="J15" s="697">
        <v>17500</v>
      </c>
      <c r="K15" s="697">
        <v>25000</v>
      </c>
      <c r="L15" s="695" t="s">
        <v>304</v>
      </c>
      <c r="M15" s="696" t="s">
        <v>333</v>
      </c>
      <c r="N15" s="698">
        <v>44816</v>
      </c>
      <c r="O15" s="698">
        <v>45170</v>
      </c>
      <c r="P15" s="698">
        <v>46265</v>
      </c>
      <c r="Q15" s="699">
        <f t="shared" si="3"/>
        <v>3.0027397260273974</v>
      </c>
      <c r="R15" s="700">
        <f t="shared" si="4"/>
        <v>0.3</v>
      </c>
      <c r="S15" s="695">
        <v>55</v>
      </c>
      <c r="T15" s="697"/>
      <c r="U15" s="695"/>
      <c r="V15" s="695"/>
      <c r="W15" s="701">
        <f t="shared" si="8"/>
        <v>0</v>
      </c>
      <c r="X15" s="616">
        <v>26638.5</v>
      </c>
      <c r="Y15" s="484">
        <v>26638.5</v>
      </c>
      <c r="Z15" s="484">
        <v>26638.5</v>
      </c>
      <c r="AA15" s="484">
        <v>26638.5</v>
      </c>
      <c r="AB15" s="484">
        <v>26638.5</v>
      </c>
      <c r="AC15" s="484">
        <v>26638.5</v>
      </c>
      <c r="AD15" s="484">
        <v>26638.5</v>
      </c>
      <c r="AE15" s="484">
        <v>26638.5</v>
      </c>
      <c r="AF15" s="484">
        <v>26638.5</v>
      </c>
      <c r="AG15" s="484">
        <v>26638.5</v>
      </c>
      <c r="AH15" s="484">
        <v>26638.5</v>
      </c>
      <c r="AI15" s="632">
        <v>26638.5</v>
      </c>
      <c r="AJ15" s="638">
        <f t="shared" si="0"/>
        <v>15983.099999999999</v>
      </c>
      <c r="AK15" s="319">
        <f t="shared" si="5"/>
        <v>2700</v>
      </c>
      <c r="AL15" s="319">
        <f t="shared" si="1"/>
        <v>532.77</v>
      </c>
      <c r="AM15" s="319">
        <f t="shared" si="6"/>
        <v>4440</v>
      </c>
      <c r="AN15" s="320">
        <f t="shared" si="2"/>
        <v>487599.57</v>
      </c>
      <c r="AO15" s="321">
        <f t="shared" si="9"/>
        <v>15764.383561643835</v>
      </c>
      <c r="AP15" s="653">
        <v>8.6199999999999992</v>
      </c>
      <c r="AQ15" s="653">
        <f t="shared" si="7"/>
        <v>2125.4794520547944</v>
      </c>
      <c r="AR15" s="639">
        <v>18321.369863013697</v>
      </c>
    </row>
    <row r="16" spans="1:48" customFormat="1" ht="15" x14ac:dyDescent="0.25">
      <c r="A16" s="695">
        <v>14</v>
      </c>
      <c r="B16" s="687" t="s">
        <v>873</v>
      </c>
      <c r="C16" s="696" t="s">
        <v>352</v>
      </c>
      <c r="D16" s="688" t="s">
        <v>913</v>
      </c>
      <c r="E16" s="696" t="s">
        <v>303</v>
      </c>
      <c r="F16" s="696" t="s">
        <v>611</v>
      </c>
      <c r="G16" s="696" t="s">
        <v>612</v>
      </c>
      <c r="H16" s="696"/>
      <c r="I16" s="697">
        <v>7500</v>
      </c>
      <c r="J16" s="697">
        <v>17500</v>
      </c>
      <c r="K16" s="697">
        <v>25000</v>
      </c>
      <c r="L16" s="695" t="s">
        <v>304</v>
      </c>
      <c r="M16" s="696" t="s">
        <v>333</v>
      </c>
      <c r="N16" s="698">
        <v>44809</v>
      </c>
      <c r="O16" s="698">
        <v>45170</v>
      </c>
      <c r="P16" s="698">
        <v>46265</v>
      </c>
      <c r="Q16" s="699">
        <f t="shared" si="3"/>
        <v>3.0027397260273974</v>
      </c>
      <c r="R16" s="700">
        <f t="shared" si="4"/>
        <v>0.3</v>
      </c>
      <c r="S16" s="695">
        <v>38</v>
      </c>
      <c r="T16" s="697">
        <v>7187.0820000000003</v>
      </c>
      <c r="U16" s="709">
        <v>12404.815500000001</v>
      </c>
      <c r="V16" s="695"/>
      <c r="W16" s="701">
        <f t="shared" si="8"/>
        <v>19591.897499999999</v>
      </c>
      <c r="X16" s="616">
        <v>26638.5</v>
      </c>
      <c r="Y16" s="484">
        <v>26638.5</v>
      </c>
      <c r="Z16" s="484">
        <v>26638.5</v>
      </c>
      <c r="AA16" s="484">
        <v>26638.5</v>
      </c>
      <c r="AB16" s="484">
        <v>26638.5</v>
      </c>
      <c r="AC16" s="484">
        <v>26638.5</v>
      </c>
      <c r="AD16" s="484">
        <v>26638.5</v>
      </c>
      <c r="AE16" s="484">
        <v>26638.5</v>
      </c>
      <c r="AF16" s="484">
        <v>26638.5</v>
      </c>
      <c r="AG16" s="484">
        <v>26638.5</v>
      </c>
      <c r="AH16" s="484">
        <v>26638.5</v>
      </c>
      <c r="AI16" s="632">
        <v>26638.5</v>
      </c>
      <c r="AJ16" s="638">
        <f t="shared" si="0"/>
        <v>15983.099999999999</v>
      </c>
      <c r="AK16" s="319">
        <f t="shared" si="5"/>
        <v>2700</v>
      </c>
      <c r="AL16" s="319">
        <f t="shared" si="1"/>
        <v>532.77</v>
      </c>
      <c r="AM16" s="319">
        <f t="shared" si="6"/>
        <v>4440</v>
      </c>
      <c r="AN16" s="320">
        <f t="shared" si="2"/>
        <v>507191.46749999997</v>
      </c>
      <c r="AO16" s="321">
        <f t="shared" si="9"/>
        <v>15764.383561643835</v>
      </c>
      <c r="AP16" s="653">
        <v>45.2</v>
      </c>
      <c r="AQ16" s="653">
        <f t="shared" si="7"/>
        <v>11145.205479452055</v>
      </c>
      <c r="AR16" s="639">
        <v>27341.095890410958</v>
      </c>
    </row>
    <row r="17" spans="1:44" customFormat="1" ht="15" x14ac:dyDescent="0.25">
      <c r="A17" s="695">
        <v>15</v>
      </c>
      <c r="B17" s="687" t="s">
        <v>874</v>
      </c>
      <c r="C17" s="696" t="s">
        <v>355</v>
      </c>
      <c r="D17" s="688" t="s">
        <v>915</v>
      </c>
      <c r="E17" s="696" t="s">
        <v>303</v>
      </c>
      <c r="F17" s="696" t="s">
        <v>620</v>
      </c>
      <c r="G17" s="696"/>
      <c r="H17" s="696"/>
      <c r="I17" s="697">
        <v>7500</v>
      </c>
      <c r="J17" s="697">
        <v>17500</v>
      </c>
      <c r="K17" s="697">
        <v>25000</v>
      </c>
      <c r="L17" s="695" t="s">
        <v>304</v>
      </c>
      <c r="M17" s="696" t="s">
        <v>356</v>
      </c>
      <c r="N17" s="698">
        <v>44831</v>
      </c>
      <c r="O17" s="698">
        <v>45170</v>
      </c>
      <c r="P17" s="698">
        <v>46265</v>
      </c>
      <c r="Q17" s="699">
        <f t="shared" si="3"/>
        <v>3.0027397260273974</v>
      </c>
      <c r="R17" s="700">
        <f t="shared" si="4"/>
        <v>0.3</v>
      </c>
      <c r="S17" s="695">
        <v>39</v>
      </c>
      <c r="T17" s="697">
        <v>8431.7204999999994</v>
      </c>
      <c r="U17" s="695"/>
      <c r="V17" s="695"/>
      <c r="W17" s="701">
        <f t="shared" si="8"/>
        <v>8431.7204999999994</v>
      </c>
      <c r="X17" s="616">
        <v>26638.5</v>
      </c>
      <c r="Y17" s="484">
        <v>26638.5</v>
      </c>
      <c r="Z17" s="484">
        <v>26638.5</v>
      </c>
      <c r="AA17" s="484">
        <v>26638.5</v>
      </c>
      <c r="AB17" s="484">
        <v>26638.5</v>
      </c>
      <c r="AC17" s="484">
        <v>26638.5</v>
      </c>
      <c r="AD17" s="484">
        <v>26638.5</v>
      </c>
      <c r="AE17" s="484">
        <v>26638.5</v>
      </c>
      <c r="AF17" s="484">
        <v>26638.5</v>
      </c>
      <c r="AG17" s="484">
        <v>26638.5</v>
      </c>
      <c r="AH17" s="484">
        <v>26638.5</v>
      </c>
      <c r="AI17" s="632">
        <v>26638.5</v>
      </c>
      <c r="AJ17" s="638">
        <f t="shared" si="0"/>
        <v>15983.099999999999</v>
      </c>
      <c r="AK17" s="319">
        <f t="shared" si="5"/>
        <v>2700</v>
      </c>
      <c r="AL17" s="319">
        <f t="shared" si="1"/>
        <v>532.77</v>
      </c>
      <c r="AM17" s="319">
        <f t="shared" si="6"/>
        <v>4440</v>
      </c>
      <c r="AN17" s="320">
        <f t="shared" si="2"/>
        <v>496031.2905</v>
      </c>
      <c r="AO17" s="321">
        <f t="shared" si="9"/>
        <v>15764.383561643835</v>
      </c>
      <c r="AP17" s="653">
        <v>39.5</v>
      </c>
      <c r="AQ17" s="653">
        <f t="shared" si="7"/>
        <v>9739.7260273972606</v>
      </c>
      <c r="AR17" s="639">
        <v>25935.616438356163</v>
      </c>
    </row>
    <row r="18" spans="1:44" customFormat="1" ht="15" x14ac:dyDescent="0.25">
      <c r="A18" s="695">
        <v>16</v>
      </c>
      <c r="B18" s="687" t="s">
        <v>875</v>
      </c>
      <c r="C18" s="696" t="s">
        <v>359</v>
      </c>
      <c r="D18" s="688" t="s">
        <v>916</v>
      </c>
      <c r="E18" s="696" t="s">
        <v>303</v>
      </c>
      <c r="F18" s="696" t="s">
        <v>620</v>
      </c>
      <c r="G18" s="696"/>
      <c r="H18" s="696"/>
      <c r="I18" s="697">
        <v>6000</v>
      </c>
      <c r="J18" s="697">
        <v>14000</v>
      </c>
      <c r="K18" s="697">
        <v>20000</v>
      </c>
      <c r="L18" s="695" t="s">
        <v>304</v>
      </c>
      <c r="M18" s="696" t="s">
        <v>333</v>
      </c>
      <c r="N18" s="698">
        <v>44970</v>
      </c>
      <c r="O18" s="698">
        <v>45170</v>
      </c>
      <c r="P18" s="698">
        <v>46265</v>
      </c>
      <c r="Q18" s="699">
        <f t="shared" si="3"/>
        <v>3.0027397260273974</v>
      </c>
      <c r="R18" s="700">
        <f t="shared" si="4"/>
        <v>0.3</v>
      </c>
      <c r="S18" s="695">
        <v>39</v>
      </c>
      <c r="T18" s="697">
        <v>10817.425499999999</v>
      </c>
      <c r="U18" s="695"/>
      <c r="V18" s="695"/>
      <c r="W18" s="701">
        <f t="shared" si="8"/>
        <v>10817.425499999999</v>
      </c>
      <c r="X18" s="616">
        <v>21388.5</v>
      </c>
      <c r="Y18" s="484">
        <v>21388.5</v>
      </c>
      <c r="Z18" s="484">
        <v>21388.5</v>
      </c>
      <c r="AA18" s="484">
        <v>21388.5</v>
      </c>
      <c r="AB18" s="484">
        <v>21388.5</v>
      </c>
      <c r="AC18" s="484">
        <v>21388.5</v>
      </c>
      <c r="AD18" s="484">
        <v>21388.5</v>
      </c>
      <c r="AE18" s="484">
        <v>21388.5</v>
      </c>
      <c r="AF18" s="484">
        <v>21388.5</v>
      </c>
      <c r="AG18" s="484">
        <v>21388.5</v>
      </c>
      <c r="AH18" s="484">
        <v>21388.5</v>
      </c>
      <c r="AI18" s="632">
        <v>21388.5</v>
      </c>
      <c r="AJ18" s="638">
        <f t="shared" si="0"/>
        <v>12833.1</v>
      </c>
      <c r="AK18" s="319">
        <f t="shared" si="5"/>
        <v>2160</v>
      </c>
      <c r="AL18" s="319">
        <f t="shared" si="1"/>
        <v>427.77</v>
      </c>
      <c r="AM18" s="319">
        <f t="shared" si="6"/>
        <v>4440</v>
      </c>
      <c r="AN18" s="320">
        <f t="shared" si="2"/>
        <v>403091.99550000002</v>
      </c>
      <c r="AO18" s="321">
        <f t="shared" si="9"/>
        <v>12611.506849315068</v>
      </c>
      <c r="AP18" s="653">
        <v>21.97</v>
      </c>
      <c r="AQ18" s="653">
        <f t="shared" si="7"/>
        <v>4333.8082191780823</v>
      </c>
      <c r="AR18" s="639">
        <v>17290.520547945205</v>
      </c>
    </row>
    <row r="19" spans="1:44" customFormat="1" ht="15" x14ac:dyDescent="0.25">
      <c r="A19" s="695">
        <v>17</v>
      </c>
      <c r="B19" s="687" t="s">
        <v>876</v>
      </c>
      <c r="C19" s="696" t="s">
        <v>362</v>
      </c>
      <c r="D19" s="688" t="s">
        <v>917</v>
      </c>
      <c r="E19" s="696" t="s">
        <v>303</v>
      </c>
      <c r="F19" s="696" t="s">
        <v>620</v>
      </c>
      <c r="G19" s="696"/>
      <c r="H19" s="696"/>
      <c r="I19" s="697">
        <v>7500</v>
      </c>
      <c r="J19" s="697">
        <v>17500</v>
      </c>
      <c r="K19" s="697">
        <v>25000</v>
      </c>
      <c r="L19" s="695" t="s">
        <v>304</v>
      </c>
      <c r="M19" s="696" t="s">
        <v>305</v>
      </c>
      <c r="N19" s="698">
        <v>45152</v>
      </c>
      <c r="O19" s="698">
        <v>45170</v>
      </c>
      <c r="P19" s="698">
        <v>46265</v>
      </c>
      <c r="Q19" s="699">
        <f t="shared" si="3"/>
        <v>3.0027397260273974</v>
      </c>
      <c r="R19" s="700">
        <f t="shared" si="4"/>
        <v>0.3</v>
      </c>
      <c r="S19" s="695">
        <v>45</v>
      </c>
      <c r="T19" s="697">
        <v>8457.3720000000012</v>
      </c>
      <c r="U19" s="695"/>
      <c r="V19" s="695"/>
      <c r="W19" s="701">
        <f t="shared" si="8"/>
        <v>8457.3720000000012</v>
      </c>
      <c r="X19" s="616">
        <v>26638.5</v>
      </c>
      <c r="Y19" s="484">
        <v>26638.5</v>
      </c>
      <c r="Z19" s="484">
        <v>26638.5</v>
      </c>
      <c r="AA19" s="484">
        <v>26638.5</v>
      </c>
      <c r="AB19" s="484">
        <v>26638.5</v>
      </c>
      <c r="AC19" s="484">
        <v>26638.5</v>
      </c>
      <c r="AD19" s="484">
        <v>26638.5</v>
      </c>
      <c r="AE19" s="484">
        <v>26638.5</v>
      </c>
      <c r="AF19" s="484">
        <v>26638.5</v>
      </c>
      <c r="AG19" s="484">
        <v>26638.5</v>
      </c>
      <c r="AH19" s="484">
        <v>26638.5</v>
      </c>
      <c r="AI19" s="632">
        <v>26638.5</v>
      </c>
      <c r="AJ19" s="638">
        <f t="shared" si="0"/>
        <v>15983.099999999999</v>
      </c>
      <c r="AK19" s="319">
        <f t="shared" si="5"/>
        <v>2700</v>
      </c>
      <c r="AL19" s="319">
        <f t="shared" si="1"/>
        <v>532.77</v>
      </c>
      <c r="AM19" s="319">
        <f t="shared" si="6"/>
        <v>4440</v>
      </c>
      <c r="AN19" s="320">
        <f t="shared" si="2"/>
        <v>496056.94199999998</v>
      </c>
      <c r="AO19" s="321">
        <f t="shared" si="9"/>
        <v>15764.383561643835</v>
      </c>
      <c r="AP19" s="653">
        <v>1.01</v>
      </c>
      <c r="AQ19" s="653">
        <f t="shared" si="7"/>
        <v>249.04109589041099</v>
      </c>
      <c r="AR19" s="639">
        <v>16444.931506849316</v>
      </c>
    </row>
    <row r="20" spans="1:44" customFormat="1" ht="15" x14ac:dyDescent="0.25">
      <c r="A20" s="695">
        <v>18</v>
      </c>
      <c r="B20" s="687" t="s">
        <v>877</v>
      </c>
      <c r="C20" s="696" t="s">
        <v>359</v>
      </c>
      <c r="D20" s="688" t="s">
        <v>909</v>
      </c>
      <c r="E20" s="696" t="s">
        <v>303</v>
      </c>
      <c r="F20" s="696" t="s">
        <v>611</v>
      </c>
      <c r="G20" s="696" t="s">
        <v>612</v>
      </c>
      <c r="H20" s="696" t="s">
        <v>616</v>
      </c>
      <c r="I20" s="697">
        <v>6000</v>
      </c>
      <c r="J20" s="697">
        <v>17500</v>
      </c>
      <c r="K20" s="697">
        <v>23500</v>
      </c>
      <c r="L20" s="695" t="s">
        <v>304</v>
      </c>
      <c r="M20" s="696" t="s">
        <v>333</v>
      </c>
      <c r="N20" s="698">
        <v>45236</v>
      </c>
      <c r="O20" s="710">
        <f>+N20</f>
        <v>45236</v>
      </c>
      <c r="P20" s="698">
        <v>46265</v>
      </c>
      <c r="Q20" s="699">
        <f t="shared" si="3"/>
        <v>2.8219178082191783</v>
      </c>
      <c r="R20" s="700">
        <f t="shared" si="4"/>
        <v>0.25531914893617019</v>
      </c>
      <c r="S20" s="695">
        <v>37</v>
      </c>
      <c r="T20" s="709">
        <v>7187.0820000000003</v>
      </c>
      <c r="U20" s="709">
        <v>12404.815500000001</v>
      </c>
      <c r="V20" s="709">
        <v>3656.0684999999999</v>
      </c>
      <c r="W20" s="701">
        <f t="shared" si="8"/>
        <v>23247.966</v>
      </c>
      <c r="X20" s="616">
        <v>25063.5</v>
      </c>
      <c r="Y20" s="484">
        <v>25063.5</v>
      </c>
      <c r="Z20" s="484">
        <v>25063.5</v>
      </c>
      <c r="AA20" s="484">
        <v>25063.5</v>
      </c>
      <c r="AB20" s="484">
        <v>25063.5</v>
      </c>
      <c r="AC20" s="484">
        <v>25063.5</v>
      </c>
      <c r="AD20" s="484">
        <v>25063.5</v>
      </c>
      <c r="AE20" s="484">
        <v>25063.5</v>
      </c>
      <c r="AF20" s="484">
        <v>25063.5</v>
      </c>
      <c r="AG20" s="484">
        <v>25063.5</v>
      </c>
      <c r="AH20" s="484">
        <v>25063.5</v>
      </c>
      <c r="AI20" s="632">
        <v>25063.5</v>
      </c>
      <c r="AJ20" s="638">
        <f t="shared" si="0"/>
        <v>15038.099999999999</v>
      </c>
      <c r="AK20" s="319">
        <f t="shared" si="5"/>
        <v>2160</v>
      </c>
      <c r="AL20" s="319">
        <f t="shared" si="1"/>
        <v>501.27000000000004</v>
      </c>
      <c r="AM20" s="319">
        <f t="shared" si="6"/>
        <v>4440</v>
      </c>
      <c r="AN20" s="320">
        <f t="shared" si="2"/>
        <v>477336.03600000002</v>
      </c>
      <c r="AO20" s="321">
        <f t="shared" si="9"/>
        <v>11852.054794520549</v>
      </c>
      <c r="AP20" s="653">
        <v>31.1</v>
      </c>
      <c r="AQ20" s="653">
        <f t="shared" si="7"/>
        <v>6134.7945205479455</v>
      </c>
      <c r="AR20" s="639">
        <v>18332.054794520547</v>
      </c>
    </row>
    <row r="21" spans="1:44" customFormat="1" ht="15" x14ac:dyDescent="0.25">
      <c r="A21" s="695">
        <v>19</v>
      </c>
      <c r="B21" s="687" t="s">
        <v>878</v>
      </c>
      <c r="C21" s="696" t="s">
        <v>367</v>
      </c>
      <c r="D21" s="688" t="s">
        <v>915</v>
      </c>
      <c r="E21" s="696" t="s">
        <v>303</v>
      </c>
      <c r="F21" s="696" t="s">
        <v>611</v>
      </c>
      <c r="G21" s="696" t="s">
        <v>612</v>
      </c>
      <c r="H21" s="696"/>
      <c r="I21" s="697">
        <v>19500</v>
      </c>
      <c r="J21" s="697">
        <v>45500</v>
      </c>
      <c r="K21" s="697">
        <v>65000</v>
      </c>
      <c r="L21" s="695" t="s">
        <v>304</v>
      </c>
      <c r="M21" s="696" t="s">
        <v>368</v>
      </c>
      <c r="N21" s="698">
        <v>45411</v>
      </c>
      <c r="O21" s="710">
        <f t="shared" ref="O21:O34" si="10">+N21</f>
        <v>45411</v>
      </c>
      <c r="P21" s="698">
        <v>46265</v>
      </c>
      <c r="Q21" s="699">
        <f t="shared" si="3"/>
        <v>2.3424657534246576</v>
      </c>
      <c r="R21" s="700">
        <f t="shared" si="4"/>
        <v>0.3</v>
      </c>
      <c r="S21" s="695">
        <v>59</v>
      </c>
      <c r="T21" s="709">
        <v>21709.411500000002</v>
      </c>
      <c r="U21" s="709">
        <v>34157.949000000001</v>
      </c>
      <c r="V21" s="695"/>
      <c r="W21" s="701">
        <f t="shared" si="8"/>
        <v>55867.360500000003</v>
      </c>
      <c r="X21" s="616">
        <v>68638.5</v>
      </c>
      <c r="Y21" s="484">
        <v>68638.5</v>
      </c>
      <c r="Z21" s="484">
        <v>68638.5</v>
      </c>
      <c r="AA21" s="484">
        <v>68638.5</v>
      </c>
      <c r="AB21" s="484">
        <v>68638.5</v>
      </c>
      <c r="AC21" s="484">
        <v>68638.5</v>
      </c>
      <c r="AD21" s="484">
        <v>68638.5</v>
      </c>
      <c r="AE21" s="484">
        <v>68638.5</v>
      </c>
      <c r="AF21" s="484">
        <v>68638.5</v>
      </c>
      <c r="AG21" s="484">
        <v>68638.5</v>
      </c>
      <c r="AH21" s="484">
        <v>68638.5</v>
      </c>
      <c r="AI21" s="632">
        <v>68638.5</v>
      </c>
      <c r="AJ21" s="638">
        <f t="shared" si="0"/>
        <v>41183.1</v>
      </c>
      <c r="AK21" s="319">
        <f t="shared" si="5"/>
        <v>7020</v>
      </c>
      <c r="AL21" s="319">
        <f t="shared" si="1"/>
        <v>1372.77</v>
      </c>
      <c r="AM21" s="319">
        <f t="shared" si="6"/>
        <v>4440</v>
      </c>
      <c r="AN21" s="320">
        <f t="shared" si="2"/>
        <v>1306066.9305</v>
      </c>
      <c r="AO21" s="321">
        <f t="shared" si="9"/>
        <v>31974.657534246577</v>
      </c>
      <c r="AP21" s="653">
        <v>10.1</v>
      </c>
      <c r="AQ21" s="653">
        <f t="shared" si="7"/>
        <v>6475.0684931506839</v>
      </c>
      <c r="AR21" s="639">
        <v>39571.643835616436</v>
      </c>
    </row>
    <row r="22" spans="1:44" customFormat="1" ht="15" x14ac:dyDescent="0.25">
      <c r="A22" s="695">
        <v>20</v>
      </c>
      <c r="B22" s="687" t="s">
        <v>879</v>
      </c>
      <c r="C22" s="696" t="s">
        <v>371</v>
      </c>
      <c r="D22" s="688" t="s">
        <v>909</v>
      </c>
      <c r="E22" s="696" t="s">
        <v>303</v>
      </c>
      <c r="F22" s="696" t="s">
        <v>611</v>
      </c>
      <c r="G22" s="696"/>
      <c r="H22" s="696" t="s">
        <v>621</v>
      </c>
      <c r="I22" s="697">
        <v>9900</v>
      </c>
      <c r="J22" s="697">
        <v>23100</v>
      </c>
      <c r="K22" s="697">
        <v>33000</v>
      </c>
      <c r="L22" s="695" t="s">
        <v>304</v>
      </c>
      <c r="M22" s="696" t="s">
        <v>333</v>
      </c>
      <c r="N22" s="698">
        <v>45454</v>
      </c>
      <c r="O22" s="710">
        <f t="shared" si="10"/>
        <v>45454</v>
      </c>
      <c r="P22" s="698">
        <v>46265</v>
      </c>
      <c r="Q22" s="699">
        <f t="shared" si="3"/>
        <v>2.2246575342465755</v>
      </c>
      <c r="R22" s="700">
        <f t="shared" si="4"/>
        <v>0.3</v>
      </c>
      <c r="S22" s="695">
        <v>38</v>
      </c>
      <c r="T22" s="697">
        <v>10817.425499999999</v>
      </c>
      <c r="U22" s="695"/>
      <c r="V22" s="709">
        <v>7312</v>
      </c>
      <c r="W22" s="701">
        <f t="shared" si="8"/>
        <v>18129.425499999998</v>
      </c>
      <c r="X22" s="616">
        <v>35038.5</v>
      </c>
      <c r="Y22" s="484">
        <v>35038.5</v>
      </c>
      <c r="Z22" s="484">
        <v>35038.5</v>
      </c>
      <c r="AA22" s="484">
        <v>35038.5</v>
      </c>
      <c r="AB22" s="484">
        <v>35038.5</v>
      </c>
      <c r="AC22" s="484">
        <v>35038.5</v>
      </c>
      <c r="AD22" s="484">
        <v>35038.5</v>
      </c>
      <c r="AE22" s="484">
        <v>35038.5</v>
      </c>
      <c r="AF22" s="484">
        <v>35038.5</v>
      </c>
      <c r="AG22" s="484">
        <v>35038.5</v>
      </c>
      <c r="AH22" s="484">
        <v>35038.5</v>
      </c>
      <c r="AI22" s="632">
        <v>35038.5</v>
      </c>
      <c r="AJ22" s="638">
        <f t="shared" si="0"/>
        <v>21023.1</v>
      </c>
      <c r="AK22" s="319">
        <f t="shared" si="5"/>
        <v>3564</v>
      </c>
      <c r="AL22" s="319">
        <f t="shared" si="1"/>
        <v>700.77</v>
      </c>
      <c r="AM22" s="319">
        <f t="shared" si="6"/>
        <v>4440</v>
      </c>
      <c r="AN22" s="320">
        <f t="shared" si="2"/>
        <v>658248.99549999996</v>
      </c>
      <c r="AO22" s="321">
        <f t="shared" si="9"/>
        <v>15416.876712328769</v>
      </c>
      <c r="AP22" s="653">
        <v>34.75</v>
      </c>
      <c r="AQ22" s="653">
        <f t="shared" si="7"/>
        <v>11310.410958904111</v>
      </c>
      <c r="AR22" s="639">
        <v>27296.876712328769</v>
      </c>
    </row>
    <row r="23" spans="1:44" customFormat="1" ht="15" x14ac:dyDescent="0.25">
      <c r="A23" s="695">
        <v>21</v>
      </c>
      <c r="B23" s="687" t="s">
        <v>880</v>
      </c>
      <c r="C23" s="696" t="s">
        <v>374</v>
      </c>
      <c r="D23" s="688" t="s">
        <v>913</v>
      </c>
      <c r="E23" s="696" t="s">
        <v>303</v>
      </c>
      <c r="F23" s="696" t="s">
        <v>620</v>
      </c>
      <c r="G23" s="696"/>
      <c r="H23" s="696"/>
      <c r="I23" s="697">
        <v>12600</v>
      </c>
      <c r="J23" s="697">
        <v>29400</v>
      </c>
      <c r="K23" s="697">
        <v>42000</v>
      </c>
      <c r="L23" s="695" t="s">
        <v>304</v>
      </c>
      <c r="M23" s="696" t="s">
        <v>333</v>
      </c>
      <c r="N23" s="698">
        <v>45600</v>
      </c>
      <c r="O23" s="710">
        <f t="shared" si="10"/>
        <v>45600</v>
      </c>
      <c r="P23" s="698">
        <v>46265</v>
      </c>
      <c r="Q23" s="699">
        <f t="shared" si="3"/>
        <v>1.8246575342465754</v>
      </c>
      <c r="R23" s="700">
        <f t="shared" si="4"/>
        <v>0.3</v>
      </c>
      <c r="S23" s="695">
        <v>65</v>
      </c>
      <c r="T23" s="697">
        <v>32874.145499999999</v>
      </c>
      <c r="U23" s="695"/>
      <c r="V23" s="695"/>
      <c r="W23" s="701">
        <f t="shared" si="8"/>
        <v>32874.145499999999</v>
      </c>
      <c r="X23" s="616">
        <v>44488.5</v>
      </c>
      <c r="Y23" s="484">
        <v>44488.5</v>
      </c>
      <c r="Z23" s="484">
        <v>44488.5</v>
      </c>
      <c r="AA23" s="484">
        <v>44488.5</v>
      </c>
      <c r="AB23" s="484">
        <v>44488.5</v>
      </c>
      <c r="AC23" s="484">
        <v>44488.5</v>
      </c>
      <c r="AD23" s="484">
        <v>44488.5</v>
      </c>
      <c r="AE23" s="484">
        <v>44488.5</v>
      </c>
      <c r="AF23" s="484">
        <v>44488.5</v>
      </c>
      <c r="AG23" s="484">
        <v>44488.5</v>
      </c>
      <c r="AH23" s="484">
        <v>44488.5</v>
      </c>
      <c r="AI23" s="632">
        <v>44488.5</v>
      </c>
      <c r="AJ23" s="638">
        <f t="shared" si="0"/>
        <v>26693.1</v>
      </c>
      <c r="AK23" s="319">
        <f t="shared" si="5"/>
        <v>4536</v>
      </c>
      <c r="AL23" s="319">
        <f t="shared" si="1"/>
        <v>889.77</v>
      </c>
      <c r="AM23" s="319">
        <f t="shared" si="6"/>
        <v>4440</v>
      </c>
      <c r="AN23" s="320">
        <f t="shared" si="2"/>
        <v>844578.71549999993</v>
      </c>
      <c r="AO23" s="321">
        <f t="shared" si="9"/>
        <v>16093.479452054795</v>
      </c>
      <c r="AP23" s="653">
        <v>41.27</v>
      </c>
      <c r="AQ23" s="653">
        <f t="shared" si="7"/>
        <v>17095.956164383562</v>
      </c>
      <c r="AR23" s="639">
        <v>33914.367123287666</v>
      </c>
    </row>
    <row r="24" spans="1:44" customFormat="1" ht="15" x14ac:dyDescent="0.25">
      <c r="A24" s="695">
        <v>22</v>
      </c>
      <c r="B24" s="687" t="s">
        <v>881</v>
      </c>
      <c r="C24" s="696" t="s">
        <v>380</v>
      </c>
      <c r="D24" s="688" t="s">
        <v>910</v>
      </c>
      <c r="E24" s="696" t="s">
        <v>303</v>
      </c>
      <c r="F24" s="696" t="s">
        <v>611</v>
      </c>
      <c r="G24" s="696" t="s">
        <v>612</v>
      </c>
      <c r="H24" s="696" t="s">
        <v>616</v>
      </c>
      <c r="I24" s="697">
        <v>15000</v>
      </c>
      <c r="J24" s="697">
        <v>35000</v>
      </c>
      <c r="K24" s="697">
        <v>50000</v>
      </c>
      <c r="L24" s="695" t="s">
        <v>304</v>
      </c>
      <c r="M24" s="696" t="s">
        <v>309</v>
      </c>
      <c r="N24" s="698">
        <v>45677</v>
      </c>
      <c r="O24" s="710">
        <f t="shared" si="10"/>
        <v>45677</v>
      </c>
      <c r="P24" s="698">
        <v>46265</v>
      </c>
      <c r="Q24" s="699">
        <f t="shared" si="3"/>
        <v>1.6136986301369862</v>
      </c>
      <c r="R24" s="700">
        <f t="shared" si="4"/>
        <v>0.3</v>
      </c>
      <c r="S24" s="695">
        <v>65</v>
      </c>
      <c r="T24" s="697">
        <v>32874.145499999999</v>
      </c>
      <c r="U24" s="709">
        <v>24363.045000000002</v>
      </c>
      <c r="V24" s="709">
        <v>6342.4409999999998</v>
      </c>
      <c r="W24" s="701">
        <f t="shared" si="8"/>
        <v>63579.631499999996</v>
      </c>
      <c r="X24" s="616">
        <v>52888.5</v>
      </c>
      <c r="Y24" s="484">
        <v>52888.5</v>
      </c>
      <c r="Z24" s="484">
        <v>52888.5</v>
      </c>
      <c r="AA24" s="484">
        <v>52888.5</v>
      </c>
      <c r="AB24" s="484">
        <v>52888.5</v>
      </c>
      <c r="AC24" s="484">
        <v>52888.5</v>
      </c>
      <c r="AD24" s="484">
        <v>52888.5</v>
      </c>
      <c r="AE24" s="484">
        <v>52888.5</v>
      </c>
      <c r="AF24" s="484">
        <v>52888.5</v>
      </c>
      <c r="AG24" s="484">
        <v>52888.5</v>
      </c>
      <c r="AH24" s="484">
        <v>52888.5</v>
      </c>
      <c r="AI24" s="632">
        <v>52888.5</v>
      </c>
      <c r="AJ24" s="638">
        <f t="shared" si="0"/>
        <v>31733.1</v>
      </c>
      <c r="AK24" s="319">
        <f t="shared" si="5"/>
        <v>5400</v>
      </c>
      <c r="AL24" s="319">
        <f t="shared" si="1"/>
        <v>1057.77</v>
      </c>
      <c r="AM24" s="319">
        <f t="shared" si="6"/>
        <v>4440</v>
      </c>
      <c r="AN24" s="320">
        <f t="shared" si="2"/>
        <v>1027804.2015</v>
      </c>
      <c r="AO24" s="321">
        <f t="shared" si="9"/>
        <v>16943.835616438355</v>
      </c>
      <c r="AP24" s="653">
        <v>26.36</v>
      </c>
      <c r="AQ24" s="653">
        <f t="shared" si="7"/>
        <v>12999.452054794521</v>
      </c>
      <c r="AR24" s="639">
        <v>30806.301369863013</v>
      </c>
    </row>
    <row r="25" spans="1:44" customFormat="1" ht="15" x14ac:dyDescent="0.25">
      <c r="A25" s="695">
        <v>23</v>
      </c>
      <c r="B25" s="687" t="s">
        <v>882</v>
      </c>
      <c r="C25" s="696" t="s">
        <v>384</v>
      </c>
      <c r="D25" s="688" t="s">
        <v>918</v>
      </c>
      <c r="E25" s="696" t="s">
        <v>303</v>
      </c>
      <c r="F25" s="696" t="s">
        <v>611</v>
      </c>
      <c r="G25" s="696"/>
      <c r="H25" s="696"/>
      <c r="I25" s="697">
        <v>9000</v>
      </c>
      <c r="J25" s="697">
        <v>21000</v>
      </c>
      <c r="K25" s="697">
        <v>30000</v>
      </c>
      <c r="L25" s="695" t="s">
        <v>304</v>
      </c>
      <c r="M25" s="696" t="s">
        <v>333</v>
      </c>
      <c r="N25" s="698">
        <v>45831</v>
      </c>
      <c r="O25" s="710">
        <f t="shared" si="10"/>
        <v>45831</v>
      </c>
      <c r="P25" s="698">
        <v>46265</v>
      </c>
      <c r="Q25" s="699">
        <f t="shared" si="3"/>
        <v>1.1917808219178083</v>
      </c>
      <c r="R25" s="700">
        <f t="shared" si="4"/>
        <v>0.3</v>
      </c>
      <c r="S25" s="695">
        <v>40</v>
      </c>
      <c r="T25" s="709">
        <v>7187.0820000000003</v>
      </c>
      <c r="U25" s="709">
        <v>12404.815500000001</v>
      </c>
      <c r="V25" s="709">
        <v>7312</v>
      </c>
      <c r="W25" s="701">
        <f t="shared" si="8"/>
        <v>26903.897499999999</v>
      </c>
      <c r="X25" s="616">
        <v>31888.5</v>
      </c>
      <c r="Y25" s="484">
        <v>31888.5</v>
      </c>
      <c r="Z25" s="484">
        <v>31888.5</v>
      </c>
      <c r="AA25" s="484">
        <v>31888.5</v>
      </c>
      <c r="AB25" s="484">
        <v>31888.5</v>
      </c>
      <c r="AC25" s="484">
        <v>31888.5</v>
      </c>
      <c r="AD25" s="484">
        <v>31888.5</v>
      </c>
      <c r="AE25" s="484">
        <v>31888.5</v>
      </c>
      <c r="AF25" s="484">
        <v>31888.5</v>
      </c>
      <c r="AG25" s="484">
        <v>31888.5</v>
      </c>
      <c r="AH25" s="484">
        <v>31888.5</v>
      </c>
      <c r="AI25" s="632">
        <v>31888.5</v>
      </c>
      <c r="AJ25" s="638">
        <f t="shared" si="0"/>
        <v>19133.099999999999</v>
      </c>
      <c r="AK25" s="319">
        <f t="shared" si="5"/>
        <v>3240</v>
      </c>
      <c r="AL25" s="319">
        <f t="shared" si="1"/>
        <v>637.77</v>
      </c>
      <c r="AM25" s="319">
        <f t="shared" si="6"/>
        <v>4440</v>
      </c>
      <c r="AN25" s="320">
        <f t="shared" si="2"/>
        <v>609828.46750000003</v>
      </c>
      <c r="AO25" s="321">
        <f t="shared" si="9"/>
        <v>7508.2191780821922</v>
      </c>
      <c r="AP25" s="653">
        <v>27.81</v>
      </c>
      <c r="AQ25" s="653">
        <f t="shared" si="7"/>
        <v>8228.7123287671238</v>
      </c>
      <c r="AR25" s="639">
        <v>16254.739726027397</v>
      </c>
    </row>
    <row r="26" spans="1:44" customFormat="1" ht="15" x14ac:dyDescent="0.25">
      <c r="A26" s="695">
        <v>24</v>
      </c>
      <c r="B26" s="687" t="s">
        <v>883</v>
      </c>
      <c r="C26" s="696" t="s">
        <v>386</v>
      </c>
      <c r="D26" s="688" t="s">
        <v>919</v>
      </c>
      <c r="E26" s="696" t="s">
        <v>303</v>
      </c>
      <c r="F26" s="696" t="s">
        <v>620</v>
      </c>
      <c r="G26" s="696"/>
      <c r="H26" s="696"/>
      <c r="I26" s="697">
        <v>6000</v>
      </c>
      <c r="J26" s="697">
        <v>14000</v>
      </c>
      <c r="K26" s="697">
        <v>20000</v>
      </c>
      <c r="L26" s="695" t="s">
        <v>304</v>
      </c>
      <c r="M26" s="696" t="s">
        <v>333</v>
      </c>
      <c r="N26" s="698">
        <v>45887</v>
      </c>
      <c r="O26" s="710">
        <f t="shared" si="10"/>
        <v>45887</v>
      </c>
      <c r="P26" s="698">
        <v>46265</v>
      </c>
      <c r="Q26" s="699">
        <f t="shared" si="3"/>
        <v>1.0383561643835617</v>
      </c>
      <c r="R26" s="700">
        <f t="shared" si="4"/>
        <v>0.3</v>
      </c>
      <c r="S26" s="695"/>
      <c r="T26" s="697">
        <v>7187.0820000000003</v>
      </c>
      <c r="U26" s="695"/>
      <c r="V26" s="695"/>
      <c r="W26" s="701">
        <f t="shared" si="8"/>
        <v>7187.0820000000003</v>
      </c>
      <c r="X26" s="616">
        <v>21388.5</v>
      </c>
      <c r="Y26" s="484">
        <v>21388.5</v>
      </c>
      <c r="Z26" s="484">
        <v>21388.5</v>
      </c>
      <c r="AA26" s="484">
        <v>21388.5</v>
      </c>
      <c r="AB26" s="484">
        <v>21388.5</v>
      </c>
      <c r="AC26" s="484">
        <v>21388.5</v>
      </c>
      <c r="AD26" s="484">
        <v>21388.5</v>
      </c>
      <c r="AE26" s="484">
        <v>21388.5</v>
      </c>
      <c r="AF26" s="484">
        <v>21388.5</v>
      </c>
      <c r="AG26" s="484">
        <v>21388.5</v>
      </c>
      <c r="AH26" s="484">
        <v>21388.5</v>
      </c>
      <c r="AI26" s="632">
        <v>21388.5</v>
      </c>
      <c r="AJ26" s="638">
        <f t="shared" si="0"/>
        <v>12833.1</v>
      </c>
      <c r="AK26" s="319">
        <f t="shared" si="5"/>
        <v>2160</v>
      </c>
      <c r="AL26" s="319">
        <f t="shared" si="1"/>
        <v>427.77</v>
      </c>
      <c r="AM26" s="319">
        <f t="shared" si="6"/>
        <v>4440</v>
      </c>
      <c r="AN26" s="320">
        <f t="shared" si="2"/>
        <v>399461.652</v>
      </c>
      <c r="AO26" s="321">
        <f t="shared" si="9"/>
        <v>4361.0958904109593</v>
      </c>
      <c r="AP26" s="653">
        <v>11.18</v>
      </c>
      <c r="AQ26" s="653">
        <f t="shared" si="7"/>
        <v>2205.3698630136987</v>
      </c>
      <c r="AR26" s="639">
        <v>6911.6712328767126</v>
      </c>
    </row>
    <row r="27" spans="1:44" customFormat="1" ht="15" x14ac:dyDescent="0.25">
      <c r="A27" s="695">
        <v>25</v>
      </c>
      <c r="B27" s="687" t="s">
        <v>883</v>
      </c>
      <c r="C27" s="696" t="s">
        <v>388</v>
      </c>
      <c r="D27" s="688" t="s">
        <v>920</v>
      </c>
      <c r="E27" s="696" t="s">
        <v>303</v>
      </c>
      <c r="F27" s="696" t="s">
        <v>620</v>
      </c>
      <c r="G27" s="696"/>
      <c r="H27" s="696"/>
      <c r="I27" s="697">
        <v>9000</v>
      </c>
      <c r="J27" s="697">
        <v>21000</v>
      </c>
      <c r="K27" s="697">
        <v>30000</v>
      </c>
      <c r="L27" s="695" t="s">
        <v>389</v>
      </c>
      <c r="M27" s="696" t="s">
        <v>333</v>
      </c>
      <c r="N27" s="698">
        <v>45873</v>
      </c>
      <c r="O27" s="710">
        <f t="shared" si="10"/>
        <v>45873</v>
      </c>
      <c r="P27" s="698">
        <v>46265</v>
      </c>
      <c r="Q27" s="699">
        <f t="shared" si="3"/>
        <v>1.0767123287671232</v>
      </c>
      <c r="R27" s="700">
        <f t="shared" si="4"/>
        <v>0.3</v>
      </c>
      <c r="S27" s="695"/>
      <c r="T27" s="697">
        <v>6740.3595000000005</v>
      </c>
      <c r="U27" s="695"/>
      <c r="V27" s="695"/>
      <c r="W27" s="701">
        <f t="shared" si="8"/>
        <v>6740.3595000000005</v>
      </c>
      <c r="X27" s="616">
        <v>31888.5</v>
      </c>
      <c r="Y27" s="484">
        <v>31888.5</v>
      </c>
      <c r="Z27" s="484">
        <v>31888.5</v>
      </c>
      <c r="AA27" s="484">
        <v>31888.5</v>
      </c>
      <c r="AB27" s="484">
        <v>31888.5</v>
      </c>
      <c r="AC27" s="484">
        <v>31888.5</v>
      </c>
      <c r="AD27" s="484">
        <v>31888.5</v>
      </c>
      <c r="AE27" s="484">
        <v>31888.5</v>
      </c>
      <c r="AF27" s="484">
        <v>31888.5</v>
      </c>
      <c r="AG27" s="484">
        <v>31888.5</v>
      </c>
      <c r="AH27" s="484">
        <v>31888.5</v>
      </c>
      <c r="AI27" s="632">
        <v>31888.5</v>
      </c>
      <c r="AJ27" s="638">
        <f t="shared" si="0"/>
        <v>19133.099999999999</v>
      </c>
      <c r="AK27" s="319">
        <f t="shared" si="5"/>
        <v>3240</v>
      </c>
      <c r="AL27" s="319">
        <f t="shared" si="1"/>
        <v>637.77</v>
      </c>
      <c r="AM27" s="319">
        <f t="shared" si="6"/>
        <v>4440</v>
      </c>
      <c r="AN27" s="320">
        <f t="shared" si="2"/>
        <v>589664.92950000009</v>
      </c>
      <c r="AO27" s="321">
        <f t="shared" si="9"/>
        <v>6783.2876712328762</v>
      </c>
      <c r="AP27" s="653">
        <v>0.5</v>
      </c>
      <c r="AQ27" s="653">
        <f t="shared" si="7"/>
        <v>147.94520547945206</v>
      </c>
      <c r="AR27" s="639">
        <v>7449.0410958904113</v>
      </c>
    </row>
    <row r="28" spans="1:44" customFormat="1" ht="15" x14ac:dyDescent="0.25">
      <c r="A28" s="695">
        <v>26</v>
      </c>
      <c r="B28" s="687" t="s">
        <v>884</v>
      </c>
      <c r="C28" s="696" t="s">
        <v>391</v>
      </c>
      <c r="D28" s="688" t="s">
        <v>914</v>
      </c>
      <c r="E28" s="696" t="s">
        <v>303</v>
      </c>
      <c r="F28" s="696" t="s">
        <v>620</v>
      </c>
      <c r="G28" s="696"/>
      <c r="H28" s="696"/>
      <c r="I28" s="697">
        <v>5100</v>
      </c>
      <c r="J28" s="697">
        <v>11900</v>
      </c>
      <c r="K28" s="697">
        <v>17000</v>
      </c>
      <c r="L28" s="695" t="s">
        <v>304</v>
      </c>
      <c r="M28" s="696" t="s">
        <v>333</v>
      </c>
      <c r="N28" s="698">
        <v>45901</v>
      </c>
      <c r="O28" s="710">
        <f t="shared" si="10"/>
        <v>45901</v>
      </c>
      <c r="P28" s="698">
        <v>46265</v>
      </c>
      <c r="Q28" s="699">
        <f t="shared" si="3"/>
        <v>1</v>
      </c>
      <c r="R28" s="700">
        <f t="shared" si="4"/>
        <v>0.3</v>
      </c>
      <c r="S28" s="695"/>
      <c r="T28" s="697">
        <v>6108.3960000000006</v>
      </c>
      <c r="U28" s="695"/>
      <c r="V28" s="695"/>
      <c r="W28" s="701">
        <f t="shared" si="8"/>
        <v>6108.3960000000006</v>
      </c>
      <c r="X28" s="616">
        <v>18238.5</v>
      </c>
      <c r="Y28" s="484">
        <v>18238.5</v>
      </c>
      <c r="Z28" s="484">
        <v>18238.5</v>
      </c>
      <c r="AA28" s="484">
        <v>18238.5</v>
      </c>
      <c r="AB28" s="484">
        <v>18238.5</v>
      </c>
      <c r="AC28" s="484">
        <v>18238.5</v>
      </c>
      <c r="AD28" s="484">
        <v>18238.5</v>
      </c>
      <c r="AE28" s="484">
        <v>18238.5</v>
      </c>
      <c r="AF28" s="484">
        <v>18238.5</v>
      </c>
      <c r="AG28" s="484">
        <v>18238.5</v>
      </c>
      <c r="AH28" s="484">
        <v>18238.5</v>
      </c>
      <c r="AI28" s="632">
        <v>18238.5</v>
      </c>
      <c r="AJ28" s="638">
        <f t="shared" si="0"/>
        <v>10943.1</v>
      </c>
      <c r="AK28" s="319">
        <f t="shared" si="5"/>
        <v>1836</v>
      </c>
      <c r="AL28" s="319">
        <f t="shared" si="1"/>
        <v>364.77</v>
      </c>
      <c r="AM28" s="319">
        <f t="shared" si="6"/>
        <v>4440</v>
      </c>
      <c r="AN28" s="320">
        <f t="shared" si="2"/>
        <v>341187.96600000001</v>
      </c>
      <c r="AO28" s="321">
        <f t="shared" si="9"/>
        <v>3570</v>
      </c>
      <c r="AP28" s="653">
        <v>-1.47</v>
      </c>
      <c r="AQ28" s="653">
        <f t="shared" si="7"/>
        <v>-246.47671232876712</v>
      </c>
      <c r="AR28" s="639">
        <v>3616.9479452054798</v>
      </c>
    </row>
    <row r="29" spans="1:44" customFormat="1" ht="15" x14ac:dyDescent="0.25">
      <c r="A29" s="695">
        <v>27</v>
      </c>
      <c r="B29" s="687" t="s">
        <v>885</v>
      </c>
      <c r="C29" s="696" t="s">
        <v>395</v>
      </c>
      <c r="D29" s="688" t="s">
        <v>920</v>
      </c>
      <c r="E29" s="696" t="s">
        <v>303</v>
      </c>
      <c r="F29" s="696" t="s">
        <v>611</v>
      </c>
      <c r="G29" s="696"/>
      <c r="H29" s="696" t="s">
        <v>616</v>
      </c>
      <c r="I29" s="697">
        <v>7800</v>
      </c>
      <c r="J29" s="697">
        <v>18200</v>
      </c>
      <c r="K29" s="697">
        <v>26000</v>
      </c>
      <c r="L29" s="695" t="s">
        <v>304</v>
      </c>
      <c r="M29" s="696" t="s">
        <v>333</v>
      </c>
      <c r="N29" s="698">
        <v>45978</v>
      </c>
      <c r="O29" s="710">
        <f t="shared" si="10"/>
        <v>45978</v>
      </c>
      <c r="P29" s="698">
        <v>46265</v>
      </c>
      <c r="Q29" s="699">
        <f t="shared" si="3"/>
        <v>0.78904109589041094</v>
      </c>
      <c r="R29" s="700">
        <f t="shared" si="4"/>
        <v>0.3</v>
      </c>
      <c r="S29" s="695"/>
      <c r="T29" s="697">
        <v>10920.682499999999</v>
      </c>
      <c r="U29" s="695"/>
      <c r="V29" s="709">
        <v>3656.0684999999999</v>
      </c>
      <c r="W29" s="701">
        <f t="shared" si="8"/>
        <v>14576.750999999998</v>
      </c>
      <c r="X29" s="616">
        <v>27688.5</v>
      </c>
      <c r="Y29" s="484">
        <v>27688.5</v>
      </c>
      <c r="Z29" s="484">
        <v>27688.5</v>
      </c>
      <c r="AA29" s="484">
        <v>27688.5</v>
      </c>
      <c r="AB29" s="484">
        <v>27688.5</v>
      </c>
      <c r="AC29" s="484">
        <v>27688.5</v>
      </c>
      <c r="AD29" s="484">
        <v>27688.5</v>
      </c>
      <c r="AE29" s="484">
        <v>27688.5</v>
      </c>
      <c r="AF29" s="484">
        <v>27688.5</v>
      </c>
      <c r="AG29" s="484">
        <v>27688.5</v>
      </c>
      <c r="AH29" s="484">
        <v>27688.5</v>
      </c>
      <c r="AI29" s="632">
        <v>27688.5</v>
      </c>
      <c r="AJ29" s="638">
        <f t="shared" si="0"/>
        <v>16613.099999999999</v>
      </c>
      <c r="AK29" s="319">
        <f t="shared" si="5"/>
        <v>2808</v>
      </c>
      <c r="AL29" s="319">
        <f t="shared" si="1"/>
        <v>553.77</v>
      </c>
      <c r="AM29" s="319">
        <f t="shared" si="6"/>
        <v>4440</v>
      </c>
      <c r="AN29" s="320">
        <f t="shared" si="2"/>
        <v>521241.321</v>
      </c>
      <c r="AO29" s="321">
        <f t="shared" si="9"/>
        <v>4308.1643835616442</v>
      </c>
      <c r="AP29" s="653">
        <v>-1.3</v>
      </c>
      <c r="AQ29" s="653">
        <f t="shared" si="7"/>
        <v>-333.36986301369865</v>
      </c>
      <c r="AR29" s="639">
        <v>-333.36986301369865</v>
      </c>
    </row>
    <row r="30" spans="1:44" customFormat="1" ht="15" x14ac:dyDescent="0.25">
      <c r="A30" s="695">
        <v>28</v>
      </c>
      <c r="B30" s="687" t="s">
        <v>886</v>
      </c>
      <c r="C30" s="696" t="s">
        <v>397</v>
      </c>
      <c r="D30" s="688" t="s">
        <v>921</v>
      </c>
      <c r="E30" s="696" t="s">
        <v>303</v>
      </c>
      <c r="F30" s="696" t="s">
        <v>620</v>
      </c>
      <c r="G30" s="696"/>
      <c r="H30" s="696"/>
      <c r="I30" s="697">
        <v>9000</v>
      </c>
      <c r="J30" s="697">
        <v>21000</v>
      </c>
      <c r="K30" s="697">
        <v>30000</v>
      </c>
      <c r="L30" s="695" t="s">
        <v>304</v>
      </c>
      <c r="M30" s="696" t="s">
        <v>333</v>
      </c>
      <c r="N30" s="711">
        <v>46006</v>
      </c>
      <c r="O30" s="710">
        <f t="shared" si="10"/>
        <v>46006</v>
      </c>
      <c r="P30" s="698">
        <v>46265</v>
      </c>
      <c r="Q30" s="699">
        <f t="shared" si="3"/>
        <v>0.71232876712328763</v>
      </c>
      <c r="R30" s="700">
        <f t="shared" si="4"/>
        <v>0.3</v>
      </c>
      <c r="S30" s="695"/>
      <c r="T30" s="697">
        <v>8381.5409999999993</v>
      </c>
      <c r="U30" s="695"/>
      <c r="V30" s="695"/>
      <c r="W30" s="701">
        <f t="shared" si="8"/>
        <v>8381.5409999999993</v>
      </c>
      <c r="X30" s="616">
        <v>31888.5</v>
      </c>
      <c r="Y30" s="484">
        <v>31888.5</v>
      </c>
      <c r="Z30" s="484">
        <v>31888.5</v>
      </c>
      <c r="AA30" s="484">
        <v>31888.5</v>
      </c>
      <c r="AB30" s="484">
        <v>31888.5</v>
      </c>
      <c r="AC30" s="484">
        <v>31888.5</v>
      </c>
      <c r="AD30" s="484">
        <v>31888.5</v>
      </c>
      <c r="AE30" s="484">
        <v>31888.5</v>
      </c>
      <c r="AF30" s="484">
        <v>31888.5</v>
      </c>
      <c r="AG30" s="484">
        <v>31888.5</v>
      </c>
      <c r="AH30" s="484">
        <v>31888.5</v>
      </c>
      <c r="AI30" s="632">
        <v>31888.5</v>
      </c>
      <c r="AJ30" s="638">
        <f t="shared" si="0"/>
        <v>19133.099999999999</v>
      </c>
      <c r="AK30" s="319">
        <f t="shared" si="5"/>
        <v>3240</v>
      </c>
      <c r="AL30" s="319">
        <f t="shared" si="1"/>
        <v>637.77</v>
      </c>
      <c r="AM30" s="319">
        <f t="shared" si="6"/>
        <v>4440</v>
      </c>
      <c r="AN30" s="320">
        <f t="shared" si="2"/>
        <v>591306.11100000003</v>
      </c>
      <c r="AO30" s="321">
        <f t="shared" si="9"/>
        <v>4487.6712328767117</v>
      </c>
      <c r="AP30" s="653">
        <v>7.4</v>
      </c>
      <c r="AQ30" s="653">
        <f t="shared" si="7"/>
        <v>2189.5890410958905</v>
      </c>
      <c r="AR30" s="639">
        <v>2189.5890410958905</v>
      </c>
    </row>
    <row r="31" spans="1:44" customFormat="1" ht="15" x14ac:dyDescent="0.25">
      <c r="A31" s="695">
        <v>29</v>
      </c>
      <c r="B31" s="687" t="s">
        <v>887</v>
      </c>
      <c r="C31" s="696" t="s">
        <v>399</v>
      </c>
      <c r="D31" s="688" t="s">
        <v>920</v>
      </c>
      <c r="E31" s="696" t="s">
        <v>303</v>
      </c>
      <c r="F31" s="696" t="s">
        <v>620</v>
      </c>
      <c r="G31" s="696"/>
      <c r="H31" s="696"/>
      <c r="I31" s="697">
        <v>6000</v>
      </c>
      <c r="J31" s="697">
        <v>14000</v>
      </c>
      <c r="K31" s="697">
        <v>20000</v>
      </c>
      <c r="L31" s="695" t="s">
        <v>304</v>
      </c>
      <c r="M31" s="696" t="s">
        <v>356</v>
      </c>
      <c r="N31" s="711">
        <v>46006</v>
      </c>
      <c r="O31" s="710">
        <f t="shared" si="10"/>
        <v>46006</v>
      </c>
      <c r="P31" s="698">
        <v>46265</v>
      </c>
      <c r="Q31" s="699">
        <f t="shared" si="3"/>
        <v>0.71232876712328763</v>
      </c>
      <c r="R31" s="700">
        <f t="shared" si="4"/>
        <v>0.3</v>
      </c>
      <c r="S31" s="695"/>
      <c r="T31" s="697">
        <v>7318.8359999999993</v>
      </c>
      <c r="U31" s="695"/>
      <c r="V31" s="695"/>
      <c r="W31" s="701">
        <f t="shared" si="8"/>
        <v>7318.8359999999993</v>
      </c>
      <c r="X31" s="616">
        <v>21388.5</v>
      </c>
      <c r="Y31" s="484">
        <v>21388.5</v>
      </c>
      <c r="Z31" s="484">
        <v>21388.5</v>
      </c>
      <c r="AA31" s="484">
        <v>21388.5</v>
      </c>
      <c r="AB31" s="484">
        <v>21388.5</v>
      </c>
      <c r="AC31" s="484">
        <v>21388.5</v>
      </c>
      <c r="AD31" s="484">
        <v>21388.5</v>
      </c>
      <c r="AE31" s="484">
        <v>21388.5</v>
      </c>
      <c r="AF31" s="484">
        <v>21388.5</v>
      </c>
      <c r="AG31" s="484">
        <v>21388.5</v>
      </c>
      <c r="AH31" s="484">
        <v>21388.5</v>
      </c>
      <c r="AI31" s="632">
        <v>21388.5</v>
      </c>
      <c r="AJ31" s="638">
        <f t="shared" si="0"/>
        <v>12833.1</v>
      </c>
      <c r="AK31" s="319">
        <f t="shared" si="5"/>
        <v>2160</v>
      </c>
      <c r="AL31" s="319">
        <f t="shared" si="1"/>
        <v>427.77</v>
      </c>
      <c r="AM31" s="319">
        <f t="shared" si="6"/>
        <v>4440</v>
      </c>
      <c r="AN31" s="320">
        <f t="shared" si="2"/>
        <v>399593.40600000002</v>
      </c>
      <c r="AO31" s="321">
        <f t="shared" si="9"/>
        <v>2991.7808219178082</v>
      </c>
      <c r="AP31" s="653">
        <v>7.4</v>
      </c>
      <c r="AQ31" s="653">
        <f t="shared" si="7"/>
        <v>1459.7260273972604</v>
      </c>
      <c r="AR31" s="639">
        <v>1459.7260273972604</v>
      </c>
    </row>
    <row r="32" spans="1:44" customFormat="1" ht="15" x14ac:dyDescent="0.25">
      <c r="A32" s="712">
        <v>30</v>
      </c>
      <c r="B32" s="687" t="s">
        <v>888</v>
      </c>
      <c r="C32" s="713" t="s">
        <v>381</v>
      </c>
      <c r="D32" s="688" t="s">
        <v>922</v>
      </c>
      <c r="E32" s="714"/>
      <c r="F32" s="714" t="s">
        <v>611</v>
      </c>
      <c r="G32" s="714" t="s">
        <v>612</v>
      </c>
      <c r="H32" s="714" t="s">
        <v>616</v>
      </c>
      <c r="I32" s="715">
        <v>4500</v>
      </c>
      <c r="J32" s="715">
        <v>10500</v>
      </c>
      <c r="K32" s="715">
        <v>15000</v>
      </c>
      <c r="L32" s="712"/>
      <c r="M32" s="713" t="s">
        <v>309</v>
      </c>
      <c r="N32" s="711">
        <v>46055</v>
      </c>
      <c r="O32" s="716">
        <f t="shared" si="10"/>
        <v>46055</v>
      </c>
      <c r="P32" s="717">
        <v>46265</v>
      </c>
      <c r="Q32" s="718">
        <f t="shared" si="3"/>
        <v>0.57808219178082187</v>
      </c>
      <c r="R32" s="719">
        <f t="shared" si="4"/>
        <v>0.3</v>
      </c>
      <c r="S32" s="712"/>
      <c r="T32" s="709">
        <f>6311+25</f>
        <v>6336</v>
      </c>
      <c r="U32" s="709">
        <f>11790+25</f>
        <v>11815</v>
      </c>
      <c r="V32" s="709">
        <f>3457+25</f>
        <v>3482</v>
      </c>
      <c r="W32" s="701">
        <f t="shared" si="8"/>
        <v>21633</v>
      </c>
      <c r="X32" s="618"/>
      <c r="Y32" s="608">
        <v>16138.5</v>
      </c>
      <c r="Z32" s="608">
        <v>16138.5</v>
      </c>
      <c r="AA32" s="608">
        <v>16138.5</v>
      </c>
      <c r="AB32" s="608">
        <v>16138.5</v>
      </c>
      <c r="AC32" s="608">
        <v>16138.5</v>
      </c>
      <c r="AD32" s="608">
        <v>16138.5</v>
      </c>
      <c r="AE32" s="608">
        <v>16138.5</v>
      </c>
      <c r="AF32" s="607">
        <v>16138.5</v>
      </c>
      <c r="AG32" s="607">
        <v>16138.5</v>
      </c>
      <c r="AH32" s="607">
        <v>16138.5</v>
      </c>
      <c r="AI32" s="634">
        <v>16138.5</v>
      </c>
      <c r="AJ32" s="641">
        <v>12833.1</v>
      </c>
      <c r="AK32" s="319">
        <f t="shared" si="5"/>
        <v>1620</v>
      </c>
      <c r="AL32" s="319">
        <v>427.77</v>
      </c>
      <c r="AM32" s="319">
        <f t="shared" si="6"/>
        <v>4440</v>
      </c>
      <c r="AN32" s="320">
        <f t="shared" si="2"/>
        <v>327749.07</v>
      </c>
      <c r="AO32" s="321">
        <f t="shared" si="9"/>
        <v>1820.958904109589</v>
      </c>
      <c r="AP32" s="653">
        <v>4</v>
      </c>
      <c r="AQ32" s="653">
        <f t="shared" si="7"/>
        <v>591.78082191780823</v>
      </c>
      <c r="AR32" s="639">
        <v>591.78082191780823</v>
      </c>
    </row>
    <row r="33" spans="1:44" customFormat="1" ht="15" x14ac:dyDescent="0.25">
      <c r="A33" s="712">
        <v>31</v>
      </c>
      <c r="B33" s="687" t="s">
        <v>889</v>
      </c>
      <c r="C33" s="713" t="s">
        <v>352</v>
      </c>
      <c r="D33" s="688" t="s">
        <v>923</v>
      </c>
      <c r="E33" s="720"/>
      <c r="F33" s="714" t="s">
        <v>611</v>
      </c>
      <c r="G33" s="714" t="s">
        <v>612</v>
      </c>
      <c r="H33" s="714" t="s">
        <v>616</v>
      </c>
      <c r="I33" s="715">
        <v>4500</v>
      </c>
      <c r="J33" s="715">
        <v>10500</v>
      </c>
      <c r="K33" s="715">
        <v>15000</v>
      </c>
      <c r="L33" s="720"/>
      <c r="M33" s="713" t="s">
        <v>356</v>
      </c>
      <c r="N33" s="711">
        <v>46083</v>
      </c>
      <c r="O33" s="716">
        <f t="shared" si="10"/>
        <v>46083</v>
      </c>
      <c r="P33" s="717">
        <v>46265</v>
      </c>
      <c r="Q33" s="718">
        <f t="shared" si="3"/>
        <v>0.50136986301369868</v>
      </c>
      <c r="R33" s="719">
        <f t="shared" si="4"/>
        <v>0.3</v>
      </c>
      <c r="S33" s="720"/>
      <c r="T33" s="721">
        <v>5820.2864999999993</v>
      </c>
      <c r="U33" s="721">
        <v>13369.4925</v>
      </c>
      <c r="V33" s="721">
        <v>3483.8475000000003</v>
      </c>
      <c r="W33" s="701">
        <f t="shared" si="8"/>
        <v>22673.626499999998</v>
      </c>
      <c r="X33" s="619"/>
      <c r="Y33" s="609"/>
      <c r="Z33" s="608">
        <v>16138.5</v>
      </c>
      <c r="AA33" s="608">
        <v>16138.5</v>
      </c>
      <c r="AB33" s="608">
        <v>16138.5</v>
      </c>
      <c r="AC33" s="608">
        <v>16138.5</v>
      </c>
      <c r="AD33" s="608">
        <v>16138.5</v>
      </c>
      <c r="AE33" s="608">
        <v>16138.5</v>
      </c>
      <c r="AF33" s="607">
        <v>16138.5</v>
      </c>
      <c r="AG33" s="607">
        <v>16138.5</v>
      </c>
      <c r="AH33" s="607">
        <v>16138.5</v>
      </c>
      <c r="AI33" s="634">
        <v>16138.5</v>
      </c>
      <c r="AJ33" s="638">
        <f>AJ32</f>
        <v>12833.1</v>
      </c>
      <c r="AK33" s="319">
        <f t="shared" si="5"/>
        <v>1620</v>
      </c>
      <c r="AL33" s="319">
        <v>427.77</v>
      </c>
      <c r="AM33" s="319">
        <f t="shared" si="6"/>
        <v>4440</v>
      </c>
      <c r="AN33" s="320">
        <f t="shared" si="2"/>
        <v>312651.19650000002</v>
      </c>
      <c r="AO33" s="321">
        <f t="shared" si="9"/>
        <v>1579.3150684931509</v>
      </c>
      <c r="AP33" s="653">
        <v>2</v>
      </c>
      <c r="AQ33" s="653">
        <f t="shared" si="7"/>
        <v>295.89041095890411</v>
      </c>
      <c r="AR33" s="639">
        <v>295.89041095890411</v>
      </c>
    </row>
    <row r="34" spans="1:44" customFormat="1" ht="15" x14ac:dyDescent="0.25">
      <c r="A34" s="712">
        <v>32</v>
      </c>
      <c r="B34" s="687" t="s">
        <v>890</v>
      </c>
      <c r="C34" s="713" t="s">
        <v>414</v>
      </c>
      <c r="D34" s="688" t="s">
        <v>924</v>
      </c>
      <c r="E34" s="720"/>
      <c r="F34" s="714" t="s">
        <v>620</v>
      </c>
      <c r="G34" s="720"/>
      <c r="H34" s="720"/>
      <c r="I34" s="715">
        <v>9900</v>
      </c>
      <c r="J34" s="715">
        <v>23100</v>
      </c>
      <c r="K34" s="715">
        <v>33000</v>
      </c>
      <c r="L34" s="720"/>
      <c r="M34" s="713" t="s">
        <v>333</v>
      </c>
      <c r="N34" s="711">
        <v>46104</v>
      </c>
      <c r="O34" s="716">
        <f t="shared" si="10"/>
        <v>46104</v>
      </c>
      <c r="P34" s="717">
        <v>46265</v>
      </c>
      <c r="Q34" s="718">
        <f t="shared" si="3"/>
        <v>0.44383561643835617</v>
      </c>
      <c r="R34" s="719">
        <f t="shared" si="4"/>
        <v>0.3</v>
      </c>
      <c r="S34" s="719"/>
      <c r="T34" s="709">
        <v>6845.84</v>
      </c>
      <c r="U34" s="700"/>
      <c r="V34" s="700"/>
      <c r="W34" s="701">
        <f t="shared" si="8"/>
        <v>6845.84</v>
      </c>
      <c r="X34" s="619"/>
      <c r="Y34" s="609"/>
      <c r="Z34" s="608">
        <v>35038.5</v>
      </c>
      <c r="AA34" s="608">
        <v>35038.5</v>
      </c>
      <c r="AB34" s="608">
        <v>35038.5</v>
      </c>
      <c r="AC34" s="608">
        <v>35038.5</v>
      </c>
      <c r="AD34" s="608">
        <v>35038.5</v>
      </c>
      <c r="AE34" s="608">
        <v>35038.5</v>
      </c>
      <c r="AF34" s="607">
        <v>35038.5</v>
      </c>
      <c r="AG34" s="607">
        <v>35038.5</v>
      </c>
      <c r="AH34" s="607">
        <v>35038.5</v>
      </c>
      <c r="AI34" s="634">
        <v>35038.5</v>
      </c>
      <c r="AJ34" s="638">
        <f>AJ33</f>
        <v>12833.1</v>
      </c>
      <c r="AK34" s="319">
        <f t="shared" si="5"/>
        <v>3564</v>
      </c>
      <c r="AL34" s="319">
        <v>427.77</v>
      </c>
      <c r="AM34" s="319">
        <f t="shared" si="6"/>
        <v>4440</v>
      </c>
      <c r="AN34" s="320">
        <f t="shared" si="2"/>
        <v>511095.41</v>
      </c>
      <c r="AO34" s="321">
        <f t="shared" si="9"/>
        <v>3075.7808219178082</v>
      </c>
      <c r="AP34" s="581"/>
      <c r="AQ34" s="653">
        <f t="shared" si="7"/>
        <v>0</v>
      </c>
      <c r="AR34" s="639"/>
    </row>
    <row r="35" spans="1:44" customFormat="1" ht="15" x14ac:dyDescent="0.25">
      <c r="A35" s="712">
        <v>33</v>
      </c>
      <c r="B35" s="687" t="s">
        <v>891</v>
      </c>
      <c r="C35" s="714" t="s">
        <v>648</v>
      </c>
      <c r="D35" s="688" t="s">
        <v>925</v>
      </c>
      <c r="E35" s="720"/>
      <c r="F35" s="714"/>
      <c r="G35" s="720"/>
      <c r="H35" s="720"/>
      <c r="I35" s="715">
        <v>10500</v>
      </c>
      <c r="J35" s="715">
        <v>24500</v>
      </c>
      <c r="K35" s="715">
        <v>35000</v>
      </c>
      <c r="L35" s="720"/>
      <c r="M35" s="714" t="s">
        <v>650</v>
      </c>
      <c r="N35" s="711">
        <v>46155</v>
      </c>
      <c r="O35" s="716"/>
      <c r="P35" s="717"/>
      <c r="Q35" s="718">
        <f t="shared" si="3"/>
        <v>2.7397260273972603E-3</v>
      </c>
      <c r="R35" s="719">
        <f t="shared" si="4"/>
        <v>0.3</v>
      </c>
      <c r="S35" s="719"/>
      <c r="T35" s="709">
        <v>8100</v>
      </c>
      <c r="U35" s="700"/>
      <c r="V35" s="700"/>
      <c r="W35" s="701">
        <f t="shared" si="8"/>
        <v>8100</v>
      </c>
      <c r="X35" s="619"/>
      <c r="Y35" s="609"/>
      <c r="Z35" s="608"/>
      <c r="AA35" s="608"/>
      <c r="AB35" s="608">
        <v>37138.5</v>
      </c>
      <c r="AC35" s="608">
        <v>37138.5</v>
      </c>
      <c r="AD35" s="608">
        <v>37138.5</v>
      </c>
      <c r="AE35" s="608">
        <v>37138.5</v>
      </c>
      <c r="AF35" s="607">
        <v>37138.5</v>
      </c>
      <c r="AG35" s="607">
        <v>37138.5</v>
      </c>
      <c r="AH35" s="607">
        <v>37138.5</v>
      </c>
      <c r="AI35" s="634">
        <v>37138.5</v>
      </c>
      <c r="AJ35" s="638">
        <f>AJ34</f>
        <v>12833.1</v>
      </c>
      <c r="AK35" s="319">
        <f t="shared" si="5"/>
        <v>3780</v>
      </c>
      <c r="AL35" s="319">
        <v>427.77</v>
      </c>
      <c r="AM35" s="319">
        <f t="shared" si="6"/>
        <v>4440</v>
      </c>
      <c r="AN35" s="320">
        <f t="shared" si="2"/>
        <v>461880.57</v>
      </c>
      <c r="AO35" s="321">
        <f t="shared" si="9"/>
        <v>20.136986301369863</v>
      </c>
      <c r="AP35" s="581"/>
      <c r="AQ35" s="653">
        <f t="shared" si="7"/>
        <v>0</v>
      </c>
      <c r="AR35" s="639"/>
    </row>
    <row r="36" spans="1:44" customFormat="1" ht="15" x14ac:dyDescent="0.25">
      <c r="A36" s="712">
        <v>34</v>
      </c>
      <c r="B36" s="687" t="s">
        <v>892</v>
      </c>
      <c r="C36" s="714" t="s">
        <v>649</v>
      </c>
      <c r="D36" s="688" t="s">
        <v>925</v>
      </c>
      <c r="E36" s="720"/>
      <c r="F36" s="714"/>
      <c r="G36" s="720"/>
      <c r="H36" s="720"/>
      <c r="I36" s="715">
        <v>26600</v>
      </c>
      <c r="J36" s="715">
        <v>11400</v>
      </c>
      <c r="K36" s="715">
        <v>38000</v>
      </c>
      <c r="L36" s="720"/>
      <c r="M36" s="714" t="s">
        <v>650</v>
      </c>
      <c r="N36" s="711">
        <v>46132</v>
      </c>
      <c r="O36" s="716"/>
      <c r="P36" s="717"/>
      <c r="Q36" s="718">
        <f t="shared" si="3"/>
        <v>2.7397260273972603E-3</v>
      </c>
      <c r="R36" s="719">
        <f t="shared" si="4"/>
        <v>0.7</v>
      </c>
      <c r="S36" s="719"/>
      <c r="T36" s="709">
        <v>31000</v>
      </c>
      <c r="U36" s="700"/>
      <c r="V36" s="700"/>
      <c r="W36" s="701">
        <f t="shared" si="8"/>
        <v>31000</v>
      </c>
      <c r="X36" s="619"/>
      <c r="Y36" s="609"/>
      <c r="Z36" s="608"/>
      <c r="AA36" s="608"/>
      <c r="AB36" s="608">
        <v>40288.5</v>
      </c>
      <c r="AC36" s="608">
        <v>40288.5</v>
      </c>
      <c r="AD36" s="608">
        <v>40288.5</v>
      </c>
      <c r="AE36" s="608">
        <v>40288.5</v>
      </c>
      <c r="AF36" s="607">
        <v>40288.5</v>
      </c>
      <c r="AG36" s="607">
        <v>40288.5</v>
      </c>
      <c r="AH36" s="607">
        <v>40288.5</v>
      </c>
      <c r="AI36" s="634">
        <v>40288.5</v>
      </c>
      <c r="AJ36" s="638">
        <f>AJ35</f>
        <v>12833.1</v>
      </c>
      <c r="AK36" s="319">
        <f t="shared" si="5"/>
        <v>9576</v>
      </c>
      <c r="AL36" s="319">
        <v>427.77</v>
      </c>
      <c r="AM36" s="319">
        <f t="shared" si="6"/>
        <v>4440</v>
      </c>
      <c r="AN36" s="320">
        <f t="shared" si="2"/>
        <v>585328.57000000007</v>
      </c>
      <c r="AO36" s="321">
        <f t="shared" si="9"/>
        <v>51.013698630136986</v>
      </c>
      <c r="AP36" s="581"/>
      <c r="AQ36" s="653">
        <f t="shared" si="7"/>
        <v>0</v>
      </c>
      <c r="AR36" s="639"/>
    </row>
    <row r="37" spans="1:44" customFormat="1" ht="15.75" thickBot="1" x14ac:dyDescent="0.3">
      <c r="A37" s="712">
        <v>35</v>
      </c>
      <c r="B37" s="687" t="s">
        <v>893</v>
      </c>
      <c r="C37" s="722" t="s">
        <v>416</v>
      </c>
      <c r="D37" s="688" t="s">
        <v>925</v>
      </c>
      <c r="E37" s="720"/>
      <c r="F37" s="714" t="s">
        <v>611</v>
      </c>
      <c r="G37" s="720"/>
      <c r="H37" s="720"/>
      <c r="I37" s="715">
        <v>10500</v>
      </c>
      <c r="J37" s="715">
        <v>24500</v>
      </c>
      <c r="K37" s="715">
        <v>35000</v>
      </c>
      <c r="L37" s="720"/>
      <c r="M37" s="720"/>
      <c r="N37" s="711">
        <v>46211</v>
      </c>
      <c r="O37" s="716"/>
      <c r="P37" s="717"/>
      <c r="Q37" s="718"/>
      <c r="R37" s="719"/>
      <c r="S37" s="719"/>
      <c r="T37" s="709">
        <f>5793+692</f>
        <v>6485</v>
      </c>
      <c r="U37" s="709">
        <f>13342.46+314.68</f>
        <v>13657.14</v>
      </c>
      <c r="V37" s="709">
        <v>7311.74</v>
      </c>
      <c r="W37" s="701">
        <f t="shared" si="8"/>
        <v>27453.879999999997</v>
      </c>
      <c r="X37" s="682"/>
      <c r="Y37" s="627"/>
      <c r="Z37" s="627"/>
      <c r="AA37" s="627"/>
      <c r="AB37" s="627"/>
      <c r="AC37" s="627"/>
      <c r="AD37" s="627">
        <v>40288.5</v>
      </c>
      <c r="AE37" s="627">
        <v>40288.5</v>
      </c>
      <c r="AF37" s="628">
        <v>40288.5</v>
      </c>
      <c r="AG37" s="628">
        <v>40288.5</v>
      </c>
      <c r="AH37" s="628">
        <v>40288.5</v>
      </c>
      <c r="AI37" s="635">
        <v>40288.5</v>
      </c>
      <c r="AJ37" s="642">
        <f>AJ36</f>
        <v>12833.1</v>
      </c>
      <c r="AK37" s="643">
        <f t="shared" si="5"/>
        <v>3780</v>
      </c>
      <c r="AL37" s="643">
        <v>427.77</v>
      </c>
      <c r="AM37" s="643">
        <f t="shared" si="6"/>
        <v>4440</v>
      </c>
      <c r="AN37" s="644">
        <f t="shared" si="2"/>
        <v>425857.45</v>
      </c>
      <c r="AO37" s="645"/>
      <c r="AP37" s="646"/>
      <c r="AQ37" s="668">
        <f t="shared" si="7"/>
        <v>0</v>
      </c>
      <c r="AR37" s="647"/>
    </row>
    <row r="38" spans="1:44" ht="12.75" thickTop="1" x14ac:dyDescent="0.2"/>
  </sheetData>
  <autoFilter ref="A1:AW1" xr:uid="{B9A0FECA-A77F-4F63-B47C-8FB6BE9EBE3A}"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">
    <mergeCell ref="X1:AI1"/>
  </mergeCells>
  <conditionalFormatting sqref="A1:B37">
    <cfRule type="duplicateValues" dxfId="476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84A2-92AF-4AF1-A1F8-65810535FC99}">
  <sheetPr>
    <tabColor rgb="FF92D050"/>
  </sheetPr>
  <dimension ref="A1:Q82"/>
  <sheetViews>
    <sheetView topLeftCell="A12" zoomScale="60" zoomScaleNormal="60" workbookViewId="0">
      <selection activeCell="J29" sqref="J29"/>
    </sheetView>
  </sheetViews>
  <sheetFormatPr defaultRowHeight="15" x14ac:dyDescent="0.25"/>
  <cols>
    <col min="1" max="1" width="4.85546875" bestFit="1" customWidth="1"/>
    <col min="2" max="2" width="49.140625" customWidth="1"/>
    <col min="3" max="3" width="14.5703125" customWidth="1"/>
    <col min="4" max="4" width="41.5703125" customWidth="1"/>
    <col min="5" max="5" width="9.28515625" customWidth="1"/>
    <col min="6" max="6" width="7.7109375" customWidth="1"/>
    <col min="7" max="7" width="16.5703125" customWidth="1"/>
    <col min="8" max="8" width="14.5703125" customWidth="1"/>
    <col min="9" max="9" width="15.7109375" customWidth="1"/>
    <col min="10" max="10" width="15.42578125" customWidth="1"/>
    <col min="11" max="11" width="27.42578125" customWidth="1"/>
    <col min="12" max="12" width="23.85546875" customWidth="1"/>
    <col min="13" max="13" width="25.7109375" customWidth="1"/>
    <col min="14" max="16" width="18.42578125" customWidth="1"/>
    <col min="17" max="17" width="26" customWidth="1"/>
  </cols>
  <sheetData>
    <row r="1" spans="1:17" ht="18.75" x14ac:dyDescent="0.25">
      <c r="A1" s="920" t="s">
        <v>829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</row>
    <row r="2" spans="1:17" ht="15.75" x14ac:dyDescent="0.25">
      <c r="A2" s="921" t="s">
        <v>830</v>
      </c>
      <c r="B2" s="922" t="s">
        <v>831</v>
      </c>
      <c r="C2" s="921" t="s">
        <v>832</v>
      </c>
      <c r="D2" s="921" t="s">
        <v>833</v>
      </c>
      <c r="E2" s="922" t="s">
        <v>834</v>
      </c>
      <c r="F2" s="922" t="s">
        <v>521</v>
      </c>
      <c r="G2" s="921" t="s">
        <v>835</v>
      </c>
      <c r="H2" s="922" t="s">
        <v>292</v>
      </c>
      <c r="I2" s="921" t="s">
        <v>836</v>
      </c>
      <c r="J2" s="921" t="s">
        <v>837</v>
      </c>
      <c r="K2" s="921" t="s">
        <v>838</v>
      </c>
      <c r="L2" s="921"/>
      <c r="M2" s="921"/>
      <c r="N2" s="921"/>
      <c r="O2" s="921" t="s">
        <v>839</v>
      </c>
      <c r="P2" s="922" t="s">
        <v>840</v>
      </c>
      <c r="Q2" s="922" t="s">
        <v>841</v>
      </c>
    </row>
    <row r="3" spans="1:17" ht="24" customHeight="1" x14ac:dyDescent="0.25">
      <c r="A3" s="921"/>
      <c r="B3" s="922"/>
      <c r="C3" s="921"/>
      <c r="D3" s="921"/>
      <c r="E3" s="922"/>
      <c r="F3" s="922"/>
      <c r="G3" s="921"/>
      <c r="H3" s="922"/>
      <c r="I3" s="921"/>
      <c r="J3" s="921"/>
      <c r="K3" s="648" t="s">
        <v>842</v>
      </c>
      <c r="L3" s="648" t="s">
        <v>843</v>
      </c>
      <c r="M3" s="648" t="s">
        <v>844</v>
      </c>
      <c r="N3" s="648" t="s">
        <v>845</v>
      </c>
      <c r="O3" s="921"/>
      <c r="P3" s="922"/>
      <c r="Q3" s="922"/>
    </row>
    <row r="4" spans="1:17" s="557" customFormat="1" ht="15.75" x14ac:dyDescent="0.25">
      <c r="A4" s="547">
        <v>1</v>
      </c>
      <c r="B4" s="548"/>
      <c r="C4" s="549" t="s">
        <v>846</v>
      </c>
      <c r="D4" s="548"/>
      <c r="E4" s="549" t="s">
        <v>847</v>
      </c>
      <c r="F4" s="550">
        <v>27</v>
      </c>
      <c r="G4" s="550"/>
      <c r="H4" s="550" t="s">
        <v>848</v>
      </c>
      <c r="I4" s="551">
        <v>46132</v>
      </c>
      <c r="J4" s="552">
        <v>46496</v>
      </c>
      <c r="K4" s="553">
        <v>1403.77</v>
      </c>
      <c r="L4" s="553">
        <v>1379.77</v>
      </c>
      <c r="M4" s="553">
        <v>1379.77</v>
      </c>
      <c r="N4" s="553">
        <v>1379.82</v>
      </c>
      <c r="O4" s="554">
        <f>+K4+L4+M4+N4</f>
        <v>5543.1299999999992</v>
      </c>
      <c r="P4" s="555">
        <f>O4*5%</f>
        <v>277.15649999999999</v>
      </c>
      <c r="Q4" s="556">
        <f t="shared" ref="Q4:Q67" si="0">O4+P4</f>
        <v>5820.2864999999993</v>
      </c>
    </row>
    <row r="5" spans="1:17" s="557" customFormat="1" ht="15.75" x14ac:dyDescent="0.25">
      <c r="A5" s="547">
        <v>2</v>
      </c>
      <c r="B5" s="548"/>
      <c r="C5" s="549" t="s">
        <v>423</v>
      </c>
      <c r="D5" s="558"/>
      <c r="E5" s="549" t="s">
        <v>849</v>
      </c>
      <c r="F5" s="550">
        <v>30</v>
      </c>
      <c r="G5" s="550"/>
      <c r="H5" s="550" t="s">
        <v>848</v>
      </c>
      <c r="I5" s="551">
        <v>46132</v>
      </c>
      <c r="J5" s="552">
        <v>46496</v>
      </c>
      <c r="K5" s="553">
        <v>3201.22</v>
      </c>
      <c r="L5" s="553">
        <v>3177.22</v>
      </c>
      <c r="M5" s="553">
        <v>3177.22</v>
      </c>
      <c r="N5" s="553">
        <v>3177.19</v>
      </c>
      <c r="O5" s="554">
        <f t="shared" ref="O5:O68" si="1">+K5+L5+M5+N5</f>
        <v>12732.85</v>
      </c>
      <c r="P5" s="555">
        <f t="shared" ref="P5:P68" si="2">O5*5%</f>
        <v>636.64250000000004</v>
      </c>
      <c r="Q5" s="556">
        <f t="shared" si="0"/>
        <v>13369.4925</v>
      </c>
    </row>
    <row r="6" spans="1:17" s="557" customFormat="1" ht="15.75" x14ac:dyDescent="0.25">
      <c r="A6" s="547">
        <v>3</v>
      </c>
      <c r="B6" s="548"/>
      <c r="C6" s="549" t="s">
        <v>850</v>
      </c>
      <c r="D6" s="558"/>
      <c r="E6" s="549" t="s">
        <v>849</v>
      </c>
      <c r="F6" s="550">
        <v>0</v>
      </c>
      <c r="G6" s="550"/>
      <c r="H6" s="550" t="s">
        <v>848</v>
      </c>
      <c r="I6" s="551">
        <v>46132</v>
      </c>
      <c r="J6" s="552">
        <v>46496</v>
      </c>
      <c r="K6" s="553">
        <v>847.49</v>
      </c>
      <c r="L6" s="553">
        <v>823.49</v>
      </c>
      <c r="M6" s="553">
        <v>823.49</v>
      </c>
      <c r="N6" s="553">
        <v>823.48</v>
      </c>
      <c r="O6" s="554">
        <f t="shared" si="1"/>
        <v>3317.9500000000003</v>
      </c>
      <c r="P6" s="555">
        <f t="shared" si="2"/>
        <v>165.89750000000004</v>
      </c>
      <c r="Q6" s="556">
        <f t="shared" si="0"/>
        <v>3483.8475000000003</v>
      </c>
    </row>
    <row r="7" spans="1:17" s="569" customFormat="1" ht="15.75" x14ac:dyDescent="0.25">
      <c r="A7" s="559">
        <v>4</v>
      </c>
      <c r="B7" s="560"/>
      <c r="C7" s="561" t="s">
        <v>846</v>
      </c>
      <c r="D7" s="560"/>
      <c r="E7" s="561" t="s">
        <v>847</v>
      </c>
      <c r="F7" s="562">
        <v>65</v>
      </c>
      <c r="G7" s="562"/>
      <c r="H7" s="562" t="s">
        <v>848</v>
      </c>
      <c r="I7" s="563">
        <v>46132</v>
      </c>
      <c r="J7" s="564">
        <v>46496</v>
      </c>
      <c r="K7" s="565">
        <v>7476.16</v>
      </c>
      <c r="L7" s="565">
        <v>7452.16</v>
      </c>
      <c r="M7" s="565">
        <v>7452.16</v>
      </c>
      <c r="N7" s="565">
        <v>7452.23</v>
      </c>
      <c r="O7" s="566">
        <f t="shared" si="1"/>
        <v>29832.71</v>
      </c>
      <c r="P7" s="567">
        <f t="shared" si="2"/>
        <v>1491.6355000000001</v>
      </c>
      <c r="Q7" s="568">
        <f t="shared" si="0"/>
        <v>31324.345499999999</v>
      </c>
    </row>
    <row r="8" spans="1:17" s="569" customFormat="1" ht="15.75" x14ac:dyDescent="0.25">
      <c r="A8" s="559">
        <v>5</v>
      </c>
      <c r="B8" s="560"/>
      <c r="C8" s="561" t="s">
        <v>423</v>
      </c>
      <c r="D8" s="570"/>
      <c r="E8" s="561" t="s">
        <v>849</v>
      </c>
      <c r="F8" s="562">
        <v>64</v>
      </c>
      <c r="G8" s="562"/>
      <c r="H8" s="562" t="s">
        <v>848</v>
      </c>
      <c r="I8" s="563">
        <v>46132</v>
      </c>
      <c r="J8" s="564">
        <v>46496</v>
      </c>
      <c r="K8" s="565">
        <v>7747.15</v>
      </c>
      <c r="L8" s="565">
        <v>7723.15</v>
      </c>
      <c r="M8" s="565">
        <v>7723.15</v>
      </c>
      <c r="N8" s="565">
        <v>7723.16</v>
      </c>
      <c r="O8" s="566">
        <f t="shared" si="1"/>
        <v>30916.609999999997</v>
      </c>
      <c r="P8" s="567">
        <f t="shared" si="2"/>
        <v>1545.8305</v>
      </c>
      <c r="Q8" s="568">
        <f t="shared" si="0"/>
        <v>32462.440499999997</v>
      </c>
    </row>
    <row r="9" spans="1:17" ht="15.75" x14ac:dyDescent="0.25">
      <c r="A9" s="495">
        <v>6</v>
      </c>
      <c r="B9" s="496"/>
      <c r="C9" s="497" t="s">
        <v>846</v>
      </c>
      <c r="D9" s="496"/>
      <c r="E9" s="497" t="s">
        <v>847</v>
      </c>
      <c r="F9" s="498">
        <v>65</v>
      </c>
      <c r="G9" s="498"/>
      <c r="H9" s="498" t="s">
        <v>848</v>
      </c>
      <c r="I9" s="499">
        <v>46132</v>
      </c>
      <c r="J9" s="500">
        <v>46496</v>
      </c>
      <c r="K9" s="501">
        <v>7476.17</v>
      </c>
      <c r="L9" s="501">
        <v>7452.17</v>
      </c>
      <c r="M9" s="501">
        <v>7452.17</v>
      </c>
      <c r="N9" s="501">
        <v>7452.22</v>
      </c>
      <c r="O9" s="502">
        <f t="shared" si="1"/>
        <v>29832.730000000003</v>
      </c>
      <c r="P9" s="503">
        <f t="shared" si="2"/>
        <v>1491.6365000000003</v>
      </c>
      <c r="Q9" s="504">
        <f t="shared" si="0"/>
        <v>31324.366500000004</v>
      </c>
    </row>
    <row r="10" spans="1:17" ht="15.75" x14ac:dyDescent="0.25">
      <c r="A10" s="495">
        <v>7</v>
      </c>
      <c r="B10" s="496"/>
      <c r="C10" s="497" t="s">
        <v>423</v>
      </c>
      <c r="D10" s="505"/>
      <c r="E10" s="497" t="s">
        <v>849</v>
      </c>
      <c r="F10" s="498">
        <v>58</v>
      </c>
      <c r="G10" s="498"/>
      <c r="H10" s="498" t="s">
        <v>848</v>
      </c>
      <c r="I10" s="499">
        <v>46132</v>
      </c>
      <c r="J10" s="500">
        <v>46496</v>
      </c>
      <c r="K10" s="501">
        <v>5545.33</v>
      </c>
      <c r="L10" s="501">
        <v>5521.33</v>
      </c>
      <c r="M10" s="501">
        <v>5521.33</v>
      </c>
      <c r="N10" s="501">
        <v>5521.37</v>
      </c>
      <c r="O10" s="502">
        <f t="shared" si="1"/>
        <v>22109.359999999997</v>
      </c>
      <c r="P10" s="503">
        <f t="shared" si="2"/>
        <v>1105.4679999999998</v>
      </c>
      <c r="Q10" s="504">
        <f t="shared" si="0"/>
        <v>23214.827999999998</v>
      </c>
    </row>
    <row r="11" spans="1:17" ht="15.75" x14ac:dyDescent="0.25">
      <c r="A11" s="495">
        <v>8</v>
      </c>
      <c r="B11" s="496"/>
      <c r="C11" s="497" t="s">
        <v>846</v>
      </c>
      <c r="D11" s="496"/>
      <c r="E11" s="497" t="s">
        <v>849</v>
      </c>
      <c r="F11" s="498">
        <v>39</v>
      </c>
      <c r="G11" s="498"/>
      <c r="H11" s="498" t="s">
        <v>848</v>
      </c>
      <c r="I11" s="499">
        <v>46132</v>
      </c>
      <c r="J11" s="500">
        <v>46496</v>
      </c>
      <c r="K11" s="501">
        <v>2471.9499999999998</v>
      </c>
      <c r="L11" s="501">
        <v>2447.9499999999998</v>
      </c>
      <c r="M11" s="501">
        <v>2447.9499999999998</v>
      </c>
      <c r="N11" s="501">
        <v>2447.9499999999998</v>
      </c>
      <c r="O11" s="502">
        <f t="shared" si="1"/>
        <v>9815.7999999999993</v>
      </c>
      <c r="P11" s="503">
        <f t="shared" si="2"/>
        <v>490.78999999999996</v>
      </c>
      <c r="Q11" s="504">
        <f t="shared" si="0"/>
        <v>10306.59</v>
      </c>
    </row>
    <row r="12" spans="1:17" ht="15.75" x14ac:dyDescent="0.25">
      <c r="A12" s="495">
        <v>9</v>
      </c>
      <c r="B12" s="496"/>
      <c r="C12" s="497" t="s">
        <v>846</v>
      </c>
      <c r="D12" s="496"/>
      <c r="E12" s="497" t="s">
        <v>847</v>
      </c>
      <c r="F12" s="498">
        <v>52</v>
      </c>
      <c r="G12" s="498"/>
      <c r="H12" s="498" t="s">
        <v>848</v>
      </c>
      <c r="I12" s="499">
        <v>46132</v>
      </c>
      <c r="J12" s="500">
        <v>46496</v>
      </c>
      <c r="K12" s="501">
        <v>3402.4</v>
      </c>
      <c r="L12" s="501">
        <v>3378.4</v>
      </c>
      <c r="M12" s="501">
        <v>3378.4</v>
      </c>
      <c r="N12" s="501">
        <v>3378.42</v>
      </c>
      <c r="O12" s="502">
        <f t="shared" si="1"/>
        <v>13537.62</v>
      </c>
      <c r="P12" s="503">
        <f t="shared" si="2"/>
        <v>676.88100000000009</v>
      </c>
      <c r="Q12" s="504">
        <f t="shared" si="0"/>
        <v>14214.501</v>
      </c>
    </row>
    <row r="13" spans="1:17" ht="15.75" x14ac:dyDescent="0.25">
      <c r="A13" s="495">
        <v>10</v>
      </c>
      <c r="B13" s="496"/>
      <c r="C13" s="497" t="s">
        <v>846</v>
      </c>
      <c r="D13" s="496"/>
      <c r="E13" s="497" t="s">
        <v>847</v>
      </c>
      <c r="F13" s="498">
        <v>68</v>
      </c>
      <c r="G13" s="498"/>
      <c r="H13" s="498" t="s">
        <v>848</v>
      </c>
      <c r="I13" s="499">
        <v>46132</v>
      </c>
      <c r="J13" s="500">
        <v>46496</v>
      </c>
      <c r="K13" s="501">
        <v>9507.81</v>
      </c>
      <c r="L13" s="501">
        <v>9483.81</v>
      </c>
      <c r="M13" s="501">
        <v>9483.81</v>
      </c>
      <c r="N13" s="501">
        <v>9483.83</v>
      </c>
      <c r="O13" s="502">
        <f t="shared" si="1"/>
        <v>37959.26</v>
      </c>
      <c r="P13" s="503">
        <f t="shared" si="2"/>
        <v>1897.9630000000002</v>
      </c>
      <c r="Q13" s="504">
        <f t="shared" si="0"/>
        <v>39857.223000000005</v>
      </c>
    </row>
    <row r="14" spans="1:17" ht="15.75" x14ac:dyDescent="0.25">
      <c r="A14" s="495">
        <v>11</v>
      </c>
      <c r="B14" s="496"/>
      <c r="C14" s="497" t="s">
        <v>423</v>
      </c>
      <c r="D14" s="505"/>
      <c r="E14" s="497" t="s">
        <v>849</v>
      </c>
      <c r="F14" s="498">
        <v>57</v>
      </c>
      <c r="G14" s="498"/>
      <c r="H14" s="498" t="s">
        <v>848</v>
      </c>
      <c r="I14" s="499">
        <v>46132</v>
      </c>
      <c r="J14" s="500">
        <v>46496</v>
      </c>
      <c r="K14" s="501">
        <v>5545.32</v>
      </c>
      <c r="L14" s="501">
        <v>5521.32</v>
      </c>
      <c r="M14" s="501">
        <v>5521.32</v>
      </c>
      <c r="N14" s="501">
        <v>5521.38</v>
      </c>
      <c r="O14" s="502">
        <f t="shared" si="1"/>
        <v>22109.34</v>
      </c>
      <c r="P14" s="503">
        <f t="shared" si="2"/>
        <v>1105.4670000000001</v>
      </c>
      <c r="Q14" s="504">
        <f t="shared" si="0"/>
        <v>23214.807000000001</v>
      </c>
    </row>
    <row r="15" spans="1:17" ht="15.75" x14ac:dyDescent="0.25">
      <c r="A15" s="495">
        <v>12</v>
      </c>
      <c r="B15" s="496"/>
      <c r="C15" s="497" t="s">
        <v>850</v>
      </c>
      <c r="D15" s="505"/>
      <c r="E15" s="497" t="s">
        <v>849</v>
      </c>
      <c r="F15" s="498">
        <v>16</v>
      </c>
      <c r="G15" s="498"/>
      <c r="H15" s="498" t="s">
        <v>848</v>
      </c>
      <c r="I15" s="499">
        <v>46132</v>
      </c>
      <c r="J15" s="500">
        <v>46496</v>
      </c>
      <c r="K15" s="501">
        <v>1152.1300000000001</v>
      </c>
      <c r="L15" s="501">
        <v>1128.1300000000001</v>
      </c>
      <c r="M15" s="501">
        <v>1128.1300000000001</v>
      </c>
      <c r="N15" s="501">
        <v>1128.0899999999999</v>
      </c>
      <c r="O15" s="502">
        <f t="shared" si="1"/>
        <v>4536.4800000000005</v>
      </c>
      <c r="P15" s="503">
        <f t="shared" si="2"/>
        <v>226.82400000000004</v>
      </c>
      <c r="Q15" s="504">
        <f t="shared" si="0"/>
        <v>4763.3040000000001</v>
      </c>
    </row>
    <row r="16" spans="1:17" ht="15.75" x14ac:dyDescent="0.25">
      <c r="A16" s="495">
        <v>13</v>
      </c>
      <c r="B16" s="496"/>
      <c r="C16" s="497" t="s">
        <v>846</v>
      </c>
      <c r="D16" s="496"/>
      <c r="E16" s="497" t="s">
        <v>847</v>
      </c>
      <c r="F16" s="498">
        <v>63</v>
      </c>
      <c r="G16" s="498"/>
      <c r="H16" s="498" t="s">
        <v>848</v>
      </c>
      <c r="I16" s="499">
        <v>46132</v>
      </c>
      <c r="J16" s="500">
        <v>46496</v>
      </c>
      <c r="K16" s="501">
        <v>7476.16</v>
      </c>
      <c r="L16" s="501">
        <v>7452.16</v>
      </c>
      <c r="M16" s="501">
        <v>7452.16</v>
      </c>
      <c r="N16" s="501">
        <v>7452.23</v>
      </c>
      <c r="O16" s="502">
        <f t="shared" si="1"/>
        <v>29832.71</v>
      </c>
      <c r="P16" s="503">
        <f t="shared" si="2"/>
        <v>1491.6355000000001</v>
      </c>
      <c r="Q16" s="504">
        <f t="shared" si="0"/>
        <v>31324.345499999999</v>
      </c>
    </row>
    <row r="17" spans="1:17" ht="15.75" x14ac:dyDescent="0.25">
      <c r="A17" s="495">
        <v>14</v>
      </c>
      <c r="B17" s="496"/>
      <c r="C17" s="497" t="s">
        <v>850</v>
      </c>
      <c r="D17" s="505"/>
      <c r="E17" s="497" t="s">
        <v>849</v>
      </c>
      <c r="F17" s="498">
        <v>17</v>
      </c>
      <c r="G17" s="498"/>
      <c r="H17" s="498" t="s">
        <v>848</v>
      </c>
      <c r="I17" s="499">
        <v>46132</v>
      </c>
      <c r="J17" s="500">
        <v>46496</v>
      </c>
      <c r="K17" s="501">
        <v>1152.1300000000001</v>
      </c>
      <c r="L17" s="501">
        <v>1128.1300000000001</v>
      </c>
      <c r="M17" s="501">
        <v>1128.1300000000001</v>
      </c>
      <c r="N17" s="501">
        <v>1128.0899999999999</v>
      </c>
      <c r="O17" s="502">
        <f t="shared" si="1"/>
        <v>4536.4800000000005</v>
      </c>
      <c r="P17" s="503">
        <f t="shared" si="2"/>
        <v>226.82400000000004</v>
      </c>
      <c r="Q17" s="504">
        <f t="shared" si="0"/>
        <v>4763.3040000000001</v>
      </c>
    </row>
    <row r="18" spans="1:17" ht="15.75" x14ac:dyDescent="0.25">
      <c r="A18" s="495">
        <v>15</v>
      </c>
      <c r="B18" s="496"/>
      <c r="C18" s="497" t="s">
        <v>423</v>
      </c>
      <c r="D18" s="505"/>
      <c r="E18" s="497" t="s">
        <v>849</v>
      </c>
      <c r="F18" s="498">
        <v>51</v>
      </c>
      <c r="G18" s="498"/>
      <c r="H18" s="498" t="s">
        <v>848</v>
      </c>
      <c r="I18" s="499">
        <v>46132</v>
      </c>
      <c r="J18" s="500">
        <v>46496</v>
      </c>
      <c r="K18" s="501">
        <v>4101.59</v>
      </c>
      <c r="L18" s="501">
        <v>4077.59</v>
      </c>
      <c r="M18" s="501">
        <v>4077.59</v>
      </c>
      <c r="N18" s="501">
        <v>4077.57</v>
      </c>
      <c r="O18" s="502">
        <f t="shared" si="1"/>
        <v>16334.34</v>
      </c>
      <c r="P18" s="503">
        <f t="shared" si="2"/>
        <v>816.7170000000001</v>
      </c>
      <c r="Q18" s="504">
        <f t="shared" si="0"/>
        <v>17151.057000000001</v>
      </c>
    </row>
    <row r="19" spans="1:17" ht="15.75" x14ac:dyDescent="0.25">
      <c r="A19" s="495">
        <v>16</v>
      </c>
      <c r="B19" s="496"/>
      <c r="C19" s="497" t="s">
        <v>846</v>
      </c>
      <c r="D19" s="496"/>
      <c r="E19" s="497" t="s">
        <v>849</v>
      </c>
      <c r="F19" s="498">
        <v>29</v>
      </c>
      <c r="G19" s="498"/>
      <c r="H19" s="498" t="s">
        <v>848</v>
      </c>
      <c r="I19" s="499">
        <v>46132</v>
      </c>
      <c r="J19" s="500">
        <v>46496</v>
      </c>
      <c r="K19" s="501">
        <v>1678.31</v>
      </c>
      <c r="L19" s="501">
        <v>1654.31</v>
      </c>
      <c r="M19" s="501">
        <v>1654.31</v>
      </c>
      <c r="N19" s="501">
        <v>1654.31</v>
      </c>
      <c r="O19" s="502">
        <f t="shared" si="1"/>
        <v>6641.24</v>
      </c>
      <c r="P19" s="503">
        <f t="shared" si="2"/>
        <v>332.06200000000001</v>
      </c>
      <c r="Q19" s="504">
        <f t="shared" si="0"/>
        <v>6973.3019999999997</v>
      </c>
    </row>
    <row r="20" spans="1:17" ht="15.75" x14ac:dyDescent="0.25">
      <c r="A20" s="495">
        <v>17</v>
      </c>
      <c r="B20" s="496"/>
      <c r="C20" s="497" t="s">
        <v>846</v>
      </c>
      <c r="D20" s="496"/>
      <c r="E20" s="497" t="s">
        <v>849</v>
      </c>
      <c r="F20" s="498">
        <v>45</v>
      </c>
      <c r="G20" s="498"/>
      <c r="H20" s="498" t="s">
        <v>848</v>
      </c>
      <c r="I20" s="499">
        <v>46132</v>
      </c>
      <c r="J20" s="500">
        <v>46496</v>
      </c>
      <c r="K20" s="501">
        <v>1937.11</v>
      </c>
      <c r="L20" s="501">
        <v>1913.11</v>
      </c>
      <c r="M20" s="501">
        <v>1913.11</v>
      </c>
      <c r="N20" s="501">
        <v>1913.12</v>
      </c>
      <c r="O20" s="502">
        <f t="shared" si="1"/>
        <v>7676.45</v>
      </c>
      <c r="P20" s="503">
        <f t="shared" si="2"/>
        <v>383.82249999999999</v>
      </c>
      <c r="Q20" s="504">
        <f t="shared" si="0"/>
        <v>8060.2725</v>
      </c>
    </row>
    <row r="21" spans="1:17" ht="15.75" x14ac:dyDescent="0.25">
      <c r="A21" s="506">
        <v>18</v>
      </c>
      <c r="B21" s="507"/>
      <c r="C21" s="506" t="s">
        <v>846</v>
      </c>
      <c r="D21" s="507"/>
      <c r="E21" s="506" t="s">
        <v>847</v>
      </c>
      <c r="F21" s="508">
        <v>68</v>
      </c>
      <c r="G21" s="508"/>
      <c r="H21" s="508" t="s">
        <v>848</v>
      </c>
      <c r="I21" s="509">
        <v>46132</v>
      </c>
      <c r="J21" s="510">
        <v>46496</v>
      </c>
      <c r="K21" s="511">
        <v>9507.81</v>
      </c>
      <c r="L21" s="511">
        <v>9483.81</v>
      </c>
      <c r="M21" s="511">
        <v>9483.81</v>
      </c>
      <c r="N21" s="511">
        <v>9483.83</v>
      </c>
      <c r="O21" s="512">
        <f t="shared" si="1"/>
        <v>37959.26</v>
      </c>
      <c r="P21" s="513">
        <f t="shared" si="2"/>
        <v>1897.9630000000002</v>
      </c>
      <c r="Q21" s="514">
        <f>O21+P21</f>
        <v>39857.223000000005</v>
      </c>
    </row>
    <row r="22" spans="1:17" ht="15.75" x14ac:dyDescent="0.25">
      <c r="A22" s="506">
        <v>19</v>
      </c>
      <c r="B22" s="507"/>
      <c r="C22" s="506" t="s">
        <v>423</v>
      </c>
      <c r="D22" s="515"/>
      <c r="E22" s="506" t="s">
        <v>849</v>
      </c>
      <c r="F22" s="508">
        <v>56</v>
      </c>
      <c r="G22" s="508"/>
      <c r="H22" s="508" t="s">
        <v>848</v>
      </c>
      <c r="I22" s="509">
        <v>46132</v>
      </c>
      <c r="J22" s="510">
        <v>46496</v>
      </c>
      <c r="K22" s="511">
        <v>5545.33</v>
      </c>
      <c r="L22" s="511">
        <v>5521.33</v>
      </c>
      <c r="M22" s="511">
        <v>5521.33</v>
      </c>
      <c r="N22" s="511">
        <v>5521.38</v>
      </c>
      <c r="O22" s="512">
        <f t="shared" si="1"/>
        <v>22109.37</v>
      </c>
      <c r="P22" s="513">
        <f t="shared" si="2"/>
        <v>1105.4684999999999</v>
      </c>
      <c r="Q22" s="514">
        <f>O22+P22</f>
        <v>23214.838499999998</v>
      </c>
    </row>
    <row r="23" spans="1:17" ht="15.75" x14ac:dyDescent="0.25">
      <c r="A23" s="495">
        <v>20</v>
      </c>
      <c r="B23" s="496"/>
      <c r="C23" s="497" t="s">
        <v>846</v>
      </c>
      <c r="D23" s="496"/>
      <c r="E23" s="497" t="s">
        <v>847</v>
      </c>
      <c r="F23" s="498">
        <v>60</v>
      </c>
      <c r="G23" s="498"/>
      <c r="H23" s="498" t="s">
        <v>848</v>
      </c>
      <c r="I23" s="499">
        <v>46132</v>
      </c>
      <c r="J23" s="500">
        <v>46496</v>
      </c>
      <c r="K23" s="501">
        <v>7476.16</v>
      </c>
      <c r="L23" s="501">
        <v>7452.16</v>
      </c>
      <c r="M23" s="501">
        <v>7452.16</v>
      </c>
      <c r="N23" s="501">
        <v>7452.23</v>
      </c>
      <c r="O23" s="502">
        <f t="shared" si="1"/>
        <v>29832.71</v>
      </c>
      <c r="P23" s="503">
        <f t="shared" si="2"/>
        <v>1491.6355000000001</v>
      </c>
      <c r="Q23" s="504">
        <f t="shared" si="0"/>
        <v>31324.345499999999</v>
      </c>
    </row>
    <row r="24" spans="1:17" ht="15.75" x14ac:dyDescent="0.25">
      <c r="A24" s="495">
        <v>21</v>
      </c>
      <c r="B24" s="496"/>
      <c r="C24" s="497" t="s">
        <v>423</v>
      </c>
      <c r="D24" s="505"/>
      <c r="E24" s="497" t="s">
        <v>849</v>
      </c>
      <c r="F24" s="498">
        <v>46</v>
      </c>
      <c r="G24" s="498"/>
      <c r="H24" s="498" t="s">
        <v>848</v>
      </c>
      <c r="I24" s="499">
        <v>46132</v>
      </c>
      <c r="J24" s="500">
        <v>46496</v>
      </c>
      <c r="K24" s="501">
        <v>3046.79</v>
      </c>
      <c r="L24" s="501">
        <v>3022.79</v>
      </c>
      <c r="M24" s="501">
        <v>3022.79</v>
      </c>
      <c r="N24" s="501">
        <v>3022.79</v>
      </c>
      <c r="O24" s="502">
        <f t="shared" si="1"/>
        <v>12115.16</v>
      </c>
      <c r="P24" s="503">
        <f t="shared" si="2"/>
        <v>605.75800000000004</v>
      </c>
      <c r="Q24" s="504">
        <f t="shared" si="0"/>
        <v>12720.918</v>
      </c>
    </row>
    <row r="25" spans="1:17" ht="15.75" x14ac:dyDescent="0.25">
      <c r="A25" s="495">
        <v>22</v>
      </c>
      <c r="B25" s="496"/>
      <c r="C25" s="497" t="s">
        <v>851</v>
      </c>
      <c r="D25" s="505"/>
      <c r="E25" s="497" t="s">
        <v>849</v>
      </c>
      <c r="F25" s="498">
        <v>14</v>
      </c>
      <c r="G25" s="498"/>
      <c r="H25" s="498" t="s">
        <v>848</v>
      </c>
      <c r="I25" s="499">
        <v>46132</v>
      </c>
      <c r="J25" s="500">
        <v>46496</v>
      </c>
      <c r="K25" s="501">
        <v>847.48</v>
      </c>
      <c r="L25" s="501">
        <v>823.48</v>
      </c>
      <c r="M25" s="501">
        <v>823.48</v>
      </c>
      <c r="N25" s="501">
        <v>823.49</v>
      </c>
      <c r="O25" s="502">
        <f t="shared" si="1"/>
        <v>3317.9300000000003</v>
      </c>
      <c r="P25" s="503">
        <f t="shared" si="2"/>
        <v>165.89650000000003</v>
      </c>
      <c r="Q25" s="504">
        <f t="shared" si="0"/>
        <v>3483.8265000000001</v>
      </c>
    </row>
    <row r="26" spans="1:17" ht="15.75" x14ac:dyDescent="0.25">
      <c r="A26" s="495">
        <v>23</v>
      </c>
      <c r="B26" s="496"/>
      <c r="C26" s="497" t="s">
        <v>425</v>
      </c>
      <c r="D26" s="505"/>
      <c r="E26" s="497" t="s">
        <v>847</v>
      </c>
      <c r="F26" s="498">
        <v>10</v>
      </c>
      <c r="G26" s="498"/>
      <c r="H26" s="498" t="s">
        <v>848</v>
      </c>
      <c r="I26" s="499">
        <v>46132</v>
      </c>
      <c r="J26" s="500">
        <v>46496</v>
      </c>
      <c r="K26" s="501">
        <v>847.49</v>
      </c>
      <c r="L26" s="501">
        <v>823.49</v>
      </c>
      <c r="M26" s="501">
        <v>823.49</v>
      </c>
      <c r="N26" s="501">
        <v>823.49</v>
      </c>
      <c r="O26" s="502">
        <f t="shared" si="1"/>
        <v>3317.96</v>
      </c>
      <c r="P26" s="503">
        <f t="shared" si="2"/>
        <v>165.89800000000002</v>
      </c>
      <c r="Q26" s="504">
        <f t="shared" si="0"/>
        <v>3483.8580000000002</v>
      </c>
    </row>
    <row r="27" spans="1:17" ht="15.75" x14ac:dyDescent="0.25">
      <c r="A27" s="495">
        <v>24</v>
      </c>
      <c r="B27" s="496"/>
      <c r="C27" s="497" t="s">
        <v>846</v>
      </c>
      <c r="D27" s="496"/>
      <c r="E27" s="497" t="s">
        <v>847</v>
      </c>
      <c r="F27" s="498">
        <v>37</v>
      </c>
      <c r="G27" s="498"/>
      <c r="H27" s="498" t="s">
        <v>848</v>
      </c>
      <c r="I27" s="499">
        <v>46132</v>
      </c>
      <c r="J27" s="500">
        <v>46496</v>
      </c>
      <c r="K27" s="501">
        <v>1648.52</v>
      </c>
      <c r="L27" s="501">
        <v>1624.52</v>
      </c>
      <c r="M27" s="501">
        <v>1624.52</v>
      </c>
      <c r="N27" s="501">
        <v>1624.54</v>
      </c>
      <c r="O27" s="502">
        <f t="shared" si="1"/>
        <v>6522.0999999999995</v>
      </c>
      <c r="P27" s="503">
        <f t="shared" si="2"/>
        <v>326.10500000000002</v>
      </c>
      <c r="Q27" s="504">
        <f t="shared" si="0"/>
        <v>6848.2049999999999</v>
      </c>
    </row>
    <row r="28" spans="1:17" ht="15.75" x14ac:dyDescent="0.25">
      <c r="A28" s="495">
        <v>25</v>
      </c>
      <c r="B28" s="496"/>
      <c r="C28" s="497" t="s">
        <v>423</v>
      </c>
      <c r="D28" s="505"/>
      <c r="E28" s="497" t="s">
        <v>849</v>
      </c>
      <c r="F28" s="498">
        <v>34</v>
      </c>
      <c r="G28" s="498"/>
      <c r="H28" s="498" t="s">
        <v>848</v>
      </c>
      <c r="I28" s="499">
        <v>46132</v>
      </c>
      <c r="J28" s="500">
        <v>46496</v>
      </c>
      <c r="K28" s="501">
        <v>2831.75</v>
      </c>
      <c r="L28" s="501">
        <v>2807.75</v>
      </c>
      <c r="M28" s="501">
        <v>2807.75</v>
      </c>
      <c r="N28" s="501">
        <v>2807.7</v>
      </c>
      <c r="O28" s="502">
        <f t="shared" si="1"/>
        <v>11254.95</v>
      </c>
      <c r="P28" s="503">
        <f t="shared" si="2"/>
        <v>562.74750000000006</v>
      </c>
      <c r="Q28" s="504">
        <f t="shared" si="0"/>
        <v>11817.6975</v>
      </c>
    </row>
    <row r="29" spans="1:17" ht="15.75" x14ac:dyDescent="0.25">
      <c r="A29" s="495">
        <v>26</v>
      </c>
      <c r="B29" s="496"/>
      <c r="C29" s="497" t="s">
        <v>850</v>
      </c>
      <c r="D29" s="505"/>
      <c r="E29" s="497" t="s">
        <v>849</v>
      </c>
      <c r="F29" s="498">
        <v>2</v>
      </c>
      <c r="G29" s="498"/>
      <c r="H29" s="498" t="s">
        <v>848</v>
      </c>
      <c r="I29" s="499">
        <v>46132</v>
      </c>
      <c r="J29" s="500">
        <v>46496</v>
      </c>
      <c r="K29" s="501">
        <v>847.49</v>
      </c>
      <c r="L29" s="501">
        <v>823.49</v>
      </c>
      <c r="M29" s="501">
        <v>823.49</v>
      </c>
      <c r="N29" s="501">
        <v>823.49</v>
      </c>
      <c r="O29" s="502">
        <f t="shared" si="1"/>
        <v>3317.96</v>
      </c>
      <c r="P29" s="503">
        <f t="shared" si="2"/>
        <v>165.89800000000002</v>
      </c>
      <c r="Q29" s="504">
        <f t="shared" si="0"/>
        <v>3483.8580000000002</v>
      </c>
    </row>
    <row r="30" spans="1:17" ht="15.75" x14ac:dyDescent="0.25">
      <c r="A30" s="495">
        <v>27</v>
      </c>
      <c r="B30" s="496"/>
      <c r="C30" s="497" t="s">
        <v>846</v>
      </c>
      <c r="D30" s="496"/>
      <c r="E30" s="497" t="s">
        <v>847</v>
      </c>
      <c r="F30" s="498">
        <v>33</v>
      </c>
      <c r="G30" s="498"/>
      <c r="H30" s="498" t="s">
        <v>852</v>
      </c>
      <c r="I30" s="499">
        <v>46132</v>
      </c>
      <c r="J30" s="500">
        <v>46496</v>
      </c>
      <c r="K30" s="501">
        <v>1557.05</v>
      </c>
      <c r="L30" s="501">
        <v>1520.05</v>
      </c>
      <c r="M30" s="501">
        <v>1520.05</v>
      </c>
      <c r="N30" s="501">
        <v>1520.03</v>
      </c>
      <c r="O30" s="502">
        <f t="shared" si="1"/>
        <v>6117.1799999999994</v>
      </c>
      <c r="P30" s="503">
        <f t="shared" si="2"/>
        <v>305.85899999999998</v>
      </c>
      <c r="Q30" s="504">
        <f t="shared" si="0"/>
        <v>6423.0389999999998</v>
      </c>
    </row>
    <row r="31" spans="1:17" ht="15.75" x14ac:dyDescent="0.25">
      <c r="A31" s="495">
        <v>28</v>
      </c>
      <c r="B31" s="496"/>
      <c r="C31" s="497" t="s">
        <v>846</v>
      </c>
      <c r="D31" s="496"/>
      <c r="E31" s="497" t="s">
        <v>847</v>
      </c>
      <c r="F31" s="498">
        <v>68</v>
      </c>
      <c r="G31" s="498"/>
      <c r="H31" s="498" t="s">
        <v>848</v>
      </c>
      <c r="I31" s="499">
        <v>46132</v>
      </c>
      <c r="J31" s="500">
        <v>46496</v>
      </c>
      <c r="K31" s="501">
        <v>9507.81</v>
      </c>
      <c r="L31" s="501">
        <v>9483.81</v>
      </c>
      <c r="M31" s="501">
        <v>9483.81</v>
      </c>
      <c r="N31" s="501">
        <v>9483.83</v>
      </c>
      <c r="O31" s="502">
        <f t="shared" si="1"/>
        <v>37959.26</v>
      </c>
      <c r="P31" s="503">
        <f t="shared" si="2"/>
        <v>1897.9630000000002</v>
      </c>
      <c r="Q31" s="504">
        <f t="shared" si="0"/>
        <v>39857.223000000005</v>
      </c>
    </row>
    <row r="32" spans="1:17" ht="15.75" x14ac:dyDescent="0.25">
      <c r="A32" s="495">
        <v>29</v>
      </c>
      <c r="B32" s="496"/>
      <c r="C32" s="497" t="s">
        <v>423</v>
      </c>
      <c r="D32" s="505"/>
      <c r="E32" s="497" t="s">
        <v>849</v>
      </c>
      <c r="F32" s="498">
        <v>57</v>
      </c>
      <c r="G32" s="498"/>
      <c r="H32" s="498" t="s">
        <v>848</v>
      </c>
      <c r="I32" s="499">
        <v>46132</v>
      </c>
      <c r="J32" s="500">
        <v>46496</v>
      </c>
      <c r="K32" s="501">
        <v>5545.32</v>
      </c>
      <c r="L32" s="501">
        <v>5521.32</v>
      </c>
      <c r="M32" s="501">
        <v>5521.32</v>
      </c>
      <c r="N32" s="501">
        <v>5521.38</v>
      </c>
      <c r="O32" s="502">
        <f t="shared" si="1"/>
        <v>22109.34</v>
      </c>
      <c r="P32" s="503">
        <f t="shared" si="2"/>
        <v>1105.4670000000001</v>
      </c>
      <c r="Q32" s="504">
        <f t="shared" si="0"/>
        <v>23214.807000000001</v>
      </c>
    </row>
    <row r="33" spans="1:17" ht="15.75" x14ac:dyDescent="0.25">
      <c r="A33" s="495">
        <v>30</v>
      </c>
      <c r="B33" s="496"/>
      <c r="C33" s="497" t="s">
        <v>846</v>
      </c>
      <c r="D33" s="496"/>
      <c r="E33" s="497" t="s">
        <v>849</v>
      </c>
      <c r="F33" s="498">
        <v>39</v>
      </c>
      <c r="G33" s="498"/>
      <c r="H33" s="498" t="s">
        <v>848</v>
      </c>
      <c r="I33" s="499">
        <v>46132</v>
      </c>
      <c r="J33" s="500">
        <v>46496</v>
      </c>
      <c r="K33" s="501">
        <v>1930.98</v>
      </c>
      <c r="L33" s="501">
        <v>1906.98</v>
      </c>
      <c r="M33" s="501">
        <v>1906.98</v>
      </c>
      <c r="N33" s="501">
        <v>1906.97</v>
      </c>
      <c r="O33" s="502">
        <f t="shared" si="1"/>
        <v>7651.9100000000008</v>
      </c>
      <c r="P33" s="503">
        <f t="shared" si="2"/>
        <v>382.59550000000007</v>
      </c>
      <c r="Q33" s="504">
        <f t="shared" si="0"/>
        <v>8034.5055000000011</v>
      </c>
    </row>
    <row r="34" spans="1:17" ht="15.75" x14ac:dyDescent="0.25">
      <c r="A34" s="495">
        <v>31</v>
      </c>
      <c r="B34" s="496"/>
      <c r="C34" s="497" t="s">
        <v>846</v>
      </c>
      <c r="D34" s="496"/>
      <c r="E34" s="497" t="s">
        <v>847</v>
      </c>
      <c r="F34" s="498">
        <v>48</v>
      </c>
      <c r="G34" s="498"/>
      <c r="H34" s="498" t="s">
        <v>853</v>
      </c>
      <c r="I34" s="499">
        <v>46132</v>
      </c>
      <c r="J34" s="500">
        <v>46496</v>
      </c>
      <c r="K34" s="501">
        <v>2395.5</v>
      </c>
      <c r="L34" s="501">
        <v>2395.5</v>
      </c>
      <c r="M34" s="501">
        <v>2395.5</v>
      </c>
      <c r="N34" s="501">
        <v>2395.5500000000002</v>
      </c>
      <c r="O34" s="502">
        <f t="shared" si="1"/>
        <v>9582.0499999999993</v>
      </c>
      <c r="P34" s="503">
        <f t="shared" si="2"/>
        <v>479.10249999999996</v>
      </c>
      <c r="Q34" s="504">
        <f t="shared" si="0"/>
        <v>10061.1525</v>
      </c>
    </row>
    <row r="35" spans="1:17" ht="15.75" x14ac:dyDescent="0.25">
      <c r="A35" s="495">
        <v>32</v>
      </c>
      <c r="B35" s="496"/>
      <c r="C35" s="497" t="s">
        <v>423</v>
      </c>
      <c r="D35" s="505"/>
      <c r="E35" s="497" t="s">
        <v>849</v>
      </c>
      <c r="F35" s="498">
        <v>52</v>
      </c>
      <c r="G35" s="498"/>
      <c r="H35" s="498" t="s">
        <v>853</v>
      </c>
      <c r="I35" s="499">
        <v>46132</v>
      </c>
      <c r="J35" s="500">
        <v>46496</v>
      </c>
      <c r="K35" s="501">
        <v>4077.59</v>
      </c>
      <c r="L35" s="501">
        <v>4077.59</v>
      </c>
      <c r="M35" s="501">
        <v>4077.59</v>
      </c>
      <c r="N35" s="501">
        <v>4077.57</v>
      </c>
      <c r="O35" s="502">
        <f t="shared" si="1"/>
        <v>16310.34</v>
      </c>
      <c r="P35" s="503">
        <f t="shared" si="2"/>
        <v>815.51700000000005</v>
      </c>
      <c r="Q35" s="504">
        <f t="shared" si="0"/>
        <v>17125.857</v>
      </c>
    </row>
    <row r="36" spans="1:17" ht="15.75" x14ac:dyDescent="0.25">
      <c r="A36" s="495">
        <v>33</v>
      </c>
      <c r="B36" s="496"/>
      <c r="C36" s="497" t="s">
        <v>851</v>
      </c>
      <c r="D36" s="505"/>
      <c r="E36" s="497" t="s">
        <v>849</v>
      </c>
      <c r="F36" s="498">
        <v>13</v>
      </c>
      <c r="G36" s="498"/>
      <c r="H36" s="498" t="s">
        <v>853</v>
      </c>
      <c r="I36" s="499">
        <v>46132</v>
      </c>
      <c r="J36" s="500">
        <v>46496</v>
      </c>
      <c r="K36" s="501">
        <v>823.48</v>
      </c>
      <c r="L36" s="501">
        <v>823.48</v>
      </c>
      <c r="M36" s="501">
        <v>823.48</v>
      </c>
      <c r="N36" s="501">
        <v>823.49</v>
      </c>
      <c r="O36" s="502">
        <f t="shared" si="1"/>
        <v>3293.9300000000003</v>
      </c>
      <c r="P36" s="503">
        <f t="shared" si="2"/>
        <v>164.69650000000001</v>
      </c>
      <c r="Q36" s="504">
        <f t="shared" si="0"/>
        <v>3458.6265000000003</v>
      </c>
    </row>
    <row r="37" spans="1:17" ht="15.75" x14ac:dyDescent="0.25">
      <c r="A37" s="495">
        <v>34</v>
      </c>
      <c r="B37" s="496"/>
      <c r="C37" s="497" t="s">
        <v>425</v>
      </c>
      <c r="D37" s="505"/>
      <c r="E37" s="497" t="s">
        <v>849</v>
      </c>
      <c r="F37" s="498">
        <v>17</v>
      </c>
      <c r="G37" s="498"/>
      <c r="H37" s="498" t="s">
        <v>853</v>
      </c>
      <c r="I37" s="499">
        <v>46132</v>
      </c>
      <c r="J37" s="500">
        <v>46496</v>
      </c>
      <c r="K37" s="501">
        <v>1128.1400000000001</v>
      </c>
      <c r="L37" s="501">
        <v>1128.1400000000001</v>
      </c>
      <c r="M37" s="501">
        <v>1128.1400000000001</v>
      </c>
      <c r="N37" s="501">
        <v>1128.0899999999999</v>
      </c>
      <c r="O37" s="502">
        <f t="shared" si="1"/>
        <v>4512.51</v>
      </c>
      <c r="P37" s="503">
        <f t="shared" si="2"/>
        <v>225.62550000000002</v>
      </c>
      <c r="Q37" s="504">
        <f t="shared" si="0"/>
        <v>4738.1355000000003</v>
      </c>
    </row>
    <row r="38" spans="1:17" ht="15.75" x14ac:dyDescent="0.25">
      <c r="A38" s="495">
        <v>35</v>
      </c>
      <c r="B38" s="496"/>
      <c r="C38" s="497" t="s">
        <v>846</v>
      </c>
      <c r="D38" s="496"/>
      <c r="E38" s="497" t="s">
        <v>847</v>
      </c>
      <c r="F38" s="498">
        <v>37</v>
      </c>
      <c r="G38" s="498"/>
      <c r="H38" s="498" t="s">
        <v>848</v>
      </c>
      <c r="I38" s="499">
        <v>46132</v>
      </c>
      <c r="J38" s="500">
        <v>46496</v>
      </c>
      <c r="K38" s="501">
        <v>1648.52</v>
      </c>
      <c r="L38" s="501">
        <v>1624.52</v>
      </c>
      <c r="M38" s="501">
        <v>1624.52</v>
      </c>
      <c r="N38" s="501">
        <v>1624.53</v>
      </c>
      <c r="O38" s="502">
        <f t="shared" si="1"/>
        <v>6522.0899999999992</v>
      </c>
      <c r="P38" s="503">
        <f t="shared" si="2"/>
        <v>326.10449999999997</v>
      </c>
      <c r="Q38" s="504">
        <f t="shared" si="0"/>
        <v>6848.1944999999996</v>
      </c>
    </row>
    <row r="39" spans="1:17" ht="15.75" x14ac:dyDescent="0.25">
      <c r="A39" s="495">
        <v>36</v>
      </c>
      <c r="B39" s="496"/>
      <c r="C39" s="497" t="s">
        <v>846</v>
      </c>
      <c r="D39" s="496"/>
      <c r="E39" s="497" t="s">
        <v>849</v>
      </c>
      <c r="F39" s="498">
        <v>45</v>
      </c>
      <c r="G39" s="498"/>
      <c r="H39" s="498" t="s">
        <v>848</v>
      </c>
      <c r="I39" s="499">
        <v>46132</v>
      </c>
      <c r="J39" s="500">
        <v>46496</v>
      </c>
      <c r="K39" s="501">
        <v>2495.6999999999998</v>
      </c>
      <c r="L39" s="501">
        <v>2471.6999999999998</v>
      </c>
      <c r="M39" s="501">
        <v>2471.6999999999998</v>
      </c>
      <c r="N39" s="501">
        <v>2471.65</v>
      </c>
      <c r="O39" s="502">
        <f t="shared" si="1"/>
        <v>9910.75</v>
      </c>
      <c r="P39" s="503">
        <f t="shared" si="2"/>
        <v>495.53750000000002</v>
      </c>
      <c r="Q39" s="504">
        <f t="shared" si="0"/>
        <v>10406.2875</v>
      </c>
    </row>
    <row r="40" spans="1:17" ht="15.75" x14ac:dyDescent="0.25">
      <c r="A40" s="495">
        <v>37</v>
      </c>
      <c r="B40" s="496"/>
      <c r="C40" s="497" t="s">
        <v>850</v>
      </c>
      <c r="D40" s="505"/>
      <c r="E40" s="497" t="s">
        <v>847</v>
      </c>
      <c r="F40" s="498">
        <v>13</v>
      </c>
      <c r="G40" s="498"/>
      <c r="H40" s="498" t="s">
        <v>848</v>
      </c>
      <c r="I40" s="499">
        <v>46132</v>
      </c>
      <c r="J40" s="500">
        <v>46496</v>
      </c>
      <c r="K40" s="501">
        <v>847.49</v>
      </c>
      <c r="L40" s="501">
        <v>823.49</v>
      </c>
      <c r="M40" s="501">
        <v>823.49</v>
      </c>
      <c r="N40" s="501">
        <v>823.48</v>
      </c>
      <c r="O40" s="502">
        <f t="shared" si="1"/>
        <v>3317.9500000000003</v>
      </c>
      <c r="P40" s="503">
        <f t="shared" si="2"/>
        <v>165.89750000000004</v>
      </c>
      <c r="Q40" s="504">
        <f t="shared" si="0"/>
        <v>3483.8475000000003</v>
      </c>
    </row>
    <row r="41" spans="1:17" ht="15.75" x14ac:dyDescent="0.25">
      <c r="A41" s="495">
        <v>38</v>
      </c>
      <c r="B41" s="496"/>
      <c r="C41" s="497" t="s">
        <v>846</v>
      </c>
      <c r="D41" s="496"/>
      <c r="E41" s="497" t="s">
        <v>847</v>
      </c>
      <c r="F41" s="498">
        <v>65</v>
      </c>
      <c r="G41" s="498"/>
      <c r="H41" s="498" t="s">
        <v>848</v>
      </c>
      <c r="I41" s="499">
        <v>46132</v>
      </c>
      <c r="J41" s="500">
        <v>46496</v>
      </c>
      <c r="K41" s="501">
        <v>7476.17</v>
      </c>
      <c r="L41" s="501">
        <v>7452.17</v>
      </c>
      <c r="M41" s="501">
        <v>7452.17</v>
      </c>
      <c r="N41" s="501">
        <v>7452.23</v>
      </c>
      <c r="O41" s="502">
        <f t="shared" si="1"/>
        <v>29832.74</v>
      </c>
      <c r="P41" s="503">
        <f t="shared" si="2"/>
        <v>1491.6370000000002</v>
      </c>
      <c r="Q41" s="504">
        <f t="shared" si="0"/>
        <v>31324.377</v>
      </c>
    </row>
    <row r="42" spans="1:17" ht="15.75" x14ac:dyDescent="0.25">
      <c r="A42" s="495">
        <v>39</v>
      </c>
      <c r="B42" s="496"/>
      <c r="C42" s="497" t="s">
        <v>846</v>
      </c>
      <c r="D42" s="496"/>
      <c r="E42" s="497" t="s">
        <v>847</v>
      </c>
      <c r="F42" s="498">
        <v>65</v>
      </c>
      <c r="G42" s="498"/>
      <c r="H42" s="498" t="s">
        <v>848</v>
      </c>
      <c r="I42" s="499">
        <v>46132</v>
      </c>
      <c r="J42" s="500">
        <v>46496</v>
      </c>
      <c r="K42" s="501">
        <v>7476.16</v>
      </c>
      <c r="L42" s="501">
        <v>7452.16</v>
      </c>
      <c r="M42" s="501">
        <v>7452.16</v>
      </c>
      <c r="N42" s="501">
        <v>7452.23</v>
      </c>
      <c r="O42" s="502">
        <f t="shared" si="1"/>
        <v>29832.71</v>
      </c>
      <c r="P42" s="503">
        <f t="shared" si="2"/>
        <v>1491.6355000000001</v>
      </c>
      <c r="Q42" s="504">
        <f t="shared" si="0"/>
        <v>31324.345499999999</v>
      </c>
    </row>
    <row r="43" spans="1:17" ht="15.75" x14ac:dyDescent="0.25">
      <c r="A43" s="495">
        <v>40</v>
      </c>
      <c r="B43" s="496"/>
      <c r="C43" s="497" t="s">
        <v>850</v>
      </c>
      <c r="D43" s="505"/>
      <c r="E43" s="497" t="s">
        <v>847</v>
      </c>
      <c r="F43" s="498">
        <v>17</v>
      </c>
      <c r="G43" s="498"/>
      <c r="H43" s="498" t="s">
        <v>848</v>
      </c>
      <c r="I43" s="499">
        <v>46132</v>
      </c>
      <c r="J43" s="500">
        <v>46496</v>
      </c>
      <c r="K43" s="501">
        <v>1027.33</v>
      </c>
      <c r="L43" s="501">
        <v>1003.33</v>
      </c>
      <c r="M43" s="501">
        <v>1003.33</v>
      </c>
      <c r="N43" s="501">
        <v>1003.32</v>
      </c>
      <c r="O43" s="502">
        <f t="shared" si="1"/>
        <v>4037.31</v>
      </c>
      <c r="P43" s="503">
        <f t="shared" si="2"/>
        <v>201.8655</v>
      </c>
      <c r="Q43" s="504">
        <f t="shared" si="0"/>
        <v>4239.1755000000003</v>
      </c>
    </row>
    <row r="44" spans="1:17" ht="15.75" x14ac:dyDescent="0.25">
      <c r="A44" s="495">
        <v>41</v>
      </c>
      <c r="B44" s="496"/>
      <c r="C44" s="497" t="s">
        <v>423</v>
      </c>
      <c r="D44" s="505"/>
      <c r="E44" s="497" t="s">
        <v>849</v>
      </c>
      <c r="F44" s="498">
        <v>51</v>
      </c>
      <c r="G44" s="498"/>
      <c r="H44" s="498" t="s">
        <v>848</v>
      </c>
      <c r="I44" s="499">
        <v>46132</v>
      </c>
      <c r="J44" s="500">
        <v>46496</v>
      </c>
      <c r="K44" s="501">
        <v>4101.59</v>
      </c>
      <c r="L44" s="501">
        <v>4077.59</v>
      </c>
      <c r="M44" s="501">
        <v>4077.59</v>
      </c>
      <c r="N44" s="501">
        <v>4077.57</v>
      </c>
      <c r="O44" s="502">
        <f t="shared" si="1"/>
        <v>16334.34</v>
      </c>
      <c r="P44" s="503">
        <f t="shared" si="2"/>
        <v>816.7170000000001</v>
      </c>
      <c r="Q44" s="504">
        <f t="shared" si="0"/>
        <v>17151.057000000001</v>
      </c>
    </row>
    <row r="45" spans="1:17" ht="15.75" x14ac:dyDescent="0.25">
      <c r="A45" s="495">
        <v>42</v>
      </c>
      <c r="B45" s="496"/>
      <c r="C45" s="497" t="s">
        <v>846</v>
      </c>
      <c r="D45" s="496"/>
      <c r="E45" s="497" t="s">
        <v>847</v>
      </c>
      <c r="F45" s="498">
        <v>37</v>
      </c>
      <c r="G45" s="498"/>
      <c r="H45" s="498" t="s">
        <v>848</v>
      </c>
      <c r="I45" s="499">
        <v>46132</v>
      </c>
      <c r="J45" s="500">
        <v>46496</v>
      </c>
      <c r="K45" s="501">
        <v>1648.52</v>
      </c>
      <c r="L45" s="501">
        <v>1624.52</v>
      </c>
      <c r="M45" s="501">
        <v>1624.52</v>
      </c>
      <c r="N45" s="501">
        <v>1624.53</v>
      </c>
      <c r="O45" s="502">
        <f t="shared" si="1"/>
        <v>6522.0899999999992</v>
      </c>
      <c r="P45" s="503">
        <f t="shared" si="2"/>
        <v>326.10449999999997</v>
      </c>
      <c r="Q45" s="504">
        <f t="shared" si="0"/>
        <v>6848.1944999999996</v>
      </c>
    </row>
    <row r="46" spans="1:17" ht="15.75" x14ac:dyDescent="0.25">
      <c r="A46" s="495">
        <v>43</v>
      </c>
      <c r="B46" s="496"/>
      <c r="C46" s="497" t="s">
        <v>423</v>
      </c>
      <c r="D46" s="505"/>
      <c r="E46" s="497" t="s">
        <v>849</v>
      </c>
      <c r="F46" s="498">
        <v>32</v>
      </c>
      <c r="G46" s="498"/>
      <c r="H46" s="498" t="s">
        <v>848</v>
      </c>
      <c r="I46" s="499">
        <v>46132</v>
      </c>
      <c r="J46" s="500">
        <v>46496</v>
      </c>
      <c r="K46" s="501">
        <v>2831.75</v>
      </c>
      <c r="L46" s="501">
        <v>2807.75</v>
      </c>
      <c r="M46" s="501">
        <v>2807.75</v>
      </c>
      <c r="N46" s="501">
        <v>2807.69</v>
      </c>
      <c r="O46" s="502">
        <f t="shared" si="1"/>
        <v>11254.94</v>
      </c>
      <c r="P46" s="503">
        <f t="shared" si="2"/>
        <v>562.74700000000007</v>
      </c>
      <c r="Q46" s="504">
        <f t="shared" si="0"/>
        <v>11817.687</v>
      </c>
    </row>
    <row r="47" spans="1:17" ht="15.75" x14ac:dyDescent="0.25">
      <c r="A47" s="495">
        <v>44</v>
      </c>
      <c r="B47" s="496"/>
      <c r="C47" s="497" t="s">
        <v>851</v>
      </c>
      <c r="D47" s="505"/>
      <c r="E47" s="497" t="s">
        <v>847</v>
      </c>
      <c r="F47" s="498">
        <v>2</v>
      </c>
      <c r="G47" s="498"/>
      <c r="H47" s="498" t="s">
        <v>848</v>
      </c>
      <c r="I47" s="499">
        <v>46132</v>
      </c>
      <c r="J47" s="500">
        <v>46496</v>
      </c>
      <c r="K47" s="501">
        <v>847.49</v>
      </c>
      <c r="L47" s="501">
        <v>823.49</v>
      </c>
      <c r="M47" s="501">
        <v>823.49</v>
      </c>
      <c r="N47" s="501">
        <v>823.48</v>
      </c>
      <c r="O47" s="502">
        <f t="shared" si="1"/>
        <v>3317.9500000000003</v>
      </c>
      <c r="P47" s="503">
        <f t="shared" si="2"/>
        <v>165.89750000000004</v>
      </c>
      <c r="Q47" s="504">
        <f t="shared" si="0"/>
        <v>3483.8475000000003</v>
      </c>
    </row>
    <row r="48" spans="1:17" ht="15.75" x14ac:dyDescent="0.25">
      <c r="A48" s="495">
        <v>45</v>
      </c>
      <c r="B48" s="496"/>
      <c r="C48" s="497" t="s">
        <v>425</v>
      </c>
      <c r="D48" s="505"/>
      <c r="E48" s="497" t="s">
        <v>849</v>
      </c>
      <c r="F48" s="498">
        <v>2</v>
      </c>
      <c r="G48" s="498"/>
      <c r="H48" s="498" t="s">
        <v>848</v>
      </c>
      <c r="I48" s="499">
        <v>46132</v>
      </c>
      <c r="J48" s="500">
        <v>46496</v>
      </c>
      <c r="K48" s="501">
        <v>847.49</v>
      </c>
      <c r="L48" s="501">
        <v>823.49</v>
      </c>
      <c r="M48" s="501">
        <v>823.49</v>
      </c>
      <c r="N48" s="501">
        <v>823.48</v>
      </c>
      <c r="O48" s="502">
        <f t="shared" si="1"/>
        <v>3317.9500000000003</v>
      </c>
      <c r="P48" s="503">
        <f t="shared" si="2"/>
        <v>165.89750000000004</v>
      </c>
      <c r="Q48" s="504">
        <f t="shared" si="0"/>
        <v>3483.8475000000003</v>
      </c>
    </row>
    <row r="49" spans="1:17" ht="15.75" x14ac:dyDescent="0.25">
      <c r="A49" s="495">
        <v>46</v>
      </c>
      <c r="B49" s="496"/>
      <c r="C49" s="497" t="s">
        <v>846</v>
      </c>
      <c r="D49" s="496"/>
      <c r="E49" s="497" t="s">
        <v>847</v>
      </c>
      <c r="F49" s="498">
        <v>31</v>
      </c>
      <c r="G49" s="498"/>
      <c r="H49" s="498" t="s">
        <v>848</v>
      </c>
      <c r="I49" s="499">
        <v>46132</v>
      </c>
      <c r="J49" s="500">
        <v>46496</v>
      </c>
      <c r="K49" s="501">
        <v>1527.16</v>
      </c>
      <c r="L49" s="501">
        <v>1503.16</v>
      </c>
      <c r="M49" s="501">
        <v>1503.16</v>
      </c>
      <c r="N49" s="501">
        <v>1503.13</v>
      </c>
      <c r="O49" s="502">
        <f t="shared" si="1"/>
        <v>6036.6100000000006</v>
      </c>
      <c r="P49" s="503">
        <f t="shared" si="2"/>
        <v>301.83050000000003</v>
      </c>
      <c r="Q49" s="504">
        <f t="shared" si="0"/>
        <v>6338.4405000000006</v>
      </c>
    </row>
    <row r="50" spans="1:17" ht="15.75" x14ac:dyDescent="0.25">
      <c r="A50" s="495">
        <v>47</v>
      </c>
      <c r="B50" s="496"/>
      <c r="C50" s="497" t="s">
        <v>846</v>
      </c>
      <c r="D50" s="496"/>
      <c r="E50" s="497" t="s">
        <v>847</v>
      </c>
      <c r="F50" s="498">
        <v>59</v>
      </c>
      <c r="G50" s="498"/>
      <c r="H50" s="498" t="s">
        <v>852</v>
      </c>
      <c r="I50" s="499">
        <v>46132</v>
      </c>
      <c r="J50" s="500">
        <v>46496</v>
      </c>
      <c r="K50" s="501">
        <v>4953.29</v>
      </c>
      <c r="L50" s="501">
        <v>4916.29</v>
      </c>
      <c r="M50" s="501">
        <v>4916.29</v>
      </c>
      <c r="N50" s="501">
        <v>4916.3100000000004</v>
      </c>
      <c r="O50" s="502">
        <f t="shared" si="1"/>
        <v>19702.18</v>
      </c>
      <c r="P50" s="503">
        <f t="shared" si="2"/>
        <v>985.10900000000004</v>
      </c>
      <c r="Q50" s="504">
        <f t="shared" si="0"/>
        <v>20687.289000000001</v>
      </c>
    </row>
    <row r="51" spans="1:17" ht="15.75" x14ac:dyDescent="0.25">
      <c r="A51" s="495">
        <v>48</v>
      </c>
      <c r="B51" s="496"/>
      <c r="C51" s="497" t="s">
        <v>423</v>
      </c>
      <c r="D51" s="505"/>
      <c r="E51" s="497" t="s">
        <v>849</v>
      </c>
      <c r="F51" s="498">
        <v>62</v>
      </c>
      <c r="G51" s="498"/>
      <c r="H51" s="498" t="s">
        <v>852</v>
      </c>
      <c r="I51" s="499">
        <v>46132</v>
      </c>
      <c r="J51" s="500">
        <v>46496</v>
      </c>
      <c r="K51" s="501">
        <v>7777.05</v>
      </c>
      <c r="L51" s="501">
        <v>7740.05</v>
      </c>
      <c r="M51" s="501">
        <v>7740.05</v>
      </c>
      <c r="N51" s="501">
        <v>7740.05</v>
      </c>
      <c r="O51" s="502">
        <f t="shared" si="1"/>
        <v>30997.200000000001</v>
      </c>
      <c r="P51" s="503">
        <f t="shared" si="2"/>
        <v>1549.8600000000001</v>
      </c>
      <c r="Q51" s="504">
        <f t="shared" si="0"/>
        <v>32547.06</v>
      </c>
    </row>
    <row r="52" spans="1:17" ht="15.75" x14ac:dyDescent="0.25">
      <c r="A52" s="495">
        <v>49</v>
      </c>
      <c r="B52" s="496"/>
      <c r="C52" s="497" t="s">
        <v>846</v>
      </c>
      <c r="D52" s="496"/>
      <c r="E52" s="497" t="s">
        <v>849</v>
      </c>
      <c r="F52" s="498">
        <v>35</v>
      </c>
      <c r="G52" s="498"/>
      <c r="H52" s="498" t="s">
        <v>852</v>
      </c>
      <c r="I52" s="499">
        <v>46132</v>
      </c>
      <c r="J52" s="500">
        <v>46496</v>
      </c>
      <c r="K52" s="501">
        <v>2861.63</v>
      </c>
      <c r="L52" s="501">
        <v>2824.63</v>
      </c>
      <c r="M52" s="501">
        <v>2824.63</v>
      </c>
      <c r="N52" s="501">
        <v>2824.59</v>
      </c>
      <c r="O52" s="502">
        <f t="shared" si="1"/>
        <v>11335.48</v>
      </c>
      <c r="P52" s="503">
        <f t="shared" si="2"/>
        <v>566.774</v>
      </c>
      <c r="Q52" s="504">
        <f t="shared" si="0"/>
        <v>11902.253999999999</v>
      </c>
    </row>
    <row r="53" spans="1:17" ht="15.75" x14ac:dyDescent="0.25">
      <c r="A53" s="495">
        <v>50</v>
      </c>
      <c r="B53" s="496"/>
      <c r="C53" s="497" t="s">
        <v>851</v>
      </c>
      <c r="D53" s="505"/>
      <c r="E53" s="497" t="s">
        <v>847</v>
      </c>
      <c r="F53" s="498">
        <v>8</v>
      </c>
      <c r="G53" s="498"/>
      <c r="H53" s="498" t="s">
        <v>852</v>
      </c>
      <c r="I53" s="499">
        <v>46132</v>
      </c>
      <c r="J53" s="500">
        <v>46496</v>
      </c>
      <c r="K53" s="501">
        <v>877.38</v>
      </c>
      <c r="L53" s="501">
        <v>840.38</v>
      </c>
      <c r="M53" s="501">
        <v>840.38</v>
      </c>
      <c r="N53" s="501">
        <v>840.39</v>
      </c>
      <c r="O53" s="502">
        <f t="shared" si="1"/>
        <v>3398.5299999999997</v>
      </c>
      <c r="P53" s="503">
        <f t="shared" si="2"/>
        <v>169.9265</v>
      </c>
      <c r="Q53" s="504">
        <f t="shared" si="0"/>
        <v>3568.4564999999998</v>
      </c>
    </row>
    <row r="54" spans="1:17" ht="15.75" x14ac:dyDescent="0.25">
      <c r="A54" s="495">
        <v>51</v>
      </c>
      <c r="B54" s="496"/>
      <c r="C54" s="497" t="s">
        <v>425</v>
      </c>
      <c r="D54" s="505"/>
      <c r="E54" s="497" t="s">
        <v>847</v>
      </c>
      <c r="F54" s="498">
        <v>8</v>
      </c>
      <c r="G54" s="498"/>
      <c r="H54" s="498" t="s">
        <v>852</v>
      </c>
      <c r="I54" s="499">
        <v>46132</v>
      </c>
      <c r="J54" s="500">
        <v>46496</v>
      </c>
      <c r="K54" s="501">
        <v>877.38</v>
      </c>
      <c r="L54" s="501">
        <v>840.38</v>
      </c>
      <c r="M54" s="501">
        <v>840.38</v>
      </c>
      <c r="N54" s="501">
        <v>840.39</v>
      </c>
      <c r="O54" s="502">
        <f t="shared" si="1"/>
        <v>3398.5299999999997</v>
      </c>
      <c r="P54" s="503">
        <f t="shared" si="2"/>
        <v>169.9265</v>
      </c>
      <c r="Q54" s="504">
        <f t="shared" si="0"/>
        <v>3568.4564999999998</v>
      </c>
    </row>
    <row r="55" spans="1:17" ht="15.75" x14ac:dyDescent="0.25">
      <c r="A55" s="495">
        <v>52</v>
      </c>
      <c r="B55" s="496"/>
      <c r="C55" s="497" t="s">
        <v>423</v>
      </c>
      <c r="D55" s="505"/>
      <c r="E55" s="497" t="s">
        <v>847</v>
      </c>
      <c r="F55" s="498">
        <v>41</v>
      </c>
      <c r="G55" s="498"/>
      <c r="H55" s="498" t="s">
        <v>852</v>
      </c>
      <c r="I55" s="499">
        <v>46132</v>
      </c>
      <c r="J55" s="500">
        <v>46496</v>
      </c>
      <c r="K55" s="501">
        <v>1949.42</v>
      </c>
      <c r="L55" s="501">
        <v>1912.42</v>
      </c>
      <c r="M55" s="501">
        <v>1912.42</v>
      </c>
      <c r="N55" s="501">
        <v>1912.48</v>
      </c>
      <c r="O55" s="502">
        <f t="shared" si="1"/>
        <v>7686.74</v>
      </c>
      <c r="P55" s="503">
        <f t="shared" si="2"/>
        <v>384.33699999999999</v>
      </c>
      <c r="Q55" s="504">
        <f t="shared" si="0"/>
        <v>8071.0769999999993</v>
      </c>
    </row>
    <row r="56" spans="1:17" ht="15.75" x14ac:dyDescent="0.25">
      <c r="A56" s="495">
        <v>53</v>
      </c>
      <c r="B56" s="496"/>
      <c r="C56" s="497" t="s">
        <v>846</v>
      </c>
      <c r="D56" s="496"/>
      <c r="E56" s="497" t="s">
        <v>847</v>
      </c>
      <c r="F56" s="498">
        <v>66</v>
      </c>
      <c r="G56" s="498"/>
      <c r="H56" s="498" t="s">
        <v>848</v>
      </c>
      <c r="I56" s="499">
        <v>46132</v>
      </c>
      <c r="J56" s="500">
        <v>46496</v>
      </c>
      <c r="K56" s="501">
        <v>9507.81</v>
      </c>
      <c r="L56" s="501">
        <v>9483.81</v>
      </c>
      <c r="M56" s="501">
        <v>9483.81</v>
      </c>
      <c r="N56" s="501">
        <v>9483.83</v>
      </c>
      <c r="O56" s="502">
        <f t="shared" si="1"/>
        <v>37959.26</v>
      </c>
      <c r="P56" s="503">
        <f t="shared" si="2"/>
        <v>1897.9630000000002</v>
      </c>
      <c r="Q56" s="504">
        <f t="shared" si="0"/>
        <v>39857.223000000005</v>
      </c>
    </row>
    <row r="57" spans="1:17" ht="15.75" x14ac:dyDescent="0.25">
      <c r="A57" s="495">
        <v>54</v>
      </c>
      <c r="B57" s="496"/>
      <c r="C57" s="497" t="s">
        <v>423</v>
      </c>
      <c r="D57" s="505"/>
      <c r="E57" s="497" t="s">
        <v>849</v>
      </c>
      <c r="F57" s="498">
        <v>63</v>
      </c>
      <c r="G57" s="498"/>
      <c r="H57" s="498" t="s">
        <v>848</v>
      </c>
      <c r="I57" s="499">
        <v>46132</v>
      </c>
      <c r="J57" s="500">
        <v>46496</v>
      </c>
      <c r="K57" s="501">
        <v>7747.15</v>
      </c>
      <c r="L57" s="501">
        <v>7723.15</v>
      </c>
      <c r="M57" s="501">
        <v>7723.15</v>
      </c>
      <c r="N57" s="501">
        <v>7723.16</v>
      </c>
      <c r="O57" s="502">
        <f t="shared" si="1"/>
        <v>30916.609999999997</v>
      </c>
      <c r="P57" s="503">
        <f t="shared" si="2"/>
        <v>1545.8305</v>
      </c>
      <c r="Q57" s="504">
        <f t="shared" si="0"/>
        <v>32462.440499999997</v>
      </c>
    </row>
    <row r="58" spans="1:17" s="545" customFormat="1" ht="15.75" x14ac:dyDescent="0.25">
      <c r="A58" s="536">
        <v>55</v>
      </c>
      <c r="B58" s="537"/>
      <c r="C58" s="506" t="s">
        <v>846</v>
      </c>
      <c r="D58" s="537"/>
      <c r="E58" s="506" t="s">
        <v>847</v>
      </c>
      <c r="F58" s="538">
        <v>26</v>
      </c>
      <c r="G58" s="538"/>
      <c r="H58" s="538" t="s">
        <v>848</v>
      </c>
      <c r="I58" s="539">
        <v>46132</v>
      </c>
      <c r="J58" s="540">
        <v>46496</v>
      </c>
      <c r="K58" s="541">
        <v>1403.77</v>
      </c>
      <c r="L58" s="541">
        <v>1379.77</v>
      </c>
      <c r="M58" s="541">
        <v>1379.77</v>
      </c>
      <c r="N58" s="541">
        <v>1379.82</v>
      </c>
      <c r="O58" s="542">
        <f t="shared" si="1"/>
        <v>5543.1299999999992</v>
      </c>
      <c r="P58" s="543">
        <f t="shared" si="2"/>
        <v>277.15649999999999</v>
      </c>
      <c r="Q58" s="544">
        <f t="shared" si="0"/>
        <v>5820.2864999999993</v>
      </c>
    </row>
    <row r="59" spans="1:17" ht="15.75" x14ac:dyDescent="0.25">
      <c r="A59" s="495">
        <v>56</v>
      </c>
      <c r="B59" s="496"/>
      <c r="C59" s="497" t="s">
        <v>846</v>
      </c>
      <c r="D59" s="496"/>
      <c r="E59" s="497" t="s">
        <v>849</v>
      </c>
      <c r="F59" s="498">
        <v>38</v>
      </c>
      <c r="G59" s="498"/>
      <c r="H59" s="498" t="s">
        <v>848</v>
      </c>
      <c r="I59" s="499">
        <v>46132</v>
      </c>
      <c r="J59" s="500">
        <v>46496</v>
      </c>
      <c r="K59" s="501">
        <v>2471.96</v>
      </c>
      <c r="L59" s="501">
        <v>2447.96</v>
      </c>
      <c r="M59" s="501">
        <v>2447.96</v>
      </c>
      <c r="N59" s="501">
        <v>2447.94</v>
      </c>
      <c r="O59" s="502">
        <f t="shared" si="1"/>
        <v>9815.82</v>
      </c>
      <c r="P59" s="503">
        <f t="shared" si="2"/>
        <v>490.791</v>
      </c>
      <c r="Q59" s="504">
        <f t="shared" si="0"/>
        <v>10306.610999999999</v>
      </c>
    </row>
    <row r="60" spans="1:17" ht="15.75" x14ac:dyDescent="0.25">
      <c r="A60" s="495">
        <v>57</v>
      </c>
      <c r="B60" s="496"/>
      <c r="C60" s="497" t="s">
        <v>851</v>
      </c>
      <c r="D60" s="505"/>
      <c r="E60" s="497" t="s">
        <v>849</v>
      </c>
      <c r="F60" s="498">
        <v>3</v>
      </c>
      <c r="G60" s="498"/>
      <c r="H60" s="498" t="s">
        <v>848</v>
      </c>
      <c r="I60" s="499">
        <v>46132</v>
      </c>
      <c r="J60" s="500">
        <v>46496</v>
      </c>
      <c r="K60" s="501">
        <v>847.49</v>
      </c>
      <c r="L60" s="501">
        <v>823.49</v>
      </c>
      <c r="M60" s="501">
        <v>823.49</v>
      </c>
      <c r="N60" s="501">
        <v>823.48</v>
      </c>
      <c r="O60" s="502">
        <f t="shared" si="1"/>
        <v>3317.9500000000003</v>
      </c>
      <c r="P60" s="503">
        <f t="shared" si="2"/>
        <v>165.89750000000004</v>
      </c>
      <c r="Q60" s="504">
        <f t="shared" si="0"/>
        <v>3483.8475000000003</v>
      </c>
    </row>
    <row r="61" spans="1:17" ht="15.75" x14ac:dyDescent="0.25">
      <c r="A61" s="495">
        <v>58</v>
      </c>
      <c r="B61" s="496"/>
      <c r="C61" s="497" t="s">
        <v>425</v>
      </c>
      <c r="D61" s="505"/>
      <c r="E61" s="497" t="s">
        <v>847</v>
      </c>
      <c r="F61" s="498">
        <v>9</v>
      </c>
      <c r="G61" s="498"/>
      <c r="H61" s="498" t="s">
        <v>848</v>
      </c>
      <c r="I61" s="499">
        <v>46132</v>
      </c>
      <c r="J61" s="500">
        <v>46496</v>
      </c>
      <c r="K61" s="501">
        <v>847.49</v>
      </c>
      <c r="L61" s="501">
        <v>823.49</v>
      </c>
      <c r="M61" s="501">
        <v>823.49</v>
      </c>
      <c r="N61" s="501">
        <v>823.48</v>
      </c>
      <c r="O61" s="502">
        <f t="shared" si="1"/>
        <v>3317.9500000000003</v>
      </c>
      <c r="P61" s="503">
        <f t="shared" si="2"/>
        <v>165.89750000000004</v>
      </c>
      <c r="Q61" s="504">
        <f t="shared" si="0"/>
        <v>3483.8475000000003</v>
      </c>
    </row>
    <row r="62" spans="1:17" ht="15.75" x14ac:dyDescent="0.25">
      <c r="A62" s="495">
        <v>59</v>
      </c>
      <c r="B62" s="496"/>
      <c r="C62" s="497" t="s">
        <v>846</v>
      </c>
      <c r="D62" s="496"/>
      <c r="E62" s="497" t="s">
        <v>847</v>
      </c>
      <c r="F62" s="498">
        <v>38</v>
      </c>
      <c r="G62" s="498"/>
      <c r="H62" s="498" t="s">
        <v>848</v>
      </c>
      <c r="I62" s="499">
        <v>46132</v>
      </c>
      <c r="J62" s="500">
        <v>46496</v>
      </c>
      <c r="K62" s="501">
        <v>1648.51</v>
      </c>
      <c r="L62" s="501">
        <v>1624.51</v>
      </c>
      <c r="M62" s="501">
        <v>1624.51</v>
      </c>
      <c r="N62" s="501">
        <v>1624.54</v>
      </c>
      <c r="O62" s="502">
        <f t="shared" si="1"/>
        <v>6522.07</v>
      </c>
      <c r="P62" s="503">
        <f t="shared" si="2"/>
        <v>326.1035</v>
      </c>
      <c r="Q62" s="504">
        <f t="shared" si="0"/>
        <v>6848.1734999999999</v>
      </c>
    </row>
    <row r="63" spans="1:17" ht="15.75" x14ac:dyDescent="0.25">
      <c r="A63" s="495">
        <v>60</v>
      </c>
      <c r="B63" s="496"/>
      <c r="C63" s="497" t="s">
        <v>423</v>
      </c>
      <c r="D63" s="505"/>
      <c r="E63" s="497" t="s">
        <v>849</v>
      </c>
      <c r="F63" s="498">
        <v>32</v>
      </c>
      <c r="G63" s="498"/>
      <c r="H63" s="498" t="s">
        <v>848</v>
      </c>
      <c r="I63" s="499">
        <v>46132</v>
      </c>
      <c r="J63" s="500">
        <v>46496</v>
      </c>
      <c r="K63" s="501">
        <v>2831.75</v>
      </c>
      <c r="L63" s="501">
        <v>2807.75</v>
      </c>
      <c r="M63" s="501">
        <v>2807.75</v>
      </c>
      <c r="N63" s="501">
        <v>2807.7</v>
      </c>
      <c r="O63" s="502">
        <f t="shared" si="1"/>
        <v>11254.95</v>
      </c>
      <c r="P63" s="503">
        <f t="shared" si="2"/>
        <v>562.74750000000006</v>
      </c>
      <c r="Q63" s="504">
        <f t="shared" si="0"/>
        <v>11817.6975</v>
      </c>
    </row>
    <row r="64" spans="1:17" ht="15.75" x14ac:dyDescent="0.25">
      <c r="A64" s="495">
        <v>61</v>
      </c>
      <c r="B64" s="496"/>
      <c r="C64" s="497" t="s">
        <v>846</v>
      </c>
      <c r="D64" s="496"/>
      <c r="E64" s="497" t="s">
        <v>847</v>
      </c>
      <c r="F64" s="498">
        <v>40</v>
      </c>
      <c r="G64" s="498"/>
      <c r="H64" s="498" t="s">
        <v>848</v>
      </c>
      <c r="I64" s="499">
        <v>46132</v>
      </c>
      <c r="J64" s="500">
        <v>46496</v>
      </c>
      <c r="K64" s="501">
        <v>1648.52</v>
      </c>
      <c r="L64" s="501">
        <v>1624.52</v>
      </c>
      <c r="M64" s="501">
        <v>1624.52</v>
      </c>
      <c r="N64" s="501">
        <v>1624.53</v>
      </c>
      <c r="O64" s="502">
        <f t="shared" si="1"/>
        <v>6522.0899999999992</v>
      </c>
      <c r="P64" s="503">
        <f t="shared" si="2"/>
        <v>326.10449999999997</v>
      </c>
      <c r="Q64" s="504">
        <f t="shared" si="0"/>
        <v>6848.1944999999996</v>
      </c>
    </row>
    <row r="65" spans="1:17" ht="15.75" x14ac:dyDescent="0.25">
      <c r="A65" s="495">
        <v>62</v>
      </c>
      <c r="B65" s="496"/>
      <c r="C65" s="497" t="s">
        <v>423</v>
      </c>
      <c r="D65" s="505"/>
      <c r="E65" s="497" t="s">
        <v>849</v>
      </c>
      <c r="F65" s="498">
        <v>33</v>
      </c>
      <c r="G65" s="498"/>
      <c r="H65" s="498" t="s">
        <v>848</v>
      </c>
      <c r="I65" s="499">
        <v>46132</v>
      </c>
      <c r="J65" s="500">
        <v>46496</v>
      </c>
      <c r="K65" s="501">
        <v>2831.75</v>
      </c>
      <c r="L65" s="501">
        <v>2807.75</v>
      </c>
      <c r="M65" s="501">
        <v>2807.75</v>
      </c>
      <c r="N65" s="501">
        <v>2807.69</v>
      </c>
      <c r="O65" s="502">
        <f t="shared" si="1"/>
        <v>11254.94</v>
      </c>
      <c r="P65" s="503">
        <f t="shared" si="2"/>
        <v>562.74700000000007</v>
      </c>
      <c r="Q65" s="504">
        <f t="shared" si="0"/>
        <v>11817.687</v>
      </c>
    </row>
    <row r="66" spans="1:17" ht="15.75" x14ac:dyDescent="0.25">
      <c r="A66" s="495">
        <v>63</v>
      </c>
      <c r="B66" s="496"/>
      <c r="C66" s="497" t="s">
        <v>851</v>
      </c>
      <c r="D66" s="505"/>
      <c r="E66" s="497" t="s">
        <v>847</v>
      </c>
      <c r="F66" s="498">
        <v>12</v>
      </c>
      <c r="G66" s="498"/>
      <c r="H66" s="498" t="s">
        <v>848</v>
      </c>
      <c r="I66" s="499">
        <v>46132</v>
      </c>
      <c r="J66" s="500">
        <v>46496</v>
      </c>
      <c r="K66" s="501">
        <v>847.49</v>
      </c>
      <c r="L66" s="501">
        <v>823.49</v>
      </c>
      <c r="M66" s="501">
        <v>823.49</v>
      </c>
      <c r="N66" s="501">
        <v>823.48</v>
      </c>
      <c r="O66" s="502">
        <f t="shared" si="1"/>
        <v>3317.9500000000003</v>
      </c>
      <c r="P66" s="503">
        <f t="shared" si="2"/>
        <v>165.89750000000004</v>
      </c>
      <c r="Q66" s="504">
        <f t="shared" si="0"/>
        <v>3483.8475000000003</v>
      </c>
    </row>
    <row r="67" spans="1:17" ht="15.75" x14ac:dyDescent="0.25">
      <c r="A67" s="495">
        <v>64</v>
      </c>
      <c r="B67" s="496"/>
      <c r="C67" s="497" t="s">
        <v>425</v>
      </c>
      <c r="D67" s="505"/>
      <c r="E67" s="497" t="s">
        <v>847</v>
      </c>
      <c r="F67" s="498">
        <v>7</v>
      </c>
      <c r="G67" s="498"/>
      <c r="H67" s="498" t="s">
        <v>848</v>
      </c>
      <c r="I67" s="499">
        <v>46132</v>
      </c>
      <c r="J67" s="500">
        <v>46496</v>
      </c>
      <c r="K67" s="501">
        <v>847.49</v>
      </c>
      <c r="L67" s="501">
        <v>823.49</v>
      </c>
      <c r="M67" s="501">
        <v>823.49</v>
      </c>
      <c r="N67" s="501">
        <v>823.48</v>
      </c>
      <c r="O67" s="502">
        <f t="shared" si="1"/>
        <v>3317.9500000000003</v>
      </c>
      <c r="P67" s="503">
        <f t="shared" si="2"/>
        <v>165.89750000000004</v>
      </c>
      <c r="Q67" s="504">
        <f t="shared" si="0"/>
        <v>3483.8475000000003</v>
      </c>
    </row>
    <row r="68" spans="1:17" ht="15.75" x14ac:dyDescent="0.25">
      <c r="A68" s="495">
        <v>65</v>
      </c>
      <c r="B68" s="496"/>
      <c r="C68" s="497" t="s">
        <v>846</v>
      </c>
      <c r="D68" s="496"/>
      <c r="E68" s="497" t="s">
        <v>847</v>
      </c>
      <c r="F68" s="498">
        <v>41</v>
      </c>
      <c r="G68" s="498"/>
      <c r="H68" s="498" t="s">
        <v>848</v>
      </c>
      <c r="I68" s="499">
        <v>46132</v>
      </c>
      <c r="J68" s="500">
        <v>46496</v>
      </c>
      <c r="K68" s="501">
        <v>1919.54</v>
      </c>
      <c r="L68" s="501">
        <v>1895.54</v>
      </c>
      <c r="M68" s="501">
        <v>1895.54</v>
      </c>
      <c r="N68" s="501">
        <v>1895.56</v>
      </c>
      <c r="O68" s="502">
        <f t="shared" si="1"/>
        <v>7606.18</v>
      </c>
      <c r="P68" s="503">
        <f t="shared" si="2"/>
        <v>380.30900000000003</v>
      </c>
      <c r="Q68" s="504">
        <f t="shared" ref="Q68:Q72" si="3">O68+P68</f>
        <v>7986.4890000000005</v>
      </c>
    </row>
    <row r="69" spans="1:17" ht="15.75" x14ac:dyDescent="0.25">
      <c r="A69" s="497">
        <v>66</v>
      </c>
      <c r="B69" s="516"/>
      <c r="C69" s="497" t="s">
        <v>846</v>
      </c>
      <c r="D69" s="516"/>
      <c r="E69" s="497" t="s">
        <v>847</v>
      </c>
      <c r="F69" s="517">
        <v>45</v>
      </c>
      <c r="G69" s="517"/>
      <c r="H69" s="517" t="s">
        <v>848</v>
      </c>
      <c r="I69" s="518">
        <v>46132</v>
      </c>
      <c r="J69" s="519">
        <v>46496</v>
      </c>
      <c r="K69" s="520">
        <v>1919.54</v>
      </c>
      <c r="L69" s="520">
        <v>1895.54</v>
      </c>
      <c r="M69" s="520">
        <v>1895.54</v>
      </c>
      <c r="N69" s="520">
        <v>1895.57</v>
      </c>
      <c r="O69" s="521">
        <f t="shared" ref="O69:O72" si="4">+K69+L69+M69+N69</f>
        <v>7606.19</v>
      </c>
      <c r="P69" s="522">
        <f t="shared" ref="P69:P78" si="5">O69*5%</f>
        <v>380.30950000000001</v>
      </c>
      <c r="Q69" s="523">
        <f t="shared" si="3"/>
        <v>7986.4994999999999</v>
      </c>
    </row>
    <row r="70" spans="1:17" ht="15.75" x14ac:dyDescent="0.25">
      <c r="A70" s="497">
        <v>67</v>
      </c>
      <c r="B70" s="516"/>
      <c r="C70" s="497" t="s">
        <v>423</v>
      </c>
      <c r="D70" s="505"/>
      <c r="E70" s="497" t="s">
        <v>849</v>
      </c>
      <c r="F70" s="517">
        <v>44</v>
      </c>
      <c r="G70" s="517"/>
      <c r="H70" s="517" t="s">
        <v>848</v>
      </c>
      <c r="I70" s="518">
        <v>46132</v>
      </c>
      <c r="J70" s="519">
        <v>46496</v>
      </c>
      <c r="K70" s="520">
        <v>2495.6999999999998</v>
      </c>
      <c r="L70" s="520">
        <v>2471.6999999999998</v>
      </c>
      <c r="M70" s="520">
        <v>2471.6999999999998</v>
      </c>
      <c r="N70" s="520">
        <v>2471.65</v>
      </c>
      <c r="O70" s="521">
        <f t="shared" si="4"/>
        <v>9910.75</v>
      </c>
      <c r="P70" s="522">
        <f t="shared" si="5"/>
        <v>495.53750000000002</v>
      </c>
      <c r="Q70" s="523">
        <f t="shared" si="3"/>
        <v>10406.2875</v>
      </c>
    </row>
    <row r="71" spans="1:17" ht="15.75" x14ac:dyDescent="0.25">
      <c r="A71" s="497">
        <v>68</v>
      </c>
      <c r="B71" s="516"/>
      <c r="C71" s="497" t="s">
        <v>851</v>
      </c>
      <c r="D71" s="505"/>
      <c r="E71" s="497" t="s">
        <v>849</v>
      </c>
      <c r="F71" s="517">
        <v>16</v>
      </c>
      <c r="G71" s="517"/>
      <c r="H71" s="517" t="s">
        <v>848</v>
      </c>
      <c r="I71" s="518">
        <v>46132</v>
      </c>
      <c r="J71" s="519">
        <v>46496</v>
      </c>
      <c r="K71" s="520">
        <v>1152.1400000000001</v>
      </c>
      <c r="L71" s="520">
        <v>1128.1400000000001</v>
      </c>
      <c r="M71" s="520">
        <v>1128.1400000000001</v>
      </c>
      <c r="N71" s="520">
        <v>1128.08</v>
      </c>
      <c r="O71" s="521">
        <f t="shared" si="4"/>
        <v>4536.5</v>
      </c>
      <c r="P71" s="522">
        <f t="shared" si="5"/>
        <v>226.82500000000002</v>
      </c>
      <c r="Q71" s="523">
        <f t="shared" si="3"/>
        <v>4763.3249999999998</v>
      </c>
    </row>
    <row r="72" spans="1:17" ht="15.75" x14ac:dyDescent="0.25">
      <c r="A72" s="497">
        <v>69</v>
      </c>
      <c r="B72" s="516"/>
      <c r="C72" s="497" t="s">
        <v>425</v>
      </c>
      <c r="D72" s="505"/>
      <c r="E72" s="497" t="s">
        <v>847</v>
      </c>
      <c r="F72" s="517">
        <v>11</v>
      </c>
      <c r="G72" s="517"/>
      <c r="H72" s="517" t="s">
        <v>848</v>
      </c>
      <c r="I72" s="518">
        <v>46132</v>
      </c>
      <c r="J72" s="519">
        <v>46496</v>
      </c>
      <c r="K72" s="520">
        <v>847.49</v>
      </c>
      <c r="L72" s="520">
        <v>823.49</v>
      </c>
      <c r="M72" s="520">
        <v>823.49</v>
      </c>
      <c r="N72" s="520">
        <v>823.48</v>
      </c>
      <c r="O72" s="521">
        <f t="shared" si="4"/>
        <v>3317.9500000000003</v>
      </c>
      <c r="P72" s="522">
        <f t="shared" si="5"/>
        <v>165.89750000000004</v>
      </c>
      <c r="Q72" s="523">
        <f t="shared" si="3"/>
        <v>3483.8475000000003</v>
      </c>
    </row>
    <row r="73" spans="1:17" ht="15.75" x14ac:dyDescent="0.25">
      <c r="A73" s="524">
        <v>70</v>
      </c>
      <c r="B73" s="525"/>
      <c r="C73" s="526" t="s">
        <v>846</v>
      </c>
      <c r="D73" s="525"/>
      <c r="E73" s="526" t="s">
        <v>847</v>
      </c>
      <c r="F73" s="527">
        <v>68</v>
      </c>
      <c r="G73" s="527"/>
      <c r="H73" s="527" t="s">
        <v>848</v>
      </c>
      <c r="I73" s="528">
        <v>46204</v>
      </c>
      <c r="J73" s="529">
        <v>46496</v>
      </c>
      <c r="K73" s="530"/>
      <c r="L73" s="530"/>
      <c r="M73" s="530"/>
      <c r="N73" s="530"/>
      <c r="O73" s="531">
        <v>-30471.41</v>
      </c>
      <c r="P73" s="531">
        <f t="shared" si="5"/>
        <v>-1523.5705</v>
      </c>
      <c r="Q73" s="531">
        <f>O73+P73</f>
        <v>-31994.980500000001</v>
      </c>
    </row>
    <row r="74" spans="1:17" ht="15.75" x14ac:dyDescent="0.25">
      <c r="A74" s="524">
        <v>71</v>
      </c>
      <c r="B74" s="525"/>
      <c r="C74" s="526" t="s">
        <v>423</v>
      </c>
      <c r="D74" s="532"/>
      <c r="E74" s="526" t="s">
        <v>849</v>
      </c>
      <c r="F74" s="527">
        <v>56</v>
      </c>
      <c r="G74" s="527"/>
      <c r="H74" s="527" t="s">
        <v>848</v>
      </c>
      <c r="I74" s="528">
        <v>46204</v>
      </c>
      <c r="J74" s="529">
        <v>46496</v>
      </c>
      <c r="K74" s="530"/>
      <c r="L74" s="530"/>
      <c r="M74" s="530"/>
      <c r="N74" s="530"/>
      <c r="O74" s="531">
        <v>-17748.07</v>
      </c>
      <c r="P74" s="531">
        <f t="shared" si="5"/>
        <v>-887.40350000000001</v>
      </c>
      <c r="Q74" s="531">
        <f>O74+P74</f>
        <v>-18635.4735</v>
      </c>
    </row>
    <row r="75" spans="1:17" ht="15.75" x14ac:dyDescent="0.25">
      <c r="A75" s="524">
        <v>72</v>
      </c>
      <c r="B75" s="525"/>
      <c r="C75" s="526" t="s">
        <v>846</v>
      </c>
      <c r="D75" s="525"/>
      <c r="E75" s="526" t="s">
        <v>847</v>
      </c>
      <c r="F75" s="527">
        <v>45</v>
      </c>
      <c r="G75" s="527"/>
      <c r="H75" s="527" t="s">
        <v>848</v>
      </c>
      <c r="I75" s="528">
        <v>46160</v>
      </c>
      <c r="J75" s="529">
        <v>46496</v>
      </c>
      <c r="K75" s="530"/>
      <c r="L75" s="530"/>
      <c r="M75" s="530"/>
      <c r="N75" s="530"/>
      <c r="O75" s="531">
        <v>-7022.7</v>
      </c>
      <c r="P75" s="531">
        <f t="shared" si="5"/>
        <v>-351.13499999999999</v>
      </c>
      <c r="Q75" s="531">
        <f t="shared" ref="Q75:Q78" si="6">O75+P75</f>
        <v>-7373.835</v>
      </c>
    </row>
    <row r="76" spans="1:17" ht="15.75" x14ac:dyDescent="0.25">
      <c r="A76" s="524">
        <v>73</v>
      </c>
      <c r="B76" s="525"/>
      <c r="C76" s="526" t="s">
        <v>423</v>
      </c>
      <c r="D76" s="532"/>
      <c r="E76" s="526" t="s">
        <v>849</v>
      </c>
      <c r="F76" s="527">
        <v>44</v>
      </c>
      <c r="G76" s="527"/>
      <c r="H76" s="527" t="s">
        <v>848</v>
      </c>
      <c r="I76" s="528">
        <v>46160</v>
      </c>
      <c r="J76" s="529">
        <v>46496</v>
      </c>
      <c r="K76" s="530"/>
      <c r="L76" s="530"/>
      <c r="M76" s="530"/>
      <c r="N76" s="530"/>
      <c r="O76" s="531">
        <v>-9150.4699999999993</v>
      </c>
      <c r="P76" s="531">
        <f t="shared" si="5"/>
        <v>-457.52350000000001</v>
      </c>
      <c r="Q76" s="531">
        <f t="shared" si="6"/>
        <v>-9607.9934999999987</v>
      </c>
    </row>
    <row r="77" spans="1:17" ht="15.75" x14ac:dyDescent="0.25">
      <c r="A77" s="524">
        <v>74</v>
      </c>
      <c r="B77" s="525"/>
      <c r="C77" s="526" t="s">
        <v>851</v>
      </c>
      <c r="D77" s="532"/>
      <c r="E77" s="526" t="s">
        <v>849</v>
      </c>
      <c r="F77" s="527">
        <v>16</v>
      </c>
      <c r="G77" s="527"/>
      <c r="H77" s="527" t="s">
        <v>848</v>
      </c>
      <c r="I77" s="528">
        <v>46160</v>
      </c>
      <c r="J77" s="529">
        <v>46496</v>
      </c>
      <c r="K77" s="530"/>
      <c r="L77" s="530"/>
      <c r="M77" s="530"/>
      <c r="N77" s="530"/>
      <c r="O77" s="531">
        <v>-4188.49</v>
      </c>
      <c r="P77" s="531">
        <f t="shared" si="5"/>
        <v>-209.42449999999999</v>
      </c>
      <c r="Q77" s="531">
        <f t="shared" si="6"/>
        <v>-4397.9144999999999</v>
      </c>
    </row>
    <row r="78" spans="1:17" ht="15.75" x14ac:dyDescent="0.25">
      <c r="A78" s="524">
        <v>75</v>
      </c>
      <c r="B78" s="525"/>
      <c r="C78" s="526" t="s">
        <v>425</v>
      </c>
      <c r="D78" s="532"/>
      <c r="E78" s="526" t="s">
        <v>847</v>
      </c>
      <c r="F78" s="527">
        <v>11</v>
      </c>
      <c r="G78" s="527"/>
      <c r="H78" s="527" t="s">
        <v>848</v>
      </c>
      <c r="I78" s="528">
        <v>46160</v>
      </c>
      <c r="J78" s="529">
        <v>46496</v>
      </c>
      <c r="K78" s="530"/>
      <c r="L78" s="530"/>
      <c r="M78" s="530"/>
      <c r="N78" s="530"/>
      <c r="O78" s="531">
        <v>-3063.42</v>
      </c>
      <c r="P78" s="531">
        <f t="shared" si="5"/>
        <v>-153.17100000000002</v>
      </c>
      <c r="Q78" s="531">
        <f t="shared" si="6"/>
        <v>-3216.5909999999999</v>
      </c>
    </row>
    <row r="79" spans="1:17" ht="16.5" thickBot="1" x14ac:dyDescent="0.3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533">
        <f>+SUBTOTAL(9,K4:K72)</f>
        <v>225573.99999999997</v>
      </c>
      <c r="L79" s="533">
        <f>+SUBTOTAL(9,L4:L72)</f>
        <v>223922.99999999997</v>
      </c>
      <c r="M79" s="533">
        <f>+SUBTOTAL(9,M4:M72)</f>
        <v>223922.99999999997</v>
      </c>
      <c r="N79" s="533">
        <f>+SUBTOTAL(9,N4:N72)</f>
        <v>223923.31000000017</v>
      </c>
      <c r="O79" s="534">
        <f>+SUBTOTAL(9,O4:O78)</f>
        <v>825698.7499999993</v>
      </c>
      <c r="P79" s="534">
        <f t="shared" ref="P79:Q79" si="7">+SUBTOTAL(9,P4:P78)</f>
        <v>41284.937499999985</v>
      </c>
      <c r="Q79" s="535">
        <f t="shared" si="7"/>
        <v>866983.6875000007</v>
      </c>
    </row>
    <row r="80" spans="1:17" ht="15.75" thickTop="1" x14ac:dyDescent="0.25"/>
    <row r="82" spans="16:16" x14ac:dyDescent="0.25">
      <c r="P82" s="6" t="s">
        <v>854</v>
      </c>
    </row>
  </sheetData>
  <autoFilter ref="A3:Q79" xr:uid="{B12784A2-92AF-4AF1-A1F8-65810535FC99}"/>
  <mergeCells count="15">
    <mergeCell ref="A1:Q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N2"/>
    <mergeCell ref="O2:O3"/>
    <mergeCell ref="P2:P3"/>
    <mergeCell ref="Q2:Q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F254-F7F1-4B0D-9685-F9566F963F57}">
  <sheetPr>
    <tabColor rgb="FFFFC000"/>
  </sheetPr>
  <dimension ref="A3:R73"/>
  <sheetViews>
    <sheetView showGridLines="0" workbookViewId="0"/>
  </sheetViews>
  <sheetFormatPr defaultColWidth="0" defaultRowHeight="15" x14ac:dyDescent="0.25"/>
  <cols>
    <col min="1" max="1" width="11" style="12" bestFit="1" customWidth="1"/>
    <col min="2" max="2" width="72.140625" bestFit="1" customWidth="1"/>
    <col min="3" max="3" width="11.28515625" style="8" bestFit="1" customWidth="1"/>
    <col min="4" max="18" width="8.85546875" customWidth="1"/>
    <col min="19" max="16384" width="8.85546875" hidden="1"/>
  </cols>
  <sheetData>
    <row r="3" spans="1:3" x14ac:dyDescent="0.25">
      <c r="A3" s="425" t="s">
        <v>780</v>
      </c>
      <c r="B3" s="426" t="s">
        <v>781</v>
      </c>
      <c r="C3" s="427" t="s">
        <v>779</v>
      </c>
    </row>
    <row r="4" spans="1:3" x14ac:dyDescent="0.25">
      <c r="A4" s="428">
        <v>0</v>
      </c>
      <c r="B4" s="427" t="s">
        <v>398</v>
      </c>
      <c r="C4" s="427"/>
    </row>
    <row r="5" spans="1:3" x14ac:dyDescent="0.25">
      <c r="A5" s="428"/>
      <c r="B5" s="427" t="s">
        <v>387</v>
      </c>
      <c r="C5" s="427"/>
    </row>
    <row r="6" spans="1:3" x14ac:dyDescent="0.25">
      <c r="A6" s="428"/>
      <c r="B6" s="427" t="s">
        <v>385</v>
      </c>
      <c r="C6" s="427"/>
    </row>
    <row r="7" spans="1:3" x14ac:dyDescent="0.25">
      <c r="A7" s="428"/>
      <c r="B7" s="427" t="s">
        <v>394</v>
      </c>
      <c r="C7" s="427"/>
    </row>
    <row r="8" spans="1:3" x14ac:dyDescent="0.25">
      <c r="A8" s="428"/>
      <c r="B8" s="427" t="s">
        <v>390</v>
      </c>
      <c r="C8" s="427"/>
    </row>
    <row r="9" spans="1:3" x14ac:dyDescent="0.25">
      <c r="A9" s="428"/>
      <c r="B9" s="427" t="s">
        <v>396</v>
      </c>
      <c r="C9" s="427"/>
    </row>
    <row r="10" spans="1:3" x14ac:dyDescent="0.25">
      <c r="A10" s="428">
        <v>202315</v>
      </c>
      <c r="B10" s="427" t="s">
        <v>411</v>
      </c>
      <c r="C10" s="427"/>
    </row>
    <row r="11" spans="1:3" x14ac:dyDescent="0.25">
      <c r="A11" s="428">
        <v>202372</v>
      </c>
      <c r="B11" s="427" t="s">
        <v>412</v>
      </c>
      <c r="C11" s="427"/>
    </row>
    <row r="12" spans="1:3" x14ac:dyDescent="0.25">
      <c r="A12" s="428">
        <v>202645</v>
      </c>
      <c r="B12" s="427" t="s">
        <v>645</v>
      </c>
      <c r="C12" s="427"/>
    </row>
    <row r="13" spans="1:3" x14ac:dyDescent="0.25">
      <c r="A13" s="429" t="s">
        <v>300</v>
      </c>
      <c r="B13" s="430" t="s">
        <v>301</v>
      </c>
      <c r="C13" s="431">
        <v>510559.0575</v>
      </c>
    </row>
    <row r="14" spans="1:3" x14ac:dyDescent="0.25">
      <c r="A14" s="429" t="s">
        <v>306</v>
      </c>
      <c r="B14" s="430" t="s">
        <v>307</v>
      </c>
      <c r="C14" s="431">
        <v>790697.5334999999</v>
      </c>
    </row>
    <row r="15" spans="1:3" x14ac:dyDescent="0.25">
      <c r="A15" s="429" t="s">
        <v>310</v>
      </c>
      <c r="B15" s="430" t="s">
        <v>311</v>
      </c>
      <c r="C15" s="431">
        <v>658702.848</v>
      </c>
    </row>
    <row r="16" spans="1:3" x14ac:dyDescent="0.25">
      <c r="A16" s="429" t="s">
        <v>313</v>
      </c>
      <c r="B16" s="430" t="s">
        <v>314</v>
      </c>
      <c r="C16" s="431">
        <v>684354.25799999991</v>
      </c>
    </row>
    <row r="17" spans="1:3" x14ac:dyDescent="0.25">
      <c r="A17" s="428" t="s">
        <v>317</v>
      </c>
      <c r="B17" s="427" t="s">
        <v>318</v>
      </c>
      <c r="C17" s="427"/>
    </row>
    <row r="18" spans="1:3" x14ac:dyDescent="0.25">
      <c r="A18" s="428" t="s">
        <v>323</v>
      </c>
      <c r="B18" s="427" t="s">
        <v>324</v>
      </c>
      <c r="C18" s="427"/>
    </row>
    <row r="19" spans="1:3" x14ac:dyDescent="0.25">
      <c r="A19" s="428" t="s">
        <v>326</v>
      </c>
      <c r="B19" s="427" t="s">
        <v>327</v>
      </c>
      <c r="C19" s="427"/>
    </row>
    <row r="20" spans="1:3" x14ac:dyDescent="0.25">
      <c r="A20" s="428" t="s">
        <v>330</v>
      </c>
      <c r="B20" s="427" t="s">
        <v>331</v>
      </c>
      <c r="C20" s="427"/>
    </row>
    <row r="21" spans="1:3" x14ac:dyDescent="0.25">
      <c r="A21" s="428" t="s">
        <v>334</v>
      </c>
      <c r="B21" s="427" t="s">
        <v>335</v>
      </c>
      <c r="C21" s="427"/>
    </row>
    <row r="22" spans="1:3" x14ac:dyDescent="0.25">
      <c r="A22" s="428" t="s">
        <v>338</v>
      </c>
      <c r="B22" s="427" t="s">
        <v>339</v>
      </c>
      <c r="C22" s="427"/>
    </row>
    <row r="23" spans="1:3" x14ac:dyDescent="0.25">
      <c r="A23" s="428" t="s">
        <v>341</v>
      </c>
      <c r="B23" s="427" t="s">
        <v>342</v>
      </c>
      <c r="C23" s="427"/>
    </row>
    <row r="24" spans="1:3" x14ac:dyDescent="0.25">
      <c r="A24" s="428" t="s">
        <v>344</v>
      </c>
      <c r="B24" s="427" t="s">
        <v>345</v>
      </c>
      <c r="C24" s="427"/>
    </row>
    <row r="25" spans="1:3" x14ac:dyDescent="0.25">
      <c r="A25" s="428" t="s">
        <v>347</v>
      </c>
      <c r="B25" s="427" t="s">
        <v>348</v>
      </c>
      <c r="C25" s="427"/>
    </row>
    <row r="26" spans="1:3" x14ac:dyDescent="0.25">
      <c r="A26" s="428" t="s">
        <v>350</v>
      </c>
      <c r="B26" s="427" t="s">
        <v>351</v>
      </c>
      <c r="C26" s="427"/>
    </row>
    <row r="27" spans="1:3" x14ac:dyDescent="0.25">
      <c r="A27" s="428" t="s">
        <v>353</v>
      </c>
      <c r="B27" s="427" t="s">
        <v>354</v>
      </c>
      <c r="C27" s="427"/>
    </row>
    <row r="28" spans="1:3" x14ac:dyDescent="0.25">
      <c r="A28" s="428" t="s">
        <v>357</v>
      </c>
      <c r="B28" s="427" t="s">
        <v>358</v>
      </c>
      <c r="C28" s="427"/>
    </row>
    <row r="29" spans="1:3" x14ac:dyDescent="0.25">
      <c r="A29" s="428" t="s">
        <v>360</v>
      </c>
      <c r="B29" s="427" t="s">
        <v>361</v>
      </c>
      <c r="C29" s="427"/>
    </row>
    <row r="30" spans="1:3" x14ac:dyDescent="0.25">
      <c r="A30" s="428" t="s">
        <v>363</v>
      </c>
      <c r="B30" s="427" t="s">
        <v>364</v>
      </c>
      <c r="C30" s="427"/>
    </row>
    <row r="31" spans="1:3" x14ac:dyDescent="0.25">
      <c r="A31" s="428" t="s">
        <v>365</v>
      </c>
      <c r="B31" s="427" t="s">
        <v>366</v>
      </c>
      <c r="C31" s="427"/>
    </row>
    <row r="32" spans="1:3" x14ac:dyDescent="0.25">
      <c r="A32" s="428" t="s">
        <v>369</v>
      </c>
      <c r="B32" s="427" t="s">
        <v>370</v>
      </c>
      <c r="C32" s="427"/>
    </row>
    <row r="33" spans="1:3" x14ac:dyDescent="0.25">
      <c r="A33" s="428" t="s">
        <v>372</v>
      </c>
      <c r="B33" s="427" t="s">
        <v>373</v>
      </c>
      <c r="C33" s="427"/>
    </row>
    <row r="34" spans="1:3" x14ac:dyDescent="0.25">
      <c r="A34" s="428" t="s">
        <v>378</v>
      </c>
      <c r="B34" s="427" t="s">
        <v>379</v>
      </c>
      <c r="C34" s="427"/>
    </row>
    <row r="35" spans="1:3" x14ac:dyDescent="0.25">
      <c r="A35" s="428" t="s">
        <v>382</v>
      </c>
      <c r="B35" s="427" t="s">
        <v>383</v>
      </c>
      <c r="C35" s="427"/>
    </row>
    <row r="36" spans="1:3" x14ac:dyDescent="0.25">
      <c r="A36" s="428" t="s">
        <v>440</v>
      </c>
      <c r="B36" s="427" t="s">
        <v>647</v>
      </c>
      <c r="C36" s="427"/>
    </row>
    <row r="37" spans="1:3" x14ac:dyDescent="0.25">
      <c r="A37" s="428"/>
      <c r="B37" s="427" t="s">
        <v>717</v>
      </c>
      <c r="C37" s="427"/>
    </row>
    <row r="38" spans="1:3" x14ac:dyDescent="0.25">
      <c r="A38" s="428"/>
      <c r="B38" s="427" t="s">
        <v>718</v>
      </c>
      <c r="C38" s="427"/>
    </row>
    <row r="39" spans="1:3" x14ac:dyDescent="0.25">
      <c r="A39" s="428"/>
      <c r="B39" s="427" t="s">
        <v>263</v>
      </c>
      <c r="C39" s="427"/>
    </row>
    <row r="40" spans="1:3" x14ac:dyDescent="0.25">
      <c r="A40" s="428"/>
      <c r="B40" s="427" t="s">
        <v>720</v>
      </c>
      <c r="C40" s="427"/>
    </row>
    <row r="41" spans="1:3" x14ac:dyDescent="0.25">
      <c r="A41" s="428"/>
      <c r="B41" s="427" t="s">
        <v>646</v>
      </c>
      <c r="C41" s="427"/>
    </row>
    <row r="42" spans="1:3" x14ac:dyDescent="0.25">
      <c r="A42" s="428"/>
      <c r="B42" s="427" t="s">
        <v>719</v>
      </c>
      <c r="C42" s="427"/>
    </row>
    <row r="43" spans="1:3" x14ac:dyDescent="0.25">
      <c r="A43" s="428"/>
      <c r="B43" s="427" t="s">
        <v>415</v>
      </c>
      <c r="C43" s="427"/>
    </row>
    <row r="44" spans="1:3" x14ac:dyDescent="0.25">
      <c r="A44" s="428"/>
      <c r="B44" s="427" t="s">
        <v>440</v>
      </c>
      <c r="C44" s="427"/>
    </row>
    <row r="45" spans="1:3" x14ac:dyDescent="0.25">
      <c r="A45"/>
      <c r="C45"/>
    </row>
    <row r="46" spans="1:3" x14ac:dyDescent="0.25">
      <c r="A46"/>
    </row>
    <row r="47" spans="1:3" x14ac:dyDescent="0.25">
      <c r="A47"/>
    </row>
    <row r="48" spans="1:3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581C-9077-4956-B44D-EE4A9FB37B0C}">
  <sheetPr>
    <tabColor rgb="FFFFC000"/>
  </sheetPr>
  <dimension ref="A1:L49"/>
  <sheetViews>
    <sheetView topLeftCell="A29" zoomScale="72" zoomScaleNormal="100" workbookViewId="0">
      <selection activeCell="L18" sqref="L18"/>
    </sheetView>
  </sheetViews>
  <sheetFormatPr defaultRowHeight="15" x14ac:dyDescent="0.25"/>
  <cols>
    <col min="1" max="1" width="19.5703125" bestFit="1" customWidth="1"/>
    <col min="2" max="2" width="14.140625" style="7" bestFit="1" customWidth="1"/>
    <col min="3" max="4" width="13.42578125" style="7" bestFit="1" customWidth="1"/>
    <col min="5" max="5" width="14" style="7" bestFit="1" customWidth="1"/>
    <col min="6" max="6" width="15.7109375" style="7" bestFit="1" customWidth="1"/>
    <col min="7" max="7" width="14.5703125" style="7" bestFit="1" customWidth="1"/>
    <col min="8" max="8" width="14.7109375" style="4" bestFit="1" customWidth="1"/>
    <col min="9" max="9" width="15.7109375" style="7" bestFit="1" customWidth="1"/>
    <col min="10" max="10" width="14.28515625" bestFit="1" customWidth="1"/>
    <col min="12" max="12" width="18.28515625" customWidth="1"/>
  </cols>
  <sheetData>
    <row r="1" spans="1:9" x14ac:dyDescent="0.25">
      <c r="A1" s="11" t="s">
        <v>1</v>
      </c>
      <c r="B1" t="s">
        <v>777</v>
      </c>
    </row>
    <row r="3" spans="1:9" x14ac:dyDescent="0.25">
      <c r="A3" s="11" t="s">
        <v>707</v>
      </c>
      <c r="B3" s="417" t="s">
        <v>705</v>
      </c>
      <c r="H3" s="7"/>
    </row>
    <row r="4" spans="1:9" x14ac:dyDescent="0.25">
      <c r="A4" s="11" t="s">
        <v>438</v>
      </c>
      <c r="B4" s="403" t="s">
        <v>444</v>
      </c>
      <c r="C4" s="403" t="s">
        <v>293</v>
      </c>
      <c r="D4" s="403" t="s">
        <v>487</v>
      </c>
      <c r="E4" s="403" t="s">
        <v>443</v>
      </c>
      <c r="F4" s="403" t="s">
        <v>600</v>
      </c>
      <c r="G4" s="403" t="s">
        <v>700</v>
      </c>
      <c r="H4" s="403" t="s">
        <v>856</v>
      </c>
      <c r="I4" s="403" t="s">
        <v>439</v>
      </c>
    </row>
    <row r="5" spans="1:9" x14ac:dyDescent="0.25">
      <c r="A5" s="12" t="s">
        <v>701</v>
      </c>
      <c r="B5" s="403"/>
      <c r="C5" s="403"/>
      <c r="D5" s="403"/>
      <c r="E5" s="403">
        <v>1032190.6329999999</v>
      </c>
      <c r="F5" s="403">
        <v>8884382.7139999997</v>
      </c>
      <c r="G5" s="403">
        <v>59385.0075</v>
      </c>
      <c r="H5" s="132"/>
      <c r="I5" s="403">
        <v>9975958.3544999994</v>
      </c>
    </row>
    <row r="6" spans="1:9" x14ac:dyDescent="0.25">
      <c r="A6" s="418" t="s">
        <v>768</v>
      </c>
      <c r="B6" s="419"/>
      <c r="C6" s="419"/>
      <c r="D6" s="419"/>
      <c r="E6" s="419"/>
      <c r="F6" s="419">
        <v>1106012.9955</v>
      </c>
      <c r="G6" s="419"/>
      <c r="H6" s="629"/>
      <c r="I6" s="419">
        <v>1106012.9955</v>
      </c>
    </row>
    <row r="7" spans="1:9" x14ac:dyDescent="0.25">
      <c r="A7" s="418" t="s">
        <v>769</v>
      </c>
      <c r="B7" s="419"/>
      <c r="C7" s="419"/>
      <c r="D7" s="419"/>
      <c r="E7" s="419"/>
      <c r="F7" s="419">
        <v>1106012.9955</v>
      </c>
      <c r="G7" s="419"/>
      <c r="H7" s="629"/>
      <c r="I7" s="419">
        <v>1106012.9955</v>
      </c>
    </row>
    <row r="8" spans="1:9" x14ac:dyDescent="0.25">
      <c r="A8" s="418" t="s">
        <v>714</v>
      </c>
      <c r="B8" s="419"/>
      <c r="C8" s="419"/>
      <c r="D8" s="419"/>
      <c r="E8" s="419">
        <v>1032190.6329999999</v>
      </c>
      <c r="F8" s="419">
        <v>1146301.4955</v>
      </c>
      <c r="G8" s="419">
        <v>59385.0075</v>
      </c>
      <c r="H8" s="629"/>
      <c r="I8" s="419">
        <v>2237877.1359999995</v>
      </c>
    </row>
    <row r="9" spans="1:9" x14ac:dyDescent="0.25">
      <c r="A9" s="418" t="s">
        <v>715</v>
      </c>
      <c r="B9" s="419"/>
      <c r="C9" s="419"/>
      <c r="D9" s="419"/>
      <c r="E9" s="419"/>
      <c r="F9" s="419">
        <v>1104411.0455</v>
      </c>
      <c r="G9" s="419"/>
      <c r="H9" s="629"/>
      <c r="I9" s="419">
        <v>1104411.0455</v>
      </c>
    </row>
    <row r="10" spans="1:9" x14ac:dyDescent="0.25">
      <c r="A10" s="13" t="s">
        <v>716</v>
      </c>
      <c r="B10" s="403"/>
      <c r="C10" s="403"/>
      <c r="D10" s="403"/>
      <c r="E10" s="403"/>
      <c r="F10" s="403">
        <v>1105411.0455</v>
      </c>
      <c r="G10" s="403"/>
      <c r="H10" s="132"/>
      <c r="I10" s="403">
        <v>1105411.0455</v>
      </c>
    </row>
    <row r="11" spans="1:9" x14ac:dyDescent="0.25">
      <c r="A11" s="13" t="s">
        <v>770</v>
      </c>
      <c r="B11" s="403"/>
      <c r="C11" s="403"/>
      <c r="D11" s="403"/>
      <c r="E11" s="403"/>
      <c r="F11" s="403">
        <v>1105411.0455</v>
      </c>
      <c r="G11" s="403"/>
      <c r="H11" s="132"/>
      <c r="I11" s="403">
        <v>1105411.0455</v>
      </c>
    </row>
    <row r="12" spans="1:9" x14ac:dyDescent="0.25">
      <c r="A12" s="13" t="s">
        <v>771</v>
      </c>
      <c r="B12" s="403"/>
      <c r="C12" s="403"/>
      <c r="D12" s="403"/>
      <c r="E12" s="403"/>
      <c r="F12" s="403">
        <v>1105411.0455</v>
      </c>
      <c r="G12" s="403"/>
      <c r="H12" s="132"/>
      <c r="I12" s="403">
        <v>1105411.0455</v>
      </c>
    </row>
    <row r="13" spans="1:9" x14ac:dyDescent="0.25">
      <c r="A13" s="13" t="s">
        <v>772</v>
      </c>
      <c r="B13" s="403"/>
      <c r="C13" s="403"/>
      <c r="D13" s="403"/>
      <c r="E13" s="403"/>
      <c r="F13" s="403">
        <v>1105411.0455</v>
      </c>
      <c r="G13" s="403"/>
      <c r="H13" s="132"/>
      <c r="I13" s="403">
        <v>1105411.0455</v>
      </c>
    </row>
    <row r="14" spans="1:9" x14ac:dyDescent="0.25">
      <c r="A14" s="12" t="s">
        <v>702</v>
      </c>
      <c r="B14" s="403">
        <v>444934.80000000005</v>
      </c>
      <c r="C14" s="403">
        <v>629226.62729999959</v>
      </c>
      <c r="D14" s="404">
        <v>500000</v>
      </c>
      <c r="E14" s="403">
        <v>965979.77499999991</v>
      </c>
      <c r="F14" s="403">
        <v>13264932.545999996</v>
      </c>
      <c r="G14" s="404">
        <v>270000</v>
      </c>
      <c r="H14" s="132">
        <v>150960</v>
      </c>
      <c r="I14" s="403">
        <v>16226033.748299997</v>
      </c>
    </row>
    <row r="15" spans="1:9" x14ac:dyDescent="0.25">
      <c r="A15" s="13" t="s">
        <v>773</v>
      </c>
      <c r="B15" s="403"/>
      <c r="C15" s="403"/>
      <c r="D15" s="403"/>
      <c r="E15" s="403"/>
      <c r="F15" s="403">
        <v>1105411.0455</v>
      </c>
      <c r="G15" s="403"/>
      <c r="H15" s="132"/>
      <c r="I15" s="403">
        <v>1105411.0455</v>
      </c>
    </row>
    <row r="16" spans="1:9" x14ac:dyDescent="0.25">
      <c r="A16" s="13" t="s">
        <v>774</v>
      </c>
      <c r="B16" s="403"/>
      <c r="C16" s="403"/>
      <c r="D16" s="403"/>
      <c r="E16" s="403"/>
      <c r="F16" s="403">
        <v>1105411.0455</v>
      </c>
      <c r="G16" s="403"/>
      <c r="H16" s="132"/>
      <c r="I16" s="403">
        <v>1105411.0455</v>
      </c>
    </row>
    <row r="17" spans="1:12" x14ac:dyDescent="0.25">
      <c r="A17" s="13" t="s">
        <v>775</v>
      </c>
      <c r="B17" s="403"/>
      <c r="C17" s="403"/>
      <c r="D17" s="403"/>
      <c r="E17" s="403"/>
      <c r="F17" s="403">
        <v>1105411.0455</v>
      </c>
      <c r="G17" s="403"/>
      <c r="H17" s="132"/>
      <c r="I17" s="403">
        <v>1105411.0455</v>
      </c>
      <c r="L17" s="403">
        <v>55000000</v>
      </c>
    </row>
    <row r="18" spans="1:12" ht="18.75" x14ac:dyDescent="0.3">
      <c r="A18" s="13" t="s">
        <v>776</v>
      </c>
      <c r="B18" s="403"/>
      <c r="C18" s="403"/>
      <c r="D18" s="403"/>
      <c r="E18" s="403"/>
      <c r="F18" s="403">
        <v>1105411.0455</v>
      </c>
      <c r="G18" s="403"/>
      <c r="H18" s="132"/>
      <c r="I18" s="403">
        <v>1105411.0455</v>
      </c>
      <c r="L18" s="421">
        <f>L17-GETPIVOTDATA("Total amount",$A$3)</f>
        <v>1180342.8825999796</v>
      </c>
    </row>
    <row r="19" spans="1:12" x14ac:dyDescent="0.25">
      <c r="A19" s="418" t="s">
        <v>768</v>
      </c>
      <c r="B19" s="419"/>
      <c r="C19" s="419"/>
      <c r="D19" s="419"/>
      <c r="E19" s="419"/>
      <c r="F19" s="419">
        <v>1105411.0455</v>
      </c>
      <c r="G19" s="419"/>
      <c r="H19" s="629"/>
      <c r="I19" s="419">
        <v>1105411.0455</v>
      </c>
    </row>
    <row r="20" spans="1:12" x14ac:dyDescent="0.25">
      <c r="A20" s="418" t="s">
        <v>769</v>
      </c>
      <c r="B20" s="419"/>
      <c r="C20" s="419"/>
      <c r="D20" s="419"/>
      <c r="E20" s="419"/>
      <c r="F20" s="419">
        <v>1105411.0455</v>
      </c>
      <c r="G20" s="419"/>
      <c r="H20" s="629"/>
      <c r="I20" s="419">
        <v>1105411.0455</v>
      </c>
    </row>
    <row r="21" spans="1:12" x14ac:dyDescent="0.25">
      <c r="A21" s="418" t="s">
        <v>714</v>
      </c>
      <c r="B21" s="419">
        <v>444934.80000000005</v>
      </c>
      <c r="C21" s="419">
        <v>629226.62729999959</v>
      </c>
      <c r="D21" s="419">
        <v>500000</v>
      </c>
      <c r="E21" s="419">
        <v>965979.77499999991</v>
      </c>
      <c r="F21" s="419">
        <v>1105411.0455</v>
      </c>
      <c r="G21" s="419">
        <v>270000</v>
      </c>
      <c r="H21" s="629">
        <v>150960</v>
      </c>
      <c r="I21" s="419">
        <v>4066512.2477999995</v>
      </c>
    </row>
    <row r="22" spans="1:12" x14ac:dyDescent="0.25">
      <c r="A22" s="418" t="s">
        <v>715</v>
      </c>
      <c r="B22" s="419"/>
      <c r="C22" s="419"/>
      <c r="D22" s="419"/>
      <c r="E22" s="419"/>
      <c r="F22" s="419">
        <v>1105411.0455</v>
      </c>
      <c r="G22" s="419"/>
      <c r="H22" s="629"/>
      <c r="I22" s="419">
        <v>1105411.0455</v>
      </c>
    </row>
    <row r="23" spans="1:12" x14ac:dyDescent="0.25">
      <c r="A23" s="13" t="s">
        <v>716</v>
      </c>
      <c r="B23" s="403"/>
      <c r="C23" s="403"/>
      <c r="D23" s="403"/>
      <c r="E23" s="403"/>
      <c r="F23" s="403">
        <v>1105411.0455</v>
      </c>
      <c r="G23" s="403"/>
      <c r="H23" s="132"/>
      <c r="I23" s="403">
        <v>1105411.0455</v>
      </c>
    </row>
    <row r="24" spans="1:12" x14ac:dyDescent="0.25">
      <c r="A24" s="13" t="s">
        <v>770</v>
      </c>
      <c r="B24" s="403"/>
      <c r="C24" s="403"/>
      <c r="D24" s="403"/>
      <c r="E24" s="403"/>
      <c r="F24" s="403">
        <v>1105411.0455</v>
      </c>
      <c r="G24" s="403"/>
      <c r="H24" s="132"/>
      <c r="I24" s="403">
        <v>1105411.0455</v>
      </c>
    </row>
    <row r="25" spans="1:12" x14ac:dyDescent="0.25">
      <c r="A25" s="13" t="s">
        <v>771</v>
      </c>
      <c r="B25" s="403"/>
      <c r="C25" s="403"/>
      <c r="D25" s="403"/>
      <c r="E25" s="403"/>
      <c r="F25" s="403">
        <v>1105411.0455</v>
      </c>
      <c r="G25" s="403"/>
      <c r="H25" s="132"/>
      <c r="I25" s="403">
        <v>1105411.0455</v>
      </c>
    </row>
    <row r="26" spans="1:12" x14ac:dyDescent="0.25">
      <c r="A26" s="13" t="s">
        <v>772</v>
      </c>
      <c r="B26" s="403"/>
      <c r="C26" s="403"/>
      <c r="D26" s="403"/>
      <c r="E26" s="403"/>
      <c r="F26" s="403">
        <v>1105411.0455</v>
      </c>
      <c r="G26" s="403"/>
      <c r="H26" s="132"/>
      <c r="I26" s="403">
        <v>1105411.0455</v>
      </c>
    </row>
    <row r="27" spans="1:12" x14ac:dyDescent="0.25">
      <c r="A27" s="12" t="s">
        <v>703</v>
      </c>
      <c r="B27" s="403">
        <v>238555.65</v>
      </c>
      <c r="C27" s="403">
        <v>629226.62729999959</v>
      </c>
      <c r="D27" s="404">
        <v>500000</v>
      </c>
      <c r="E27" s="403">
        <v>965979.77499999991</v>
      </c>
      <c r="F27" s="403">
        <v>13264932.545999996</v>
      </c>
      <c r="G27" s="404">
        <v>270000</v>
      </c>
      <c r="H27" s="132">
        <v>150960</v>
      </c>
      <c r="I27" s="403">
        <v>16019654.598299995</v>
      </c>
    </row>
    <row r="28" spans="1:12" x14ac:dyDescent="0.25">
      <c r="A28" s="13" t="s">
        <v>773</v>
      </c>
      <c r="B28" s="403"/>
      <c r="C28" s="403"/>
      <c r="D28" s="403"/>
      <c r="E28" s="403"/>
      <c r="F28" s="403">
        <v>1105411.0455</v>
      </c>
      <c r="G28" s="403"/>
      <c r="H28" s="132"/>
      <c r="I28" s="403">
        <v>1105411.0455</v>
      </c>
    </row>
    <row r="29" spans="1:12" x14ac:dyDescent="0.25">
      <c r="A29" s="13" t="s">
        <v>774</v>
      </c>
      <c r="B29" s="403"/>
      <c r="C29" s="403"/>
      <c r="D29" s="403"/>
      <c r="E29" s="403"/>
      <c r="F29" s="403">
        <v>1105411.0455</v>
      </c>
      <c r="G29" s="403"/>
      <c r="H29" s="132"/>
      <c r="I29" s="403">
        <v>1105411.0455</v>
      </c>
    </row>
    <row r="30" spans="1:12" x14ac:dyDescent="0.25">
      <c r="A30" s="13" t="s">
        <v>775</v>
      </c>
      <c r="B30" s="403"/>
      <c r="C30" s="403"/>
      <c r="D30" s="403"/>
      <c r="E30" s="403"/>
      <c r="F30" s="403">
        <v>1105411.0455</v>
      </c>
      <c r="G30" s="403"/>
      <c r="H30" s="132"/>
      <c r="I30" s="403">
        <v>1105411.0455</v>
      </c>
    </row>
    <row r="31" spans="1:12" x14ac:dyDescent="0.25">
      <c r="A31" s="13" t="s">
        <v>776</v>
      </c>
      <c r="B31" s="403"/>
      <c r="C31" s="403"/>
      <c r="D31" s="403"/>
      <c r="E31" s="403"/>
      <c r="F31" s="403">
        <v>1105411.0455</v>
      </c>
      <c r="G31" s="403"/>
      <c r="H31" s="132"/>
      <c r="I31" s="403">
        <v>1105411.0455</v>
      </c>
    </row>
    <row r="32" spans="1:12" x14ac:dyDescent="0.25">
      <c r="A32" s="418" t="s">
        <v>768</v>
      </c>
      <c r="B32" s="419"/>
      <c r="C32" s="419"/>
      <c r="D32" s="419"/>
      <c r="E32" s="419"/>
      <c r="F32" s="419">
        <v>1105411.0455</v>
      </c>
      <c r="G32" s="419"/>
      <c r="H32" s="629"/>
      <c r="I32" s="419">
        <v>1105411.0455</v>
      </c>
    </row>
    <row r="33" spans="1:9" x14ac:dyDescent="0.25">
      <c r="A33" s="418" t="s">
        <v>769</v>
      </c>
      <c r="B33" s="419"/>
      <c r="C33" s="419"/>
      <c r="D33" s="419"/>
      <c r="E33" s="419"/>
      <c r="F33" s="419">
        <v>1105411.0455</v>
      </c>
      <c r="G33" s="419"/>
      <c r="H33" s="629"/>
      <c r="I33" s="419">
        <v>1105411.0455</v>
      </c>
    </row>
    <row r="34" spans="1:9" x14ac:dyDescent="0.25">
      <c r="A34" s="418" t="s">
        <v>714</v>
      </c>
      <c r="B34" s="419">
        <v>238555.65</v>
      </c>
      <c r="C34" s="419">
        <v>629226.62729999959</v>
      </c>
      <c r="D34" s="419">
        <v>500000</v>
      </c>
      <c r="E34" s="419">
        <v>965979.77499999991</v>
      </c>
      <c r="F34" s="419">
        <v>1105411.0455</v>
      </c>
      <c r="G34" s="419">
        <v>270000</v>
      </c>
      <c r="H34" s="629">
        <v>150960</v>
      </c>
      <c r="I34" s="419">
        <v>3860133.0977999996</v>
      </c>
    </row>
    <row r="35" spans="1:9" x14ac:dyDescent="0.25">
      <c r="A35" s="418" t="s">
        <v>715</v>
      </c>
      <c r="B35" s="419"/>
      <c r="C35" s="419"/>
      <c r="D35" s="419"/>
      <c r="E35" s="419"/>
      <c r="F35" s="419">
        <v>1105411.0455</v>
      </c>
      <c r="G35" s="419"/>
      <c r="H35" s="629"/>
      <c r="I35" s="419">
        <v>1105411.0455</v>
      </c>
    </row>
    <row r="36" spans="1:9" x14ac:dyDescent="0.25">
      <c r="A36" s="13" t="s">
        <v>716</v>
      </c>
      <c r="B36" s="403"/>
      <c r="C36" s="403"/>
      <c r="D36" s="403"/>
      <c r="E36" s="403"/>
      <c r="F36" s="403">
        <v>1105411.0455</v>
      </c>
      <c r="G36" s="403"/>
      <c r="H36" s="132"/>
      <c r="I36" s="403">
        <v>1105411.0455</v>
      </c>
    </row>
    <row r="37" spans="1:9" x14ac:dyDescent="0.25">
      <c r="A37" s="13" t="s">
        <v>770</v>
      </c>
      <c r="B37" s="403"/>
      <c r="C37" s="403"/>
      <c r="D37" s="403"/>
      <c r="E37" s="403"/>
      <c r="F37" s="403">
        <v>1105411.0455</v>
      </c>
      <c r="G37" s="403"/>
      <c r="H37" s="132"/>
      <c r="I37" s="403">
        <v>1105411.0455</v>
      </c>
    </row>
    <row r="38" spans="1:9" x14ac:dyDescent="0.25">
      <c r="A38" s="13" t="s">
        <v>771</v>
      </c>
      <c r="B38" s="403"/>
      <c r="C38" s="403"/>
      <c r="D38" s="403"/>
      <c r="E38" s="403"/>
      <c r="F38" s="403">
        <v>1105411.0455</v>
      </c>
      <c r="G38" s="403"/>
      <c r="H38" s="132"/>
      <c r="I38" s="403">
        <v>1105411.0455</v>
      </c>
    </row>
    <row r="39" spans="1:9" x14ac:dyDescent="0.25">
      <c r="A39" s="13" t="s">
        <v>772</v>
      </c>
      <c r="B39" s="403"/>
      <c r="C39" s="403"/>
      <c r="D39" s="403"/>
      <c r="E39" s="403"/>
      <c r="F39" s="403">
        <v>1105411.0455</v>
      </c>
      <c r="G39" s="403"/>
      <c r="H39" s="132"/>
      <c r="I39" s="403">
        <v>1105411.0455</v>
      </c>
    </row>
    <row r="40" spans="1:9" x14ac:dyDescent="0.25">
      <c r="A40" s="12" t="s">
        <v>704</v>
      </c>
      <c r="B40" s="403">
        <v>238555.65</v>
      </c>
      <c r="C40" s="403">
        <v>629226.62729999959</v>
      </c>
      <c r="D40" s="404">
        <v>500000</v>
      </c>
      <c r="E40" s="403">
        <v>965979.77499999991</v>
      </c>
      <c r="F40" s="403">
        <v>8843288.3640000001</v>
      </c>
      <c r="G40" s="404">
        <v>270000</v>
      </c>
      <c r="H40" s="132">
        <v>150960</v>
      </c>
      <c r="I40" s="403">
        <v>11598010.416299999</v>
      </c>
    </row>
    <row r="41" spans="1:9" x14ac:dyDescent="0.25">
      <c r="A41" s="13" t="s">
        <v>773</v>
      </c>
      <c r="B41" s="403"/>
      <c r="C41" s="403"/>
      <c r="D41" s="403"/>
      <c r="E41" s="403"/>
      <c r="F41" s="403">
        <v>1105411.0455</v>
      </c>
      <c r="G41" s="403"/>
      <c r="H41" s="132"/>
      <c r="I41" s="403">
        <v>1105411.0455</v>
      </c>
    </row>
    <row r="42" spans="1:9" x14ac:dyDescent="0.25">
      <c r="A42" s="13" t="s">
        <v>774</v>
      </c>
      <c r="B42" s="403"/>
      <c r="C42" s="403"/>
      <c r="D42" s="403"/>
      <c r="E42" s="403"/>
      <c r="F42" s="403">
        <v>1105411.0455</v>
      </c>
      <c r="G42" s="403"/>
      <c r="H42" s="132"/>
      <c r="I42" s="403">
        <v>1105411.0455</v>
      </c>
    </row>
    <row r="43" spans="1:9" x14ac:dyDescent="0.25">
      <c r="A43" s="13" t="s">
        <v>775</v>
      </c>
      <c r="B43" s="403"/>
      <c r="C43" s="403"/>
      <c r="D43" s="403"/>
      <c r="E43" s="403"/>
      <c r="F43" s="403">
        <v>1105411.0455</v>
      </c>
      <c r="G43" s="403"/>
      <c r="H43" s="132"/>
      <c r="I43" s="403">
        <v>1105411.0455</v>
      </c>
    </row>
    <row r="44" spans="1:9" x14ac:dyDescent="0.25">
      <c r="A44" s="13" t="s">
        <v>776</v>
      </c>
      <c r="B44" s="403"/>
      <c r="C44" s="403"/>
      <c r="D44" s="403"/>
      <c r="E44" s="403"/>
      <c r="F44" s="403">
        <v>1105411.0455</v>
      </c>
      <c r="G44" s="403"/>
      <c r="H44" s="132"/>
      <c r="I44" s="403">
        <v>1105411.0455</v>
      </c>
    </row>
    <row r="45" spans="1:9" x14ac:dyDescent="0.25">
      <c r="A45" s="418" t="s">
        <v>768</v>
      </c>
      <c r="B45" s="419"/>
      <c r="C45" s="419"/>
      <c r="D45" s="419"/>
      <c r="E45" s="419"/>
      <c r="F45" s="419">
        <v>1105411.0455</v>
      </c>
      <c r="G45" s="419"/>
      <c r="H45" s="629"/>
      <c r="I45" s="419">
        <v>1105411.0455</v>
      </c>
    </row>
    <row r="46" spans="1:9" x14ac:dyDescent="0.25">
      <c r="A46" s="418" t="s">
        <v>769</v>
      </c>
      <c r="B46" s="419"/>
      <c r="C46" s="419"/>
      <c r="D46" s="419"/>
      <c r="E46" s="419"/>
      <c r="F46" s="419">
        <v>1105411.0455</v>
      </c>
      <c r="G46" s="419"/>
      <c r="H46" s="629"/>
      <c r="I46" s="419">
        <v>1105411.0455</v>
      </c>
    </row>
    <row r="47" spans="1:9" x14ac:dyDescent="0.25">
      <c r="A47" s="418" t="s">
        <v>714</v>
      </c>
      <c r="B47" s="419">
        <v>238555.65</v>
      </c>
      <c r="C47" s="419">
        <v>629226.62729999959</v>
      </c>
      <c r="D47" s="419">
        <v>500000</v>
      </c>
      <c r="E47" s="419">
        <v>965979.77499999991</v>
      </c>
      <c r="F47" s="419">
        <v>1105411.0455</v>
      </c>
      <c r="G47" s="419">
        <v>270000</v>
      </c>
      <c r="H47" s="629">
        <v>150960</v>
      </c>
      <c r="I47" s="419">
        <v>3860133.0977999996</v>
      </c>
    </row>
    <row r="48" spans="1:9" x14ac:dyDescent="0.25">
      <c r="A48" s="418" t="s">
        <v>715</v>
      </c>
      <c r="B48" s="419"/>
      <c r="C48" s="419"/>
      <c r="D48" s="419"/>
      <c r="E48" s="419"/>
      <c r="F48" s="419">
        <v>1105411.0455</v>
      </c>
      <c r="G48" s="419"/>
      <c r="H48" s="629"/>
      <c r="I48" s="419">
        <v>1105411.0455</v>
      </c>
    </row>
    <row r="49" spans="1:9" x14ac:dyDescent="0.25">
      <c r="A49" s="12" t="s">
        <v>439</v>
      </c>
      <c r="B49" s="403">
        <v>922046.10000000009</v>
      </c>
      <c r="C49" s="403">
        <v>1887679.8818999988</v>
      </c>
      <c r="D49" s="403">
        <v>1500000</v>
      </c>
      <c r="E49" s="403">
        <v>3930129.9579999996</v>
      </c>
      <c r="F49" s="403">
        <v>44257536.170000009</v>
      </c>
      <c r="G49" s="403">
        <v>869385.00750000007</v>
      </c>
      <c r="H49" s="132">
        <v>452880</v>
      </c>
      <c r="I49" s="403">
        <v>53819657.11740002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AA07-E61B-4423-BC13-C728B1BAD8C3}">
  <sheetPr>
    <tabColor rgb="FFFFC000"/>
  </sheetPr>
  <dimension ref="A1:Q84"/>
  <sheetViews>
    <sheetView zoomScale="55" zoomScaleNormal="55" workbookViewId="0">
      <selection activeCell="H82" sqref="H82"/>
    </sheetView>
  </sheetViews>
  <sheetFormatPr defaultRowHeight="15" x14ac:dyDescent="0.25"/>
  <cols>
    <col min="2" max="2" width="13.5703125" bestFit="1" customWidth="1"/>
    <col min="3" max="3" width="9.7109375" bestFit="1" customWidth="1"/>
    <col min="4" max="4" width="12.85546875" customWidth="1"/>
    <col min="5" max="5" width="8.42578125" customWidth="1"/>
    <col min="6" max="6" width="17.28515625" bestFit="1" customWidth="1"/>
    <col min="7" max="7" width="16" bestFit="1" customWidth="1"/>
    <col min="8" max="8" width="56.140625" customWidth="1"/>
    <col min="9" max="9" width="27.85546875" bestFit="1" customWidth="1"/>
    <col min="10" max="10" width="24.7109375" style="2" bestFit="1" customWidth="1"/>
    <col min="11" max="11" width="26.42578125" style="415" bestFit="1" customWidth="1"/>
    <col min="12" max="15" width="11" customWidth="1"/>
    <col min="17" max="17" width="13.140625" customWidth="1"/>
  </cols>
  <sheetData>
    <row r="1" spans="1:17" x14ac:dyDescent="0.25">
      <c r="A1" s="410" t="s">
        <v>0</v>
      </c>
      <c r="B1" s="410" t="s">
        <v>1</v>
      </c>
      <c r="C1" s="410" t="s">
        <v>2</v>
      </c>
      <c r="D1" s="410" t="s">
        <v>3</v>
      </c>
      <c r="E1" s="410" t="s">
        <v>4</v>
      </c>
      <c r="F1" s="410" t="s">
        <v>5</v>
      </c>
      <c r="G1" s="410" t="s">
        <v>6</v>
      </c>
      <c r="H1" s="410" t="s">
        <v>7</v>
      </c>
      <c r="I1" s="410" t="s">
        <v>8</v>
      </c>
      <c r="J1" s="411" t="s">
        <v>9</v>
      </c>
      <c r="K1" s="414" t="s">
        <v>10</v>
      </c>
      <c r="L1" s="410" t="s">
        <v>11</v>
      </c>
      <c r="M1" s="410" t="s">
        <v>12</v>
      </c>
      <c r="N1" s="410" t="s">
        <v>13</v>
      </c>
      <c r="O1" s="410" t="s">
        <v>14</v>
      </c>
      <c r="P1" s="410" t="s">
        <v>15</v>
      </c>
      <c r="Q1" s="650" t="s">
        <v>765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>
        <v>8400</v>
      </c>
      <c r="J2" s="460">
        <v>8820</v>
      </c>
      <c r="K2" s="412">
        <v>45285.457789351851</v>
      </c>
      <c r="L2" t="s">
        <v>19</v>
      </c>
      <c r="M2" t="s">
        <v>19</v>
      </c>
      <c r="N2" t="s">
        <v>19</v>
      </c>
      <c r="O2" t="s">
        <v>19</v>
      </c>
      <c r="P2" t="s">
        <v>23</v>
      </c>
      <c r="Q2" t="s">
        <v>298</v>
      </c>
    </row>
    <row r="3" spans="1:17" x14ac:dyDescent="0.25">
      <c r="A3" t="s">
        <v>24</v>
      </c>
      <c r="B3" t="s">
        <v>25</v>
      </c>
      <c r="C3" t="s">
        <v>18</v>
      </c>
      <c r="D3" t="s">
        <v>26</v>
      </c>
      <c r="E3" t="s">
        <v>19</v>
      </c>
      <c r="F3" t="s">
        <v>20</v>
      </c>
      <c r="G3" t="s">
        <v>27</v>
      </c>
      <c r="H3" t="s">
        <v>28</v>
      </c>
      <c r="I3">
        <v>845781.38</v>
      </c>
      <c r="J3" s="460">
        <v>888070.44900000002</v>
      </c>
      <c r="K3" s="415">
        <v>45254.383692129632</v>
      </c>
      <c r="L3" t="s">
        <v>19</v>
      </c>
      <c r="M3" t="s">
        <v>19</v>
      </c>
      <c r="N3" t="s">
        <v>19</v>
      </c>
      <c r="O3" t="s">
        <v>19</v>
      </c>
      <c r="P3" t="s">
        <v>29</v>
      </c>
      <c r="Q3" t="s">
        <v>653</v>
      </c>
    </row>
    <row r="4" spans="1:17" x14ac:dyDescent="0.25">
      <c r="A4" t="s">
        <v>30</v>
      </c>
      <c r="B4" t="s">
        <v>25</v>
      </c>
      <c r="C4" t="s">
        <v>18</v>
      </c>
      <c r="D4" t="s">
        <v>31</v>
      </c>
      <c r="E4" t="s">
        <v>19</v>
      </c>
      <c r="F4" t="s">
        <v>20</v>
      </c>
      <c r="G4" t="s">
        <v>32</v>
      </c>
      <c r="H4" t="s">
        <v>33</v>
      </c>
      <c r="I4">
        <v>2384.36</v>
      </c>
      <c r="J4" s="460">
        <v>2503.578</v>
      </c>
      <c r="K4" s="412">
        <v>45337.526666666665</v>
      </c>
      <c r="L4" t="s">
        <v>19</v>
      </c>
      <c r="M4" t="s">
        <v>19</v>
      </c>
      <c r="N4" t="s">
        <v>19</v>
      </c>
      <c r="O4" t="s">
        <v>19</v>
      </c>
      <c r="P4" t="s">
        <v>29</v>
      </c>
      <c r="Q4" t="s">
        <v>298</v>
      </c>
    </row>
    <row r="5" spans="1:17" x14ac:dyDescent="0.25">
      <c r="A5" t="s">
        <v>34</v>
      </c>
      <c r="B5" t="s">
        <v>25</v>
      </c>
      <c r="C5" t="s">
        <v>18</v>
      </c>
      <c r="D5" t="s">
        <v>35</v>
      </c>
      <c r="E5" t="s">
        <v>19</v>
      </c>
      <c r="F5" t="s">
        <v>20</v>
      </c>
      <c r="G5" t="s">
        <v>36</v>
      </c>
      <c r="H5" t="s">
        <v>37</v>
      </c>
      <c r="I5">
        <v>840137.41</v>
      </c>
      <c r="J5" s="460">
        <v>882144.28049999999</v>
      </c>
      <c r="K5" s="415">
        <v>45274.533113425925</v>
      </c>
      <c r="L5" t="s">
        <v>19</v>
      </c>
      <c r="M5" t="s">
        <v>19</v>
      </c>
      <c r="N5" t="s">
        <v>19</v>
      </c>
      <c r="O5" t="s">
        <v>19</v>
      </c>
      <c r="P5" t="s">
        <v>29</v>
      </c>
      <c r="Q5" t="s">
        <v>653</v>
      </c>
    </row>
    <row r="6" spans="1:17" x14ac:dyDescent="0.25">
      <c r="A6" t="s">
        <v>38</v>
      </c>
      <c r="B6" t="s">
        <v>25</v>
      </c>
      <c r="C6" t="s">
        <v>18</v>
      </c>
      <c r="D6" t="s">
        <v>39</v>
      </c>
      <c r="E6" t="s">
        <v>19</v>
      </c>
      <c r="F6" t="s">
        <v>20</v>
      </c>
      <c r="G6" t="s">
        <v>40</v>
      </c>
      <c r="H6" t="s">
        <v>41</v>
      </c>
      <c r="I6">
        <v>11798.32</v>
      </c>
      <c r="J6" s="460">
        <v>12388.236000000001</v>
      </c>
      <c r="K6" s="412">
        <v>45337.50476851852</v>
      </c>
      <c r="L6" t="s">
        <v>19</v>
      </c>
      <c r="M6" t="s">
        <v>19</v>
      </c>
      <c r="N6" t="s">
        <v>19</v>
      </c>
      <c r="O6" t="s">
        <v>19</v>
      </c>
      <c r="P6" t="s">
        <v>29</v>
      </c>
      <c r="Q6" t="s">
        <v>680</v>
      </c>
    </row>
    <row r="7" spans="1:17" x14ac:dyDescent="0.25">
      <c r="A7" t="s">
        <v>42</v>
      </c>
      <c r="B7" t="s">
        <v>25</v>
      </c>
      <c r="C7" t="s">
        <v>18</v>
      </c>
      <c r="D7" t="s">
        <v>43</v>
      </c>
      <c r="E7" t="s">
        <v>19</v>
      </c>
      <c r="F7" t="s">
        <v>20</v>
      </c>
      <c r="G7" t="s">
        <v>44</v>
      </c>
      <c r="H7" t="s">
        <v>45</v>
      </c>
      <c r="I7">
        <v>5286</v>
      </c>
      <c r="J7" s="460">
        <v>5550.3</v>
      </c>
      <c r="K7" s="412">
        <v>45352.38658564815</v>
      </c>
      <c r="L7" t="s">
        <v>19</v>
      </c>
      <c r="M7" t="s">
        <v>19</v>
      </c>
      <c r="N7" t="s">
        <v>19</v>
      </c>
      <c r="O7" t="s">
        <v>19</v>
      </c>
      <c r="P7" t="s">
        <v>29</v>
      </c>
      <c r="Q7" t="s">
        <v>298</v>
      </c>
    </row>
    <row r="8" spans="1:17" x14ac:dyDescent="0.25">
      <c r="A8" t="s">
        <v>46</v>
      </c>
      <c r="B8" t="s">
        <v>25</v>
      </c>
      <c r="C8" t="s">
        <v>18</v>
      </c>
      <c r="D8" t="s">
        <v>47</v>
      </c>
      <c r="E8" t="s">
        <v>19</v>
      </c>
      <c r="F8" t="s">
        <v>20</v>
      </c>
      <c r="G8" t="s">
        <v>48</v>
      </c>
      <c r="H8" t="s">
        <v>49</v>
      </c>
      <c r="I8">
        <v>27650</v>
      </c>
      <c r="J8" s="460">
        <v>29032.5</v>
      </c>
      <c r="K8" s="412">
        <v>45337.495127314818</v>
      </c>
      <c r="L8" t="s">
        <v>19</v>
      </c>
      <c r="M8" t="s">
        <v>19</v>
      </c>
      <c r="N8" t="s">
        <v>19</v>
      </c>
      <c r="O8" t="s">
        <v>19</v>
      </c>
      <c r="P8" t="s">
        <v>29</v>
      </c>
      <c r="Q8" t="s">
        <v>298</v>
      </c>
    </row>
    <row r="9" spans="1:17" x14ac:dyDescent="0.25">
      <c r="A9" t="s">
        <v>50</v>
      </c>
      <c r="B9" t="s">
        <v>17</v>
      </c>
      <c r="C9" t="s">
        <v>18</v>
      </c>
      <c r="D9" t="s">
        <v>19</v>
      </c>
      <c r="E9" t="s">
        <v>19</v>
      </c>
      <c r="F9" t="s">
        <v>20</v>
      </c>
      <c r="G9" t="s">
        <v>51</v>
      </c>
      <c r="H9" t="s">
        <v>52</v>
      </c>
      <c r="I9">
        <v>3450</v>
      </c>
      <c r="J9" s="460">
        <v>3622.5</v>
      </c>
      <c r="K9" s="412">
        <v>45412.461168981485</v>
      </c>
      <c r="L9" t="s">
        <v>19</v>
      </c>
      <c r="M9" t="s">
        <v>19</v>
      </c>
      <c r="N9" t="s">
        <v>19</v>
      </c>
      <c r="O9" t="s">
        <v>19</v>
      </c>
      <c r="P9" t="s">
        <v>23</v>
      </c>
      <c r="Q9" t="s">
        <v>298</v>
      </c>
    </row>
    <row r="10" spans="1:17" x14ac:dyDescent="0.25">
      <c r="A10" t="s">
        <v>53</v>
      </c>
      <c r="B10" t="s">
        <v>25</v>
      </c>
      <c r="C10" t="s">
        <v>18</v>
      </c>
      <c r="D10" t="s">
        <v>54</v>
      </c>
      <c r="E10" t="s">
        <v>19</v>
      </c>
      <c r="F10" t="s">
        <v>20</v>
      </c>
      <c r="G10" t="s">
        <v>55</v>
      </c>
      <c r="H10" t="s">
        <v>56</v>
      </c>
      <c r="I10">
        <v>1051.68</v>
      </c>
      <c r="J10" s="460">
        <v>1104.2639999999999</v>
      </c>
      <c r="K10" s="412">
        <v>45372.558252314811</v>
      </c>
      <c r="L10" t="s">
        <v>19</v>
      </c>
      <c r="M10" t="s">
        <v>19</v>
      </c>
      <c r="N10" t="s">
        <v>19</v>
      </c>
      <c r="O10" t="s">
        <v>19</v>
      </c>
      <c r="P10" t="s">
        <v>29</v>
      </c>
      <c r="Q10" t="s">
        <v>680</v>
      </c>
    </row>
    <row r="11" spans="1:17" x14ac:dyDescent="0.25">
      <c r="A11" t="s">
        <v>57</v>
      </c>
      <c r="B11" t="s">
        <v>25</v>
      </c>
      <c r="C11" t="s">
        <v>18</v>
      </c>
      <c r="D11" t="s">
        <v>58</v>
      </c>
      <c r="E11" t="s">
        <v>19</v>
      </c>
      <c r="F11" t="s">
        <v>20</v>
      </c>
      <c r="G11" t="s">
        <v>59</v>
      </c>
      <c r="H11" t="s">
        <v>60</v>
      </c>
      <c r="I11">
        <v>856945.76</v>
      </c>
      <c r="J11" s="460">
        <v>899793.04799999995</v>
      </c>
      <c r="K11" s="415">
        <v>45309.703298611108</v>
      </c>
      <c r="L11" t="s">
        <v>19</v>
      </c>
      <c r="M11" t="s">
        <v>19</v>
      </c>
      <c r="N11" t="s">
        <v>19</v>
      </c>
      <c r="O11" t="s">
        <v>19</v>
      </c>
      <c r="P11" t="s">
        <v>29</v>
      </c>
      <c r="Q11" t="s">
        <v>653</v>
      </c>
    </row>
    <row r="12" spans="1:17" x14ac:dyDescent="0.25">
      <c r="A12" t="s">
        <v>61</v>
      </c>
      <c r="B12" t="s">
        <v>25</v>
      </c>
      <c r="C12" t="s">
        <v>18</v>
      </c>
      <c r="D12" t="s">
        <v>62</v>
      </c>
      <c r="E12" t="s">
        <v>19</v>
      </c>
      <c r="F12" t="s">
        <v>20</v>
      </c>
      <c r="G12" t="s">
        <v>63</v>
      </c>
      <c r="H12" t="s">
        <v>64</v>
      </c>
      <c r="I12">
        <v>824562.06</v>
      </c>
      <c r="J12" s="460">
        <v>865790.16299999994</v>
      </c>
      <c r="K12" s="415">
        <v>45336.470416666663</v>
      </c>
      <c r="L12" t="s">
        <v>19</v>
      </c>
      <c r="M12" t="s">
        <v>19</v>
      </c>
      <c r="N12" t="s">
        <v>19</v>
      </c>
      <c r="O12" t="s">
        <v>19</v>
      </c>
      <c r="P12" t="s">
        <v>29</v>
      </c>
      <c r="Q12" t="s">
        <v>653</v>
      </c>
    </row>
    <row r="13" spans="1:17" x14ac:dyDescent="0.25">
      <c r="A13" t="s">
        <v>65</v>
      </c>
      <c r="B13" t="s">
        <v>25</v>
      </c>
      <c r="C13" t="s">
        <v>18</v>
      </c>
      <c r="D13" t="s">
        <v>66</v>
      </c>
      <c r="E13" t="s">
        <v>19</v>
      </c>
      <c r="F13" t="s">
        <v>20</v>
      </c>
      <c r="G13" t="s">
        <v>67</v>
      </c>
      <c r="H13" t="s">
        <v>68</v>
      </c>
      <c r="I13">
        <v>778987.41</v>
      </c>
      <c r="J13" s="460">
        <v>817936.78049999999</v>
      </c>
      <c r="K13" s="415">
        <v>45337.582777777781</v>
      </c>
      <c r="L13" t="s">
        <v>19</v>
      </c>
      <c r="M13" t="s">
        <v>19</v>
      </c>
      <c r="N13" t="s">
        <v>19</v>
      </c>
      <c r="O13" t="s">
        <v>19</v>
      </c>
      <c r="P13" t="s">
        <v>29</v>
      </c>
      <c r="Q13" t="s">
        <v>653</v>
      </c>
    </row>
    <row r="14" spans="1:17" x14ac:dyDescent="0.25">
      <c r="A14" t="s">
        <v>69</v>
      </c>
      <c r="B14" t="s">
        <v>25</v>
      </c>
      <c r="C14" t="s">
        <v>18</v>
      </c>
      <c r="D14" t="s">
        <v>70</v>
      </c>
      <c r="E14" t="s">
        <v>19</v>
      </c>
      <c r="F14" t="s">
        <v>20</v>
      </c>
      <c r="G14" t="s">
        <v>71</v>
      </c>
      <c r="H14" t="s">
        <v>72</v>
      </c>
      <c r="I14">
        <v>778987.41</v>
      </c>
      <c r="J14" s="460">
        <v>817936.78049999999</v>
      </c>
      <c r="K14" s="415">
        <v>45370.408773148149</v>
      </c>
      <c r="L14" t="s">
        <v>19</v>
      </c>
      <c r="M14" t="s">
        <v>19</v>
      </c>
      <c r="N14" t="s">
        <v>19</v>
      </c>
      <c r="O14" t="s">
        <v>19</v>
      </c>
      <c r="P14" t="s">
        <v>29</v>
      </c>
      <c r="Q14" t="s">
        <v>653</v>
      </c>
    </row>
    <row r="15" spans="1:17" x14ac:dyDescent="0.25">
      <c r="A15" t="s">
        <v>73</v>
      </c>
      <c r="B15" t="s">
        <v>17</v>
      </c>
      <c r="C15" t="s">
        <v>18</v>
      </c>
      <c r="D15" t="s">
        <v>19</v>
      </c>
      <c r="E15" t="s">
        <v>19</v>
      </c>
      <c r="F15" t="s">
        <v>20</v>
      </c>
      <c r="G15" t="s">
        <v>74</v>
      </c>
      <c r="H15" t="s">
        <v>75</v>
      </c>
      <c r="I15">
        <v>2269.15</v>
      </c>
      <c r="J15" s="460">
        <v>2382.6075000000001</v>
      </c>
      <c r="K15" s="412">
        <v>45383.600706018522</v>
      </c>
      <c r="L15" t="s">
        <v>19</v>
      </c>
      <c r="M15" t="s">
        <v>19</v>
      </c>
      <c r="N15" t="s">
        <v>19</v>
      </c>
      <c r="O15" t="s">
        <v>19</v>
      </c>
      <c r="P15" t="s">
        <v>23</v>
      </c>
      <c r="Q15" t="s">
        <v>298</v>
      </c>
    </row>
    <row r="16" spans="1:17" x14ac:dyDescent="0.25">
      <c r="A16" t="s">
        <v>76</v>
      </c>
      <c r="B16" t="s">
        <v>25</v>
      </c>
      <c r="C16" t="s">
        <v>18</v>
      </c>
      <c r="D16" t="s">
        <v>77</v>
      </c>
      <c r="E16" t="s">
        <v>19</v>
      </c>
      <c r="F16" t="s">
        <v>20</v>
      </c>
      <c r="G16" t="s">
        <v>78</v>
      </c>
      <c r="H16" t="s">
        <v>79</v>
      </c>
      <c r="I16">
        <v>7081.94</v>
      </c>
      <c r="J16" s="460">
        <v>7436.0370000000003</v>
      </c>
      <c r="K16" s="412">
        <v>45429.490520833337</v>
      </c>
      <c r="L16" t="s">
        <v>19</v>
      </c>
      <c r="M16" t="s">
        <v>19</v>
      </c>
      <c r="N16" t="s">
        <v>19</v>
      </c>
      <c r="O16" t="s">
        <v>19</v>
      </c>
      <c r="P16" t="s">
        <v>29</v>
      </c>
      <c r="Q16" t="s">
        <v>298</v>
      </c>
    </row>
    <row r="17" spans="1:17" x14ac:dyDescent="0.25">
      <c r="A17" t="s">
        <v>80</v>
      </c>
      <c r="B17" t="s">
        <v>25</v>
      </c>
      <c r="C17" t="s">
        <v>18</v>
      </c>
      <c r="D17" t="s">
        <v>81</v>
      </c>
      <c r="E17" t="s">
        <v>19</v>
      </c>
      <c r="F17" t="s">
        <v>20</v>
      </c>
      <c r="G17" t="s">
        <v>82</v>
      </c>
      <c r="H17" t="s">
        <v>83</v>
      </c>
      <c r="I17">
        <v>14996.32</v>
      </c>
      <c r="J17" s="460">
        <v>15746.136</v>
      </c>
      <c r="K17" s="412">
        <v>45451.55164351852</v>
      </c>
      <c r="L17" t="s">
        <v>19</v>
      </c>
      <c r="M17" t="s">
        <v>19</v>
      </c>
      <c r="N17" t="s">
        <v>19</v>
      </c>
      <c r="O17" t="s">
        <v>19</v>
      </c>
      <c r="P17" t="s">
        <v>29</v>
      </c>
      <c r="Q17" t="s">
        <v>298</v>
      </c>
    </row>
    <row r="18" spans="1:17" x14ac:dyDescent="0.25">
      <c r="A18" t="s">
        <v>84</v>
      </c>
      <c r="B18" t="s">
        <v>25</v>
      </c>
      <c r="C18" t="s">
        <v>18</v>
      </c>
      <c r="D18" t="s">
        <v>85</v>
      </c>
      <c r="E18" t="s">
        <v>19</v>
      </c>
      <c r="F18" t="s">
        <v>20</v>
      </c>
      <c r="G18" t="s">
        <v>86</v>
      </c>
      <c r="H18" t="s">
        <v>87</v>
      </c>
      <c r="I18">
        <v>776225</v>
      </c>
      <c r="J18" s="460">
        <v>815036.25</v>
      </c>
      <c r="K18" s="415">
        <v>45411.490289351852</v>
      </c>
      <c r="L18" t="s">
        <v>19</v>
      </c>
      <c r="M18" t="s">
        <v>19</v>
      </c>
      <c r="N18" t="s">
        <v>19</v>
      </c>
      <c r="O18" t="s">
        <v>19</v>
      </c>
      <c r="P18" t="s">
        <v>29</v>
      </c>
      <c r="Q18" t="s">
        <v>653</v>
      </c>
    </row>
    <row r="19" spans="1:17" x14ac:dyDescent="0.25">
      <c r="A19" t="s">
        <v>92</v>
      </c>
      <c r="B19" t="s">
        <v>25</v>
      </c>
      <c r="C19" t="s">
        <v>18</v>
      </c>
      <c r="D19" t="s">
        <v>93</v>
      </c>
      <c r="E19" t="s">
        <v>19</v>
      </c>
      <c r="F19" t="s">
        <v>20</v>
      </c>
      <c r="G19" t="s">
        <v>94</v>
      </c>
      <c r="H19" t="s">
        <v>95</v>
      </c>
      <c r="I19">
        <v>809820.41</v>
      </c>
      <c r="J19" s="460">
        <v>850311.43050000002</v>
      </c>
      <c r="K19" s="415">
        <v>45475.613958333335</v>
      </c>
      <c r="L19" t="s">
        <v>19</v>
      </c>
      <c r="M19" t="s">
        <v>19</v>
      </c>
      <c r="N19" t="s">
        <v>19</v>
      </c>
      <c r="O19" t="s">
        <v>19</v>
      </c>
      <c r="P19" t="s">
        <v>29</v>
      </c>
      <c r="Q19" t="s">
        <v>653</v>
      </c>
    </row>
    <row r="20" spans="1:17" x14ac:dyDescent="0.25">
      <c r="A20" t="s">
        <v>88</v>
      </c>
      <c r="B20" t="s">
        <v>25</v>
      </c>
      <c r="C20" t="s">
        <v>18</v>
      </c>
      <c r="D20" t="s">
        <v>89</v>
      </c>
      <c r="E20" t="s">
        <v>19</v>
      </c>
      <c r="F20" t="s">
        <v>20</v>
      </c>
      <c r="G20" t="s">
        <v>90</v>
      </c>
      <c r="H20" t="s">
        <v>91</v>
      </c>
      <c r="I20">
        <v>616789.24</v>
      </c>
      <c r="J20" s="460">
        <v>647628.70200000005</v>
      </c>
      <c r="K20" s="412">
        <v>45474.35665509259</v>
      </c>
      <c r="L20" t="s">
        <v>19</v>
      </c>
      <c r="M20" t="s">
        <v>19</v>
      </c>
      <c r="N20" t="s">
        <v>19</v>
      </c>
      <c r="O20" t="s">
        <v>19</v>
      </c>
      <c r="P20" t="s">
        <v>29</v>
      </c>
      <c r="Q20" t="s">
        <v>680</v>
      </c>
    </row>
    <row r="21" spans="1:17" x14ac:dyDescent="0.25">
      <c r="A21" t="s">
        <v>96</v>
      </c>
      <c r="B21" t="s">
        <v>25</v>
      </c>
      <c r="C21" t="s">
        <v>18</v>
      </c>
      <c r="D21" t="s">
        <v>97</v>
      </c>
      <c r="E21" t="s">
        <v>19</v>
      </c>
      <c r="F21" t="s">
        <v>20</v>
      </c>
      <c r="G21" t="s">
        <v>98</v>
      </c>
      <c r="H21" t="s">
        <v>99</v>
      </c>
      <c r="I21">
        <v>43464.73</v>
      </c>
      <c r="J21" s="460">
        <v>45637.966500000002</v>
      </c>
      <c r="K21" s="412">
        <v>45478.730636574073</v>
      </c>
      <c r="L21" t="s">
        <v>19</v>
      </c>
      <c r="M21" t="s">
        <v>19</v>
      </c>
      <c r="N21" t="s">
        <v>19</v>
      </c>
      <c r="O21" t="s">
        <v>19</v>
      </c>
      <c r="P21" t="s">
        <v>29</v>
      </c>
      <c r="Q21" t="s">
        <v>680</v>
      </c>
    </row>
    <row r="22" spans="1:17" s="413" customFormat="1" x14ac:dyDescent="0.25">
      <c r="A22" s="413" t="s">
        <v>100</v>
      </c>
      <c r="B22" s="413" t="s">
        <v>25</v>
      </c>
      <c r="C22" s="413" t="s">
        <v>18</v>
      </c>
      <c r="D22" s="413" t="s">
        <v>101</v>
      </c>
      <c r="E22" s="413" t="s">
        <v>19</v>
      </c>
      <c r="F22" s="413" t="s">
        <v>20</v>
      </c>
      <c r="G22" s="413" t="s">
        <v>102</v>
      </c>
      <c r="H22" s="413" t="s">
        <v>19</v>
      </c>
      <c r="I22" s="413">
        <v>898664.18</v>
      </c>
      <c r="J22" s="460">
        <v>943597.38899999997</v>
      </c>
      <c r="K22" s="416">
        <v>45478.726527777777</v>
      </c>
      <c r="L22" s="413" t="s">
        <v>19</v>
      </c>
      <c r="M22" s="413" t="s">
        <v>19</v>
      </c>
      <c r="N22" s="413" t="s">
        <v>19</v>
      </c>
      <c r="O22" s="413" t="s">
        <v>19</v>
      </c>
      <c r="P22" s="413" t="s">
        <v>29</v>
      </c>
      <c r="Q22" s="413" t="s">
        <v>680</v>
      </c>
    </row>
    <row r="23" spans="1:17" x14ac:dyDescent="0.25">
      <c r="A23" t="s">
        <v>103</v>
      </c>
      <c r="B23" t="s">
        <v>25</v>
      </c>
      <c r="C23" t="s">
        <v>18</v>
      </c>
      <c r="D23" t="s">
        <v>104</v>
      </c>
      <c r="E23" t="s">
        <v>19</v>
      </c>
      <c r="F23" t="s">
        <v>20</v>
      </c>
      <c r="G23" t="s">
        <v>105</v>
      </c>
      <c r="H23" t="s">
        <v>106</v>
      </c>
      <c r="I23">
        <v>919651.35</v>
      </c>
      <c r="J23" s="460">
        <v>965633.91749999998</v>
      </c>
      <c r="K23" s="415">
        <v>45496.688645833332</v>
      </c>
      <c r="L23" t="s">
        <v>19</v>
      </c>
      <c r="M23" t="s">
        <v>19</v>
      </c>
      <c r="N23" t="s">
        <v>19</v>
      </c>
      <c r="O23" t="s">
        <v>19</v>
      </c>
      <c r="P23" t="s">
        <v>29</v>
      </c>
      <c r="Q23" t="s">
        <v>653</v>
      </c>
    </row>
    <row r="24" spans="1:17" x14ac:dyDescent="0.25">
      <c r="A24" t="s">
        <v>107</v>
      </c>
      <c r="B24" t="s">
        <v>17</v>
      </c>
      <c r="C24" t="s">
        <v>18</v>
      </c>
      <c r="D24" t="s">
        <v>19</v>
      </c>
      <c r="E24" t="s">
        <v>19</v>
      </c>
      <c r="F24" t="s">
        <v>20</v>
      </c>
      <c r="G24" t="s">
        <v>108</v>
      </c>
      <c r="H24" t="s">
        <v>109</v>
      </c>
      <c r="I24">
        <v>9385.81</v>
      </c>
      <c r="J24" s="460">
        <v>9855.1005000000005</v>
      </c>
      <c r="K24" s="412">
        <v>45555.344756944447</v>
      </c>
      <c r="L24" t="s">
        <v>19</v>
      </c>
      <c r="M24" t="s">
        <v>19</v>
      </c>
      <c r="N24" t="s">
        <v>19</v>
      </c>
      <c r="O24" t="s">
        <v>19</v>
      </c>
      <c r="P24" t="s">
        <v>23</v>
      </c>
      <c r="Q24" t="s">
        <v>680</v>
      </c>
    </row>
    <row r="25" spans="1:17" x14ac:dyDescent="0.25">
      <c r="A25" t="s">
        <v>110</v>
      </c>
      <c r="B25" t="s">
        <v>25</v>
      </c>
      <c r="C25" t="s">
        <v>18</v>
      </c>
      <c r="D25" t="s">
        <v>111</v>
      </c>
      <c r="E25" t="s">
        <v>19</v>
      </c>
      <c r="F25" t="s">
        <v>20</v>
      </c>
      <c r="G25" t="s">
        <v>112</v>
      </c>
      <c r="H25" t="s">
        <v>113</v>
      </c>
      <c r="I25">
        <v>930952.71</v>
      </c>
      <c r="J25" s="460">
        <v>977500.34550000005</v>
      </c>
      <c r="K25" s="415">
        <v>45540.353043981479</v>
      </c>
      <c r="L25" t="s">
        <v>19</v>
      </c>
      <c r="M25" t="s">
        <v>19</v>
      </c>
      <c r="N25" t="s">
        <v>19</v>
      </c>
      <c r="O25" t="s">
        <v>19</v>
      </c>
      <c r="P25" t="s">
        <v>29</v>
      </c>
      <c r="Q25" t="s">
        <v>653</v>
      </c>
    </row>
    <row r="26" spans="1:17" x14ac:dyDescent="0.25">
      <c r="A26" t="s">
        <v>114</v>
      </c>
      <c r="B26" t="s">
        <v>25</v>
      </c>
      <c r="C26" t="s">
        <v>18</v>
      </c>
      <c r="D26" t="s">
        <v>115</v>
      </c>
      <c r="E26" t="s">
        <v>19</v>
      </c>
      <c r="F26" t="s">
        <v>20</v>
      </c>
      <c r="G26" t="s">
        <v>116</v>
      </c>
      <c r="H26" t="s">
        <v>75</v>
      </c>
      <c r="I26">
        <v>13553.25</v>
      </c>
      <c r="J26" s="460">
        <v>14230.9125</v>
      </c>
      <c r="K26" s="412">
        <v>45525.387858796297</v>
      </c>
      <c r="L26" t="s">
        <v>19</v>
      </c>
      <c r="M26" t="s">
        <v>19</v>
      </c>
      <c r="N26" t="s">
        <v>19</v>
      </c>
      <c r="O26" t="s">
        <v>19</v>
      </c>
      <c r="P26" t="s">
        <v>29</v>
      </c>
      <c r="Q26" t="s">
        <v>298</v>
      </c>
    </row>
    <row r="27" spans="1:17" x14ac:dyDescent="0.25">
      <c r="A27" t="s">
        <v>117</v>
      </c>
      <c r="B27" t="s">
        <v>25</v>
      </c>
      <c r="C27" t="s">
        <v>18</v>
      </c>
      <c r="D27" t="s">
        <v>118</v>
      </c>
      <c r="E27" t="s">
        <v>19</v>
      </c>
      <c r="F27" t="s">
        <v>20</v>
      </c>
      <c r="G27" t="s">
        <v>119</v>
      </c>
      <c r="H27" t="s">
        <v>120</v>
      </c>
      <c r="I27">
        <v>2784.98</v>
      </c>
      <c r="J27" s="460">
        <v>2924.2289999999998</v>
      </c>
      <c r="K27" s="412">
        <v>45560.709409722222</v>
      </c>
      <c r="L27" t="s">
        <v>19</v>
      </c>
      <c r="M27" t="s">
        <v>19</v>
      </c>
      <c r="N27" t="s">
        <v>19</v>
      </c>
      <c r="O27" t="s">
        <v>19</v>
      </c>
      <c r="P27" t="s">
        <v>29</v>
      </c>
      <c r="Q27" t="s">
        <v>298</v>
      </c>
    </row>
    <row r="28" spans="1:17" x14ac:dyDescent="0.25">
      <c r="A28" t="s">
        <v>121</v>
      </c>
      <c r="B28" t="s">
        <v>25</v>
      </c>
      <c r="C28" t="s">
        <v>18</v>
      </c>
      <c r="D28" t="s">
        <v>122</v>
      </c>
      <c r="E28" t="s">
        <v>19</v>
      </c>
      <c r="F28" t="s">
        <v>20</v>
      </c>
      <c r="G28" t="s">
        <v>123</v>
      </c>
      <c r="H28" t="s">
        <v>124</v>
      </c>
      <c r="I28">
        <v>808.92</v>
      </c>
      <c r="J28" s="460">
        <v>849.36599999999999</v>
      </c>
      <c r="K28" s="412">
        <v>45538.345960648148</v>
      </c>
      <c r="L28" t="s">
        <v>19</v>
      </c>
      <c r="M28" t="s">
        <v>19</v>
      </c>
      <c r="N28" t="s">
        <v>19</v>
      </c>
      <c r="O28" t="s">
        <v>19</v>
      </c>
      <c r="P28" t="s">
        <v>29</v>
      </c>
      <c r="Q28" t="s">
        <v>298</v>
      </c>
    </row>
    <row r="29" spans="1:17" x14ac:dyDescent="0.25">
      <c r="A29" t="s">
        <v>125</v>
      </c>
      <c r="B29" t="s">
        <v>25</v>
      </c>
      <c r="C29" t="s">
        <v>18</v>
      </c>
      <c r="D29" t="s">
        <v>126</v>
      </c>
      <c r="E29" t="s">
        <v>19</v>
      </c>
      <c r="F29" t="s">
        <v>20</v>
      </c>
      <c r="G29" t="s">
        <v>127</v>
      </c>
      <c r="H29" t="s">
        <v>128</v>
      </c>
      <c r="I29">
        <v>930952.71</v>
      </c>
      <c r="J29" s="460">
        <v>977500.34550000005</v>
      </c>
      <c r="K29" s="415">
        <v>45579.486087962963</v>
      </c>
      <c r="L29" t="s">
        <v>19</v>
      </c>
      <c r="M29" t="s">
        <v>19</v>
      </c>
      <c r="N29" t="s">
        <v>19</v>
      </c>
      <c r="O29" t="s">
        <v>19</v>
      </c>
      <c r="P29" t="s">
        <v>29</v>
      </c>
      <c r="Q29" t="s">
        <v>653</v>
      </c>
    </row>
    <row r="30" spans="1:17" x14ac:dyDescent="0.25">
      <c r="A30" t="s">
        <v>129</v>
      </c>
      <c r="B30" t="s">
        <v>25</v>
      </c>
      <c r="C30" t="s">
        <v>18</v>
      </c>
      <c r="D30" t="s">
        <v>130</v>
      </c>
      <c r="E30" t="s">
        <v>19</v>
      </c>
      <c r="F30" t="s">
        <v>20</v>
      </c>
      <c r="G30" t="s">
        <v>131</v>
      </c>
      <c r="H30" t="s">
        <v>132</v>
      </c>
      <c r="I30">
        <v>921514.35</v>
      </c>
      <c r="J30" s="460">
        <v>967590.0675</v>
      </c>
      <c r="K30" s="415">
        <v>45590.356574074074</v>
      </c>
      <c r="L30" t="s">
        <v>19</v>
      </c>
      <c r="M30" t="s">
        <v>19</v>
      </c>
      <c r="N30" t="s">
        <v>19</v>
      </c>
      <c r="O30" t="s">
        <v>19</v>
      </c>
      <c r="P30" t="s">
        <v>29</v>
      </c>
      <c r="Q30" t="s">
        <v>653</v>
      </c>
    </row>
    <row r="31" spans="1:17" x14ac:dyDescent="0.25">
      <c r="A31" t="s">
        <v>133</v>
      </c>
      <c r="B31" t="s">
        <v>25</v>
      </c>
      <c r="C31" t="s">
        <v>18</v>
      </c>
      <c r="D31" t="s">
        <v>134</v>
      </c>
      <c r="E31" t="s">
        <v>19</v>
      </c>
      <c r="F31" t="s">
        <v>20</v>
      </c>
      <c r="G31" t="s">
        <v>135</v>
      </c>
      <c r="H31" t="s">
        <v>136</v>
      </c>
      <c r="I31">
        <v>910582.7</v>
      </c>
      <c r="J31" s="460">
        <v>956111.83499999996</v>
      </c>
      <c r="K31" s="415">
        <v>45667.704745370371</v>
      </c>
      <c r="L31" t="s">
        <v>19</v>
      </c>
      <c r="M31" t="s">
        <v>19</v>
      </c>
      <c r="N31" t="s">
        <v>19</v>
      </c>
      <c r="O31" t="s">
        <v>19</v>
      </c>
      <c r="P31" t="s">
        <v>29</v>
      </c>
      <c r="Q31" t="s">
        <v>653</v>
      </c>
    </row>
    <row r="32" spans="1:17" x14ac:dyDescent="0.25">
      <c r="A32" t="s">
        <v>137</v>
      </c>
      <c r="B32" t="s">
        <v>25</v>
      </c>
      <c r="C32" t="s">
        <v>18</v>
      </c>
      <c r="D32" t="s">
        <v>138</v>
      </c>
      <c r="E32" t="s">
        <v>19</v>
      </c>
      <c r="F32" t="s">
        <v>20</v>
      </c>
      <c r="G32" t="s">
        <v>139</v>
      </c>
      <c r="H32" t="s">
        <v>140</v>
      </c>
      <c r="I32">
        <v>6494.97</v>
      </c>
      <c r="J32" s="460">
        <v>6819.7184999999999</v>
      </c>
      <c r="K32" s="412">
        <v>45597.411192129628</v>
      </c>
      <c r="L32" t="s">
        <v>19</v>
      </c>
      <c r="M32" t="s">
        <v>19</v>
      </c>
      <c r="N32" t="s">
        <v>19</v>
      </c>
      <c r="O32" t="s">
        <v>19</v>
      </c>
      <c r="P32" t="s">
        <v>29</v>
      </c>
      <c r="Q32" t="s">
        <v>680</v>
      </c>
    </row>
    <row r="33" spans="1:17" x14ac:dyDescent="0.25">
      <c r="A33" t="s">
        <v>141</v>
      </c>
      <c r="B33" t="s">
        <v>25</v>
      </c>
      <c r="C33" t="s">
        <v>18</v>
      </c>
      <c r="D33" t="s">
        <v>142</v>
      </c>
      <c r="E33" t="s">
        <v>19</v>
      </c>
      <c r="F33" t="s">
        <v>20</v>
      </c>
      <c r="G33" t="s">
        <v>143</v>
      </c>
      <c r="H33" t="s">
        <v>144</v>
      </c>
      <c r="I33">
        <v>6676.89</v>
      </c>
      <c r="J33" s="461">
        <v>7010.7344999999996</v>
      </c>
      <c r="K33" s="412">
        <v>45667.69327546296</v>
      </c>
      <c r="L33" t="s">
        <v>19</v>
      </c>
      <c r="M33" t="s">
        <v>19</v>
      </c>
      <c r="N33" t="s">
        <v>19</v>
      </c>
      <c r="O33" t="s">
        <v>19</v>
      </c>
      <c r="P33" t="s">
        <v>23</v>
      </c>
      <c r="Q33" t="s">
        <v>298</v>
      </c>
    </row>
    <row r="34" spans="1:17" x14ac:dyDescent="0.25">
      <c r="A34" t="s">
        <v>145</v>
      </c>
      <c r="B34" t="s">
        <v>25</v>
      </c>
      <c r="C34" t="s">
        <v>18</v>
      </c>
      <c r="D34" t="s">
        <v>146</v>
      </c>
      <c r="E34" t="s">
        <v>19</v>
      </c>
      <c r="F34" t="s">
        <v>20</v>
      </c>
      <c r="G34" t="s">
        <v>147</v>
      </c>
      <c r="H34" t="s">
        <v>148</v>
      </c>
      <c r="I34">
        <v>1670</v>
      </c>
      <c r="J34" s="460">
        <v>1753.5</v>
      </c>
      <c r="K34" s="412">
        <v>45604.672303240739</v>
      </c>
      <c r="L34" t="s">
        <v>19</v>
      </c>
      <c r="M34" t="s">
        <v>19</v>
      </c>
      <c r="N34" t="s">
        <v>19</v>
      </c>
      <c r="O34" t="s">
        <v>19</v>
      </c>
      <c r="P34" t="s">
        <v>23</v>
      </c>
      <c r="Q34" t="s">
        <v>298</v>
      </c>
    </row>
    <row r="35" spans="1:17" x14ac:dyDescent="0.25">
      <c r="A35" t="s">
        <v>149</v>
      </c>
      <c r="B35" t="s">
        <v>25</v>
      </c>
      <c r="C35" t="s">
        <v>18</v>
      </c>
      <c r="D35" t="s">
        <v>150</v>
      </c>
      <c r="E35" t="s">
        <v>19</v>
      </c>
      <c r="F35" t="s">
        <v>20</v>
      </c>
      <c r="G35" t="s">
        <v>151</v>
      </c>
      <c r="H35" t="s">
        <v>152</v>
      </c>
      <c r="I35">
        <v>11113.91</v>
      </c>
      <c r="J35" s="460">
        <v>11669.6055</v>
      </c>
      <c r="K35" s="412">
        <v>45692.360868055555</v>
      </c>
      <c r="L35" t="s">
        <v>19</v>
      </c>
      <c r="M35" t="s">
        <v>19</v>
      </c>
      <c r="N35" t="s">
        <v>19</v>
      </c>
      <c r="O35" t="s">
        <v>19</v>
      </c>
      <c r="P35" t="s">
        <v>23</v>
      </c>
      <c r="Q35" t="s">
        <v>680</v>
      </c>
    </row>
    <row r="36" spans="1:17" x14ac:dyDescent="0.25">
      <c r="A36" t="s">
        <v>153</v>
      </c>
      <c r="B36" t="s">
        <v>25</v>
      </c>
      <c r="C36" t="s">
        <v>18</v>
      </c>
      <c r="D36" t="s">
        <v>154</v>
      </c>
      <c r="E36" t="s">
        <v>19</v>
      </c>
      <c r="F36" t="s">
        <v>20</v>
      </c>
      <c r="G36" t="s">
        <v>155</v>
      </c>
      <c r="H36" t="s">
        <v>156</v>
      </c>
      <c r="I36">
        <v>298</v>
      </c>
      <c r="J36" s="460">
        <v>312.89999999999998</v>
      </c>
      <c r="K36" s="412">
        <v>45708.356504629628</v>
      </c>
      <c r="L36" t="s">
        <v>19</v>
      </c>
      <c r="M36" t="s">
        <v>19</v>
      </c>
      <c r="N36" t="s">
        <v>19</v>
      </c>
      <c r="O36" t="s">
        <v>19</v>
      </c>
      <c r="P36" t="s">
        <v>29</v>
      </c>
      <c r="Q36" t="s">
        <v>767</v>
      </c>
    </row>
    <row r="37" spans="1:17" x14ac:dyDescent="0.25">
      <c r="A37" t="s">
        <v>157</v>
      </c>
      <c r="B37" t="s">
        <v>25</v>
      </c>
      <c r="C37" t="s">
        <v>18</v>
      </c>
      <c r="D37" t="s">
        <v>158</v>
      </c>
      <c r="E37" t="s">
        <v>19</v>
      </c>
      <c r="F37" t="s">
        <v>20</v>
      </c>
      <c r="G37" t="s">
        <v>159</v>
      </c>
      <c r="H37" t="s">
        <v>160</v>
      </c>
      <c r="I37">
        <v>3421.89</v>
      </c>
      <c r="J37" s="461">
        <v>3592.9845</v>
      </c>
      <c r="K37" s="412">
        <v>45722.388981481483</v>
      </c>
      <c r="L37" t="s">
        <v>19</v>
      </c>
      <c r="M37" t="s">
        <v>19</v>
      </c>
      <c r="N37" t="s">
        <v>19</v>
      </c>
      <c r="O37" t="s">
        <v>19</v>
      </c>
      <c r="P37" t="s">
        <v>29</v>
      </c>
      <c r="Q37" t="s">
        <v>298</v>
      </c>
    </row>
    <row r="38" spans="1:17" x14ac:dyDescent="0.25">
      <c r="A38" t="s">
        <v>161</v>
      </c>
      <c r="B38" t="s">
        <v>25</v>
      </c>
      <c r="C38" t="s">
        <v>18</v>
      </c>
      <c r="D38" t="s">
        <v>162</v>
      </c>
      <c r="E38" t="s">
        <v>19</v>
      </c>
      <c r="F38" t="s">
        <v>20</v>
      </c>
      <c r="G38" t="s">
        <v>163</v>
      </c>
      <c r="H38" t="s">
        <v>164</v>
      </c>
      <c r="I38">
        <v>970829.56</v>
      </c>
      <c r="J38" s="460">
        <v>1019371.0379999999</v>
      </c>
      <c r="K38" s="415">
        <v>45692.365057870367</v>
      </c>
      <c r="L38" t="s">
        <v>19</v>
      </c>
      <c r="M38" t="s">
        <v>19</v>
      </c>
      <c r="N38" t="s">
        <v>19</v>
      </c>
      <c r="O38" t="s">
        <v>19</v>
      </c>
      <c r="P38" t="s">
        <v>29</v>
      </c>
      <c r="Q38" t="s">
        <v>653</v>
      </c>
    </row>
    <row r="39" spans="1:17" x14ac:dyDescent="0.25">
      <c r="A39" t="s">
        <v>165</v>
      </c>
      <c r="B39" t="s">
        <v>25</v>
      </c>
      <c r="C39" t="s">
        <v>18</v>
      </c>
      <c r="D39" t="s">
        <v>166</v>
      </c>
      <c r="E39" t="s">
        <v>19</v>
      </c>
      <c r="F39" t="s">
        <v>20</v>
      </c>
      <c r="G39" t="s">
        <v>167</v>
      </c>
      <c r="H39" t="s">
        <v>168</v>
      </c>
      <c r="I39">
        <v>970829.57</v>
      </c>
      <c r="J39" s="460">
        <v>1019371.0485</v>
      </c>
      <c r="K39" s="415">
        <v>45708.369988425926</v>
      </c>
      <c r="L39" t="s">
        <v>19</v>
      </c>
      <c r="M39" t="s">
        <v>19</v>
      </c>
      <c r="N39" t="s">
        <v>19</v>
      </c>
      <c r="O39" t="s">
        <v>19</v>
      </c>
      <c r="P39" t="s">
        <v>23</v>
      </c>
      <c r="Q39" t="s">
        <v>653</v>
      </c>
    </row>
    <row r="40" spans="1:17" x14ac:dyDescent="0.25">
      <c r="A40" t="s">
        <v>169</v>
      </c>
      <c r="B40" t="s">
        <v>25</v>
      </c>
      <c r="C40" t="s">
        <v>18</v>
      </c>
      <c r="D40" t="s">
        <v>170</v>
      </c>
      <c r="E40" t="s">
        <v>19</v>
      </c>
      <c r="F40" t="s">
        <v>20</v>
      </c>
      <c r="G40" t="s">
        <v>171</v>
      </c>
      <c r="H40" t="s">
        <v>172</v>
      </c>
      <c r="I40">
        <v>34493.15</v>
      </c>
      <c r="J40" s="460">
        <v>36217.807500000003</v>
      </c>
      <c r="K40" s="412">
        <v>45709.469895833332</v>
      </c>
      <c r="L40" t="s">
        <v>19</v>
      </c>
      <c r="M40" t="s">
        <v>19</v>
      </c>
      <c r="N40" t="s">
        <v>19</v>
      </c>
      <c r="O40" t="s">
        <v>19</v>
      </c>
      <c r="P40" t="s">
        <v>23</v>
      </c>
      <c r="Q40" t="s">
        <v>767</v>
      </c>
    </row>
    <row r="41" spans="1:17" x14ac:dyDescent="0.25">
      <c r="A41" t="s">
        <v>173</v>
      </c>
      <c r="B41" t="s">
        <v>25</v>
      </c>
      <c r="C41" t="s">
        <v>18</v>
      </c>
      <c r="D41" t="s">
        <v>174</v>
      </c>
      <c r="E41" t="s">
        <v>19</v>
      </c>
      <c r="F41" t="s">
        <v>20</v>
      </c>
      <c r="G41" t="s">
        <v>175</v>
      </c>
      <c r="H41" t="s">
        <v>176</v>
      </c>
      <c r="I41">
        <v>2539</v>
      </c>
      <c r="J41" s="460">
        <v>2665.95</v>
      </c>
      <c r="K41" s="412">
        <v>45736.431817129633</v>
      </c>
      <c r="L41" t="s">
        <v>19</v>
      </c>
      <c r="M41" t="s">
        <v>19</v>
      </c>
      <c r="N41" t="s">
        <v>19</v>
      </c>
      <c r="O41" t="s">
        <v>19</v>
      </c>
      <c r="P41" t="s">
        <v>29</v>
      </c>
      <c r="Q41" t="s">
        <v>680</v>
      </c>
    </row>
    <row r="42" spans="1:17" x14ac:dyDescent="0.25">
      <c r="A42" t="s">
        <v>177</v>
      </c>
      <c r="B42" t="s">
        <v>25</v>
      </c>
      <c r="C42" t="s">
        <v>18</v>
      </c>
      <c r="D42" t="s">
        <v>178</v>
      </c>
      <c r="E42" t="s">
        <v>19</v>
      </c>
      <c r="F42" t="s">
        <v>20</v>
      </c>
      <c r="G42" t="s">
        <v>179</v>
      </c>
      <c r="H42" t="s">
        <v>19</v>
      </c>
      <c r="I42">
        <v>12954.3</v>
      </c>
      <c r="J42" s="460">
        <v>13602.014999999999</v>
      </c>
      <c r="K42" s="412">
        <v>45765.640428240738</v>
      </c>
      <c r="L42" t="s">
        <v>19</v>
      </c>
      <c r="M42" t="s">
        <v>19</v>
      </c>
      <c r="N42" t="s">
        <v>19</v>
      </c>
      <c r="O42" t="s">
        <v>19</v>
      </c>
      <c r="P42" t="s">
        <v>29</v>
      </c>
      <c r="Q42" t="s">
        <v>767</v>
      </c>
    </row>
    <row r="43" spans="1:17" x14ac:dyDescent="0.25">
      <c r="A43" t="s">
        <v>180</v>
      </c>
      <c r="B43" t="s">
        <v>25</v>
      </c>
      <c r="C43" t="s">
        <v>18</v>
      </c>
      <c r="D43" t="s">
        <v>181</v>
      </c>
      <c r="E43" t="s">
        <v>19</v>
      </c>
      <c r="F43" t="s">
        <v>20</v>
      </c>
      <c r="G43" t="s">
        <v>182</v>
      </c>
      <c r="H43" s="8" t="s">
        <v>183</v>
      </c>
      <c r="I43" s="8">
        <v>973834.74</v>
      </c>
      <c r="J43" s="460">
        <v>1022526.477</v>
      </c>
      <c r="K43" s="415">
        <v>45734.385208333333</v>
      </c>
      <c r="L43" t="s">
        <v>19</v>
      </c>
      <c r="M43" t="s">
        <v>19</v>
      </c>
      <c r="N43" t="s">
        <v>19</v>
      </c>
      <c r="O43" t="s">
        <v>19</v>
      </c>
      <c r="P43" t="s">
        <v>29</v>
      </c>
      <c r="Q43" t="s">
        <v>653</v>
      </c>
    </row>
    <row r="44" spans="1:17" x14ac:dyDescent="0.25">
      <c r="A44" t="s">
        <v>184</v>
      </c>
      <c r="B44" t="s">
        <v>25</v>
      </c>
      <c r="C44" t="s">
        <v>18</v>
      </c>
      <c r="D44" t="s">
        <v>185</v>
      </c>
      <c r="E44" t="s">
        <v>19</v>
      </c>
      <c r="F44" t="s">
        <v>20</v>
      </c>
      <c r="G44" t="s">
        <v>186</v>
      </c>
      <c r="H44" t="s">
        <v>187</v>
      </c>
      <c r="I44">
        <v>15565.84</v>
      </c>
      <c r="J44" s="460">
        <v>16344.132</v>
      </c>
      <c r="K44" s="412">
        <v>45803.366828703707</v>
      </c>
      <c r="L44" t="s">
        <v>19</v>
      </c>
      <c r="M44" t="s">
        <v>19</v>
      </c>
      <c r="N44" t="s">
        <v>19</v>
      </c>
      <c r="O44" t="s">
        <v>19</v>
      </c>
      <c r="P44" t="s">
        <v>29</v>
      </c>
      <c r="Q44" t="s">
        <v>680</v>
      </c>
    </row>
    <row r="45" spans="1:17" x14ac:dyDescent="0.25">
      <c r="A45" t="s">
        <v>188</v>
      </c>
      <c r="B45" t="s">
        <v>25</v>
      </c>
      <c r="C45" t="s">
        <v>18</v>
      </c>
      <c r="D45" t="s">
        <v>189</v>
      </c>
      <c r="E45" t="s">
        <v>19</v>
      </c>
      <c r="F45" t="s">
        <v>20</v>
      </c>
      <c r="G45" t="s">
        <v>190</v>
      </c>
      <c r="H45" s="8" t="s">
        <v>191</v>
      </c>
      <c r="I45" s="8">
        <v>1016971.86</v>
      </c>
      <c r="J45" s="460">
        <v>1067820.453</v>
      </c>
      <c r="K45" s="415">
        <v>45741.376215277778</v>
      </c>
      <c r="L45" t="s">
        <v>19</v>
      </c>
      <c r="M45" t="s">
        <v>19</v>
      </c>
      <c r="N45" t="s">
        <v>19</v>
      </c>
      <c r="O45" t="s">
        <v>19</v>
      </c>
      <c r="P45" t="s">
        <v>29</v>
      </c>
      <c r="Q45" t="s">
        <v>653</v>
      </c>
    </row>
    <row r="46" spans="1:17" x14ac:dyDescent="0.25">
      <c r="A46" t="s">
        <v>192</v>
      </c>
      <c r="B46" t="s">
        <v>25</v>
      </c>
      <c r="C46" t="s">
        <v>18</v>
      </c>
      <c r="D46" t="s">
        <v>193</v>
      </c>
      <c r="E46" t="s">
        <v>19</v>
      </c>
      <c r="F46" t="s">
        <v>20</v>
      </c>
      <c r="G46" t="s">
        <v>194</v>
      </c>
      <c r="H46" t="s">
        <v>195</v>
      </c>
      <c r="I46">
        <v>7205.3</v>
      </c>
      <c r="J46" s="461">
        <v>7565.5649999999996</v>
      </c>
      <c r="K46" s="412">
        <v>45758.623877314814</v>
      </c>
      <c r="L46" t="s">
        <v>19</v>
      </c>
      <c r="M46" t="s">
        <v>19</v>
      </c>
      <c r="N46" t="s">
        <v>19</v>
      </c>
      <c r="O46" t="s">
        <v>19</v>
      </c>
      <c r="P46" t="s">
        <v>29</v>
      </c>
      <c r="Q46" t="s">
        <v>298</v>
      </c>
    </row>
    <row r="47" spans="1:17" x14ac:dyDescent="0.25">
      <c r="A47" t="s">
        <v>196</v>
      </c>
      <c r="B47" t="s">
        <v>25</v>
      </c>
      <c r="C47" t="s">
        <v>18</v>
      </c>
      <c r="D47" t="s">
        <v>197</v>
      </c>
      <c r="E47" t="s">
        <v>19</v>
      </c>
      <c r="F47" t="s">
        <v>20</v>
      </c>
      <c r="G47" t="s">
        <v>198</v>
      </c>
      <c r="H47" s="8" t="s">
        <v>199</v>
      </c>
      <c r="I47" s="8">
        <v>1002108.71</v>
      </c>
      <c r="J47" s="460">
        <v>1052214.1455000001</v>
      </c>
      <c r="K47" s="415">
        <v>45779.592048611114</v>
      </c>
      <c r="L47" t="s">
        <v>19</v>
      </c>
      <c r="M47" t="s">
        <v>19</v>
      </c>
      <c r="N47" t="s">
        <v>19</v>
      </c>
      <c r="O47" t="s">
        <v>19</v>
      </c>
      <c r="P47" t="s">
        <v>29</v>
      </c>
      <c r="Q47" t="s">
        <v>653</v>
      </c>
    </row>
    <row r="48" spans="1:17" x14ac:dyDescent="0.25">
      <c r="A48" t="s">
        <v>200</v>
      </c>
      <c r="B48" t="s">
        <v>25</v>
      </c>
      <c r="C48" t="s">
        <v>18</v>
      </c>
      <c r="D48" t="s">
        <v>201</v>
      </c>
      <c r="E48" t="s">
        <v>19</v>
      </c>
      <c r="F48" t="s">
        <v>20</v>
      </c>
      <c r="G48" t="s">
        <v>202</v>
      </c>
      <c r="H48" t="s">
        <v>203</v>
      </c>
      <c r="I48">
        <v>42339.8</v>
      </c>
      <c r="J48" s="460">
        <v>44456.79</v>
      </c>
      <c r="K48" s="412">
        <v>45821.45453703704</v>
      </c>
      <c r="L48" t="s">
        <v>19</v>
      </c>
      <c r="M48" t="s">
        <v>19</v>
      </c>
      <c r="N48" t="s">
        <v>19</v>
      </c>
      <c r="O48" t="s">
        <v>19</v>
      </c>
      <c r="P48" t="s">
        <v>29</v>
      </c>
      <c r="Q48" t="s">
        <v>766</v>
      </c>
    </row>
    <row r="49" spans="1:17" x14ac:dyDescent="0.25">
      <c r="A49" t="s">
        <v>204</v>
      </c>
      <c r="B49" t="s">
        <v>25</v>
      </c>
      <c r="C49" t="s">
        <v>18</v>
      </c>
      <c r="D49" t="s">
        <v>205</v>
      </c>
      <c r="E49" t="s">
        <v>19</v>
      </c>
      <c r="F49" t="s">
        <v>20</v>
      </c>
      <c r="G49" t="s">
        <v>206</v>
      </c>
      <c r="H49" t="s">
        <v>207</v>
      </c>
      <c r="I49">
        <v>64350</v>
      </c>
      <c r="J49" s="460">
        <v>67567.5</v>
      </c>
      <c r="K49" s="412">
        <v>45798.394386574073</v>
      </c>
      <c r="L49" t="s">
        <v>19</v>
      </c>
      <c r="M49" t="s">
        <v>19</v>
      </c>
      <c r="N49" t="s">
        <v>19</v>
      </c>
      <c r="O49" t="s">
        <v>19</v>
      </c>
      <c r="P49" t="s">
        <v>29</v>
      </c>
      <c r="Q49" t="s">
        <v>767</v>
      </c>
    </row>
    <row r="50" spans="1:17" x14ac:dyDescent="0.25">
      <c r="A50" t="s">
        <v>208</v>
      </c>
      <c r="B50" t="s">
        <v>25</v>
      </c>
      <c r="C50" t="s">
        <v>18</v>
      </c>
      <c r="D50" t="s">
        <v>209</v>
      </c>
      <c r="E50" t="s">
        <v>19</v>
      </c>
      <c r="F50" t="s">
        <v>20</v>
      </c>
      <c r="G50" t="s">
        <v>210</v>
      </c>
      <c r="H50" s="8" t="s">
        <v>211</v>
      </c>
      <c r="I50" s="8">
        <v>1046073.23</v>
      </c>
      <c r="J50" s="460">
        <v>1098376.8914999999</v>
      </c>
      <c r="K50" s="415">
        <v>45833.356168981481</v>
      </c>
      <c r="L50" t="s">
        <v>19</v>
      </c>
      <c r="M50" t="s">
        <v>19</v>
      </c>
      <c r="N50" t="s">
        <v>19</v>
      </c>
      <c r="O50" t="s">
        <v>19</v>
      </c>
      <c r="P50" t="s">
        <v>29</v>
      </c>
      <c r="Q50" t="s">
        <v>653</v>
      </c>
    </row>
    <row r="51" spans="1:17" x14ac:dyDescent="0.25">
      <c r="A51" t="s">
        <v>212</v>
      </c>
      <c r="B51" t="s">
        <v>25</v>
      </c>
      <c r="C51" t="s">
        <v>18</v>
      </c>
      <c r="D51" t="s">
        <v>213</v>
      </c>
      <c r="E51" t="s">
        <v>19</v>
      </c>
      <c r="F51" t="s">
        <v>20</v>
      </c>
      <c r="G51" t="s">
        <v>214</v>
      </c>
      <c r="H51" t="s">
        <v>215</v>
      </c>
      <c r="I51">
        <v>693.35</v>
      </c>
      <c r="J51" s="460">
        <v>728.01750000000004</v>
      </c>
      <c r="K51" s="412">
        <v>45827.418310185189</v>
      </c>
      <c r="L51" t="s">
        <v>19</v>
      </c>
      <c r="M51" t="s">
        <v>19</v>
      </c>
      <c r="N51" t="s">
        <v>19</v>
      </c>
      <c r="O51" t="s">
        <v>19</v>
      </c>
      <c r="P51" t="s">
        <v>29</v>
      </c>
      <c r="Q51" t="s">
        <v>766</v>
      </c>
    </row>
    <row r="52" spans="1:17" x14ac:dyDescent="0.25">
      <c r="A52" t="s">
        <v>216</v>
      </c>
      <c r="B52" t="s">
        <v>25</v>
      </c>
      <c r="C52" t="s">
        <v>18</v>
      </c>
      <c r="D52" t="s">
        <v>217</v>
      </c>
      <c r="E52" t="s">
        <v>19</v>
      </c>
      <c r="F52" t="s">
        <v>20</v>
      </c>
      <c r="G52" t="s">
        <v>218</v>
      </c>
      <c r="H52" t="s">
        <v>219</v>
      </c>
      <c r="I52">
        <v>749318.71</v>
      </c>
      <c r="J52" s="460">
        <v>786784.64549999998</v>
      </c>
      <c r="K52" s="412">
        <v>45863.456678240742</v>
      </c>
      <c r="L52" t="s">
        <v>19</v>
      </c>
      <c r="M52" t="s">
        <v>19</v>
      </c>
      <c r="N52" t="s">
        <v>19</v>
      </c>
      <c r="O52" t="s">
        <v>19</v>
      </c>
      <c r="P52" t="s">
        <v>29</v>
      </c>
      <c r="Q52" t="s">
        <v>680</v>
      </c>
    </row>
    <row r="53" spans="1:17" x14ac:dyDescent="0.25">
      <c r="A53" t="s">
        <v>220</v>
      </c>
      <c r="B53" t="s">
        <v>25</v>
      </c>
      <c r="C53" t="s">
        <v>18</v>
      </c>
      <c r="D53" t="s">
        <v>221</v>
      </c>
      <c r="E53" t="s">
        <v>19</v>
      </c>
      <c r="F53" t="s">
        <v>20</v>
      </c>
      <c r="G53" t="s">
        <v>222</v>
      </c>
      <c r="H53" s="8" t="s">
        <v>223</v>
      </c>
      <c r="I53" s="8">
        <v>1055108.71</v>
      </c>
      <c r="J53" s="460">
        <v>1107864.1455000001</v>
      </c>
      <c r="K53" s="415">
        <v>45845.4765625</v>
      </c>
      <c r="L53" t="s">
        <v>19</v>
      </c>
      <c r="M53" t="s">
        <v>19</v>
      </c>
      <c r="N53" t="s">
        <v>19</v>
      </c>
      <c r="O53" t="s">
        <v>19</v>
      </c>
      <c r="P53" t="s">
        <v>29</v>
      </c>
      <c r="Q53" t="s">
        <v>653</v>
      </c>
    </row>
    <row r="54" spans="1:17" x14ac:dyDescent="0.25">
      <c r="A54" t="s">
        <v>224</v>
      </c>
      <c r="B54" t="s">
        <v>25</v>
      </c>
      <c r="C54" t="s">
        <v>18</v>
      </c>
      <c r="D54" t="s">
        <v>225</v>
      </c>
      <c r="E54" t="s">
        <v>19</v>
      </c>
      <c r="F54" t="s">
        <v>20</v>
      </c>
      <c r="G54" t="s">
        <v>226</v>
      </c>
      <c r="H54" s="8" t="s">
        <v>227</v>
      </c>
      <c r="I54" s="8">
        <v>1070870.22</v>
      </c>
      <c r="J54" s="460">
        <v>1124413.7309999999</v>
      </c>
      <c r="K54" s="415">
        <v>45908.396898148145</v>
      </c>
      <c r="L54" t="s">
        <v>19</v>
      </c>
      <c r="M54" t="s">
        <v>19</v>
      </c>
      <c r="N54" t="s">
        <v>19</v>
      </c>
      <c r="O54" t="s">
        <v>19</v>
      </c>
      <c r="P54" t="s">
        <v>29</v>
      </c>
      <c r="Q54" t="s">
        <v>653</v>
      </c>
    </row>
    <row r="55" spans="1:17" x14ac:dyDescent="0.25">
      <c r="A55" t="s">
        <v>228</v>
      </c>
      <c r="B55" t="s">
        <v>25</v>
      </c>
      <c r="C55" t="s">
        <v>18</v>
      </c>
      <c r="D55" t="s">
        <v>229</v>
      </c>
      <c r="E55" t="s">
        <v>19</v>
      </c>
      <c r="F55" t="s">
        <v>20</v>
      </c>
      <c r="G55" t="s">
        <v>230</v>
      </c>
      <c r="H55" s="8" t="s">
        <v>231</v>
      </c>
      <c r="I55" s="8">
        <v>1035545.71</v>
      </c>
      <c r="J55" s="460">
        <v>1087322.9955</v>
      </c>
      <c r="K55" s="415">
        <v>45918.3434837963</v>
      </c>
      <c r="L55" t="s">
        <v>19</v>
      </c>
      <c r="M55" t="s">
        <v>19</v>
      </c>
      <c r="N55" t="s">
        <v>19</v>
      </c>
      <c r="O55" t="s">
        <v>19</v>
      </c>
      <c r="P55" t="s">
        <v>29</v>
      </c>
      <c r="Q55" t="s">
        <v>653</v>
      </c>
    </row>
    <row r="56" spans="1:17" x14ac:dyDescent="0.25">
      <c r="A56" t="s">
        <v>232</v>
      </c>
      <c r="B56" t="s">
        <v>25</v>
      </c>
      <c r="C56" t="s">
        <v>18</v>
      </c>
      <c r="D56" t="s">
        <v>233</v>
      </c>
      <c r="E56" t="s">
        <v>19</v>
      </c>
      <c r="F56" t="s">
        <v>20</v>
      </c>
      <c r="G56" t="s">
        <v>234</v>
      </c>
      <c r="H56" t="s">
        <v>235</v>
      </c>
      <c r="I56">
        <v>3894.47</v>
      </c>
      <c r="J56" s="460">
        <v>4089.1934999999999</v>
      </c>
      <c r="K56" s="412">
        <v>45918.346539351849</v>
      </c>
      <c r="L56" t="s">
        <v>19</v>
      </c>
      <c r="M56" t="s">
        <v>19</v>
      </c>
      <c r="N56" t="s">
        <v>19</v>
      </c>
      <c r="O56" t="s">
        <v>19</v>
      </c>
      <c r="P56" t="s">
        <v>29</v>
      </c>
      <c r="Q56" t="s">
        <v>766</v>
      </c>
    </row>
    <row r="57" spans="1:17" x14ac:dyDescent="0.25">
      <c r="A57" t="s">
        <v>236</v>
      </c>
      <c r="B57" t="s">
        <v>25</v>
      </c>
      <c r="C57" t="s">
        <v>18</v>
      </c>
      <c r="D57" t="s">
        <v>237</v>
      </c>
      <c r="E57" t="s">
        <v>19</v>
      </c>
      <c r="F57" t="s">
        <v>20</v>
      </c>
      <c r="G57" t="s">
        <v>238</v>
      </c>
      <c r="H57" t="s">
        <v>239</v>
      </c>
      <c r="I57">
        <v>761.66</v>
      </c>
      <c r="J57" s="461">
        <v>799.74300000000005</v>
      </c>
      <c r="K57" s="412">
        <v>45979.462638888886</v>
      </c>
      <c r="L57" t="s">
        <v>19</v>
      </c>
      <c r="M57" t="s">
        <v>19</v>
      </c>
      <c r="N57" t="s">
        <v>19</v>
      </c>
      <c r="O57" t="s">
        <v>19</v>
      </c>
      <c r="P57" t="s">
        <v>29</v>
      </c>
      <c r="Q57" t="s">
        <v>298</v>
      </c>
    </row>
    <row r="58" spans="1:17" x14ac:dyDescent="0.25">
      <c r="A58" t="s">
        <v>240</v>
      </c>
      <c r="B58" t="s">
        <v>25</v>
      </c>
      <c r="C58" t="s">
        <v>18</v>
      </c>
      <c r="D58" t="s">
        <v>241</v>
      </c>
      <c r="E58" t="s">
        <v>19</v>
      </c>
      <c r="F58" t="s">
        <v>20</v>
      </c>
      <c r="G58" t="s">
        <v>242</v>
      </c>
      <c r="H58" s="8" t="s">
        <v>243</v>
      </c>
      <c r="I58" s="8">
        <v>1072737.6299999999</v>
      </c>
      <c r="J58" s="460">
        <v>1126374.5115</v>
      </c>
      <c r="K58" s="415">
        <v>45932.545659722222</v>
      </c>
      <c r="L58" t="s">
        <v>19</v>
      </c>
      <c r="M58" t="s">
        <v>19</v>
      </c>
      <c r="N58" t="s">
        <v>19</v>
      </c>
      <c r="O58" t="s">
        <v>19</v>
      </c>
      <c r="P58" t="s">
        <v>29</v>
      </c>
      <c r="Q58" t="s">
        <v>653</v>
      </c>
    </row>
    <row r="59" spans="1:17" x14ac:dyDescent="0.25">
      <c r="A59" t="s">
        <v>244</v>
      </c>
      <c r="B59" t="s">
        <v>25</v>
      </c>
      <c r="C59" t="s">
        <v>18</v>
      </c>
      <c r="D59" t="s">
        <v>245</v>
      </c>
      <c r="E59" t="s">
        <v>19</v>
      </c>
      <c r="F59" t="s">
        <v>20</v>
      </c>
      <c r="G59" t="s">
        <v>246</v>
      </c>
      <c r="H59" s="8" t="s">
        <v>247</v>
      </c>
      <c r="I59" s="8">
        <v>1082915.71</v>
      </c>
      <c r="J59" s="460">
        <v>1137061.4955</v>
      </c>
      <c r="K59" s="415">
        <v>45964.371157407404</v>
      </c>
      <c r="L59" t="s">
        <v>19</v>
      </c>
      <c r="M59" t="s">
        <v>19</v>
      </c>
      <c r="N59" t="s">
        <v>19</v>
      </c>
      <c r="O59" t="s">
        <v>19</v>
      </c>
      <c r="P59" t="s">
        <v>29</v>
      </c>
      <c r="Q59" t="s">
        <v>653</v>
      </c>
    </row>
    <row r="60" spans="1:17" x14ac:dyDescent="0.25">
      <c r="A60" t="s">
        <v>248</v>
      </c>
      <c r="B60" t="s">
        <v>25</v>
      </c>
      <c r="C60" t="s">
        <v>18</v>
      </c>
      <c r="D60" t="s">
        <v>249</v>
      </c>
      <c r="E60" t="s">
        <v>19</v>
      </c>
      <c r="F60" t="s">
        <v>20</v>
      </c>
      <c r="G60" t="s">
        <v>250</v>
      </c>
      <c r="H60" t="s">
        <v>251</v>
      </c>
      <c r="I60" s="8">
        <v>36759.64</v>
      </c>
      <c r="J60" s="460">
        <v>38597.622000000003</v>
      </c>
      <c r="K60" s="412">
        <v>45979.465081018519</v>
      </c>
      <c r="L60" t="s">
        <v>19</v>
      </c>
      <c r="M60" t="s">
        <v>19</v>
      </c>
      <c r="N60" t="s">
        <v>19</v>
      </c>
      <c r="O60" t="s">
        <v>19</v>
      </c>
      <c r="P60" t="s">
        <v>29</v>
      </c>
      <c r="Q60" t="s">
        <v>766</v>
      </c>
    </row>
    <row r="61" spans="1:17" x14ac:dyDescent="0.25">
      <c r="A61" t="s">
        <v>252</v>
      </c>
      <c r="B61" t="s">
        <v>25</v>
      </c>
      <c r="C61" t="s">
        <v>18</v>
      </c>
      <c r="D61" t="s">
        <v>253</v>
      </c>
      <c r="E61" t="s">
        <v>19</v>
      </c>
      <c r="F61" t="s">
        <v>20</v>
      </c>
      <c r="G61" t="s">
        <v>254</v>
      </c>
      <c r="H61" t="s">
        <v>255</v>
      </c>
      <c r="I61">
        <v>2150</v>
      </c>
      <c r="J61" s="461">
        <v>2257.5</v>
      </c>
      <c r="K61" s="412">
        <v>45964.403067129628</v>
      </c>
      <c r="L61" t="s">
        <v>19</v>
      </c>
      <c r="M61" t="s">
        <v>19</v>
      </c>
      <c r="N61" t="s">
        <v>19</v>
      </c>
      <c r="O61" t="s">
        <v>19</v>
      </c>
      <c r="P61" t="s">
        <v>29</v>
      </c>
      <c r="Q61" t="s">
        <v>298</v>
      </c>
    </row>
    <row r="62" spans="1:17" x14ac:dyDescent="0.25">
      <c r="A62" t="s">
        <v>256</v>
      </c>
      <c r="B62" t="s">
        <v>25</v>
      </c>
      <c r="C62" t="s">
        <v>18</v>
      </c>
      <c r="D62" t="s">
        <v>257</v>
      </c>
      <c r="E62" t="s">
        <v>19</v>
      </c>
      <c r="F62" t="s">
        <v>20</v>
      </c>
      <c r="G62" t="s">
        <v>258</v>
      </c>
      <c r="H62" t="s">
        <v>259</v>
      </c>
      <c r="I62">
        <v>20000</v>
      </c>
      <c r="J62" s="460">
        <v>21000</v>
      </c>
      <c r="K62" s="412">
        <v>45975.651446759257</v>
      </c>
      <c r="L62" t="s">
        <v>19</v>
      </c>
      <c r="M62" t="s">
        <v>19</v>
      </c>
      <c r="N62" t="s">
        <v>19</v>
      </c>
      <c r="O62" t="s">
        <v>19</v>
      </c>
      <c r="P62" t="s">
        <v>29</v>
      </c>
      <c r="Q62" t="s">
        <v>293</v>
      </c>
    </row>
    <row r="63" spans="1:17" x14ac:dyDescent="0.25">
      <c r="A63" t="s">
        <v>268</v>
      </c>
      <c r="B63" t="s">
        <v>25</v>
      </c>
      <c r="C63" t="s">
        <v>18</v>
      </c>
      <c r="D63" t="s">
        <v>269</v>
      </c>
      <c r="E63" t="s">
        <v>19</v>
      </c>
      <c r="F63" t="s">
        <v>20</v>
      </c>
      <c r="G63" t="s">
        <v>270</v>
      </c>
      <c r="H63" s="8" t="s">
        <v>271</v>
      </c>
      <c r="I63" s="8">
        <v>1104984.3400000001</v>
      </c>
      <c r="J63" s="460">
        <v>1160233.557</v>
      </c>
      <c r="K63" s="415">
        <v>46000.679409722223</v>
      </c>
      <c r="L63" t="s">
        <v>19</v>
      </c>
      <c r="M63" t="s">
        <v>19</v>
      </c>
      <c r="N63" t="s">
        <v>19</v>
      </c>
      <c r="O63" t="s">
        <v>19</v>
      </c>
      <c r="P63" t="s">
        <v>29</v>
      </c>
      <c r="Q63" t="s">
        <v>653</v>
      </c>
    </row>
    <row r="64" spans="1:17" x14ac:dyDescent="0.25">
      <c r="A64" t="s">
        <v>260</v>
      </c>
      <c r="B64" t="s">
        <v>25</v>
      </c>
      <c r="C64" t="s">
        <v>18</v>
      </c>
      <c r="D64" t="s">
        <v>261</v>
      </c>
      <c r="E64" t="s">
        <v>19</v>
      </c>
      <c r="F64" t="s">
        <v>20</v>
      </c>
      <c r="G64" t="s">
        <v>262</v>
      </c>
      <c r="H64" t="s">
        <v>263</v>
      </c>
      <c r="I64">
        <v>22247.48</v>
      </c>
      <c r="J64" s="460">
        <v>23359.853999999999</v>
      </c>
      <c r="K64" s="412">
        <v>46042.356342592589</v>
      </c>
      <c r="L64" t="s">
        <v>19</v>
      </c>
      <c r="M64" t="s">
        <v>19</v>
      </c>
      <c r="N64" t="s">
        <v>19</v>
      </c>
      <c r="O64" t="s">
        <v>19</v>
      </c>
      <c r="P64" t="s">
        <v>29</v>
      </c>
      <c r="Q64" t="s">
        <v>298</v>
      </c>
    </row>
    <row r="65" spans="1:17" x14ac:dyDescent="0.25">
      <c r="A65" t="s">
        <v>264</v>
      </c>
      <c r="B65" t="s">
        <v>25</v>
      </c>
      <c r="C65" t="s">
        <v>18</v>
      </c>
      <c r="D65" t="s">
        <v>265</v>
      </c>
      <c r="E65" t="s">
        <v>19</v>
      </c>
      <c r="F65" t="s">
        <v>20</v>
      </c>
      <c r="G65" t="s">
        <v>266</v>
      </c>
      <c r="H65" t="s">
        <v>267</v>
      </c>
      <c r="I65">
        <v>29317.68</v>
      </c>
      <c r="J65" s="460">
        <v>30783.563999999998</v>
      </c>
      <c r="K65" s="412">
        <v>46009.489224537036</v>
      </c>
      <c r="L65" t="s">
        <v>19</v>
      </c>
      <c r="M65" t="s">
        <v>19</v>
      </c>
      <c r="N65" t="s">
        <v>19</v>
      </c>
      <c r="O65" t="s">
        <v>19</v>
      </c>
      <c r="P65" t="s">
        <v>29</v>
      </c>
      <c r="Q65" t="s">
        <v>680</v>
      </c>
    </row>
    <row r="66" spans="1:17" x14ac:dyDescent="0.25">
      <c r="A66" t="s">
        <v>276</v>
      </c>
      <c r="B66" t="s">
        <v>25</v>
      </c>
      <c r="C66" t="s">
        <v>18</v>
      </c>
      <c r="D66" t="s">
        <v>277</v>
      </c>
      <c r="E66" t="s">
        <v>19</v>
      </c>
      <c r="F66" t="s">
        <v>20</v>
      </c>
      <c r="G66" t="s">
        <v>278</v>
      </c>
      <c r="H66" t="s">
        <v>279</v>
      </c>
      <c r="I66">
        <v>3588.87</v>
      </c>
      <c r="J66" s="461">
        <v>3768.3135000000002</v>
      </c>
      <c r="K66" s="412">
        <v>46009.492303240739</v>
      </c>
      <c r="L66" t="s">
        <v>19</v>
      </c>
      <c r="M66" t="s">
        <v>19</v>
      </c>
      <c r="N66" t="s">
        <v>19</v>
      </c>
      <c r="O66" t="s">
        <v>19</v>
      </c>
      <c r="P66" t="s">
        <v>29</v>
      </c>
      <c r="Q66" t="s">
        <v>298</v>
      </c>
    </row>
    <row r="67" spans="1:17" x14ac:dyDescent="0.25">
      <c r="A67" t="s">
        <v>272</v>
      </c>
      <c r="B67" t="s">
        <v>25</v>
      </c>
      <c r="C67" t="s">
        <v>18</v>
      </c>
      <c r="D67" t="s">
        <v>273</v>
      </c>
      <c r="E67" t="s">
        <v>19</v>
      </c>
      <c r="F67" t="s">
        <v>20</v>
      </c>
      <c r="G67" t="s">
        <v>274</v>
      </c>
      <c r="H67" t="s">
        <v>275</v>
      </c>
      <c r="I67">
        <v>6334</v>
      </c>
      <c r="J67" s="460">
        <v>6650.7</v>
      </c>
      <c r="K67" s="412">
        <v>46009.490972222222</v>
      </c>
      <c r="L67" t="s">
        <v>19</v>
      </c>
      <c r="M67" t="s">
        <v>19</v>
      </c>
      <c r="N67" t="s">
        <v>19</v>
      </c>
      <c r="O67" t="s">
        <v>19</v>
      </c>
      <c r="P67" t="s">
        <v>29</v>
      </c>
      <c r="Q67" t="s">
        <v>766</v>
      </c>
    </row>
    <row r="68" spans="1:17" x14ac:dyDescent="0.25">
      <c r="A68" t="s">
        <v>280</v>
      </c>
      <c r="B68" t="s">
        <v>25</v>
      </c>
      <c r="C68" t="s">
        <v>18</v>
      </c>
      <c r="D68" t="s">
        <v>281</v>
      </c>
      <c r="E68" t="s">
        <v>19</v>
      </c>
      <c r="F68" t="s">
        <v>20</v>
      </c>
      <c r="G68" t="s">
        <v>282</v>
      </c>
      <c r="H68" s="8" t="s">
        <v>283</v>
      </c>
      <c r="I68" s="8">
        <v>1119369.49</v>
      </c>
      <c r="J68" s="460">
        <v>1175337.9645</v>
      </c>
      <c r="K68" s="415">
        <v>46036.597997685189</v>
      </c>
      <c r="L68" t="s">
        <v>19</v>
      </c>
      <c r="M68" t="s">
        <v>19</v>
      </c>
      <c r="N68" t="s">
        <v>19</v>
      </c>
      <c r="O68" t="s">
        <v>19</v>
      </c>
      <c r="P68" t="s">
        <v>29</v>
      </c>
      <c r="Q68" t="s">
        <v>653</v>
      </c>
    </row>
    <row r="69" spans="1:17" x14ac:dyDescent="0.25">
      <c r="A69" t="s">
        <v>284</v>
      </c>
      <c r="B69" t="s">
        <v>25</v>
      </c>
      <c r="C69" t="s">
        <v>18</v>
      </c>
      <c r="D69" t="s">
        <v>285</v>
      </c>
      <c r="E69" t="s">
        <v>19</v>
      </c>
      <c r="F69" t="s">
        <v>20</v>
      </c>
      <c r="G69" t="s">
        <v>286</v>
      </c>
      <c r="H69" t="s">
        <v>287</v>
      </c>
      <c r="I69">
        <v>5985.4</v>
      </c>
      <c r="J69" s="460">
        <v>6284.67</v>
      </c>
      <c r="K69" s="412">
        <v>46042.360324074078</v>
      </c>
      <c r="L69" t="s">
        <v>19</v>
      </c>
      <c r="M69" t="s">
        <v>19</v>
      </c>
      <c r="N69" t="s">
        <v>19</v>
      </c>
      <c r="O69" t="s">
        <v>19</v>
      </c>
      <c r="P69" t="s">
        <v>29</v>
      </c>
      <c r="Q69" t="s">
        <v>767</v>
      </c>
    </row>
    <row r="70" spans="1:17" x14ac:dyDescent="0.25">
      <c r="A70" t="s">
        <v>288</v>
      </c>
      <c r="B70" t="s">
        <v>25</v>
      </c>
      <c r="C70" t="s">
        <v>18</v>
      </c>
      <c r="D70" t="s">
        <v>289</v>
      </c>
      <c r="E70" t="s">
        <v>19</v>
      </c>
      <c r="F70" t="s">
        <v>20</v>
      </c>
      <c r="G70" t="s">
        <v>290</v>
      </c>
      <c r="H70" s="8" t="s">
        <v>291</v>
      </c>
      <c r="I70" s="8">
        <v>1138273.6599999999</v>
      </c>
      <c r="J70" s="460">
        <v>1195187.3430000001</v>
      </c>
      <c r="K70" s="415">
        <v>46048.340937499997</v>
      </c>
      <c r="L70" t="s">
        <v>19</v>
      </c>
      <c r="M70" t="s">
        <v>19</v>
      </c>
      <c r="N70" t="s">
        <v>19</v>
      </c>
      <c r="O70" t="s">
        <v>19</v>
      </c>
      <c r="P70" t="s">
        <v>29</v>
      </c>
      <c r="Q70" t="s">
        <v>653</v>
      </c>
    </row>
    <row r="71" spans="1:17" x14ac:dyDescent="0.25">
      <c r="A71" t="s">
        <v>721</v>
      </c>
      <c r="B71" t="s">
        <v>25</v>
      </c>
      <c r="C71" t="s">
        <v>18</v>
      </c>
      <c r="D71" t="s">
        <v>722</v>
      </c>
      <c r="E71" t="s">
        <v>19</v>
      </c>
      <c r="F71" t="s">
        <v>20</v>
      </c>
      <c r="G71" t="s">
        <v>723</v>
      </c>
      <c r="H71" s="413" t="s">
        <v>724</v>
      </c>
      <c r="I71" s="413">
        <v>1184725.71</v>
      </c>
      <c r="J71" s="460">
        <v>1243961.9955</v>
      </c>
      <c r="K71" s="415">
        <v>46105.486458333333</v>
      </c>
      <c r="L71" t="s">
        <v>19</v>
      </c>
      <c r="M71" t="s">
        <v>19</v>
      </c>
      <c r="N71" t="s">
        <v>19</v>
      </c>
      <c r="O71" t="s">
        <v>19</v>
      </c>
      <c r="P71" t="s">
        <v>29</v>
      </c>
      <c r="Q71" t="s">
        <v>653</v>
      </c>
    </row>
    <row r="72" spans="1:17" x14ac:dyDescent="0.25">
      <c r="A72" t="s">
        <v>725</v>
      </c>
      <c r="B72" t="s">
        <v>25</v>
      </c>
      <c r="C72" t="s">
        <v>18</v>
      </c>
      <c r="D72" t="s">
        <v>726</v>
      </c>
      <c r="E72" t="s">
        <v>19</v>
      </c>
      <c r="F72" t="s">
        <v>20</v>
      </c>
      <c r="G72" t="s">
        <v>727</v>
      </c>
      <c r="H72" s="413" t="s">
        <v>728</v>
      </c>
      <c r="I72" s="413">
        <v>1198410.78</v>
      </c>
      <c r="J72" s="460">
        <v>1258331.3189999999</v>
      </c>
      <c r="K72" s="415">
        <v>46115.348958333336</v>
      </c>
      <c r="L72" t="s">
        <v>19</v>
      </c>
      <c r="M72" t="s">
        <v>19</v>
      </c>
      <c r="N72" t="s">
        <v>19</v>
      </c>
      <c r="O72" t="s">
        <v>19</v>
      </c>
      <c r="P72" t="s">
        <v>29</v>
      </c>
      <c r="Q72" t="s">
        <v>653</v>
      </c>
    </row>
    <row r="73" spans="1:17" x14ac:dyDescent="0.25">
      <c r="A73" t="s">
        <v>729</v>
      </c>
      <c r="B73" t="s">
        <v>25</v>
      </c>
      <c r="C73" t="s">
        <v>18</v>
      </c>
      <c r="D73" t="s">
        <v>730</v>
      </c>
      <c r="E73" t="s">
        <v>19</v>
      </c>
      <c r="F73" t="s">
        <v>20</v>
      </c>
      <c r="G73" t="s">
        <v>731</v>
      </c>
      <c r="H73" s="413" t="s">
        <v>732</v>
      </c>
      <c r="I73" s="413">
        <v>1079221.19</v>
      </c>
      <c r="J73" s="460">
        <v>1133182.2494999999</v>
      </c>
      <c r="K73" s="415">
        <v>46134.340601851851</v>
      </c>
      <c r="L73" t="s">
        <v>19</v>
      </c>
      <c r="M73" t="s">
        <v>19</v>
      </c>
      <c r="N73" t="s">
        <v>19</v>
      </c>
      <c r="O73" t="s">
        <v>19</v>
      </c>
      <c r="P73" t="s">
        <v>29</v>
      </c>
      <c r="Q73" t="s">
        <v>653</v>
      </c>
    </row>
    <row r="74" spans="1:17" x14ac:dyDescent="0.25">
      <c r="A74" t="s">
        <v>733</v>
      </c>
      <c r="B74" t="s">
        <v>25</v>
      </c>
      <c r="C74" t="s">
        <v>18</v>
      </c>
      <c r="D74" t="s">
        <v>734</v>
      </c>
      <c r="E74" t="s">
        <v>19</v>
      </c>
      <c r="F74" t="s">
        <v>20</v>
      </c>
      <c r="G74" t="s">
        <v>735</v>
      </c>
      <c r="H74" t="s">
        <v>717</v>
      </c>
      <c r="I74">
        <v>1735</v>
      </c>
      <c r="J74" s="460">
        <v>1821.75</v>
      </c>
      <c r="K74" s="412">
        <v>46153.394594907404</v>
      </c>
      <c r="L74" t="s">
        <v>19</v>
      </c>
      <c r="M74" t="s">
        <v>19</v>
      </c>
      <c r="N74" t="s">
        <v>19</v>
      </c>
      <c r="O74" t="s">
        <v>19</v>
      </c>
      <c r="P74" t="s">
        <v>29</v>
      </c>
      <c r="Q74" t="s">
        <v>298</v>
      </c>
    </row>
    <row r="75" spans="1:17" x14ac:dyDescent="0.25">
      <c r="A75" t="s">
        <v>736</v>
      </c>
      <c r="B75" t="s">
        <v>25</v>
      </c>
      <c r="C75" t="s">
        <v>18</v>
      </c>
      <c r="D75" t="s">
        <v>737</v>
      </c>
      <c r="E75" t="s">
        <v>19</v>
      </c>
      <c r="F75" t="s">
        <v>20</v>
      </c>
      <c r="G75" t="s">
        <v>738</v>
      </c>
      <c r="H75" s="8" t="s">
        <v>739</v>
      </c>
      <c r="I75" s="8">
        <v>67479.509999999995</v>
      </c>
      <c r="J75" s="460">
        <v>70853.485499999995</v>
      </c>
      <c r="K75" s="412">
        <v>46153.398298611108</v>
      </c>
      <c r="L75" t="s">
        <v>19</v>
      </c>
      <c r="M75" t="s">
        <v>19</v>
      </c>
      <c r="N75" t="s">
        <v>19</v>
      </c>
      <c r="O75" t="s">
        <v>19</v>
      </c>
      <c r="P75" t="s">
        <v>29</v>
      </c>
      <c r="Q75" t="s">
        <v>766</v>
      </c>
    </row>
    <row r="76" spans="1:17" x14ac:dyDescent="0.25">
      <c r="A76" t="s">
        <v>740</v>
      </c>
      <c r="B76" t="s">
        <v>25</v>
      </c>
      <c r="C76" t="s">
        <v>18</v>
      </c>
      <c r="D76" t="s">
        <v>741</v>
      </c>
      <c r="E76" t="s">
        <v>19</v>
      </c>
      <c r="F76" t="s">
        <v>20</v>
      </c>
      <c r="G76" t="s">
        <v>742</v>
      </c>
      <c r="H76" t="s">
        <v>718</v>
      </c>
      <c r="I76">
        <v>6590</v>
      </c>
      <c r="J76" s="460">
        <v>6919.5</v>
      </c>
      <c r="K76" s="412">
        <v>46153.396203703705</v>
      </c>
      <c r="L76" t="s">
        <v>19</v>
      </c>
      <c r="M76" t="s">
        <v>19</v>
      </c>
      <c r="N76" t="s">
        <v>19</v>
      </c>
      <c r="O76" t="s">
        <v>19</v>
      </c>
      <c r="P76" t="s">
        <v>29</v>
      </c>
      <c r="Q76" t="s">
        <v>298</v>
      </c>
    </row>
    <row r="77" spans="1:17" x14ac:dyDescent="0.25">
      <c r="A77" t="s">
        <v>743</v>
      </c>
      <c r="B77" t="s">
        <v>25</v>
      </c>
      <c r="C77" t="s">
        <v>18</v>
      </c>
      <c r="D77" t="s">
        <v>744</v>
      </c>
      <c r="E77" t="s">
        <v>19</v>
      </c>
      <c r="F77" t="s">
        <v>20</v>
      </c>
      <c r="G77" t="s">
        <v>745</v>
      </c>
      <c r="H77" s="413" t="s">
        <v>746</v>
      </c>
      <c r="I77" s="413">
        <v>1065572.97</v>
      </c>
      <c r="J77" s="460">
        <v>1118851.6185000001</v>
      </c>
      <c r="K77" s="415">
        <v>46176.68577546296</v>
      </c>
      <c r="L77" t="s">
        <v>19</v>
      </c>
      <c r="M77" t="s">
        <v>19</v>
      </c>
      <c r="N77" t="s">
        <v>19</v>
      </c>
      <c r="O77" t="s">
        <v>19</v>
      </c>
      <c r="P77" t="s">
        <v>29</v>
      </c>
      <c r="Q77" t="s">
        <v>653</v>
      </c>
    </row>
    <row r="78" spans="1:17" x14ac:dyDescent="0.25">
      <c r="A78" t="s">
        <v>747</v>
      </c>
      <c r="B78" t="s">
        <v>25</v>
      </c>
      <c r="C78" t="s">
        <v>18</v>
      </c>
      <c r="D78" t="s">
        <v>748</v>
      </c>
      <c r="E78" t="s">
        <v>19</v>
      </c>
      <c r="F78" t="s">
        <v>20</v>
      </c>
      <c r="G78" t="s">
        <v>749</v>
      </c>
      <c r="H78" t="s">
        <v>719</v>
      </c>
      <c r="I78">
        <v>431</v>
      </c>
      <c r="J78" s="460">
        <v>452.55</v>
      </c>
      <c r="K78" s="412">
        <v>46163.374965277777</v>
      </c>
      <c r="L78" t="s">
        <v>19</v>
      </c>
      <c r="M78" t="s">
        <v>19</v>
      </c>
      <c r="N78" t="s">
        <v>19</v>
      </c>
      <c r="O78" t="s">
        <v>19</v>
      </c>
      <c r="P78" t="s">
        <v>29</v>
      </c>
      <c r="Q78" t="s">
        <v>298</v>
      </c>
    </row>
    <row r="79" spans="1:17" x14ac:dyDescent="0.25">
      <c r="A79" t="s">
        <v>750</v>
      </c>
      <c r="B79" t="s">
        <v>25</v>
      </c>
      <c r="C79" t="s">
        <v>18</v>
      </c>
      <c r="D79" t="s">
        <v>751</v>
      </c>
      <c r="E79" t="s">
        <v>19</v>
      </c>
      <c r="F79" t="s">
        <v>20</v>
      </c>
      <c r="G79" t="s">
        <v>752</v>
      </c>
      <c r="H79" t="s">
        <v>753</v>
      </c>
      <c r="I79">
        <v>1410</v>
      </c>
      <c r="J79" s="460">
        <v>1480.5</v>
      </c>
      <c r="K79" s="412">
        <v>46163.376504629632</v>
      </c>
      <c r="L79" t="s">
        <v>19</v>
      </c>
      <c r="M79" t="s">
        <v>19</v>
      </c>
      <c r="N79" t="s">
        <v>19</v>
      </c>
      <c r="O79" t="s">
        <v>19</v>
      </c>
      <c r="P79" t="s">
        <v>29</v>
      </c>
      <c r="Q79" t="s">
        <v>767</v>
      </c>
    </row>
    <row r="80" spans="1:17" x14ac:dyDescent="0.25">
      <c r="A80" t="s">
        <v>754</v>
      </c>
      <c r="B80" t="s">
        <v>25</v>
      </c>
      <c r="C80" t="s">
        <v>18</v>
      </c>
      <c r="D80" t="s">
        <v>755</v>
      </c>
      <c r="E80" t="s">
        <v>19</v>
      </c>
      <c r="F80" t="s">
        <v>20</v>
      </c>
      <c r="G80" t="s">
        <v>756</v>
      </c>
      <c r="H80" t="s">
        <v>720</v>
      </c>
      <c r="I80">
        <v>25553.67</v>
      </c>
      <c r="J80" s="460">
        <v>26831.353500000001</v>
      </c>
      <c r="K80" s="412">
        <v>46163.378981481481</v>
      </c>
      <c r="L80" t="s">
        <v>19</v>
      </c>
      <c r="M80" t="s">
        <v>19</v>
      </c>
      <c r="N80" t="s">
        <v>19</v>
      </c>
      <c r="O80" t="s">
        <v>19</v>
      </c>
      <c r="P80" t="s">
        <v>29</v>
      </c>
      <c r="Q80" t="s">
        <v>298</v>
      </c>
    </row>
    <row r="81" spans="1:17" x14ac:dyDescent="0.25">
      <c r="A81" t="s">
        <v>757</v>
      </c>
      <c r="B81" t="s">
        <v>25</v>
      </c>
      <c r="C81" t="s">
        <v>18</v>
      </c>
      <c r="D81" t="s">
        <v>758</v>
      </c>
      <c r="E81" t="s">
        <v>19</v>
      </c>
      <c r="F81" t="s">
        <v>20</v>
      </c>
      <c r="G81" t="s">
        <v>759</v>
      </c>
      <c r="H81" t="s">
        <v>760</v>
      </c>
      <c r="I81">
        <v>629581</v>
      </c>
      <c r="J81" s="460">
        <v>661060.05000000005</v>
      </c>
      <c r="K81" s="412">
        <v>46176.691412037035</v>
      </c>
      <c r="L81" t="s">
        <v>19</v>
      </c>
      <c r="M81" t="s">
        <v>19</v>
      </c>
      <c r="N81" t="s">
        <v>19</v>
      </c>
      <c r="O81" t="s">
        <v>19</v>
      </c>
      <c r="P81" t="s">
        <v>29</v>
      </c>
      <c r="Q81" t="s">
        <v>293</v>
      </c>
    </row>
    <row r="82" spans="1:17" x14ac:dyDescent="0.25">
      <c r="A82" t="s">
        <v>761</v>
      </c>
      <c r="B82" t="s">
        <v>762</v>
      </c>
      <c r="C82" t="s">
        <v>18</v>
      </c>
      <c r="D82" t="s">
        <v>19</v>
      </c>
      <c r="E82" t="s">
        <v>19</v>
      </c>
      <c r="F82" t="s">
        <v>20</v>
      </c>
      <c r="G82" t="s">
        <v>763</v>
      </c>
      <c r="H82" s="413" t="s">
        <v>764</v>
      </c>
      <c r="I82" s="413">
        <v>1083384.2</v>
      </c>
      <c r="J82" s="460">
        <v>1137553.4099999999</v>
      </c>
      <c r="K82" s="415">
        <v>46205.48678240741</v>
      </c>
      <c r="L82" t="s">
        <v>19</v>
      </c>
      <c r="M82" t="s">
        <v>19</v>
      </c>
      <c r="N82" t="s">
        <v>19</v>
      </c>
      <c r="O82" t="s">
        <v>19</v>
      </c>
      <c r="P82" t="s">
        <v>23</v>
      </c>
      <c r="Q82" t="s">
        <v>653</v>
      </c>
    </row>
    <row r="84" spans="1:17" x14ac:dyDescent="0.25">
      <c r="J84" s="2">
        <f>SUM(J2:J82)</f>
        <v>36634124.120999984</v>
      </c>
    </row>
  </sheetData>
  <autoFilter ref="A1:Q82" xr:uid="{AA92AA07-E61B-4423-BC13-C728B1BAD8C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D8A6-ABD2-4CD1-88B0-03CE9C51F740}">
  <dimension ref="A1:V1865"/>
  <sheetViews>
    <sheetView topLeftCell="M6" workbookViewId="0">
      <selection sqref="A1:V1865"/>
    </sheetView>
  </sheetViews>
  <sheetFormatPr defaultRowHeight="15" x14ac:dyDescent="0.25"/>
  <cols>
    <col min="3" max="3" width="11.140625" customWidth="1"/>
    <col min="4" max="4" width="12.140625" customWidth="1"/>
    <col min="6" max="6" width="13.28515625" customWidth="1"/>
    <col min="7" max="7" width="12.28515625" customWidth="1"/>
    <col min="10" max="10" width="11.140625" customWidth="1"/>
    <col min="12" max="12" width="10.42578125" customWidth="1"/>
    <col min="13" max="13" width="12.28515625" customWidth="1"/>
    <col min="16" max="16" width="10.7109375" customWidth="1"/>
    <col min="17" max="17" width="13.5703125" customWidth="1"/>
    <col min="18" max="18" width="16.28515625" customWidth="1"/>
    <col min="21" max="21" width="12.85546875" customWidth="1"/>
    <col min="22" max="22" width="10.140625" customWidth="1"/>
  </cols>
  <sheetData>
    <row r="1" spans="1:22" x14ac:dyDescent="0.25">
      <c r="A1" s="389" t="s">
        <v>294</v>
      </c>
      <c r="B1" s="389" t="s">
        <v>780</v>
      </c>
      <c r="C1" s="389" t="s">
        <v>781</v>
      </c>
      <c r="D1" s="389" t="s">
        <v>782</v>
      </c>
      <c r="E1" s="389" t="s">
        <v>783</v>
      </c>
      <c r="F1" s="433" t="s">
        <v>610</v>
      </c>
      <c r="G1" s="433" t="s">
        <v>441</v>
      </c>
      <c r="H1" s="433" t="s">
        <v>616</v>
      </c>
      <c r="I1" s="390" t="s">
        <v>292</v>
      </c>
      <c r="J1" s="420" t="s">
        <v>785</v>
      </c>
      <c r="K1" s="390" t="s">
        <v>299</v>
      </c>
      <c r="L1" s="390" t="s">
        <v>786</v>
      </c>
      <c r="M1" s="390" t="s">
        <v>400</v>
      </c>
      <c r="N1" s="390" t="s">
        <v>401</v>
      </c>
      <c r="O1" s="390" t="s">
        <v>521</v>
      </c>
      <c r="P1" s="390" t="s">
        <v>696</v>
      </c>
      <c r="Q1" s="424" t="s">
        <v>706</v>
      </c>
      <c r="R1" s="390" t="s">
        <v>697</v>
      </c>
      <c r="S1" s="434" t="s">
        <v>1</v>
      </c>
      <c r="T1" s="435" t="s">
        <v>778</v>
      </c>
      <c r="U1" s="436" t="s">
        <v>787</v>
      </c>
      <c r="V1" s="437" t="s">
        <v>930</v>
      </c>
    </row>
    <row r="2" spans="1:22" x14ac:dyDescent="0.25">
      <c r="A2" s="391">
        <v>1</v>
      </c>
      <c r="B2" s="391"/>
      <c r="C2" s="392"/>
      <c r="D2" s="392" t="s">
        <v>302</v>
      </c>
      <c r="E2" s="392" t="s">
        <v>303</v>
      </c>
      <c r="F2" s="392" t="s">
        <v>611</v>
      </c>
      <c r="G2" s="392" t="s">
        <v>612</v>
      </c>
      <c r="H2" s="392"/>
      <c r="I2" s="391" t="s">
        <v>304</v>
      </c>
      <c r="J2" s="392" t="s">
        <v>305</v>
      </c>
      <c r="K2" s="393">
        <v>44566</v>
      </c>
      <c r="L2" s="393">
        <v>45170</v>
      </c>
      <c r="M2" s="393">
        <v>46265</v>
      </c>
      <c r="N2" s="394">
        <v>3.0027397260273974</v>
      </c>
      <c r="O2" s="391">
        <v>65</v>
      </c>
      <c r="P2" s="391" t="s">
        <v>443</v>
      </c>
      <c r="Q2" s="400">
        <v>66943.95749999999</v>
      </c>
      <c r="R2" s="395">
        <v>46204</v>
      </c>
      <c r="S2" s="122" t="s">
        <v>777</v>
      </c>
      <c r="T2" s="423">
        <v>510559.0575</v>
      </c>
      <c r="U2" s="246" t="s">
        <v>784</v>
      </c>
      <c r="V2" s="247"/>
    </row>
    <row r="3" spans="1:22" x14ac:dyDescent="0.25">
      <c r="A3" s="391">
        <v>2</v>
      </c>
      <c r="B3" s="391"/>
      <c r="C3" s="392"/>
      <c r="D3" s="392" t="s">
        <v>308</v>
      </c>
      <c r="E3" s="392" t="s">
        <v>303</v>
      </c>
      <c r="F3" s="392" t="s">
        <v>611</v>
      </c>
      <c r="G3" s="392" t="s">
        <v>612</v>
      </c>
      <c r="H3" s="392" t="s">
        <v>616</v>
      </c>
      <c r="I3" s="391" t="s">
        <v>304</v>
      </c>
      <c r="J3" s="392" t="s">
        <v>309</v>
      </c>
      <c r="K3" s="393">
        <v>44571</v>
      </c>
      <c r="L3" s="393">
        <v>45170</v>
      </c>
      <c r="M3" s="393">
        <v>46265</v>
      </c>
      <c r="N3" s="394">
        <v>3.0027397260273974</v>
      </c>
      <c r="O3" s="391">
        <v>68</v>
      </c>
      <c r="P3" s="391" t="s">
        <v>443</v>
      </c>
      <c r="Q3" s="400">
        <v>71209.813499999989</v>
      </c>
      <c r="R3" s="395">
        <v>46204</v>
      </c>
      <c r="S3" s="122" t="s">
        <v>777</v>
      </c>
      <c r="T3" s="257">
        <v>790697.5334999999</v>
      </c>
      <c r="U3" s="246" t="s">
        <v>784</v>
      </c>
      <c r="V3" s="247"/>
    </row>
    <row r="4" spans="1:22" x14ac:dyDescent="0.25">
      <c r="A4" s="391">
        <v>3</v>
      </c>
      <c r="B4" s="391"/>
      <c r="C4" s="392"/>
      <c r="D4" s="392" t="s">
        <v>312</v>
      </c>
      <c r="E4" s="392" t="s">
        <v>303</v>
      </c>
      <c r="F4" s="392" t="s">
        <v>611</v>
      </c>
      <c r="G4" s="392" t="s">
        <v>612</v>
      </c>
      <c r="H4" s="392"/>
      <c r="I4" s="391" t="s">
        <v>304</v>
      </c>
      <c r="J4" s="392" t="s">
        <v>305</v>
      </c>
      <c r="K4" s="393">
        <v>44571</v>
      </c>
      <c r="L4" s="393">
        <v>45170</v>
      </c>
      <c r="M4" s="393">
        <v>46265</v>
      </c>
      <c r="N4" s="394">
        <v>3.0027397260273974</v>
      </c>
      <c r="O4" s="391">
        <v>68</v>
      </c>
      <c r="P4" s="391" t="s">
        <v>443</v>
      </c>
      <c r="Q4" s="400">
        <v>66210.857999999993</v>
      </c>
      <c r="R4" s="395">
        <v>46204</v>
      </c>
      <c r="S4" s="122" t="s">
        <v>777</v>
      </c>
      <c r="T4" s="257">
        <v>658702.848</v>
      </c>
      <c r="U4" s="246"/>
      <c r="V4" s="247"/>
    </row>
    <row r="5" spans="1:22" x14ac:dyDescent="0.25">
      <c r="A5" s="391">
        <v>4</v>
      </c>
      <c r="B5" s="391"/>
      <c r="C5" s="392"/>
      <c r="D5" s="392" t="s">
        <v>315</v>
      </c>
      <c r="E5" s="392" t="s">
        <v>303</v>
      </c>
      <c r="F5" s="392" t="s">
        <v>611</v>
      </c>
      <c r="G5" s="392" t="s">
        <v>612</v>
      </c>
      <c r="H5" s="392"/>
      <c r="I5" s="391" t="s">
        <v>304</v>
      </c>
      <c r="J5" s="392" t="s">
        <v>316</v>
      </c>
      <c r="K5" s="393">
        <v>44571</v>
      </c>
      <c r="L5" s="393">
        <v>45170</v>
      </c>
      <c r="M5" s="393">
        <v>46265</v>
      </c>
      <c r="N5" s="394">
        <v>3.0027397260273974</v>
      </c>
      <c r="O5" s="391">
        <v>68</v>
      </c>
      <c r="P5" s="391" t="s">
        <v>443</v>
      </c>
      <c r="Q5" s="400">
        <v>66210.857999999993</v>
      </c>
      <c r="R5" s="395">
        <v>46204</v>
      </c>
      <c r="S5" s="122" t="s">
        <v>777</v>
      </c>
      <c r="T5" s="257">
        <v>684354.25799999991</v>
      </c>
      <c r="U5" s="246"/>
      <c r="V5" s="247"/>
    </row>
    <row r="6" spans="1:22" x14ac:dyDescent="0.25">
      <c r="A6" s="391">
        <v>5</v>
      </c>
      <c r="B6" s="391"/>
      <c r="C6" s="392"/>
      <c r="D6" s="392" t="s">
        <v>319</v>
      </c>
      <c r="E6" s="392" t="s">
        <v>303</v>
      </c>
      <c r="F6" s="392" t="s">
        <v>611</v>
      </c>
      <c r="G6" s="392" t="s">
        <v>612</v>
      </c>
      <c r="H6" s="392" t="s">
        <v>616</v>
      </c>
      <c r="I6" s="391" t="s">
        <v>304</v>
      </c>
      <c r="J6" s="392" t="s">
        <v>309</v>
      </c>
      <c r="K6" s="393">
        <v>44571</v>
      </c>
      <c r="L6" s="393">
        <v>45170</v>
      </c>
      <c r="M6" s="393">
        <v>46265</v>
      </c>
      <c r="N6" s="394">
        <v>3.0027397260273974</v>
      </c>
      <c r="O6" s="391">
        <v>65</v>
      </c>
      <c r="P6" s="391" t="s">
        <v>443</v>
      </c>
      <c r="Q6" s="400">
        <v>55321.412999999993</v>
      </c>
      <c r="R6" s="395">
        <v>46204</v>
      </c>
      <c r="S6" s="122" t="s">
        <v>777</v>
      </c>
      <c r="T6" s="122"/>
      <c r="U6" s="246"/>
      <c r="V6" s="247"/>
    </row>
    <row r="7" spans="1:22" x14ac:dyDescent="0.25">
      <c r="A7" s="391">
        <v>6</v>
      </c>
      <c r="B7" s="391"/>
      <c r="C7" s="392"/>
      <c r="D7" s="392" t="s">
        <v>325</v>
      </c>
      <c r="E7" s="392" t="s">
        <v>303</v>
      </c>
      <c r="F7" s="392" t="s">
        <v>611</v>
      </c>
      <c r="G7" s="392" t="s">
        <v>612</v>
      </c>
      <c r="H7" s="392" t="s">
        <v>619</v>
      </c>
      <c r="I7" s="391" t="s">
        <v>304</v>
      </c>
      <c r="J7" s="392" t="s">
        <v>305</v>
      </c>
      <c r="K7" s="393">
        <v>44571</v>
      </c>
      <c r="L7" s="393">
        <v>45170</v>
      </c>
      <c r="M7" s="393">
        <v>46265</v>
      </c>
      <c r="N7" s="394">
        <v>3.0027397260273974</v>
      </c>
      <c r="O7" s="391">
        <v>60</v>
      </c>
      <c r="P7" s="391" t="s">
        <v>443</v>
      </c>
      <c r="Q7" s="400">
        <v>57983.267999999996</v>
      </c>
      <c r="R7" s="395">
        <v>46204</v>
      </c>
      <c r="S7" s="122" t="s">
        <v>777</v>
      </c>
      <c r="T7" s="122"/>
      <c r="U7" s="246"/>
      <c r="V7" s="247"/>
    </row>
    <row r="8" spans="1:22" x14ac:dyDescent="0.25">
      <c r="A8" s="391">
        <v>7</v>
      </c>
      <c r="B8" s="391"/>
      <c r="C8" s="392"/>
      <c r="D8" s="392" t="s">
        <v>328</v>
      </c>
      <c r="E8" s="392" t="s">
        <v>303</v>
      </c>
      <c r="F8" s="392" t="s">
        <v>611</v>
      </c>
      <c r="G8" s="392" t="s">
        <v>612</v>
      </c>
      <c r="H8" s="392" t="s">
        <v>621</v>
      </c>
      <c r="I8" s="391" t="s">
        <v>304</v>
      </c>
      <c r="J8" s="392" t="s">
        <v>329</v>
      </c>
      <c r="K8" s="393">
        <v>44571</v>
      </c>
      <c r="L8" s="393">
        <v>45170</v>
      </c>
      <c r="M8" s="393">
        <v>46265</v>
      </c>
      <c r="N8" s="394">
        <v>3.0027397260273974</v>
      </c>
      <c r="O8" s="391">
        <v>48</v>
      </c>
      <c r="P8" s="391" t="s">
        <v>443</v>
      </c>
      <c r="Q8" s="400">
        <v>37238.530500000001</v>
      </c>
      <c r="R8" s="395">
        <v>46204</v>
      </c>
      <c r="S8" s="122" t="s">
        <v>777</v>
      </c>
      <c r="T8" s="122"/>
      <c r="U8" s="246"/>
      <c r="V8" s="247"/>
    </row>
    <row r="9" spans="1:22" x14ac:dyDescent="0.25">
      <c r="A9" s="391">
        <v>8</v>
      </c>
      <c r="B9" s="391"/>
      <c r="C9" s="392"/>
      <c r="D9" s="392" t="s">
        <v>332</v>
      </c>
      <c r="E9" s="392" t="s">
        <v>303</v>
      </c>
      <c r="F9" s="392" t="s">
        <v>611</v>
      </c>
      <c r="G9" s="392" t="s">
        <v>612</v>
      </c>
      <c r="H9" s="392" t="s">
        <v>621</v>
      </c>
      <c r="I9" s="391" t="s">
        <v>304</v>
      </c>
      <c r="J9" s="392" t="s">
        <v>333</v>
      </c>
      <c r="K9" s="393">
        <v>44566</v>
      </c>
      <c r="L9" s="393">
        <v>45170</v>
      </c>
      <c r="M9" s="393">
        <v>46265</v>
      </c>
      <c r="N9" s="394">
        <v>3.0027397260273974</v>
      </c>
      <c r="O9" s="391">
        <v>35</v>
      </c>
      <c r="P9" s="391" t="s">
        <v>443</v>
      </c>
      <c r="Q9" s="400">
        <v>28450.630499999999</v>
      </c>
      <c r="R9" s="395">
        <v>46204</v>
      </c>
      <c r="S9" s="122" t="s">
        <v>777</v>
      </c>
      <c r="T9" s="122"/>
      <c r="U9" s="246"/>
      <c r="V9" s="247"/>
    </row>
    <row r="10" spans="1:22" x14ac:dyDescent="0.25">
      <c r="A10" s="391">
        <v>9</v>
      </c>
      <c r="B10" s="391"/>
      <c r="C10" s="392"/>
      <c r="D10" s="392" t="s">
        <v>308</v>
      </c>
      <c r="E10" s="392" t="s">
        <v>303</v>
      </c>
      <c r="F10" s="392" t="s">
        <v>620</v>
      </c>
      <c r="G10" s="392"/>
      <c r="H10" s="392"/>
      <c r="I10" s="391" t="s">
        <v>336</v>
      </c>
      <c r="J10" s="392" t="s">
        <v>337</v>
      </c>
      <c r="K10" s="393">
        <v>44566</v>
      </c>
      <c r="L10" s="393">
        <v>45170</v>
      </c>
      <c r="M10" s="393">
        <v>46265</v>
      </c>
      <c r="N10" s="394">
        <v>3.0027397260273974</v>
      </c>
      <c r="O10" s="391">
        <v>59</v>
      </c>
      <c r="P10" s="391" t="s">
        <v>443</v>
      </c>
      <c r="Q10" s="400">
        <v>0</v>
      </c>
      <c r="R10" s="395">
        <v>46204</v>
      </c>
      <c r="S10" s="122" t="s">
        <v>777</v>
      </c>
      <c r="T10" s="122"/>
      <c r="U10" s="246"/>
      <c r="V10" s="247"/>
    </row>
    <row r="11" spans="1:22" x14ac:dyDescent="0.25">
      <c r="A11" s="391">
        <v>10</v>
      </c>
      <c r="B11" s="391"/>
      <c r="C11" s="392"/>
      <c r="D11" s="392" t="s">
        <v>340</v>
      </c>
      <c r="E11" s="392" t="s">
        <v>303</v>
      </c>
      <c r="F11" s="392" t="s">
        <v>620</v>
      </c>
      <c r="G11" s="392"/>
      <c r="H11" s="392"/>
      <c r="I11" s="391" t="s">
        <v>304</v>
      </c>
      <c r="J11" s="392" t="s">
        <v>305</v>
      </c>
      <c r="K11" s="393">
        <v>44571</v>
      </c>
      <c r="L11" s="393">
        <v>45170</v>
      </c>
      <c r="M11" s="393">
        <v>46265</v>
      </c>
      <c r="N11" s="394">
        <v>3.0027397260273974</v>
      </c>
      <c r="O11" s="391">
        <v>52</v>
      </c>
      <c r="P11" s="391" t="s">
        <v>443</v>
      </c>
      <c r="Q11" s="400">
        <v>14916.972</v>
      </c>
      <c r="R11" s="395">
        <v>46204</v>
      </c>
      <c r="S11" s="122" t="s">
        <v>777</v>
      </c>
      <c r="T11" s="122"/>
      <c r="U11" s="246"/>
      <c r="V11" s="247"/>
    </row>
    <row r="12" spans="1:22" x14ac:dyDescent="0.25">
      <c r="A12" s="391">
        <v>11</v>
      </c>
      <c r="B12" s="391"/>
      <c r="C12" s="392"/>
      <c r="D12" s="392" t="s">
        <v>343</v>
      </c>
      <c r="E12" s="392" t="s">
        <v>303</v>
      </c>
      <c r="F12" s="392" t="s">
        <v>611</v>
      </c>
      <c r="G12" s="392" t="s">
        <v>612</v>
      </c>
      <c r="H12" s="392" t="s">
        <v>616</v>
      </c>
      <c r="I12" s="391" t="s">
        <v>304</v>
      </c>
      <c r="J12" s="392" t="s">
        <v>316</v>
      </c>
      <c r="K12" s="393">
        <v>44571</v>
      </c>
      <c r="L12" s="393">
        <v>45170</v>
      </c>
      <c r="M12" s="393">
        <v>46265</v>
      </c>
      <c r="N12" s="394">
        <v>3.0027397260273974</v>
      </c>
      <c r="O12" s="391">
        <v>63</v>
      </c>
      <c r="P12" s="391" t="s">
        <v>443</v>
      </c>
      <c r="Q12" s="400">
        <v>55871.749499999991</v>
      </c>
      <c r="R12" s="395">
        <v>46204</v>
      </c>
      <c r="S12" s="122" t="s">
        <v>777</v>
      </c>
      <c r="T12" s="122"/>
      <c r="U12" s="246"/>
      <c r="V12" s="247"/>
    </row>
    <row r="13" spans="1:22" x14ac:dyDescent="0.25">
      <c r="A13" s="391">
        <v>12</v>
      </c>
      <c r="B13" s="391"/>
      <c r="C13" s="392"/>
      <c r="D13" s="392" t="s">
        <v>346</v>
      </c>
      <c r="E13" s="392" t="s">
        <v>303</v>
      </c>
      <c r="F13" s="392" t="s">
        <v>611</v>
      </c>
      <c r="G13" s="392" t="s">
        <v>612</v>
      </c>
      <c r="H13" s="392"/>
      <c r="I13" s="391" t="s">
        <v>304</v>
      </c>
      <c r="J13" s="392" t="s">
        <v>333</v>
      </c>
      <c r="K13" s="393">
        <v>44608</v>
      </c>
      <c r="L13" s="393">
        <v>45170</v>
      </c>
      <c r="M13" s="393">
        <v>46265</v>
      </c>
      <c r="N13" s="394">
        <v>3.0027397260273974</v>
      </c>
      <c r="O13" s="391">
        <v>66</v>
      </c>
      <c r="P13" s="391" t="s">
        <v>443</v>
      </c>
      <c r="Q13" s="400">
        <v>75917.625</v>
      </c>
      <c r="R13" s="395">
        <v>46204</v>
      </c>
      <c r="S13" s="122" t="s">
        <v>777</v>
      </c>
      <c r="T13" s="122"/>
      <c r="U13" s="246"/>
      <c r="V13" s="247"/>
    </row>
    <row r="14" spans="1:22" x14ac:dyDescent="0.25">
      <c r="A14" s="391">
        <v>13</v>
      </c>
      <c r="B14" s="391"/>
      <c r="C14" s="392"/>
      <c r="D14" s="392" t="s">
        <v>349</v>
      </c>
      <c r="E14" s="392" t="s">
        <v>303</v>
      </c>
      <c r="F14" s="392" t="s">
        <v>620</v>
      </c>
      <c r="G14" s="392"/>
      <c r="H14" s="392"/>
      <c r="I14" s="391" t="s">
        <v>304</v>
      </c>
      <c r="J14" s="392" t="s">
        <v>333</v>
      </c>
      <c r="K14" s="393">
        <v>44816</v>
      </c>
      <c r="L14" s="393">
        <v>45170</v>
      </c>
      <c r="M14" s="393">
        <v>46265</v>
      </c>
      <c r="N14" s="394">
        <v>3.0027397260273974</v>
      </c>
      <c r="O14" s="391">
        <v>55</v>
      </c>
      <c r="P14" s="391" t="s">
        <v>443</v>
      </c>
      <c r="Q14" s="400">
        <v>0</v>
      </c>
      <c r="R14" s="395">
        <v>46204</v>
      </c>
      <c r="S14" s="122" t="s">
        <v>777</v>
      </c>
      <c r="T14" s="122"/>
      <c r="U14" s="246"/>
      <c r="V14" s="247"/>
    </row>
    <row r="15" spans="1:22" x14ac:dyDescent="0.25">
      <c r="A15" s="391">
        <v>14</v>
      </c>
      <c r="B15" s="391"/>
      <c r="C15" s="392"/>
      <c r="D15" s="392" t="s">
        <v>352</v>
      </c>
      <c r="E15" s="392" t="s">
        <v>303</v>
      </c>
      <c r="F15" s="392" t="s">
        <v>611</v>
      </c>
      <c r="G15" s="392" t="s">
        <v>612</v>
      </c>
      <c r="H15" s="392"/>
      <c r="I15" s="391" t="s">
        <v>304</v>
      </c>
      <c r="J15" s="392" t="s">
        <v>333</v>
      </c>
      <c r="K15" s="393">
        <v>44809</v>
      </c>
      <c r="L15" s="393">
        <v>45170</v>
      </c>
      <c r="M15" s="393">
        <v>46265</v>
      </c>
      <c r="N15" s="394">
        <v>3.0027397260273974</v>
      </c>
      <c r="O15" s="391">
        <v>38</v>
      </c>
      <c r="P15" s="391" t="s">
        <v>443</v>
      </c>
      <c r="Q15" s="400">
        <v>19591.897499999999</v>
      </c>
      <c r="R15" s="395">
        <v>46204</v>
      </c>
      <c r="S15" s="122" t="s">
        <v>777</v>
      </c>
      <c r="T15" s="122"/>
      <c r="U15" s="246"/>
      <c r="V15" s="247"/>
    </row>
    <row r="16" spans="1:22" x14ac:dyDescent="0.25">
      <c r="A16" s="391">
        <v>15</v>
      </c>
      <c r="B16" s="391"/>
      <c r="C16" s="392"/>
      <c r="D16" s="392" t="s">
        <v>355</v>
      </c>
      <c r="E16" s="392" t="s">
        <v>303</v>
      </c>
      <c r="F16" s="392" t="s">
        <v>620</v>
      </c>
      <c r="G16" s="392"/>
      <c r="H16" s="392"/>
      <c r="I16" s="391" t="s">
        <v>304</v>
      </c>
      <c r="J16" s="392" t="s">
        <v>356</v>
      </c>
      <c r="K16" s="393">
        <v>44831</v>
      </c>
      <c r="L16" s="393">
        <v>45170</v>
      </c>
      <c r="M16" s="393">
        <v>46265</v>
      </c>
      <c r="N16" s="394">
        <v>3.0027397260273974</v>
      </c>
      <c r="O16" s="391">
        <v>39</v>
      </c>
      <c r="P16" s="391" t="s">
        <v>443</v>
      </c>
      <c r="Q16" s="400">
        <v>8431.7204999999994</v>
      </c>
      <c r="R16" s="395">
        <v>46204</v>
      </c>
      <c r="S16" s="122" t="s">
        <v>777</v>
      </c>
      <c r="T16" s="122"/>
      <c r="U16" s="246"/>
      <c r="V16" s="247"/>
    </row>
    <row r="17" spans="1:22" x14ac:dyDescent="0.25">
      <c r="A17" s="391">
        <v>16</v>
      </c>
      <c r="B17" s="391"/>
      <c r="C17" s="392"/>
      <c r="D17" s="392" t="s">
        <v>359</v>
      </c>
      <c r="E17" s="392" t="s">
        <v>303</v>
      </c>
      <c r="F17" s="392" t="s">
        <v>620</v>
      </c>
      <c r="G17" s="392"/>
      <c r="H17" s="392"/>
      <c r="I17" s="391" t="s">
        <v>304</v>
      </c>
      <c r="J17" s="392" t="s">
        <v>333</v>
      </c>
      <c r="K17" s="393">
        <v>44970</v>
      </c>
      <c r="L17" s="393">
        <v>45170</v>
      </c>
      <c r="M17" s="393">
        <v>46265</v>
      </c>
      <c r="N17" s="394">
        <v>3.0027397260273974</v>
      </c>
      <c r="O17" s="391">
        <v>39</v>
      </c>
      <c r="P17" s="391" t="s">
        <v>443</v>
      </c>
      <c r="Q17" s="400">
        <v>10817.425499999999</v>
      </c>
      <c r="R17" s="395">
        <v>46204</v>
      </c>
      <c r="S17" s="122" t="s">
        <v>777</v>
      </c>
      <c r="T17" s="122"/>
      <c r="U17" s="246"/>
      <c r="V17" s="247"/>
    </row>
    <row r="18" spans="1:22" x14ac:dyDescent="0.25">
      <c r="A18" s="391">
        <v>17</v>
      </c>
      <c r="B18" s="391"/>
      <c r="C18" s="392"/>
      <c r="D18" s="392" t="s">
        <v>362</v>
      </c>
      <c r="E18" s="392" t="s">
        <v>303</v>
      </c>
      <c r="F18" s="392" t="s">
        <v>620</v>
      </c>
      <c r="G18" s="392"/>
      <c r="H18" s="392"/>
      <c r="I18" s="391" t="s">
        <v>304</v>
      </c>
      <c r="J18" s="392" t="s">
        <v>305</v>
      </c>
      <c r="K18" s="393">
        <v>45152</v>
      </c>
      <c r="L18" s="393">
        <v>45170</v>
      </c>
      <c r="M18" s="393">
        <v>46265</v>
      </c>
      <c r="N18" s="394">
        <v>3.0027397260273974</v>
      </c>
      <c r="O18" s="391">
        <v>45</v>
      </c>
      <c r="P18" s="391" t="s">
        <v>443</v>
      </c>
      <c r="Q18" s="400">
        <v>8457.3720000000012</v>
      </c>
      <c r="R18" s="395">
        <v>46204</v>
      </c>
      <c r="S18" s="122" t="s">
        <v>777</v>
      </c>
      <c r="T18" s="122"/>
      <c r="U18" s="246"/>
      <c r="V18" s="247"/>
    </row>
    <row r="19" spans="1:22" x14ac:dyDescent="0.25">
      <c r="A19" s="391">
        <v>18</v>
      </c>
      <c r="B19" s="391"/>
      <c r="C19" s="392"/>
      <c r="D19" s="392" t="s">
        <v>359</v>
      </c>
      <c r="E19" s="392" t="s">
        <v>303</v>
      </c>
      <c r="F19" s="392" t="s">
        <v>611</v>
      </c>
      <c r="G19" s="392" t="s">
        <v>612</v>
      </c>
      <c r="H19" s="392" t="s">
        <v>616</v>
      </c>
      <c r="I19" s="391" t="s">
        <v>304</v>
      </c>
      <c r="J19" s="392" t="s">
        <v>333</v>
      </c>
      <c r="K19" s="393">
        <v>45236</v>
      </c>
      <c r="L19" s="401">
        <v>45236</v>
      </c>
      <c r="M19" s="393">
        <v>46265</v>
      </c>
      <c r="N19" s="394">
        <v>2.8219178082191783</v>
      </c>
      <c r="O19" s="391">
        <v>37</v>
      </c>
      <c r="P19" s="391" t="s">
        <v>443</v>
      </c>
      <c r="Q19" s="400">
        <v>23247.966</v>
      </c>
      <c r="R19" s="395">
        <v>46204</v>
      </c>
      <c r="S19" s="122" t="s">
        <v>777</v>
      </c>
      <c r="T19" s="122"/>
      <c r="U19" s="246"/>
      <c r="V19" s="247"/>
    </row>
    <row r="20" spans="1:22" x14ac:dyDescent="0.25">
      <c r="A20" s="391">
        <v>19</v>
      </c>
      <c r="B20" s="391"/>
      <c r="C20" s="392"/>
      <c r="D20" s="392" t="s">
        <v>367</v>
      </c>
      <c r="E20" s="392" t="s">
        <v>303</v>
      </c>
      <c r="F20" s="392" t="s">
        <v>611</v>
      </c>
      <c r="G20" s="392" t="s">
        <v>612</v>
      </c>
      <c r="H20" s="392"/>
      <c r="I20" s="391" t="s">
        <v>304</v>
      </c>
      <c r="J20" s="392" t="s">
        <v>368</v>
      </c>
      <c r="K20" s="393">
        <v>45411</v>
      </c>
      <c r="L20" s="401">
        <v>45411</v>
      </c>
      <c r="M20" s="393">
        <v>46265</v>
      </c>
      <c r="N20" s="394">
        <v>2.3424657534246576</v>
      </c>
      <c r="O20" s="391">
        <v>59</v>
      </c>
      <c r="P20" s="391" t="s">
        <v>443</v>
      </c>
      <c r="Q20" s="400">
        <v>55867.360500000003</v>
      </c>
      <c r="R20" s="395">
        <v>46204</v>
      </c>
      <c r="S20" s="122" t="s">
        <v>777</v>
      </c>
      <c r="T20" s="122"/>
      <c r="U20" s="246"/>
      <c r="V20" s="247"/>
    </row>
    <row r="21" spans="1:22" x14ac:dyDescent="0.25">
      <c r="A21" s="391">
        <v>20</v>
      </c>
      <c r="B21" s="391"/>
      <c r="C21" s="392"/>
      <c r="D21" s="392" t="s">
        <v>371</v>
      </c>
      <c r="E21" s="392" t="s">
        <v>303</v>
      </c>
      <c r="F21" s="392" t="s">
        <v>611</v>
      </c>
      <c r="G21" s="392"/>
      <c r="H21" s="392" t="s">
        <v>621</v>
      </c>
      <c r="I21" s="391" t="s">
        <v>304</v>
      </c>
      <c r="J21" s="392" t="s">
        <v>333</v>
      </c>
      <c r="K21" s="393">
        <v>45454</v>
      </c>
      <c r="L21" s="401">
        <v>45454</v>
      </c>
      <c r="M21" s="393">
        <v>46265</v>
      </c>
      <c r="N21" s="394">
        <v>2.2246575342465755</v>
      </c>
      <c r="O21" s="391">
        <v>38</v>
      </c>
      <c r="P21" s="391" t="s">
        <v>443</v>
      </c>
      <c r="Q21" s="400">
        <v>18129.425499999998</v>
      </c>
      <c r="R21" s="395">
        <v>46204</v>
      </c>
      <c r="S21" s="122" t="s">
        <v>777</v>
      </c>
      <c r="T21" s="122"/>
      <c r="U21" s="246"/>
      <c r="V21" s="247"/>
    </row>
    <row r="22" spans="1:22" x14ac:dyDescent="0.25">
      <c r="A22" s="391">
        <v>21</v>
      </c>
      <c r="B22" s="391"/>
      <c r="C22" s="392"/>
      <c r="D22" s="392" t="s">
        <v>374</v>
      </c>
      <c r="E22" s="392" t="s">
        <v>303</v>
      </c>
      <c r="F22" s="392" t="s">
        <v>620</v>
      </c>
      <c r="G22" s="392"/>
      <c r="H22" s="392"/>
      <c r="I22" s="391" t="s">
        <v>304</v>
      </c>
      <c r="J22" s="392" t="s">
        <v>333</v>
      </c>
      <c r="K22" s="393">
        <v>45600</v>
      </c>
      <c r="L22" s="401">
        <v>45600</v>
      </c>
      <c r="M22" s="393">
        <v>46265</v>
      </c>
      <c r="N22" s="394">
        <v>1.8246575342465754</v>
      </c>
      <c r="O22" s="391">
        <v>65</v>
      </c>
      <c r="P22" s="391" t="s">
        <v>443</v>
      </c>
      <c r="Q22" s="400">
        <v>32874.145499999999</v>
      </c>
      <c r="R22" s="395">
        <v>46204</v>
      </c>
      <c r="S22" s="122" t="s">
        <v>777</v>
      </c>
      <c r="T22" s="122"/>
      <c r="U22" s="246"/>
      <c r="V22" s="247"/>
    </row>
    <row r="23" spans="1:22" x14ac:dyDescent="0.25">
      <c r="A23" s="391">
        <v>22</v>
      </c>
      <c r="B23" s="391"/>
      <c r="C23" s="392"/>
      <c r="D23" s="392" t="s">
        <v>380</v>
      </c>
      <c r="E23" s="392" t="s">
        <v>303</v>
      </c>
      <c r="F23" s="392" t="s">
        <v>611</v>
      </c>
      <c r="G23" s="392" t="s">
        <v>612</v>
      </c>
      <c r="H23" s="392" t="s">
        <v>616</v>
      </c>
      <c r="I23" s="391" t="s">
        <v>304</v>
      </c>
      <c r="J23" s="392" t="s">
        <v>309</v>
      </c>
      <c r="K23" s="393">
        <v>45677</v>
      </c>
      <c r="L23" s="401">
        <v>45677</v>
      </c>
      <c r="M23" s="393">
        <v>46265</v>
      </c>
      <c r="N23" s="394">
        <v>1.6136986301369862</v>
      </c>
      <c r="O23" s="391">
        <v>65</v>
      </c>
      <c r="P23" s="391" t="s">
        <v>443</v>
      </c>
      <c r="Q23" s="400">
        <v>63579.631499999996</v>
      </c>
      <c r="R23" s="395">
        <v>46204</v>
      </c>
      <c r="S23" s="122" t="s">
        <v>777</v>
      </c>
      <c r="T23" s="122"/>
      <c r="U23" s="246"/>
      <c r="V23" s="247"/>
    </row>
    <row r="24" spans="1:22" x14ac:dyDescent="0.25">
      <c r="A24" s="391">
        <v>23</v>
      </c>
      <c r="B24" s="391"/>
      <c r="C24" s="392"/>
      <c r="D24" s="392" t="s">
        <v>384</v>
      </c>
      <c r="E24" s="392" t="s">
        <v>303</v>
      </c>
      <c r="F24" s="392" t="s">
        <v>611</v>
      </c>
      <c r="G24" s="392"/>
      <c r="H24" s="392"/>
      <c r="I24" s="391" t="s">
        <v>304</v>
      </c>
      <c r="J24" s="392" t="s">
        <v>333</v>
      </c>
      <c r="K24" s="393">
        <v>45831</v>
      </c>
      <c r="L24" s="401">
        <v>45831</v>
      </c>
      <c r="M24" s="393">
        <v>46265</v>
      </c>
      <c r="N24" s="394">
        <v>1.1917808219178083</v>
      </c>
      <c r="O24" s="391">
        <v>40</v>
      </c>
      <c r="P24" s="391" t="s">
        <v>443</v>
      </c>
      <c r="Q24" s="400">
        <v>26903.897499999999</v>
      </c>
      <c r="R24" s="395">
        <v>46204</v>
      </c>
      <c r="S24" s="122" t="s">
        <v>777</v>
      </c>
      <c r="T24" s="122"/>
      <c r="U24" s="246"/>
      <c r="V24" s="247"/>
    </row>
    <row r="25" spans="1:22" x14ac:dyDescent="0.25">
      <c r="A25" s="391">
        <v>24</v>
      </c>
      <c r="B25" s="391"/>
      <c r="C25" s="392"/>
      <c r="D25" s="392" t="s">
        <v>386</v>
      </c>
      <c r="E25" s="392" t="s">
        <v>303</v>
      </c>
      <c r="F25" s="392" t="s">
        <v>620</v>
      </c>
      <c r="G25" s="392"/>
      <c r="H25" s="392"/>
      <c r="I25" s="391" t="s">
        <v>304</v>
      </c>
      <c r="J25" s="392" t="s">
        <v>333</v>
      </c>
      <c r="K25" s="393">
        <v>45887</v>
      </c>
      <c r="L25" s="401">
        <v>45887</v>
      </c>
      <c r="M25" s="393">
        <v>46265</v>
      </c>
      <c r="N25" s="394">
        <v>1.0383561643835617</v>
      </c>
      <c r="O25" s="391"/>
      <c r="P25" s="391" t="s">
        <v>443</v>
      </c>
      <c r="Q25" s="400">
        <v>7187.0820000000003</v>
      </c>
      <c r="R25" s="395">
        <v>46204</v>
      </c>
      <c r="S25" s="122" t="s">
        <v>777</v>
      </c>
      <c r="T25" s="122"/>
      <c r="U25" s="246"/>
      <c r="V25" s="247"/>
    </row>
    <row r="26" spans="1:22" x14ac:dyDescent="0.25">
      <c r="A26" s="391">
        <v>25</v>
      </c>
      <c r="B26" s="391"/>
      <c r="C26" s="392"/>
      <c r="D26" s="392" t="s">
        <v>388</v>
      </c>
      <c r="E26" s="392" t="s">
        <v>303</v>
      </c>
      <c r="F26" s="392" t="s">
        <v>620</v>
      </c>
      <c r="G26" s="392"/>
      <c r="H26" s="392"/>
      <c r="I26" s="391" t="s">
        <v>389</v>
      </c>
      <c r="J26" s="392" t="s">
        <v>333</v>
      </c>
      <c r="K26" s="393">
        <v>45873</v>
      </c>
      <c r="L26" s="401">
        <v>45873</v>
      </c>
      <c r="M26" s="393">
        <v>46265</v>
      </c>
      <c r="N26" s="394">
        <v>1.0767123287671232</v>
      </c>
      <c r="O26" s="391"/>
      <c r="P26" s="391" t="s">
        <v>443</v>
      </c>
      <c r="Q26" s="400">
        <v>6740.3595000000005</v>
      </c>
      <c r="R26" s="395">
        <v>46204</v>
      </c>
      <c r="S26" s="122" t="s">
        <v>777</v>
      </c>
      <c r="T26" s="122"/>
      <c r="U26" s="246"/>
      <c r="V26" s="247"/>
    </row>
    <row r="27" spans="1:22" x14ac:dyDescent="0.25">
      <c r="A27" s="391">
        <v>26</v>
      </c>
      <c r="B27" s="391"/>
      <c r="C27" s="392"/>
      <c r="D27" s="392" t="s">
        <v>391</v>
      </c>
      <c r="E27" s="392" t="s">
        <v>303</v>
      </c>
      <c r="F27" s="392" t="s">
        <v>620</v>
      </c>
      <c r="G27" s="392"/>
      <c r="H27" s="392"/>
      <c r="I27" s="391" t="s">
        <v>304</v>
      </c>
      <c r="J27" s="392" t="s">
        <v>333</v>
      </c>
      <c r="K27" s="393">
        <v>45901</v>
      </c>
      <c r="L27" s="401">
        <v>45901</v>
      </c>
      <c r="M27" s="393">
        <v>46265</v>
      </c>
      <c r="N27" s="394">
        <v>1</v>
      </c>
      <c r="O27" s="391"/>
      <c r="P27" s="391" t="s">
        <v>443</v>
      </c>
      <c r="Q27" s="400">
        <v>6108.3960000000006</v>
      </c>
      <c r="R27" s="395">
        <v>46204</v>
      </c>
      <c r="S27" s="122" t="s">
        <v>777</v>
      </c>
      <c r="T27" s="122"/>
      <c r="U27" s="122"/>
      <c r="V27" s="122"/>
    </row>
    <row r="28" spans="1:22" x14ac:dyDescent="0.25">
      <c r="A28" s="391">
        <v>27</v>
      </c>
      <c r="B28" s="391"/>
      <c r="C28" s="392"/>
      <c r="D28" s="392" t="s">
        <v>395</v>
      </c>
      <c r="E28" s="392" t="s">
        <v>303</v>
      </c>
      <c r="F28" s="392" t="s">
        <v>611</v>
      </c>
      <c r="G28" s="392"/>
      <c r="H28" s="392" t="s">
        <v>616</v>
      </c>
      <c r="I28" s="391" t="s">
        <v>304</v>
      </c>
      <c r="J28" s="392" t="s">
        <v>333</v>
      </c>
      <c r="K28" s="393">
        <v>45978</v>
      </c>
      <c r="L28" s="401">
        <v>45978</v>
      </c>
      <c r="M28" s="393">
        <v>46265</v>
      </c>
      <c r="N28" s="394">
        <v>0.78904109589041094</v>
      </c>
      <c r="O28" s="391"/>
      <c r="P28" s="391" t="s">
        <v>443</v>
      </c>
      <c r="Q28" s="400">
        <v>14576.750999999998</v>
      </c>
      <c r="R28" s="395">
        <v>46204</v>
      </c>
      <c r="S28" s="122" t="s">
        <v>777</v>
      </c>
      <c r="T28" s="122"/>
      <c r="U28" s="122"/>
      <c r="V28" s="122"/>
    </row>
    <row r="29" spans="1:22" x14ac:dyDescent="0.25">
      <c r="A29" s="391">
        <v>28</v>
      </c>
      <c r="B29" s="391"/>
      <c r="C29" s="392"/>
      <c r="D29" s="392" t="s">
        <v>397</v>
      </c>
      <c r="E29" s="392" t="s">
        <v>303</v>
      </c>
      <c r="F29" s="392" t="s">
        <v>620</v>
      </c>
      <c r="G29" s="392"/>
      <c r="H29" s="392"/>
      <c r="I29" s="391" t="s">
        <v>304</v>
      </c>
      <c r="J29" s="392" t="s">
        <v>333</v>
      </c>
      <c r="K29" s="393">
        <v>46006</v>
      </c>
      <c r="L29" s="401">
        <v>46006</v>
      </c>
      <c r="M29" s="393">
        <v>46265</v>
      </c>
      <c r="N29" s="394">
        <v>0.71232876712328763</v>
      </c>
      <c r="O29" s="391"/>
      <c r="P29" s="391" t="s">
        <v>443</v>
      </c>
      <c r="Q29" s="400">
        <v>8381.5409999999993</v>
      </c>
      <c r="R29" s="395">
        <v>46204</v>
      </c>
      <c r="S29" s="122" t="s">
        <v>777</v>
      </c>
      <c r="T29" s="122"/>
      <c r="U29" s="122"/>
      <c r="V29" s="122"/>
    </row>
    <row r="30" spans="1:22" x14ac:dyDescent="0.25">
      <c r="A30" s="391">
        <v>29</v>
      </c>
      <c r="B30" s="391"/>
      <c r="C30" s="392"/>
      <c r="D30" s="392" t="s">
        <v>399</v>
      </c>
      <c r="E30" s="392" t="s">
        <v>303</v>
      </c>
      <c r="F30" s="392" t="s">
        <v>620</v>
      </c>
      <c r="G30" s="392"/>
      <c r="H30" s="392"/>
      <c r="I30" s="391" t="s">
        <v>304</v>
      </c>
      <c r="J30" s="392" t="s">
        <v>356</v>
      </c>
      <c r="K30" s="393">
        <v>46006</v>
      </c>
      <c r="L30" s="401">
        <v>46006</v>
      </c>
      <c r="M30" s="393">
        <v>46265</v>
      </c>
      <c r="N30" s="394">
        <v>0.71232876712328763</v>
      </c>
      <c r="O30" s="391"/>
      <c r="P30" s="391" t="s">
        <v>443</v>
      </c>
      <c r="Q30" s="400">
        <v>7318.8359999999993</v>
      </c>
      <c r="R30" s="395">
        <v>46204</v>
      </c>
      <c r="S30" s="122" t="s">
        <v>777</v>
      </c>
      <c r="T30" s="122"/>
      <c r="U30" s="122"/>
      <c r="V30" s="122"/>
    </row>
    <row r="31" spans="1:22" x14ac:dyDescent="0.25">
      <c r="A31" s="391">
        <v>30</v>
      </c>
      <c r="B31" s="422"/>
      <c r="C31" s="392"/>
      <c r="D31" s="396" t="s">
        <v>381</v>
      </c>
      <c r="E31" s="392"/>
      <c r="F31" s="392" t="s">
        <v>611</v>
      </c>
      <c r="G31" s="392" t="s">
        <v>612</v>
      </c>
      <c r="H31" s="392" t="s">
        <v>616</v>
      </c>
      <c r="I31" s="391"/>
      <c r="J31" s="396" t="s">
        <v>309</v>
      </c>
      <c r="K31" s="393">
        <v>46055</v>
      </c>
      <c r="L31" s="401">
        <v>46055</v>
      </c>
      <c r="M31" s="393">
        <v>46265</v>
      </c>
      <c r="N31" s="394">
        <v>0.57808219178082187</v>
      </c>
      <c r="O31" s="391"/>
      <c r="P31" s="391" t="s">
        <v>443</v>
      </c>
      <c r="Q31" s="400">
        <v>21633</v>
      </c>
      <c r="R31" s="395">
        <v>46204</v>
      </c>
      <c r="S31" s="122" t="s">
        <v>777</v>
      </c>
      <c r="T31" s="122"/>
      <c r="U31" s="122"/>
      <c r="V31" s="122"/>
    </row>
    <row r="32" spans="1:22" x14ac:dyDescent="0.25">
      <c r="A32" s="391">
        <v>31</v>
      </c>
      <c r="B32" s="422"/>
      <c r="C32" s="397"/>
      <c r="D32" s="396" t="s">
        <v>352</v>
      </c>
      <c r="E32" s="398"/>
      <c r="F32" s="392" t="s">
        <v>611</v>
      </c>
      <c r="G32" s="392" t="s">
        <v>612</v>
      </c>
      <c r="H32" s="392" t="s">
        <v>616</v>
      </c>
      <c r="I32" s="402"/>
      <c r="J32" s="396" t="s">
        <v>356</v>
      </c>
      <c r="K32" s="393">
        <v>46083</v>
      </c>
      <c r="L32" s="401">
        <v>46083</v>
      </c>
      <c r="M32" s="393">
        <v>46265</v>
      </c>
      <c r="N32" s="394">
        <v>0.50136986301369868</v>
      </c>
      <c r="O32" s="398"/>
      <c r="P32" s="391" t="s">
        <v>443</v>
      </c>
      <c r="Q32" s="400">
        <v>22668.43</v>
      </c>
      <c r="R32" s="395">
        <v>46204</v>
      </c>
      <c r="S32" s="122" t="s">
        <v>777</v>
      </c>
      <c r="T32" s="122"/>
      <c r="U32" s="122"/>
      <c r="V32" s="122"/>
    </row>
    <row r="33" spans="1:22" x14ac:dyDescent="0.25">
      <c r="A33" s="391">
        <v>32</v>
      </c>
      <c r="B33" s="422"/>
      <c r="C33" s="392"/>
      <c r="D33" s="396" t="s">
        <v>414</v>
      </c>
      <c r="E33" s="398"/>
      <c r="F33" s="392" t="s">
        <v>620</v>
      </c>
      <c r="G33" s="398"/>
      <c r="H33" s="398"/>
      <c r="I33" s="402"/>
      <c r="J33" s="396" t="s">
        <v>333</v>
      </c>
      <c r="K33" s="393">
        <v>46104</v>
      </c>
      <c r="L33" s="401">
        <v>46104</v>
      </c>
      <c r="M33" s="393">
        <v>46265</v>
      </c>
      <c r="N33" s="394">
        <v>0.44383561643835617</v>
      </c>
      <c r="O33" s="399"/>
      <c r="P33" s="391" t="s">
        <v>443</v>
      </c>
      <c r="Q33" s="400">
        <v>6845.84</v>
      </c>
      <c r="R33" s="395">
        <v>46204</v>
      </c>
      <c r="S33" s="122" t="s">
        <v>777</v>
      </c>
      <c r="T33" s="122"/>
      <c r="U33" s="122"/>
      <c r="V33" s="122"/>
    </row>
    <row r="34" spans="1:22" x14ac:dyDescent="0.25">
      <c r="A34" s="391">
        <v>33</v>
      </c>
      <c r="B34" s="422"/>
      <c r="C34" s="392"/>
      <c r="D34" s="392" t="s">
        <v>648</v>
      </c>
      <c r="E34" s="398"/>
      <c r="F34" s="392"/>
      <c r="G34" s="398"/>
      <c r="H34" s="398"/>
      <c r="I34" s="402"/>
      <c r="J34" s="392" t="s">
        <v>650</v>
      </c>
      <c r="K34" s="393">
        <v>46155</v>
      </c>
      <c r="L34" s="401"/>
      <c r="M34" s="393"/>
      <c r="N34" s="394">
        <v>2.7397260273972603E-3</v>
      </c>
      <c r="O34" s="399"/>
      <c r="P34" s="391" t="s">
        <v>443</v>
      </c>
      <c r="Q34" s="400">
        <v>8100</v>
      </c>
      <c r="R34" s="395">
        <v>46204</v>
      </c>
      <c r="S34" s="122" t="s">
        <v>777</v>
      </c>
      <c r="T34" s="122"/>
      <c r="U34" s="122"/>
      <c r="V34" s="122"/>
    </row>
    <row r="35" spans="1:22" x14ac:dyDescent="0.25">
      <c r="A35" s="391">
        <v>34</v>
      </c>
      <c r="B35" s="422"/>
      <c r="C35" s="392"/>
      <c r="D35" s="392" t="s">
        <v>649</v>
      </c>
      <c r="E35" s="398"/>
      <c r="F35" s="392"/>
      <c r="G35" s="398"/>
      <c r="H35" s="398"/>
      <c r="I35" s="402"/>
      <c r="J35" s="392" t="s">
        <v>650</v>
      </c>
      <c r="K35" s="393">
        <v>46132</v>
      </c>
      <c r="L35" s="401"/>
      <c r="M35" s="393"/>
      <c r="N35" s="394">
        <v>2.7397260273972603E-3</v>
      </c>
      <c r="O35" s="399"/>
      <c r="P35" s="391" t="s">
        <v>443</v>
      </c>
      <c r="Q35" s="400">
        <v>31000</v>
      </c>
      <c r="R35" s="395">
        <v>46204</v>
      </c>
      <c r="S35" s="122" t="s">
        <v>777</v>
      </c>
      <c r="T35" s="122"/>
      <c r="U35" s="122"/>
      <c r="V35" s="122"/>
    </row>
    <row r="36" spans="1:22" x14ac:dyDescent="0.25">
      <c r="A36" s="391">
        <v>35</v>
      </c>
      <c r="B36" s="422"/>
      <c r="C36" s="392"/>
      <c r="D36" s="392" t="s">
        <v>416</v>
      </c>
      <c r="E36" s="398"/>
      <c r="F36" s="392" t="s">
        <v>611</v>
      </c>
      <c r="G36" s="398"/>
      <c r="H36" s="398"/>
      <c r="I36" s="402"/>
      <c r="J36" s="392"/>
      <c r="K36" s="393">
        <v>46211</v>
      </c>
      <c r="L36" s="401"/>
      <c r="M36" s="393"/>
      <c r="N36" s="394"/>
      <c r="O36" s="399"/>
      <c r="P36" s="391" t="s">
        <v>443</v>
      </c>
      <c r="Q36" s="400">
        <v>27453.879999999997</v>
      </c>
      <c r="R36" s="395">
        <v>46204</v>
      </c>
      <c r="S36" s="122" t="s">
        <v>777</v>
      </c>
      <c r="T36" s="122"/>
      <c r="U36" s="122"/>
      <c r="V36" s="122"/>
    </row>
    <row r="37" spans="1:22" x14ac:dyDescent="0.25">
      <c r="A37" s="723">
        <v>1</v>
      </c>
      <c r="B37" s="723"/>
      <c r="C37" s="724"/>
      <c r="D37" s="725" t="s">
        <v>302</v>
      </c>
      <c r="E37" s="725" t="s">
        <v>303</v>
      </c>
      <c r="F37" s="725" t="s">
        <v>611</v>
      </c>
      <c r="G37" s="725" t="s">
        <v>612</v>
      </c>
      <c r="H37" s="725"/>
      <c r="I37" s="723" t="s">
        <v>304</v>
      </c>
      <c r="J37" s="725" t="s">
        <v>305</v>
      </c>
      <c r="K37" s="726">
        <v>44566</v>
      </c>
      <c r="L37" s="726">
        <v>45170</v>
      </c>
      <c r="M37" s="726">
        <v>46265</v>
      </c>
      <c r="N37" s="727">
        <v>3.0027397260273974</v>
      </c>
      <c r="O37" s="723">
        <v>65</v>
      </c>
      <c r="P37" s="728" t="s">
        <v>600</v>
      </c>
      <c r="Q37" s="729">
        <v>33988.5</v>
      </c>
      <c r="R37" s="730">
        <v>46143</v>
      </c>
      <c r="S37" s="122" t="s">
        <v>777</v>
      </c>
      <c r="T37" s="423">
        <v>510559.0575</v>
      </c>
      <c r="U37" s="122"/>
      <c r="V37" s="122"/>
    </row>
    <row r="38" spans="1:22" x14ac:dyDescent="0.25">
      <c r="A38" s="723">
        <v>2</v>
      </c>
      <c r="B38" s="723"/>
      <c r="C38" s="724"/>
      <c r="D38" s="725" t="s">
        <v>308</v>
      </c>
      <c r="E38" s="725" t="s">
        <v>303</v>
      </c>
      <c r="F38" s="725" t="s">
        <v>611</v>
      </c>
      <c r="G38" s="725" t="s">
        <v>612</v>
      </c>
      <c r="H38" s="725" t="s">
        <v>616</v>
      </c>
      <c r="I38" s="723" t="s">
        <v>304</v>
      </c>
      <c r="J38" s="725" t="s">
        <v>309</v>
      </c>
      <c r="K38" s="726">
        <v>44571</v>
      </c>
      <c r="L38" s="726">
        <v>45170</v>
      </c>
      <c r="M38" s="726">
        <v>46265</v>
      </c>
      <c r="N38" s="727">
        <v>3.0027397260273974</v>
      </c>
      <c r="O38" s="723">
        <v>68</v>
      </c>
      <c r="P38" s="728" t="s">
        <v>600</v>
      </c>
      <c r="Q38" s="729">
        <v>55116.6</v>
      </c>
      <c r="R38" s="730">
        <v>46143</v>
      </c>
      <c r="S38" s="122" t="s">
        <v>777</v>
      </c>
      <c r="T38" s="122"/>
      <c r="U38" s="122"/>
      <c r="V38" s="122"/>
    </row>
    <row r="39" spans="1:22" x14ac:dyDescent="0.25">
      <c r="A39" s="731">
        <v>3</v>
      </c>
      <c r="B39" s="731"/>
      <c r="C39" s="732"/>
      <c r="D39" s="732" t="s">
        <v>312</v>
      </c>
      <c r="E39" s="732" t="s">
        <v>303</v>
      </c>
      <c r="F39" s="732" t="s">
        <v>611</v>
      </c>
      <c r="G39" s="732" t="s">
        <v>612</v>
      </c>
      <c r="H39" s="732"/>
      <c r="I39" s="731" t="s">
        <v>304</v>
      </c>
      <c r="J39" s="732" t="s">
        <v>305</v>
      </c>
      <c r="K39" s="733">
        <v>44571</v>
      </c>
      <c r="L39" s="733">
        <v>45170</v>
      </c>
      <c r="M39" s="733">
        <v>46265</v>
      </c>
      <c r="N39" s="734">
        <v>3.0027397260273974</v>
      </c>
      <c r="O39" s="731">
        <v>68</v>
      </c>
      <c r="P39" s="728" t="s">
        <v>600</v>
      </c>
      <c r="Q39" s="729">
        <v>45390.45</v>
      </c>
      <c r="R39" s="730">
        <v>46143</v>
      </c>
      <c r="S39" s="122" t="s">
        <v>777</v>
      </c>
      <c r="T39" s="122"/>
      <c r="U39" s="122"/>
      <c r="V39" s="122"/>
    </row>
    <row r="40" spans="1:22" x14ac:dyDescent="0.25">
      <c r="A40" s="723">
        <v>4</v>
      </c>
      <c r="B40" s="723"/>
      <c r="C40" s="724"/>
      <c r="D40" s="725" t="s">
        <v>315</v>
      </c>
      <c r="E40" s="725" t="s">
        <v>303</v>
      </c>
      <c r="F40" s="725" t="s">
        <v>611</v>
      </c>
      <c r="G40" s="725" t="s">
        <v>612</v>
      </c>
      <c r="H40" s="725"/>
      <c r="I40" s="723" t="s">
        <v>304</v>
      </c>
      <c r="J40" s="725" t="s">
        <v>316</v>
      </c>
      <c r="K40" s="726">
        <v>44571</v>
      </c>
      <c r="L40" s="726">
        <v>45170</v>
      </c>
      <c r="M40" s="726">
        <v>46265</v>
      </c>
      <c r="N40" s="727">
        <v>3.0027397260273974</v>
      </c>
      <c r="O40" s="723">
        <v>68</v>
      </c>
      <c r="P40" s="735" t="s">
        <v>600</v>
      </c>
      <c r="Q40" s="729">
        <v>47355</v>
      </c>
      <c r="R40" s="730">
        <v>46143</v>
      </c>
      <c r="S40" s="122" t="s">
        <v>777</v>
      </c>
      <c r="T40" s="122"/>
      <c r="U40" s="122"/>
      <c r="V40" s="122"/>
    </row>
    <row r="41" spans="1:22" x14ac:dyDescent="0.25">
      <c r="A41" s="723">
        <v>5</v>
      </c>
      <c r="B41" s="723"/>
      <c r="C41" s="724"/>
      <c r="D41" s="725" t="s">
        <v>319</v>
      </c>
      <c r="E41" s="725" t="s">
        <v>303</v>
      </c>
      <c r="F41" s="725" t="s">
        <v>611</v>
      </c>
      <c r="G41" s="725" t="s">
        <v>612</v>
      </c>
      <c r="H41" s="725" t="s">
        <v>616</v>
      </c>
      <c r="I41" s="723" t="s">
        <v>304</v>
      </c>
      <c r="J41" s="725" t="s">
        <v>309</v>
      </c>
      <c r="K41" s="726">
        <v>44571</v>
      </c>
      <c r="L41" s="726">
        <v>45170</v>
      </c>
      <c r="M41" s="726">
        <v>46265</v>
      </c>
      <c r="N41" s="727">
        <v>3.0027397260273974</v>
      </c>
      <c r="O41" s="723">
        <v>65</v>
      </c>
      <c r="P41" s="728" t="s">
        <v>600</v>
      </c>
      <c r="Q41" s="729">
        <v>21750.75</v>
      </c>
      <c r="R41" s="730">
        <v>46143</v>
      </c>
      <c r="S41" s="122" t="s">
        <v>777</v>
      </c>
      <c r="T41" s="122"/>
      <c r="U41" s="122"/>
      <c r="V41" s="122"/>
    </row>
    <row r="42" spans="1:22" x14ac:dyDescent="0.25">
      <c r="A42" s="723">
        <v>6</v>
      </c>
      <c r="B42" s="723"/>
      <c r="C42" s="725"/>
      <c r="D42" s="725" t="s">
        <v>325</v>
      </c>
      <c r="E42" s="725" t="s">
        <v>303</v>
      </c>
      <c r="F42" s="725" t="s">
        <v>611</v>
      </c>
      <c r="G42" s="725" t="s">
        <v>612</v>
      </c>
      <c r="H42" s="725" t="s">
        <v>619</v>
      </c>
      <c r="I42" s="723" t="s">
        <v>304</v>
      </c>
      <c r="J42" s="725" t="s">
        <v>305</v>
      </c>
      <c r="K42" s="726">
        <v>44571</v>
      </c>
      <c r="L42" s="726">
        <v>45170</v>
      </c>
      <c r="M42" s="726">
        <v>46265</v>
      </c>
      <c r="N42" s="727">
        <v>3.0027397260273974</v>
      </c>
      <c r="O42" s="723">
        <v>60</v>
      </c>
      <c r="P42" s="728" t="s">
        <v>600</v>
      </c>
      <c r="Q42" s="729">
        <v>40461.75</v>
      </c>
      <c r="R42" s="730">
        <v>46143</v>
      </c>
      <c r="S42" s="122" t="s">
        <v>777</v>
      </c>
      <c r="T42" s="122"/>
      <c r="U42" s="122"/>
      <c r="V42" s="122"/>
    </row>
    <row r="43" spans="1:22" x14ac:dyDescent="0.25">
      <c r="A43" s="723">
        <v>7</v>
      </c>
      <c r="B43" s="723"/>
      <c r="C43" s="725"/>
      <c r="D43" s="725" t="s">
        <v>328</v>
      </c>
      <c r="E43" s="725" t="s">
        <v>303</v>
      </c>
      <c r="F43" s="725" t="s">
        <v>611</v>
      </c>
      <c r="G43" s="725" t="s">
        <v>612</v>
      </c>
      <c r="H43" s="725" t="s">
        <v>621</v>
      </c>
      <c r="I43" s="723" t="s">
        <v>304</v>
      </c>
      <c r="J43" s="725" t="s">
        <v>329</v>
      </c>
      <c r="K43" s="726">
        <v>44571</v>
      </c>
      <c r="L43" s="726">
        <v>45170</v>
      </c>
      <c r="M43" s="726">
        <v>46265</v>
      </c>
      <c r="N43" s="727">
        <v>3.0027397260273974</v>
      </c>
      <c r="O43" s="723">
        <v>48</v>
      </c>
      <c r="P43" s="728" t="s">
        <v>600</v>
      </c>
      <c r="Q43" s="729">
        <v>5587.7955000000002</v>
      </c>
      <c r="R43" s="730">
        <v>46143</v>
      </c>
      <c r="S43" s="122" t="s">
        <v>777</v>
      </c>
      <c r="T43" s="122"/>
      <c r="U43" s="122"/>
      <c r="V43" s="122"/>
    </row>
    <row r="44" spans="1:22" x14ac:dyDescent="0.25">
      <c r="A44" s="723">
        <v>8</v>
      </c>
      <c r="B44" s="723"/>
      <c r="C44" s="725"/>
      <c r="D44" s="725" t="s">
        <v>332</v>
      </c>
      <c r="E44" s="725" t="s">
        <v>303</v>
      </c>
      <c r="F44" s="725" t="s">
        <v>611</v>
      </c>
      <c r="G44" s="725" t="s">
        <v>612</v>
      </c>
      <c r="H44" s="725" t="s">
        <v>621</v>
      </c>
      <c r="I44" s="723" t="s">
        <v>304</v>
      </c>
      <c r="J44" s="725" t="s">
        <v>333</v>
      </c>
      <c r="K44" s="726">
        <v>44566</v>
      </c>
      <c r="L44" s="726">
        <v>45170</v>
      </c>
      <c r="M44" s="726">
        <v>46265</v>
      </c>
      <c r="N44" s="727">
        <v>3.0027397260273974</v>
      </c>
      <c r="O44" s="723">
        <v>35</v>
      </c>
      <c r="P44" s="728" t="s">
        <v>600</v>
      </c>
      <c r="Q44" s="729">
        <v>12988.5</v>
      </c>
      <c r="R44" s="730">
        <v>46143</v>
      </c>
      <c r="S44" s="122" t="s">
        <v>777</v>
      </c>
      <c r="T44" s="122"/>
      <c r="U44" s="122"/>
      <c r="V44" s="122"/>
    </row>
    <row r="45" spans="1:22" x14ac:dyDescent="0.25">
      <c r="A45" s="723">
        <v>9</v>
      </c>
      <c r="B45" s="723"/>
      <c r="C45" s="725"/>
      <c r="D45" s="725" t="s">
        <v>308</v>
      </c>
      <c r="E45" s="725" t="s">
        <v>303</v>
      </c>
      <c r="F45" s="725" t="s">
        <v>620</v>
      </c>
      <c r="G45" s="725"/>
      <c r="H45" s="725"/>
      <c r="I45" s="723" t="s">
        <v>336</v>
      </c>
      <c r="J45" s="725" t="s">
        <v>337</v>
      </c>
      <c r="K45" s="726">
        <v>44566</v>
      </c>
      <c r="L45" s="726">
        <v>45170</v>
      </c>
      <c r="M45" s="726">
        <v>46265</v>
      </c>
      <c r="N45" s="727">
        <v>3.0027397260273974</v>
      </c>
      <c r="O45" s="723">
        <v>59</v>
      </c>
      <c r="P45" s="728" t="s">
        <v>600</v>
      </c>
      <c r="Q45" s="729">
        <v>69688.5</v>
      </c>
      <c r="R45" s="730">
        <v>46143</v>
      </c>
      <c r="S45" s="122" t="s">
        <v>777</v>
      </c>
      <c r="T45" s="122"/>
      <c r="U45" s="122"/>
      <c r="V45" s="122"/>
    </row>
    <row r="46" spans="1:22" x14ac:dyDescent="0.25">
      <c r="A46" s="723">
        <v>10</v>
      </c>
      <c r="B46" s="723"/>
      <c r="C46" s="725"/>
      <c r="D46" s="725" t="s">
        <v>340</v>
      </c>
      <c r="E46" s="725" t="s">
        <v>303</v>
      </c>
      <c r="F46" s="725" t="s">
        <v>620</v>
      </c>
      <c r="G46" s="725"/>
      <c r="H46" s="725"/>
      <c r="I46" s="723" t="s">
        <v>304</v>
      </c>
      <c r="J46" s="725" t="s">
        <v>305</v>
      </c>
      <c r="K46" s="726">
        <v>44571</v>
      </c>
      <c r="L46" s="726">
        <v>45170</v>
      </c>
      <c r="M46" s="726">
        <v>46265</v>
      </c>
      <c r="N46" s="727">
        <v>3.0027397260273974</v>
      </c>
      <c r="O46" s="723">
        <v>52</v>
      </c>
      <c r="P46" s="728" t="s">
        <v>600</v>
      </c>
      <c r="Q46" s="729">
        <v>6688.5</v>
      </c>
      <c r="R46" s="730">
        <v>46143</v>
      </c>
      <c r="S46" s="122" t="s">
        <v>777</v>
      </c>
      <c r="T46" s="122"/>
      <c r="U46" s="122"/>
      <c r="V46" s="122"/>
    </row>
    <row r="47" spans="1:22" x14ac:dyDescent="0.25">
      <c r="A47" s="723">
        <v>11</v>
      </c>
      <c r="B47" s="723"/>
      <c r="C47" s="725"/>
      <c r="D47" s="725" t="s">
        <v>343</v>
      </c>
      <c r="E47" s="725" t="s">
        <v>303</v>
      </c>
      <c r="F47" s="725" t="s">
        <v>611</v>
      </c>
      <c r="G47" s="725" t="s">
        <v>612</v>
      </c>
      <c r="H47" s="725" t="s">
        <v>616</v>
      </c>
      <c r="I47" s="723" t="s">
        <v>304</v>
      </c>
      <c r="J47" s="725" t="s">
        <v>316</v>
      </c>
      <c r="K47" s="726">
        <v>44571</v>
      </c>
      <c r="L47" s="726">
        <v>45170</v>
      </c>
      <c r="M47" s="726">
        <v>46265</v>
      </c>
      <c r="N47" s="727">
        <v>3.0027397260273974</v>
      </c>
      <c r="O47" s="723">
        <v>63</v>
      </c>
      <c r="P47" s="728" t="s">
        <v>600</v>
      </c>
      <c r="Q47" s="729">
        <v>38811.15</v>
      </c>
      <c r="R47" s="730">
        <v>46143</v>
      </c>
      <c r="S47" s="122" t="s">
        <v>777</v>
      </c>
      <c r="T47" s="122"/>
      <c r="U47" s="122"/>
      <c r="V47" s="122"/>
    </row>
    <row r="48" spans="1:22" x14ac:dyDescent="0.25">
      <c r="A48" s="723">
        <v>12</v>
      </c>
      <c r="B48" s="723"/>
      <c r="C48" s="725"/>
      <c r="D48" s="725" t="s">
        <v>346</v>
      </c>
      <c r="E48" s="725" t="s">
        <v>303</v>
      </c>
      <c r="F48" s="725" t="s">
        <v>611</v>
      </c>
      <c r="G48" s="725" t="s">
        <v>612</v>
      </c>
      <c r="H48" s="725"/>
      <c r="I48" s="723" t="s">
        <v>304</v>
      </c>
      <c r="J48" s="725" t="s">
        <v>333</v>
      </c>
      <c r="K48" s="726">
        <v>44608</v>
      </c>
      <c r="L48" s="726">
        <v>45170</v>
      </c>
      <c r="M48" s="726">
        <v>46265</v>
      </c>
      <c r="N48" s="727">
        <v>3.0027397260273974</v>
      </c>
      <c r="O48" s="723">
        <v>66</v>
      </c>
      <c r="P48" s="728" t="s">
        <v>600</v>
      </c>
      <c r="Q48" s="729">
        <v>45013.5</v>
      </c>
      <c r="R48" s="730">
        <v>46143</v>
      </c>
      <c r="S48" s="122" t="s">
        <v>777</v>
      </c>
      <c r="T48" s="122"/>
      <c r="U48" s="122"/>
      <c r="V48" s="122"/>
    </row>
    <row r="49" spans="1:22" x14ac:dyDescent="0.25">
      <c r="A49" s="723">
        <v>13</v>
      </c>
      <c r="B49" s="723"/>
      <c r="C49" s="725"/>
      <c r="D49" s="725" t="s">
        <v>349</v>
      </c>
      <c r="E49" s="725" t="s">
        <v>303</v>
      </c>
      <c r="F49" s="725" t="s">
        <v>620</v>
      </c>
      <c r="G49" s="725"/>
      <c r="H49" s="725"/>
      <c r="I49" s="723" t="s">
        <v>304</v>
      </c>
      <c r="J49" s="725" t="s">
        <v>333</v>
      </c>
      <c r="K49" s="726">
        <v>44816</v>
      </c>
      <c r="L49" s="726">
        <v>45170</v>
      </c>
      <c r="M49" s="726">
        <v>46265</v>
      </c>
      <c r="N49" s="727">
        <v>3.0027397260273974</v>
      </c>
      <c r="O49" s="723">
        <v>55</v>
      </c>
      <c r="P49" s="728" t="s">
        <v>600</v>
      </c>
      <c r="Q49" s="729">
        <v>26638.5</v>
      </c>
      <c r="R49" s="730">
        <v>46143</v>
      </c>
      <c r="S49" s="122" t="s">
        <v>777</v>
      </c>
      <c r="T49" s="122"/>
      <c r="U49" s="122"/>
      <c r="V49" s="122"/>
    </row>
    <row r="50" spans="1:22" x14ac:dyDescent="0.25">
      <c r="A50" s="723">
        <v>14</v>
      </c>
      <c r="B50" s="723"/>
      <c r="C50" s="725"/>
      <c r="D50" s="725" t="s">
        <v>352</v>
      </c>
      <c r="E50" s="725" t="s">
        <v>303</v>
      </c>
      <c r="F50" s="725" t="s">
        <v>611</v>
      </c>
      <c r="G50" s="725" t="s">
        <v>612</v>
      </c>
      <c r="H50" s="725"/>
      <c r="I50" s="723" t="s">
        <v>304</v>
      </c>
      <c r="J50" s="725" t="s">
        <v>333</v>
      </c>
      <c r="K50" s="726">
        <v>44809</v>
      </c>
      <c r="L50" s="726">
        <v>45170</v>
      </c>
      <c r="M50" s="726">
        <v>46265</v>
      </c>
      <c r="N50" s="727">
        <v>3.0027397260273974</v>
      </c>
      <c r="O50" s="723">
        <v>38</v>
      </c>
      <c r="P50" s="728" t="s">
        <v>600</v>
      </c>
      <c r="Q50" s="729">
        <v>26638.5</v>
      </c>
      <c r="R50" s="730">
        <v>46143</v>
      </c>
      <c r="S50" s="122" t="s">
        <v>777</v>
      </c>
      <c r="T50" s="122"/>
      <c r="U50" s="122"/>
      <c r="V50" s="122"/>
    </row>
    <row r="51" spans="1:22" x14ac:dyDescent="0.25">
      <c r="A51" s="723">
        <v>15</v>
      </c>
      <c r="B51" s="723"/>
      <c r="C51" s="725"/>
      <c r="D51" s="725" t="s">
        <v>355</v>
      </c>
      <c r="E51" s="725" t="s">
        <v>303</v>
      </c>
      <c r="F51" s="725" t="s">
        <v>620</v>
      </c>
      <c r="G51" s="725"/>
      <c r="H51" s="725"/>
      <c r="I51" s="723" t="s">
        <v>304</v>
      </c>
      <c r="J51" s="725" t="s">
        <v>356</v>
      </c>
      <c r="K51" s="726">
        <v>44831</v>
      </c>
      <c r="L51" s="726">
        <v>45170</v>
      </c>
      <c r="M51" s="726">
        <v>46265</v>
      </c>
      <c r="N51" s="727">
        <v>3.0027397260273974</v>
      </c>
      <c r="O51" s="723">
        <v>39</v>
      </c>
      <c r="P51" s="728" t="s">
        <v>600</v>
      </c>
      <c r="Q51" s="729">
        <v>26638.5</v>
      </c>
      <c r="R51" s="730">
        <v>46143</v>
      </c>
      <c r="S51" s="122" t="s">
        <v>777</v>
      </c>
      <c r="T51" s="122"/>
      <c r="U51" s="122"/>
      <c r="V51" s="122"/>
    </row>
    <row r="52" spans="1:22" x14ac:dyDescent="0.25">
      <c r="A52" s="723">
        <v>16</v>
      </c>
      <c r="B52" s="723"/>
      <c r="C52" s="725"/>
      <c r="D52" s="725" t="s">
        <v>359</v>
      </c>
      <c r="E52" s="725" t="s">
        <v>303</v>
      </c>
      <c r="F52" s="725" t="s">
        <v>620</v>
      </c>
      <c r="G52" s="725"/>
      <c r="H52" s="725"/>
      <c r="I52" s="723" t="s">
        <v>304</v>
      </c>
      <c r="J52" s="725" t="s">
        <v>333</v>
      </c>
      <c r="K52" s="726">
        <v>44970</v>
      </c>
      <c r="L52" s="726">
        <v>45170</v>
      </c>
      <c r="M52" s="726">
        <v>46265</v>
      </c>
      <c r="N52" s="727">
        <v>3.0027397260273974</v>
      </c>
      <c r="O52" s="723">
        <v>39</v>
      </c>
      <c r="P52" s="728" t="s">
        <v>600</v>
      </c>
      <c r="Q52" s="729">
        <v>21388.5</v>
      </c>
      <c r="R52" s="730">
        <v>46143</v>
      </c>
      <c r="S52" s="122" t="s">
        <v>777</v>
      </c>
      <c r="T52" s="122"/>
      <c r="U52" s="122"/>
      <c r="V52" s="122"/>
    </row>
    <row r="53" spans="1:22" x14ac:dyDescent="0.25">
      <c r="A53" s="723">
        <v>17</v>
      </c>
      <c r="B53" s="723"/>
      <c r="C53" s="725"/>
      <c r="D53" s="725" t="s">
        <v>362</v>
      </c>
      <c r="E53" s="725" t="s">
        <v>303</v>
      </c>
      <c r="F53" s="725" t="s">
        <v>620</v>
      </c>
      <c r="G53" s="725"/>
      <c r="H53" s="725"/>
      <c r="I53" s="723" t="s">
        <v>304</v>
      </c>
      <c r="J53" s="725" t="s">
        <v>305</v>
      </c>
      <c r="K53" s="726">
        <v>45152</v>
      </c>
      <c r="L53" s="726">
        <v>45170</v>
      </c>
      <c r="M53" s="726">
        <v>46265</v>
      </c>
      <c r="N53" s="727">
        <v>3.0027397260273974</v>
      </c>
      <c r="O53" s="723">
        <v>45</v>
      </c>
      <c r="P53" s="728" t="s">
        <v>600</v>
      </c>
      <c r="Q53" s="729">
        <v>26638.5</v>
      </c>
      <c r="R53" s="730">
        <v>46143</v>
      </c>
      <c r="S53" s="122" t="s">
        <v>777</v>
      </c>
      <c r="T53" s="122"/>
      <c r="U53" s="122"/>
      <c r="V53" s="122"/>
    </row>
    <row r="54" spans="1:22" x14ac:dyDescent="0.25">
      <c r="A54" s="723">
        <v>18</v>
      </c>
      <c r="B54" s="723"/>
      <c r="C54" s="725"/>
      <c r="D54" s="725" t="s">
        <v>359</v>
      </c>
      <c r="E54" s="725" t="s">
        <v>303</v>
      </c>
      <c r="F54" s="725" t="s">
        <v>611</v>
      </c>
      <c r="G54" s="725" t="s">
        <v>612</v>
      </c>
      <c r="H54" s="725" t="s">
        <v>616</v>
      </c>
      <c r="I54" s="723" t="s">
        <v>304</v>
      </c>
      <c r="J54" s="725" t="s">
        <v>333</v>
      </c>
      <c r="K54" s="726">
        <v>45236</v>
      </c>
      <c r="L54" s="736">
        <v>45236</v>
      </c>
      <c r="M54" s="726">
        <v>46265</v>
      </c>
      <c r="N54" s="727">
        <v>2.8219178082191783</v>
      </c>
      <c r="O54" s="723">
        <v>37</v>
      </c>
      <c r="P54" s="728" t="s">
        <v>600</v>
      </c>
      <c r="Q54" s="729">
        <v>25063.5</v>
      </c>
      <c r="R54" s="730">
        <v>46143</v>
      </c>
      <c r="S54" s="122" t="s">
        <v>777</v>
      </c>
      <c r="T54" s="122"/>
      <c r="U54" s="122"/>
      <c r="V54" s="122"/>
    </row>
    <row r="55" spans="1:22" x14ac:dyDescent="0.25">
      <c r="A55" s="723">
        <v>19</v>
      </c>
      <c r="B55" s="723"/>
      <c r="C55" s="725"/>
      <c r="D55" s="725" t="s">
        <v>367</v>
      </c>
      <c r="E55" s="725" t="s">
        <v>303</v>
      </c>
      <c r="F55" s="725" t="s">
        <v>611</v>
      </c>
      <c r="G55" s="725" t="s">
        <v>612</v>
      </c>
      <c r="H55" s="725"/>
      <c r="I55" s="723" t="s">
        <v>304</v>
      </c>
      <c r="J55" s="725" t="s">
        <v>368</v>
      </c>
      <c r="K55" s="726">
        <v>45411</v>
      </c>
      <c r="L55" s="736">
        <v>45411</v>
      </c>
      <c r="M55" s="726">
        <v>46265</v>
      </c>
      <c r="N55" s="727">
        <v>2.3424657534246576</v>
      </c>
      <c r="O55" s="723">
        <v>59</v>
      </c>
      <c r="P55" s="728" t="s">
        <v>600</v>
      </c>
      <c r="Q55" s="729">
        <v>68638.5</v>
      </c>
      <c r="R55" s="730">
        <v>46143</v>
      </c>
      <c r="S55" s="122" t="s">
        <v>777</v>
      </c>
      <c r="T55" s="122"/>
      <c r="U55" s="122"/>
      <c r="V55" s="122"/>
    </row>
    <row r="56" spans="1:22" x14ac:dyDescent="0.25">
      <c r="A56" s="723">
        <v>20</v>
      </c>
      <c r="B56" s="723"/>
      <c r="C56" s="725"/>
      <c r="D56" s="725" t="s">
        <v>371</v>
      </c>
      <c r="E56" s="725" t="s">
        <v>303</v>
      </c>
      <c r="F56" s="725" t="s">
        <v>611</v>
      </c>
      <c r="G56" s="725"/>
      <c r="H56" s="725" t="s">
        <v>621</v>
      </c>
      <c r="I56" s="723" t="s">
        <v>304</v>
      </c>
      <c r="J56" s="725" t="s">
        <v>333</v>
      </c>
      <c r="K56" s="726">
        <v>45454</v>
      </c>
      <c r="L56" s="736">
        <v>45454</v>
      </c>
      <c r="M56" s="726">
        <v>46265</v>
      </c>
      <c r="N56" s="727">
        <v>2.2246575342465755</v>
      </c>
      <c r="O56" s="723">
        <v>38</v>
      </c>
      <c r="P56" s="728" t="s">
        <v>600</v>
      </c>
      <c r="Q56" s="729">
        <v>35038.5</v>
      </c>
      <c r="R56" s="730">
        <v>46143</v>
      </c>
      <c r="S56" s="122" t="s">
        <v>777</v>
      </c>
      <c r="T56" s="122"/>
      <c r="U56" s="122"/>
      <c r="V56" s="122"/>
    </row>
    <row r="57" spans="1:22" x14ac:dyDescent="0.25">
      <c r="A57" s="723">
        <v>21</v>
      </c>
      <c r="B57" s="723"/>
      <c r="C57" s="725"/>
      <c r="D57" s="725" t="s">
        <v>374</v>
      </c>
      <c r="E57" s="725" t="s">
        <v>303</v>
      </c>
      <c r="F57" s="725" t="s">
        <v>620</v>
      </c>
      <c r="G57" s="725"/>
      <c r="H57" s="725"/>
      <c r="I57" s="723" t="s">
        <v>304</v>
      </c>
      <c r="J57" s="725" t="s">
        <v>333</v>
      </c>
      <c r="K57" s="726">
        <v>45600</v>
      </c>
      <c r="L57" s="736">
        <v>45600</v>
      </c>
      <c r="M57" s="726">
        <v>46265</v>
      </c>
      <c r="N57" s="727">
        <v>1.8246575342465754</v>
      </c>
      <c r="O57" s="723">
        <v>65</v>
      </c>
      <c r="P57" s="728" t="s">
        <v>600</v>
      </c>
      <c r="Q57" s="729">
        <v>44488.5</v>
      </c>
      <c r="R57" s="730">
        <v>46143</v>
      </c>
      <c r="S57" s="122" t="s">
        <v>777</v>
      </c>
      <c r="T57" s="122"/>
      <c r="U57" s="122"/>
      <c r="V57" s="122"/>
    </row>
    <row r="58" spans="1:22" x14ac:dyDescent="0.25">
      <c r="A58" s="723">
        <v>22</v>
      </c>
      <c r="B58" s="723"/>
      <c r="C58" s="725"/>
      <c r="D58" s="725" t="s">
        <v>380</v>
      </c>
      <c r="E58" s="725" t="s">
        <v>303</v>
      </c>
      <c r="F58" s="725" t="s">
        <v>611</v>
      </c>
      <c r="G58" s="725" t="s">
        <v>612</v>
      </c>
      <c r="H58" s="725" t="s">
        <v>616</v>
      </c>
      <c r="I58" s="723" t="s">
        <v>304</v>
      </c>
      <c r="J58" s="725" t="s">
        <v>309</v>
      </c>
      <c r="K58" s="726">
        <v>45677</v>
      </c>
      <c r="L58" s="736">
        <v>45677</v>
      </c>
      <c r="M58" s="726">
        <v>46265</v>
      </c>
      <c r="N58" s="727">
        <v>1.6136986301369862</v>
      </c>
      <c r="O58" s="723">
        <v>65</v>
      </c>
      <c r="P58" s="728" t="s">
        <v>600</v>
      </c>
      <c r="Q58" s="729">
        <v>52888.5</v>
      </c>
      <c r="R58" s="730">
        <v>46143</v>
      </c>
      <c r="S58" s="122" t="s">
        <v>777</v>
      </c>
      <c r="T58" s="122"/>
      <c r="U58" s="122"/>
      <c r="V58" s="122"/>
    </row>
    <row r="59" spans="1:22" x14ac:dyDescent="0.25">
      <c r="A59" s="723">
        <v>23</v>
      </c>
      <c r="B59" s="723"/>
      <c r="C59" s="725"/>
      <c r="D59" s="725" t="s">
        <v>384</v>
      </c>
      <c r="E59" s="725" t="s">
        <v>303</v>
      </c>
      <c r="F59" s="725" t="s">
        <v>611</v>
      </c>
      <c r="G59" s="725"/>
      <c r="H59" s="725"/>
      <c r="I59" s="723" t="s">
        <v>304</v>
      </c>
      <c r="J59" s="725" t="s">
        <v>333</v>
      </c>
      <c r="K59" s="726">
        <v>45831</v>
      </c>
      <c r="L59" s="736">
        <v>45831</v>
      </c>
      <c r="M59" s="726">
        <v>46265</v>
      </c>
      <c r="N59" s="727">
        <v>1.1917808219178083</v>
      </c>
      <c r="O59" s="723">
        <v>40</v>
      </c>
      <c r="P59" s="728" t="s">
        <v>600</v>
      </c>
      <c r="Q59" s="729">
        <v>31888.5</v>
      </c>
      <c r="R59" s="730">
        <v>46143</v>
      </c>
      <c r="S59" s="122" t="s">
        <v>777</v>
      </c>
      <c r="T59" s="122"/>
      <c r="U59" s="122"/>
      <c r="V59" s="122"/>
    </row>
    <row r="60" spans="1:22" x14ac:dyDescent="0.25">
      <c r="A60" s="723">
        <v>24</v>
      </c>
      <c r="B60" s="391"/>
      <c r="C60" s="725"/>
      <c r="D60" s="725" t="s">
        <v>386</v>
      </c>
      <c r="E60" s="725" t="s">
        <v>303</v>
      </c>
      <c r="F60" s="725" t="s">
        <v>620</v>
      </c>
      <c r="G60" s="725"/>
      <c r="H60" s="725"/>
      <c r="I60" s="723" t="s">
        <v>304</v>
      </c>
      <c r="J60" s="725" t="s">
        <v>333</v>
      </c>
      <c r="K60" s="726">
        <v>45887</v>
      </c>
      <c r="L60" s="736">
        <v>45887</v>
      </c>
      <c r="M60" s="726">
        <v>46265</v>
      </c>
      <c r="N60" s="727">
        <v>1.0383561643835617</v>
      </c>
      <c r="O60" s="723"/>
      <c r="P60" s="728" t="s">
        <v>600</v>
      </c>
      <c r="Q60" s="729">
        <v>21388.5</v>
      </c>
      <c r="R60" s="730">
        <v>46143</v>
      </c>
      <c r="S60" s="122" t="s">
        <v>777</v>
      </c>
      <c r="T60" s="122"/>
      <c r="U60" s="122"/>
      <c r="V60" s="122"/>
    </row>
    <row r="61" spans="1:22" x14ac:dyDescent="0.25">
      <c r="A61" s="723">
        <v>25</v>
      </c>
      <c r="B61" s="391"/>
      <c r="C61" s="725"/>
      <c r="D61" s="725" t="s">
        <v>388</v>
      </c>
      <c r="E61" s="725" t="s">
        <v>303</v>
      </c>
      <c r="F61" s="725" t="s">
        <v>620</v>
      </c>
      <c r="G61" s="725"/>
      <c r="H61" s="725"/>
      <c r="I61" s="723" t="s">
        <v>389</v>
      </c>
      <c r="J61" s="725" t="s">
        <v>333</v>
      </c>
      <c r="K61" s="726">
        <v>45873</v>
      </c>
      <c r="L61" s="736">
        <v>45873</v>
      </c>
      <c r="M61" s="726">
        <v>46265</v>
      </c>
      <c r="N61" s="727">
        <v>1.0767123287671232</v>
      </c>
      <c r="O61" s="723"/>
      <c r="P61" s="728" t="s">
        <v>600</v>
      </c>
      <c r="Q61" s="729">
        <v>31888.5</v>
      </c>
      <c r="R61" s="730">
        <v>46143</v>
      </c>
      <c r="S61" s="122" t="s">
        <v>777</v>
      </c>
      <c r="T61" s="122"/>
      <c r="U61" s="122"/>
      <c r="V61" s="122"/>
    </row>
    <row r="62" spans="1:22" x14ac:dyDescent="0.25">
      <c r="A62" s="723">
        <v>26</v>
      </c>
      <c r="B62" s="391"/>
      <c r="C62" s="725"/>
      <c r="D62" s="725" t="s">
        <v>391</v>
      </c>
      <c r="E62" s="725" t="s">
        <v>303</v>
      </c>
      <c r="F62" s="725" t="s">
        <v>620</v>
      </c>
      <c r="G62" s="725"/>
      <c r="H62" s="725"/>
      <c r="I62" s="723" t="s">
        <v>304</v>
      </c>
      <c r="J62" s="725" t="s">
        <v>333</v>
      </c>
      <c r="K62" s="726">
        <v>45901</v>
      </c>
      <c r="L62" s="736">
        <v>45901</v>
      </c>
      <c r="M62" s="726">
        <v>46265</v>
      </c>
      <c r="N62" s="727">
        <v>1</v>
      </c>
      <c r="O62" s="723"/>
      <c r="P62" s="728" t="s">
        <v>600</v>
      </c>
      <c r="Q62" s="729">
        <v>18238.5</v>
      </c>
      <c r="R62" s="730">
        <v>46143</v>
      </c>
      <c r="S62" s="122" t="s">
        <v>777</v>
      </c>
      <c r="T62" s="122"/>
      <c r="U62" s="122"/>
      <c r="V62" s="122"/>
    </row>
    <row r="63" spans="1:22" x14ac:dyDescent="0.25">
      <c r="A63" s="723">
        <v>27</v>
      </c>
      <c r="B63" s="391"/>
      <c r="C63" s="725"/>
      <c r="D63" s="725" t="s">
        <v>395</v>
      </c>
      <c r="E63" s="725" t="s">
        <v>303</v>
      </c>
      <c r="F63" s="725" t="s">
        <v>611</v>
      </c>
      <c r="G63" s="725"/>
      <c r="H63" s="725" t="s">
        <v>616</v>
      </c>
      <c r="I63" s="723" t="s">
        <v>304</v>
      </c>
      <c r="J63" s="725" t="s">
        <v>333</v>
      </c>
      <c r="K63" s="726">
        <v>45978</v>
      </c>
      <c r="L63" s="736">
        <v>45978</v>
      </c>
      <c r="M63" s="726">
        <v>46265</v>
      </c>
      <c r="N63" s="727">
        <v>0.78904109589041094</v>
      </c>
      <c r="O63" s="723"/>
      <c r="P63" s="728" t="s">
        <v>600</v>
      </c>
      <c r="Q63" s="729">
        <v>27688.5</v>
      </c>
      <c r="R63" s="730">
        <v>46143</v>
      </c>
      <c r="S63" s="122" t="s">
        <v>777</v>
      </c>
      <c r="T63" s="122"/>
      <c r="U63" s="122"/>
      <c r="V63" s="122"/>
    </row>
    <row r="64" spans="1:22" x14ac:dyDescent="0.25">
      <c r="A64" s="723">
        <v>28</v>
      </c>
      <c r="B64" s="391"/>
      <c r="C64" s="725"/>
      <c r="D64" s="725" t="s">
        <v>397</v>
      </c>
      <c r="E64" s="725" t="s">
        <v>303</v>
      </c>
      <c r="F64" s="725" t="s">
        <v>620</v>
      </c>
      <c r="G64" s="725"/>
      <c r="H64" s="725"/>
      <c r="I64" s="723" t="s">
        <v>304</v>
      </c>
      <c r="J64" s="725" t="s">
        <v>333</v>
      </c>
      <c r="K64" s="737">
        <v>46006</v>
      </c>
      <c r="L64" s="736">
        <v>46006</v>
      </c>
      <c r="M64" s="726">
        <v>46265</v>
      </c>
      <c r="N64" s="727">
        <v>0.71232876712328763</v>
      </c>
      <c r="O64" s="723"/>
      <c r="P64" s="728" t="s">
        <v>600</v>
      </c>
      <c r="Q64" s="729">
        <v>31888.5</v>
      </c>
      <c r="R64" s="730">
        <v>46143</v>
      </c>
      <c r="S64" s="122" t="s">
        <v>777</v>
      </c>
      <c r="T64" s="122"/>
      <c r="U64" s="246"/>
      <c r="V64" s="247"/>
    </row>
    <row r="65" spans="1:22" x14ac:dyDescent="0.25">
      <c r="A65" s="723">
        <v>29</v>
      </c>
      <c r="B65" s="391"/>
      <c r="C65" s="725"/>
      <c r="D65" s="725" t="s">
        <v>399</v>
      </c>
      <c r="E65" s="725" t="s">
        <v>303</v>
      </c>
      <c r="F65" s="725" t="s">
        <v>620</v>
      </c>
      <c r="G65" s="725"/>
      <c r="H65" s="725"/>
      <c r="I65" s="723" t="s">
        <v>304</v>
      </c>
      <c r="J65" s="725" t="s">
        <v>356</v>
      </c>
      <c r="K65" s="737">
        <v>46006</v>
      </c>
      <c r="L65" s="736">
        <v>46006</v>
      </c>
      <c r="M65" s="726">
        <v>46265</v>
      </c>
      <c r="N65" s="727">
        <v>0.71232876712328763</v>
      </c>
      <c r="O65" s="723"/>
      <c r="P65" s="728" t="s">
        <v>600</v>
      </c>
      <c r="Q65" s="729">
        <v>21388.5</v>
      </c>
      <c r="R65" s="730">
        <v>46143</v>
      </c>
      <c r="S65" s="122" t="s">
        <v>777</v>
      </c>
      <c r="T65" s="122"/>
      <c r="U65" s="246"/>
      <c r="V65" s="247"/>
    </row>
    <row r="66" spans="1:22" x14ac:dyDescent="0.25">
      <c r="A66" s="391">
        <v>30</v>
      </c>
      <c r="B66" s="422"/>
      <c r="C66" s="392"/>
      <c r="D66" s="396" t="s">
        <v>381</v>
      </c>
      <c r="E66" s="392"/>
      <c r="F66" s="392" t="s">
        <v>611</v>
      </c>
      <c r="G66" s="392" t="s">
        <v>612</v>
      </c>
      <c r="H66" s="392" t="s">
        <v>616</v>
      </c>
      <c r="I66" s="391"/>
      <c r="J66" s="396" t="s">
        <v>309</v>
      </c>
      <c r="K66" s="737">
        <v>46055</v>
      </c>
      <c r="L66" s="401">
        <v>46055</v>
      </c>
      <c r="M66" s="393">
        <v>46265</v>
      </c>
      <c r="N66" s="394">
        <v>0.57808219178082187</v>
      </c>
      <c r="O66" s="391"/>
      <c r="P66" s="728" t="s">
        <v>600</v>
      </c>
      <c r="Q66" s="729">
        <v>16138.5</v>
      </c>
      <c r="R66" s="730">
        <v>46143</v>
      </c>
      <c r="S66" s="122" t="s">
        <v>777</v>
      </c>
      <c r="T66" s="122"/>
      <c r="U66" s="246"/>
      <c r="V66" s="247"/>
    </row>
    <row r="67" spans="1:22" x14ac:dyDescent="0.25">
      <c r="A67" s="391">
        <v>31</v>
      </c>
      <c r="B67" s="422"/>
      <c r="C67" s="397"/>
      <c r="D67" s="396" t="s">
        <v>352</v>
      </c>
      <c r="E67" s="398"/>
      <c r="F67" s="392" t="s">
        <v>611</v>
      </c>
      <c r="G67" s="392" t="s">
        <v>612</v>
      </c>
      <c r="H67" s="392" t="s">
        <v>616</v>
      </c>
      <c r="I67" s="402"/>
      <c r="J67" s="396" t="s">
        <v>356</v>
      </c>
      <c r="K67" s="737">
        <v>46083</v>
      </c>
      <c r="L67" s="401">
        <v>46083</v>
      </c>
      <c r="M67" s="393">
        <v>46265</v>
      </c>
      <c r="N67" s="394">
        <v>0.50136986301369868</v>
      </c>
      <c r="O67" s="398"/>
      <c r="P67" s="728" t="s">
        <v>600</v>
      </c>
      <c r="Q67" s="729">
        <v>16138.5</v>
      </c>
      <c r="R67" s="730">
        <v>46143</v>
      </c>
      <c r="S67" s="122" t="s">
        <v>777</v>
      </c>
      <c r="T67" s="122"/>
      <c r="U67" s="246"/>
      <c r="V67" s="247"/>
    </row>
    <row r="68" spans="1:22" x14ac:dyDescent="0.25">
      <c r="A68" s="391">
        <v>32</v>
      </c>
      <c r="B68" s="422"/>
      <c r="C68" s="392"/>
      <c r="D68" s="396" t="s">
        <v>414</v>
      </c>
      <c r="E68" s="398"/>
      <c r="F68" s="392" t="s">
        <v>620</v>
      </c>
      <c r="G68" s="398"/>
      <c r="H68" s="398"/>
      <c r="I68" s="402"/>
      <c r="J68" s="396" t="s">
        <v>333</v>
      </c>
      <c r="K68" s="737">
        <v>46104</v>
      </c>
      <c r="L68" s="401">
        <v>46104</v>
      </c>
      <c r="M68" s="393">
        <v>46265</v>
      </c>
      <c r="N68" s="394">
        <v>0.44383561643835617</v>
      </c>
      <c r="O68" s="399"/>
      <c r="P68" s="728" t="s">
        <v>600</v>
      </c>
      <c r="Q68" s="729">
        <v>35038.5</v>
      </c>
      <c r="R68" s="730">
        <v>46143</v>
      </c>
      <c r="S68" s="122" t="s">
        <v>777</v>
      </c>
      <c r="T68" s="122"/>
      <c r="U68" s="246"/>
      <c r="V68" s="247"/>
    </row>
    <row r="69" spans="1:22" x14ac:dyDescent="0.25">
      <c r="A69" s="391">
        <v>33</v>
      </c>
      <c r="B69" s="422"/>
      <c r="C69" s="392"/>
      <c r="D69" s="392" t="s">
        <v>648</v>
      </c>
      <c r="E69" s="398"/>
      <c r="F69" s="392"/>
      <c r="G69" s="398"/>
      <c r="H69" s="398"/>
      <c r="I69" s="402"/>
      <c r="J69" s="392" t="s">
        <v>650</v>
      </c>
      <c r="K69" s="737">
        <v>46155</v>
      </c>
      <c r="L69" s="401"/>
      <c r="M69" s="393"/>
      <c r="N69" s="394">
        <v>2.7397260273972603E-3</v>
      </c>
      <c r="O69" s="399"/>
      <c r="P69" s="728" t="s">
        <v>600</v>
      </c>
      <c r="Q69" s="729">
        <v>37138.5</v>
      </c>
      <c r="R69" s="730">
        <v>46143</v>
      </c>
      <c r="S69" s="122" t="s">
        <v>777</v>
      </c>
      <c r="T69" s="122"/>
      <c r="U69" s="246"/>
      <c r="V69" s="247"/>
    </row>
    <row r="70" spans="1:22" x14ac:dyDescent="0.25">
      <c r="A70" s="391">
        <v>34</v>
      </c>
      <c r="B70" s="422"/>
      <c r="C70" s="392"/>
      <c r="D70" s="392" t="s">
        <v>649</v>
      </c>
      <c r="E70" s="398"/>
      <c r="F70" s="392"/>
      <c r="G70" s="398"/>
      <c r="H70" s="398"/>
      <c r="I70" s="402"/>
      <c r="J70" s="392" t="s">
        <v>650</v>
      </c>
      <c r="K70" s="737">
        <v>46132</v>
      </c>
      <c r="L70" s="401"/>
      <c r="M70" s="393"/>
      <c r="N70" s="394">
        <v>2.7397260273972603E-3</v>
      </c>
      <c r="O70" s="399"/>
      <c r="P70" s="728" t="s">
        <v>600</v>
      </c>
      <c r="Q70" s="729">
        <v>40288.5</v>
      </c>
      <c r="R70" s="730">
        <v>46143</v>
      </c>
      <c r="S70" s="122" t="s">
        <v>777</v>
      </c>
      <c r="T70" s="122"/>
      <c r="U70" s="246"/>
      <c r="V70" s="247"/>
    </row>
    <row r="71" spans="1:22" x14ac:dyDescent="0.25">
      <c r="A71" s="723">
        <v>1</v>
      </c>
      <c r="B71" s="723"/>
      <c r="C71" s="724"/>
      <c r="D71" s="725" t="s">
        <v>302</v>
      </c>
      <c r="E71" s="725" t="s">
        <v>303</v>
      </c>
      <c r="F71" s="725" t="s">
        <v>611</v>
      </c>
      <c r="G71" s="725" t="s">
        <v>612</v>
      </c>
      <c r="H71" s="725"/>
      <c r="I71" s="723" t="s">
        <v>304</v>
      </c>
      <c r="J71" s="725" t="s">
        <v>305</v>
      </c>
      <c r="K71" s="726">
        <v>44566</v>
      </c>
      <c r="L71" s="726">
        <v>45170</v>
      </c>
      <c r="M71" s="726">
        <v>46265</v>
      </c>
      <c r="N71" s="727">
        <v>3.0027397260273974</v>
      </c>
      <c r="O71" s="723">
        <v>65</v>
      </c>
      <c r="P71" s="728" t="s">
        <v>600</v>
      </c>
      <c r="Q71" s="729">
        <v>33988.5</v>
      </c>
      <c r="R71" s="730">
        <v>46174</v>
      </c>
      <c r="S71" s="122" t="s">
        <v>777</v>
      </c>
      <c r="T71" s="423">
        <v>510559.0575</v>
      </c>
      <c r="U71" s="246"/>
      <c r="V71" s="247"/>
    </row>
    <row r="72" spans="1:22" x14ac:dyDescent="0.25">
      <c r="A72" s="723">
        <v>2</v>
      </c>
      <c r="B72" s="723"/>
      <c r="C72" s="724"/>
      <c r="D72" s="725" t="s">
        <v>308</v>
      </c>
      <c r="E72" s="725" t="s">
        <v>303</v>
      </c>
      <c r="F72" s="725" t="s">
        <v>611</v>
      </c>
      <c r="G72" s="725" t="s">
        <v>612</v>
      </c>
      <c r="H72" s="725" t="s">
        <v>616</v>
      </c>
      <c r="I72" s="723" t="s">
        <v>304</v>
      </c>
      <c r="J72" s="725" t="s">
        <v>309</v>
      </c>
      <c r="K72" s="726">
        <v>44571</v>
      </c>
      <c r="L72" s="726">
        <v>45170</v>
      </c>
      <c r="M72" s="726">
        <v>46265</v>
      </c>
      <c r="N72" s="727">
        <v>3.0027397260273974</v>
      </c>
      <c r="O72" s="723">
        <v>68</v>
      </c>
      <c r="P72" s="728" t="s">
        <v>600</v>
      </c>
      <c r="Q72" s="729">
        <v>55116.6</v>
      </c>
      <c r="R72" s="730">
        <v>46174</v>
      </c>
      <c r="S72" s="122" t="s">
        <v>777</v>
      </c>
      <c r="T72" s="122"/>
      <c r="U72" s="246"/>
      <c r="V72" s="247"/>
    </row>
    <row r="73" spans="1:22" x14ac:dyDescent="0.25">
      <c r="A73" s="731">
        <v>3</v>
      </c>
      <c r="B73" s="731"/>
      <c r="C73" s="732"/>
      <c r="D73" s="732" t="s">
        <v>312</v>
      </c>
      <c r="E73" s="732" t="s">
        <v>303</v>
      </c>
      <c r="F73" s="732" t="s">
        <v>611</v>
      </c>
      <c r="G73" s="732" t="s">
        <v>612</v>
      </c>
      <c r="H73" s="732"/>
      <c r="I73" s="731" t="s">
        <v>304</v>
      </c>
      <c r="J73" s="732" t="s">
        <v>305</v>
      </c>
      <c r="K73" s="733">
        <v>44571</v>
      </c>
      <c r="L73" s="733">
        <v>45170</v>
      </c>
      <c r="M73" s="733">
        <v>46265</v>
      </c>
      <c r="N73" s="734">
        <v>3.0027397260273974</v>
      </c>
      <c r="O73" s="731">
        <v>68</v>
      </c>
      <c r="P73" s="728" t="s">
        <v>600</v>
      </c>
      <c r="Q73" s="729">
        <v>45390.45</v>
      </c>
      <c r="R73" s="730">
        <v>46174</v>
      </c>
      <c r="S73" s="122" t="s">
        <v>777</v>
      </c>
      <c r="T73" s="122"/>
      <c r="U73" s="246"/>
      <c r="V73" s="247"/>
    </row>
    <row r="74" spans="1:22" x14ac:dyDescent="0.25">
      <c r="A74" s="723">
        <v>4</v>
      </c>
      <c r="B74" s="723"/>
      <c r="C74" s="724"/>
      <c r="D74" s="725" t="s">
        <v>315</v>
      </c>
      <c r="E74" s="725" t="s">
        <v>303</v>
      </c>
      <c r="F74" s="725" t="s">
        <v>611</v>
      </c>
      <c r="G74" s="725" t="s">
        <v>612</v>
      </c>
      <c r="H74" s="725"/>
      <c r="I74" s="723" t="s">
        <v>304</v>
      </c>
      <c r="J74" s="725" t="s">
        <v>316</v>
      </c>
      <c r="K74" s="726">
        <v>44571</v>
      </c>
      <c r="L74" s="726">
        <v>45170</v>
      </c>
      <c r="M74" s="726">
        <v>46265</v>
      </c>
      <c r="N74" s="727">
        <v>3.0027397260273974</v>
      </c>
      <c r="O74" s="723">
        <v>68</v>
      </c>
      <c r="P74" s="735" t="s">
        <v>600</v>
      </c>
      <c r="Q74" s="729">
        <v>47355</v>
      </c>
      <c r="R74" s="730">
        <v>46174</v>
      </c>
      <c r="S74" s="122" t="s">
        <v>777</v>
      </c>
      <c r="T74" s="122"/>
      <c r="U74" s="246"/>
      <c r="V74" s="247"/>
    </row>
    <row r="75" spans="1:22" x14ac:dyDescent="0.25">
      <c r="A75" s="723">
        <v>5</v>
      </c>
      <c r="B75" s="723"/>
      <c r="C75" s="724"/>
      <c r="D75" s="725" t="s">
        <v>319</v>
      </c>
      <c r="E75" s="725" t="s">
        <v>303</v>
      </c>
      <c r="F75" s="725" t="s">
        <v>611</v>
      </c>
      <c r="G75" s="725" t="s">
        <v>612</v>
      </c>
      <c r="H75" s="725" t="s">
        <v>616</v>
      </c>
      <c r="I75" s="723" t="s">
        <v>304</v>
      </c>
      <c r="J75" s="725" t="s">
        <v>309</v>
      </c>
      <c r="K75" s="726">
        <v>44571</v>
      </c>
      <c r="L75" s="726">
        <v>45170</v>
      </c>
      <c r="M75" s="726">
        <v>46265</v>
      </c>
      <c r="N75" s="727">
        <v>3.0027397260273974</v>
      </c>
      <c r="O75" s="723">
        <v>65</v>
      </c>
      <c r="P75" s="728" t="s">
        <v>600</v>
      </c>
      <c r="Q75" s="729">
        <v>21750.75</v>
      </c>
      <c r="R75" s="730">
        <v>46174</v>
      </c>
      <c r="S75" s="122" t="s">
        <v>777</v>
      </c>
      <c r="T75" s="122"/>
      <c r="U75" s="246"/>
      <c r="V75" s="247"/>
    </row>
    <row r="76" spans="1:22" x14ac:dyDescent="0.25">
      <c r="A76" s="723">
        <v>6</v>
      </c>
      <c r="B76" s="723"/>
      <c r="C76" s="725"/>
      <c r="D76" s="725" t="s">
        <v>325</v>
      </c>
      <c r="E76" s="725" t="s">
        <v>303</v>
      </c>
      <c r="F76" s="725" t="s">
        <v>611</v>
      </c>
      <c r="G76" s="725" t="s">
        <v>612</v>
      </c>
      <c r="H76" s="725" t="s">
        <v>619</v>
      </c>
      <c r="I76" s="723" t="s">
        <v>304</v>
      </c>
      <c r="J76" s="725" t="s">
        <v>305</v>
      </c>
      <c r="K76" s="726">
        <v>44571</v>
      </c>
      <c r="L76" s="726">
        <v>45170</v>
      </c>
      <c r="M76" s="726">
        <v>46265</v>
      </c>
      <c r="N76" s="727">
        <v>3.0027397260273974</v>
      </c>
      <c r="O76" s="723">
        <v>60</v>
      </c>
      <c r="P76" s="728" t="s">
        <v>600</v>
      </c>
      <c r="Q76" s="729">
        <v>40461.75</v>
      </c>
      <c r="R76" s="730">
        <v>46174</v>
      </c>
      <c r="S76" s="122" t="s">
        <v>777</v>
      </c>
      <c r="T76" s="122"/>
      <c r="U76" s="246"/>
      <c r="V76" s="247"/>
    </row>
    <row r="77" spans="1:22" x14ac:dyDescent="0.25">
      <c r="A77" s="723">
        <v>7</v>
      </c>
      <c r="B77" s="723"/>
      <c r="C77" s="725"/>
      <c r="D77" s="725" t="s">
        <v>328</v>
      </c>
      <c r="E77" s="725" t="s">
        <v>303</v>
      </c>
      <c r="F77" s="725" t="s">
        <v>611</v>
      </c>
      <c r="G77" s="725" t="s">
        <v>612</v>
      </c>
      <c r="H77" s="725" t="s">
        <v>621</v>
      </c>
      <c r="I77" s="723" t="s">
        <v>304</v>
      </c>
      <c r="J77" s="725" t="s">
        <v>329</v>
      </c>
      <c r="K77" s="726">
        <v>44571</v>
      </c>
      <c r="L77" s="726">
        <v>45170</v>
      </c>
      <c r="M77" s="726">
        <v>46265</v>
      </c>
      <c r="N77" s="727">
        <v>3.0027397260273974</v>
      </c>
      <c r="O77" s="723">
        <v>48</v>
      </c>
      <c r="P77" s="728" t="s">
        <v>600</v>
      </c>
      <c r="Q77" s="729">
        <v>5587.7955000000002</v>
      </c>
      <c r="R77" s="730">
        <v>46174</v>
      </c>
      <c r="S77" s="122" t="s">
        <v>777</v>
      </c>
      <c r="T77" s="122"/>
      <c r="U77" s="246"/>
      <c r="V77" s="247"/>
    </row>
    <row r="78" spans="1:22" x14ac:dyDescent="0.25">
      <c r="A78" s="723">
        <v>8</v>
      </c>
      <c r="B78" s="723"/>
      <c r="C78" s="725"/>
      <c r="D78" s="725" t="s">
        <v>332</v>
      </c>
      <c r="E78" s="725" t="s">
        <v>303</v>
      </c>
      <c r="F78" s="725" t="s">
        <v>611</v>
      </c>
      <c r="G78" s="725" t="s">
        <v>612</v>
      </c>
      <c r="H78" s="725" t="s">
        <v>621</v>
      </c>
      <c r="I78" s="723" t="s">
        <v>304</v>
      </c>
      <c r="J78" s="725" t="s">
        <v>333</v>
      </c>
      <c r="K78" s="726">
        <v>44566</v>
      </c>
      <c r="L78" s="726">
        <v>45170</v>
      </c>
      <c r="M78" s="726">
        <v>46265</v>
      </c>
      <c r="N78" s="727">
        <v>3.0027397260273974</v>
      </c>
      <c r="O78" s="723">
        <v>35</v>
      </c>
      <c r="P78" s="728" t="s">
        <v>600</v>
      </c>
      <c r="Q78" s="729">
        <v>12988.5</v>
      </c>
      <c r="R78" s="730">
        <v>46174</v>
      </c>
      <c r="S78" s="122" t="s">
        <v>777</v>
      </c>
      <c r="T78" s="122"/>
      <c r="U78" s="246"/>
      <c r="V78" s="247"/>
    </row>
    <row r="79" spans="1:22" x14ac:dyDescent="0.25">
      <c r="A79" s="723">
        <v>9</v>
      </c>
      <c r="B79" s="723"/>
      <c r="C79" s="725"/>
      <c r="D79" s="725" t="s">
        <v>308</v>
      </c>
      <c r="E79" s="725" t="s">
        <v>303</v>
      </c>
      <c r="F79" s="725" t="s">
        <v>620</v>
      </c>
      <c r="G79" s="725"/>
      <c r="H79" s="725"/>
      <c r="I79" s="723" t="s">
        <v>336</v>
      </c>
      <c r="J79" s="725" t="s">
        <v>337</v>
      </c>
      <c r="K79" s="726">
        <v>44566</v>
      </c>
      <c r="L79" s="726">
        <v>45170</v>
      </c>
      <c r="M79" s="726">
        <v>46265</v>
      </c>
      <c r="N79" s="727">
        <v>3.0027397260273974</v>
      </c>
      <c r="O79" s="723">
        <v>59</v>
      </c>
      <c r="P79" s="728" t="s">
        <v>600</v>
      </c>
      <c r="Q79" s="729">
        <v>69688.5</v>
      </c>
      <c r="R79" s="730">
        <v>46174</v>
      </c>
      <c r="S79" s="122" t="s">
        <v>777</v>
      </c>
      <c r="T79" s="122"/>
      <c r="U79" s="246"/>
      <c r="V79" s="247"/>
    </row>
    <row r="80" spans="1:22" x14ac:dyDescent="0.25">
      <c r="A80" s="723">
        <v>10</v>
      </c>
      <c r="B80" s="723"/>
      <c r="C80" s="725"/>
      <c r="D80" s="725" t="s">
        <v>340</v>
      </c>
      <c r="E80" s="725" t="s">
        <v>303</v>
      </c>
      <c r="F80" s="725" t="s">
        <v>620</v>
      </c>
      <c r="G80" s="725"/>
      <c r="H80" s="725"/>
      <c r="I80" s="723" t="s">
        <v>304</v>
      </c>
      <c r="J80" s="725" t="s">
        <v>305</v>
      </c>
      <c r="K80" s="726">
        <v>44571</v>
      </c>
      <c r="L80" s="726">
        <v>45170</v>
      </c>
      <c r="M80" s="726">
        <v>46265</v>
      </c>
      <c r="N80" s="727">
        <v>3.0027397260273974</v>
      </c>
      <c r="O80" s="723">
        <v>52</v>
      </c>
      <c r="P80" s="728" t="s">
        <v>600</v>
      </c>
      <c r="Q80" s="729">
        <v>6688.5</v>
      </c>
      <c r="R80" s="730">
        <v>46174</v>
      </c>
      <c r="S80" s="122" t="s">
        <v>777</v>
      </c>
      <c r="T80" s="122"/>
      <c r="U80" s="246"/>
      <c r="V80" s="247"/>
    </row>
    <row r="81" spans="1:22" x14ac:dyDescent="0.25">
      <c r="A81" s="723">
        <v>11</v>
      </c>
      <c r="B81" s="723"/>
      <c r="C81" s="725"/>
      <c r="D81" s="725" t="s">
        <v>343</v>
      </c>
      <c r="E81" s="725" t="s">
        <v>303</v>
      </c>
      <c r="F81" s="725" t="s">
        <v>611</v>
      </c>
      <c r="G81" s="725" t="s">
        <v>612</v>
      </c>
      <c r="H81" s="725" t="s">
        <v>616</v>
      </c>
      <c r="I81" s="723" t="s">
        <v>304</v>
      </c>
      <c r="J81" s="725" t="s">
        <v>316</v>
      </c>
      <c r="K81" s="726">
        <v>44571</v>
      </c>
      <c r="L81" s="726">
        <v>45170</v>
      </c>
      <c r="M81" s="726">
        <v>46265</v>
      </c>
      <c r="N81" s="727">
        <v>3.0027397260273974</v>
      </c>
      <c r="O81" s="723">
        <v>63</v>
      </c>
      <c r="P81" s="728" t="s">
        <v>600</v>
      </c>
      <c r="Q81" s="729">
        <v>38811.15</v>
      </c>
      <c r="R81" s="730">
        <v>46174</v>
      </c>
      <c r="S81" s="122" t="s">
        <v>777</v>
      </c>
      <c r="T81" s="122"/>
      <c r="U81" s="246"/>
      <c r="V81" s="247"/>
    </row>
    <row r="82" spans="1:22" x14ac:dyDescent="0.25">
      <c r="A82" s="723">
        <v>12</v>
      </c>
      <c r="B82" s="723"/>
      <c r="C82" s="725"/>
      <c r="D82" s="725" t="s">
        <v>346</v>
      </c>
      <c r="E82" s="725" t="s">
        <v>303</v>
      </c>
      <c r="F82" s="725" t="s">
        <v>611</v>
      </c>
      <c r="G82" s="725" t="s">
        <v>612</v>
      </c>
      <c r="H82" s="725"/>
      <c r="I82" s="723" t="s">
        <v>304</v>
      </c>
      <c r="J82" s="725" t="s">
        <v>333</v>
      </c>
      <c r="K82" s="726">
        <v>44608</v>
      </c>
      <c r="L82" s="726">
        <v>45170</v>
      </c>
      <c r="M82" s="726">
        <v>46265</v>
      </c>
      <c r="N82" s="727">
        <v>3.0027397260273974</v>
      </c>
      <c r="O82" s="723">
        <v>66</v>
      </c>
      <c r="P82" s="728" t="s">
        <v>600</v>
      </c>
      <c r="Q82" s="729">
        <v>45013.5</v>
      </c>
      <c r="R82" s="730">
        <v>46174</v>
      </c>
      <c r="S82" s="122" t="s">
        <v>777</v>
      </c>
      <c r="T82" s="122"/>
      <c r="U82" s="246"/>
      <c r="V82" s="247"/>
    </row>
    <row r="83" spans="1:22" x14ac:dyDescent="0.25">
      <c r="A83" s="723">
        <v>13</v>
      </c>
      <c r="B83" s="723"/>
      <c r="C83" s="725"/>
      <c r="D83" s="725" t="s">
        <v>349</v>
      </c>
      <c r="E83" s="725" t="s">
        <v>303</v>
      </c>
      <c r="F83" s="725" t="s">
        <v>620</v>
      </c>
      <c r="G83" s="725"/>
      <c r="H83" s="725"/>
      <c r="I83" s="723" t="s">
        <v>304</v>
      </c>
      <c r="J83" s="725" t="s">
        <v>333</v>
      </c>
      <c r="K83" s="726">
        <v>44816</v>
      </c>
      <c r="L83" s="726">
        <v>45170</v>
      </c>
      <c r="M83" s="726">
        <v>46265</v>
      </c>
      <c r="N83" s="727">
        <v>3.0027397260273974</v>
      </c>
      <c r="O83" s="723">
        <v>55</v>
      </c>
      <c r="P83" s="728" t="s">
        <v>600</v>
      </c>
      <c r="Q83" s="729">
        <v>26638.5</v>
      </c>
      <c r="R83" s="730">
        <v>46174</v>
      </c>
      <c r="S83" s="122" t="s">
        <v>777</v>
      </c>
      <c r="T83" s="122"/>
      <c r="U83" s="246"/>
      <c r="V83" s="247"/>
    </row>
    <row r="84" spans="1:22" x14ac:dyDescent="0.25">
      <c r="A84" s="723">
        <v>14</v>
      </c>
      <c r="B84" s="723"/>
      <c r="C84" s="725"/>
      <c r="D84" s="725" t="s">
        <v>352</v>
      </c>
      <c r="E84" s="725" t="s">
        <v>303</v>
      </c>
      <c r="F84" s="725" t="s">
        <v>611</v>
      </c>
      <c r="G84" s="725" t="s">
        <v>612</v>
      </c>
      <c r="H84" s="725"/>
      <c r="I84" s="723" t="s">
        <v>304</v>
      </c>
      <c r="J84" s="725" t="s">
        <v>333</v>
      </c>
      <c r="K84" s="726">
        <v>44809</v>
      </c>
      <c r="L84" s="726">
        <v>45170</v>
      </c>
      <c r="M84" s="726">
        <v>46265</v>
      </c>
      <c r="N84" s="727">
        <v>3.0027397260273974</v>
      </c>
      <c r="O84" s="723">
        <v>38</v>
      </c>
      <c r="P84" s="728" t="s">
        <v>600</v>
      </c>
      <c r="Q84" s="729">
        <v>26638.5</v>
      </c>
      <c r="R84" s="730">
        <v>46174</v>
      </c>
      <c r="S84" s="122" t="s">
        <v>777</v>
      </c>
      <c r="T84" s="122"/>
      <c r="U84" s="246"/>
      <c r="V84" s="247"/>
    </row>
    <row r="85" spans="1:22" x14ac:dyDescent="0.25">
      <c r="A85" s="723">
        <v>15</v>
      </c>
      <c r="B85" s="723"/>
      <c r="C85" s="725"/>
      <c r="D85" s="725" t="s">
        <v>355</v>
      </c>
      <c r="E85" s="725" t="s">
        <v>303</v>
      </c>
      <c r="F85" s="725" t="s">
        <v>620</v>
      </c>
      <c r="G85" s="725"/>
      <c r="H85" s="725"/>
      <c r="I85" s="723" t="s">
        <v>304</v>
      </c>
      <c r="J85" s="725" t="s">
        <v>356</v>
      </c>
      <c r="K85" s="726">
        <v>44831</v>
      </c>
      <c r="L85" s="726">
        <v>45170</v>
      </c>
      <c r="M85" s="726">
        <v>46265</v>
      </c>
      <c r="N85" s="727">
        <v>3.0027397260273974</v>
      </c>
      <c r="O85" s="723">
        <v>39</v>
      </c>
      <c r="P85" s="728" t="s">
        <v>600</v>
      </c>
      <c r="Q85" s="729">
        <v>26638.5</v>
      </c>
      <c r="R85" s="730">
        <v>46174</v>
      </c>
      <c r="S85" s="122" t="s">
        <v>777</v>
      </c>
      <c r="T85" s="122"/>
      <c r="U85" s="246"/>
      <c r="V85" s="247"/>
    </row>
    <row r="86" spans="1:22" x14ac:dyDescent="0.25">
      <c r="A86" s="723">
        <v>16</v>
      </c>
      <c r="B86" s="723"/>
      <c r="C86" s="725"/>
      <c r="D86" s="725" t="s">
        <v>359</v>
      </c>
      <c r="E86" s="725" t="s">
        <v>303</v>
      </c>
      <c r="F86" s="725" t="s">
        <v>620</v>
      </c>
      <c r="G86" s="725"/>
      <c r="H86" s="725"/>
      <c r="I86" s="723" t="s">
        <v>304</v>
      </c>
      <c r="J86" s="725" t="s">
        <v>333</v>
      </c>
      <c r="K86" s="726">
        <v>44970</v>
      </c>
      <c r="L86" s="726">
        <v>45170</v>
      </c>
      <c r="M86" s="726">
        <v>46265</v>
      </c>
      <c r="N86" s="727">
        <v>3.0027397260273974</v>
      </c>
      <c r="O86" s="723">
        <v>39</v>
      </c>
      <c r="P86" s="728" t="s">
        <v>600</v>
      </c>
      <c r="Q86" s="729">
        <v>21388.5</v>
      </c>
      <c r="R86" s="730">
        <v>46174</v>
      </c>
      <c r="S86" s="122" t="s">
        <v>777</v>
      </c>
      <c r="T86" s="122"/>
      <c r="U86" s="246"/>
      <c r="V86" s="247"/>
    </row>
    <row r="87" spans="1:22" x14ac:dyDescent="0.25">
      <c r="A87" s="723">
        <v>17</v>
      </c>
      <c r="B87" s="723"/>
      <c r="C87" s="725"/>
      <c r="D87" s="725" t="s">
        <v>362</v>
      </c>
      <c r="E87" s="725" t="s">
        <v>303</v>
      </c>
      <c r="F87" s="725" t="s">
        <v>620</v>
      </c>
      <c r="G87" s="725"/>
      <c r="H87" s="725"/>
      <c r="I87" s="723" t="s">
        <v>304</v>
      </c>
      <c r="J87" s="725" t="s">
        <v>305</v>
      </c>
      <c r="K87" s="726">
        <v>45152</v>
      </c>
      <c r="L87" s="726">
        <v>45170</v>
      </c>
      <c r="M87" s="726">
        <v>46265</v>
      </c>
      <c r="N87" s="727">
        <v>3.0027397260273974</v>
      </c>
      <c r="O87" s="723">
        <v>45</v>
      </c>
      <c r="P87" s="728" t="s">
        <v>600</v>
      </c>
      <c r="Q87" s="729">
        <v>26638.5</v>
      </c>
      <c r="R87" s="730">
        <v>46174</v>
      </c>
      <c r="S87" s="122" t="s">
        <v>777</v>
      </c>
      <c r="T87" s="122"/>
      <c r="U87" s="246"/>
      <c r="V87" s="247"/>
    </row>
    <row r="88" spans="1:22" x14ac:dyDescent="0.25">
      <c r="A88" s="723">
        <v>18</v>
      </c>
      <c r="B88" s="723"/>
      <c r="C88" s="725"/>
      <c r="D88" s="725" t="s">
        <v>359</v>
      </c>
      <c r="E88" s="725" t="s">
        <v>303</v>
      </c>
      <c r="F88" s="725" t="s">
        <v>611</v>
      </c>
      <c r="G88" s="725" t="s">
        <v>612</v>
      </c>
      <c r="H88" s="725" t="s">
        <v>616</v>
      </c>
      <c r="I88" s="723" t="s">
        <v>304</v>
      </c>
      <c r="J88" s="725" t="s">
        <v>333</v>
      </c>
      <c r="K88" s="726">
        <v>45236</v>
      </c>
      <c r="L88" s="736">
        <v>45236</v>
      </c>
      <c r="M88" s="726">
        <v>46265</v>
      </c>
      <c r="N88" s="727">
        <v>2.8219178082191783</v>
      </c>
      <c r="O88" s="723">
        <v>37</v>
      </c>
      <c r="P88" s="728" t="s">
        <v>600</v>
      </c>
      <c r="Q88" s="729">
        <v>25063.5</v>
      </c>
      <c r="R88" s="730">
        <v>46174</v>
      </c>
      <c r="S88" s="122" t="s">
        <v>777</v>
      </c>
      <c r="T88" s="122"/>
      <c r="U88" s="246"/>
      <c r="V88" s="247"/>
    </row>
    <row r="89" spans="1:22" x14ac:dyDescent="0.25">
      <c r="A89" s="723">
        <v>19</v>
      </c>
      <c r="B89" s="723"/>
      <c r="C89" s="725"/>
      <c r="D89" s="725" t="s">
        <v>367</v>
      </c>
      <c r="E89" s="725" t="s">
        <v>303</v>
      </c>
      <c r="F89" s="725" t="s">
        <v>611</v>
      </c>
      <c r="G89" s="725" t="s">
        <v>612</v>
      </c>
      <c r="H89" s="725"/>
      <c r="I89" s="723" t="s">
        <v>304</v>
      </c>
      <c r="J89" s="725" t="s">
        <v>368</v>
      </c>
      <c r="K89" s="726">
        <v>45411</v>
      </c>
      <c r="L89" s="736">
        <v>45411</v>
      </c>
      <c r="M89" s="726">
        <v>46265</v>
      </c>
      <c r="N89" s="727">
        <v>2.3424657534246576</v>
      </c>
      <c r="O89" s="723">
        <v>59</v>
      </c>
      <c r="P89" s="728" t="s">
        <v>600</v>
      </c>
      <c r="Q89" s="729">
        <v>68638.5</v>
      </c>
      <c r="R89" s="730">
        <v>46174</v>
      </c>
      <c r="S89" s="122" t="s">
        <v>777</v>
      </c>
      <c r="T89" s="122"/>
      <c r="U89" s="246"/>
      <c r="V89" s="247"/>
    </row>
    <row r="90" spans="1:22" x14ac:dyDescent="0.25">
      <c r="A90" s="723">
        <v>20</v>
      </c>
      <c r="B90" s="723"/>
      <c r="C90" s="725"/>
      <c r="D90" s="725" t="s">
        <v>371</v>
      </c>
      <c r="E90" s="725" t="s">
        <v>303</v>
      </c>
      <c r="F90" s="725" t="s">
        <v>611</v>
      </c>
      <c r="G90" s="725"/>
      <c r="H90" s="725" t="s">
        <v>621</v>
      </c>
      <c r="I90" s="723" t="s">
        <v>304</v>
      </c>
      <c r="J90" s="725" t="s">
        <v>333</v>
      </c>
      <c r="K90" s="726">
        <v>45454</v>
      </c>
      <c r="L90" s="736">
        <v>45454</v>
      </c>
      <c r="M90" s="726">
        <v>46265</v>
      </c>
      <c r="N90" s="727">
        <v>2.2246575342465755</v>
      </c>
      <c r="O90" s="723">
        <v>38</v>
      </c>
      <c r="P90" s="728" t="s">
        <v>600</v>
      </c>
      <c r="Q90" s="729">
        <v>35038.5</v>
      </c>
      <c r="R90" s="730">
        <v>46174</v>
      </c>
      <c r="S90" s="122" t="s">
        <v>777</v>
      </c>
      <c r="T90" s="122"/>
      <c r="U90" s="246"/>
      <c r="V90" s="247"/>
    </row>
    <row r="91" spans="1:22" x14ac:dyDescent="0.25">
      <c r="A91" s="723">
        <v>21</v>
      </c>
      <c r="B91" s="723"/>
      <c r="C91" s="725"/>
      <c r="D91" s="725" t="s">
        <v>374</v>
      </c>
      <c r="E91" s="725" t="s">
        <v>303</v>
      </c>
      <c r="F91" s="725" t="s">
        <v>620</v>
      </c>
      <c r="G91" s="725"/>
      <c r="H91" s="725"/>
      <c r="I91" s="723" t="s">
        <v>304</v>
      </c>
      <c r="J91" s="725" t="s">
        <v>333</v>
      </c>
      <c r="K91" s="726">
        <v>45600</v>
      </c>
      <c r="L91" s="736">
        <v>45600</v>
      </c>
      <c r="M91" s="726">
        <v>46265</v>
      </c>
      <c r="N91" s="727">
        <v>1.8246575342465754</v>
      </c>
      <c r="O91" s="723">
        <v>65</v>
      </c>
      <c r="P91" s="728" t="s">
        <v>600</v>
      </c>
      <c r="Q91" s="729">
        <v>44488.5</v>
      </c>
      <c r="R91" s="730">
        <v>46174</v>
      </c>
      <c r="S91" s="122" t="s">
        <v>777</v>
      </c>
      <c r="T91" s="122"/>
      <c r="U91" s="246"/>
      <c r="V91" s="247"/>
    </row>
    <row r="92" spans="1:22" x14ac:dyDescent="0.25">
      <c r="A92" s="723">
        <v>22</v>
      </c>
      <c r="B92" s="723"/>
      <c r="C92" s="725"/>
      <c r="D92" s="725" t="s">
        <v>380</v>
      </c>
      <c r="E92" s="725" t="s">
        <v>303</v>
      </c>
      <c r="F92" s="725" t="s">
        <v>611</v>
      </c>
      <c r="G92" s="725" t="s">
        <v>612</v>
      </c>
      <c r="H92" s="725" t="s">
        <v>616</v>
      </c>
      <c r="I92" s="723" t="s">
        <v>304</v>
      </c>
      <c r="J92" s="725" t="s">
        <v>309</v>
      </c>
      <c r="K92" s="726">
        <v>45677</v>
      </c>
      <c r="L92" s="736">
        <v>45677</v>
      </c>
      <c r="M92" s="726">
        <v>46265</v>
      </c>
      <c r="N92" s="727">
        <v>1.6136986301369862</v>
      </c>
      <c r="O92" s="723">
        <v>65</v>
      </c>
      <c r="P92" s="728" t="s">
        <v>600</v>
      </c>
      <c r="Q92" s="729">
        <v>52888.5</v>
      </c>
      <c r="R92" s="730">
        <v>46174</v>
      </c>
      <c r="S92" s="122" t="s">
        <v>777</v>
      </c>
      <c r="T92" s="122"/>
      <c r="U92" s="246"/>
      <c r="V92" s="247"/>
    </row>
    <row r="93" spans="1:22" x14ac:dyDescent="0.25">
      <c r="A93" s="723">
        <v>23</v>
      </c>
      <c r="B93" s="723"/>
      <c r="C93" s="725"/>
      <c r="D93" s="725" t="s">
        <v>384</v>
      </c>
      <c r="E93" s="725" t="s">
        <v>303</v>
      </c>
      <c r="F93" s="725" t="s">
        <v>611</v>
      </c>
      <c r="G93" s="725"/>
      <c r="H93" s="725"/>
      <c r="I93" s="723" t="s">
        <v>304</v>
      </c>
      <c r="J93" s="725" t="s">
        <v>333</v>
      </c>
      <c r="K93" s="726">
        <v>45831</v>
      </c>
      <c r="L93" s="736">
        <v>45831</v>
      </c>
      <c r="M93" s="726">
        <v>46265</v>
      </c>
      <c r="N93" s="727">
        <v>1.1917808219178083</v>
      </c>
      <c r="O93" s="723">
        <v>40</v>
      </c>
      <c r="P93" s="728" t="s">
        <v>600</v>
      </c>
      <c r="Q93" s="729">
        <v>31888.5</v>
      </c>
      <c r="R93" s="730">
        <v>46174</v>
      </c>
      <c r="S93" s="122" t="s">
        <v>777</v>
      </c>
      <c r="T93" s="122"/>
      <c r="U93" s="246"/>
      <c r="V93" s="247"/>
    </row>
    <row r="94" spans="1:22" x14ac:dyDescent="0.25">
      <c r="A94" s="723">
        <v>24</v>
      </c>
      <c r="B94" s="391"/>
      <c r="C94" s="725"/>
      <c r="D94" s="725" t="s">
        <v>386</v>
      </c>
      <c r="E94" s="725" t="s">
        <v>303</v>
      </c>
      <c r="F94" s="725" t="s">
        <v>620</v>
      </c>
      <c r="G94" s="725"/>
      <c r="H94" s="725"/>
      <c r="I94" s="723" t="s">
        <v>304</v>
      </c>
      <c r="J94" s="725" t="s">
        <v>333</v>
      </c>
      <c r="K94" s="726">
        <v>45887</v>
      </c>
      <c r="L94" s="736">
        <v>45887</v>
      </c>
      <c r="M94" s="726">
        <v>46265</v>
      </c>
      <c r="N94" s="727">
        <v>1.0383561643835617</v>
      </c>
      <c r="O94" s="723"/>
      <c r="P94" s="728" t="s">
        <v>600</v>
      </c>
      <c r="Q94" s="729">
        <v>21388.5</v>
      </c>
      <c r="R94" s="730">
        <v>46174</v>
      </c>
      <c r="S94" s="122" t="s">
        <v>777</v>
      </c>
      <c r="T94" s="122"/>
      <c r="U94" s="246"/>
      <c r="V94" s="247"/>
    </row>
    <row r="95" spans="1:22" x14ac:dyDescent="0.25">
      <c r="A95" s="723">
        <v>25</v>
      </c>
      <c r="B95" s="391"/>
      <c r="C95" s="725"/>
      <c r="D95" s="725" t="s">
        <v>388</v>
      </c>
      <c r="E95" s="725" t="s">
        <v>303</v>
      </c>
      <c r="F95" s="725" t="s">
        <v>620</v>
      </c>
      <c r="G95" s="725"/>
      <c r="H95" s="725"/>
      <c r="I95" s="723" t="s">
        <v>389</v>
      </c>
      <c r="J95" s="725" t="s">
        <v>333</v>
      </c>
      <c r="K95" s="726">
        <v>45873</v>
      </c>
      <c r="L95" s="736">
        <v>45873</v>
      </c>
      <c r="M95" s="726">
        <v>46265</v>
      </c>
      <c r="N95" s="727">
        <v>1.0767123287671232</v>
      </c>
      <c r="O95" s="723"/>
      <c r="P95" s="728" t="s">
        <v>600</v>
      </c>
      <c r="Q95" s="729">
        <v>31888.5</v>
      </c>
      <c r="R95" s="730">
        <v>46174</v>
      </c>
      <c r="S95" s="122" t="s">
        <v>777</v>
      </c>
      <c r="T95" s="122"/>
      <c r="U95" s="246"/>
      <c r="V95" s="247"/>
    </row>
    <row r="96" spans="1:22" x14ac:dyDescent="0.25">
      <c r="A96" s="723">
        <v>26</v>
      </c>
      <c r="B96" s="391"/>
      <c r="C96" s="725"/>
      <c r="D96" s="725" t="s">
        <v>391</v>
      </c>
      <c r="E96" s="725" t="s">
        <v>303</v>
      </c>
      <c r="F96" s="725" t="s">
        <v>620</v>
      </c>
      <c r="G96" s="725"/>
      <c r="H96" s="725"/>
      <c r="I96" s="723" t="s">
        <v>304</v>
      </c>
      <c r="J96" s="725" t="s">
        <v>333</v>
      </c>
      <c r="K96" s="726">
        <v>45901</v>
      </c>
      <c r="L96" s="736">
        <v>45901</v>
      </c>
      <c r="M96" s="726">
        <v>46265</v>
      </c>
      <c r="N96" s="727">
        <v>1</v>
      </c>
      <c r="O96" s="723"/>
      <c r="P96" s="728" t="s">
        <v>600</v>
      </c>
      <c r="Q96" s="729">
        <v>18238.5</v>
      </c>
      <c r="R96" s="730">
        <v>46174</v>
      </c>
      <c r="S96" s="122" t="s">
        <v>777</v>
      </c>
      <c r="T96" s="122"/>
      <c r="U96" s="246"/>
      <c r="V96" s="247"/>
    </row>
    <row r="97" spans="1:22" x14ac:dyDescent="0.25">
      <c r="A97" s="723">
        <v>27</v>
      </c>
      <c r="B97" s="391"/>
      <c r="C97" s="725"/>
      <c r="D97" s="725" t="s">
        <v>395</v>
      </c>
      <c r="E97" s="725" t="s">
        <v>303</v>
      </c>
      <c r="F97" s="725" t="s">
        <v>611</v>
      </c>
      <c r="G97" s="725"/>
      <c r="H97" s="725" t="s">
        <v>616</v>
      </c>
      <c r="I97" s="723" t="s">
        <v>304</v>
      </c>
      <c r="J97" s="725" t="s">
        <v>333</v>
      </c>
      <c r="K97" s="726">
        <v>45978</v>
      </c>
      <c r="L97" s="736">
        <v>45978</v>
      </c>
      <c r="M97" s="726">
        <v>46265</v>
      </c>
      <c r="N97" s="727">
        <v>0.78904109589041094</v>
      </c>
      <c r="O97" s="723"/>
      <c r="P97" s="728" t="s">
        <v>600</v>
      </c>
      <c r="Q97" s="729">
        <v>27688.5</v>
      </c>
      <c r="R97" s="730">
        <v>46174</v>
      </c>
      <c r="S97" s="122" t="s">
        <v>777</v>
      </c>
      <c r="T97" s="122"/>
      <c r="U97" s="246"/>
      <c r="V97" s="247"/>
    </row>
    <row r="98" spans="1:22" x14ac:dyDescent="0.25">
      <c r="A98" s="723">
        <v>28</v>
      </c>
      <c r="B98" s="391"/>
      <c r="C98" s="725"/>
      <c r="D98" s="725" t="s">
        <v>397</v>
      </c>
      <c r="E98" s="725" t="s">
        <v>303</v>
      </c>
      <c r="F98" s="725" t="s">
        <v>620</v>
      </c>
      <c r="G98" s="725"/>
      <c r="H98" s="725"/>
      <c r="I98" s="723" t="s">
        <v>304</v>
      </c>
      <c r="J98" s="725" t="s">
        <v>333</v>
      </c>
      <c r="K98" s="737">
        <v>46006</v>
      </c>
      <c r="L98" s="736">
        <v>46006</v>
      </c>
      <c r="M98" s="726">
        <v>46265</v>
      </c>
      <c r="N98" s="727">
        <v>0.71232876712328763</v>
      </c>
      <c r="O98" s="723"/>
      <c r="P98" s="728" t="s">
        <v>600</v>
      </c>
      <c r="Q98" s="729">
        <v>31888.5</v>
      </c>
      <c r="R98" s="730">
        <v>46174</v>
      </c>
      <c r="S98" s="122" t="s">
        <v>777</v>
      </c>
      <c r="T98" s="122"/>
      <c r="U98" s="246"/>
      <c r="V98" s="247"/>
    </row>
    <row r="99" spans="1:22" x14ac:dyDescent="0.25">
      <c r="A99" s="723">
        <v>29</v>
      </c>
      <c r="B99" s="391"/>
      <c r="C99" s="725"/>
      <c r="D99" s="725" t="s">
        <v>399</v>
      </c>
      <c r="E99" s="725" t="s">
        <v>303</v>
      </c>
      <c r="F99" s="725" t="s">
        <v>620</v>
      </c>
      <c r="G99" s="725"/>
      <c r="H99" s="725"/>
      <c r="I99" s="723" t="s">
        <v>304</v>
      </c>
      <c r="J99" s="725" t="s">
        <v>356</v>
      </c>
      <c r="K99" s="737">
        <v>46006</v>
      </c>
      <c r="L99" s="736">
        <v>46006</v>
      </c>
      <c r="M99" s="726">
        <v>46265</v>
      </c>
      <c r="N99" s="727">
        <v>0.71232876712328763</v>
      </c>
      <c r="O99" s="723"/>
      <c r="P99" s="728" t="s">
        <v>600</v>
      </c>
      <c r="Q99" s="729">
        <v>21388.5</v>
      </c>
      <c r="R99" s="730">
        <v>46174</v>
      </c>
      <c r="S99" s="122" t="s">
        <v>777</v>
      </c>
      <c r="T99" s="122"/>
      <c r="U99" s="246"/>
      <c r="V99" s="247"/>
    </row>
    <row r="100" spans="1:22" x14ac:dyDescent="0.25">
      <c r="A100" s="391">
        <v>30</v>
      </c>
      <c r="B100" s="422"/>
      <c r="C100" s="392"/>
      <c r="D100" s="396" t="s">
        <v>381</v>
      </c>
      <c r="E100" s="392"/>
      <c r="F100" s="392" t="s">
        <v>611</v>
      </c>
      <c r="G100" s="392" t="s">
        <v>612</v>
      </c>
      <c r="H100" s="392" t="s">
        <v>616</v>
      </c>
      <c r="I100" s="391"/>
      <c r="J100" s="396" t="s">
        <v>309</v>
      </c>
      <c r="K100" s="737">
        <v>46055</v>
      </c>
      <c r="L100" s="401">
        <v>46055</v>
      </c>
      <c r="M100" s="393">
        <v>46265</v>
      </c>
      <c r="N100" s="394">
        <v>0.57808219178082187</v>
      </c>
      <c r="O100" s="391"/>
      <c r="P100" s="728" t="s">
        <v>600</v>
      </c>
      <c r="Q100" s="729">
        <v>16138.5</v>
      </c>
      <c r="R100" s="730">
        <v>46174</v>
      </c>
      <c r="S100" s="122" t="s">
        <v>777</v>
      </c>
      <c r="T100" s="122"/>
      <c r="U100" s="246"/>
      <c r="V100" s="247"/>
    </row>
    <row r="101" spans="1:22" x14ac:dyDescent="0.25">
      <c r="A101" s="391">
        <v>31</v>
      </c>
      <c r="B101" s="422"/>
      <c r="C101" s="397"/>
      <c r="D101" s="396" t="s">
        <v>352</v>
      </c>
      <c r="E101" s="398"/>
      <c r="F101" s="392" t="s">
        <v>611</v>
      </c>
      <c r="G101" s="392" t="s">
        <v>612</v>
      </c>
      <c r="H101" s="392" t="s">
        <v>616</v>
      </c>
      <c r="I101" s="402"/>
      <c r="J101" s="396" t="s">
        <v>356</v>
      </c>
      <c r="K101" s="737">
        <v>46083</v>
      </c>
      <c r="L101" s="401">
        <v>46083</v>
      </c>
      <c r="M101" s="393">
        <v>46265</v>
      </c>
      <c r="N101" s="394">
        <v>0.50136986301369868</v>
      </c>
      <c r="O101" s="398"/>
      <c r="P101" s="728" t="s">
        <v>600</v>
      </c>
      <c r="Q101" s="729">
        <v>16138.5</v>
      </c>
      <c r="R101" s="730">
        <v>46174</v>
      </c>
      <c r="S101" s="122" t="s">
        <v>777</v>
      </c>
      <c r="T101" s="122"/>
      <c r="U101" s="246"/>
      <c r="V101" s="247"/>
    </row>
    <row r="102" spans="1:22" x14ac:dyDescent="0.25">
      <c r="A102" s="391">
        <v>32</v>
      </c>
      <c r="B102" s="422"/>
      <c r="C102" s="392"/>
      <c r="D102" s="396" t="s">
        <v>414</v>
      </c>
      <c r="E102" s="398"/>
      <c r="F102" s="392" t="s">
        <v>620</v>
      </c>
      <c r="G102" s="398"/>
      <c r="H102" s="398"/>
      <c r="I102" s="402"/>
      <c r="J102" s="396" t="s">
        <v>333</v>
      </c>
      <c r="K102" s="737">
        <v>46104</v>
      </c>
      <c r="L102" s="401">
        <v>46104</v>
      </c>
      <c r="M102" s="393">
        <v>46265</v>
      </c>
      <c r="N102" s="394">
        <v>0.44383561643835617</v>
      </c>
      <c r="O102" s="399"/>
      <c r="P102" s="728" t="s">
        <v>600</v>
      </c>
      <c r="Q102" s="729">
        <v>35038.5</v>
      </c>
      <c r="R102" s="730">
        <v>46174</v>
      </c>
      <c r="S102" s="122" t="s">
        <v>777</v>
      </c>
      <c r="T102" s="122"/>
      <c r="U102" s="246"/>
      <c r="V102" s="247"/>
    </row>
    <row r="103" spans="1:22" x14ac:dyDescent="0.25">
      <c r="A103" s="391">
        <v>33</v>
      </c>
      <c r="B103" s="422"/>
      <c r="C103" s="392"/>
      <c r="D103" s="392" t="s">
        <v>648</v>
      </c>
      <c r="E103" s="398"/>
      <c r="F103" s="392"/>
      <c r="G103" s="398"/>
      <c r="H103" s="398"/>
      <c r="I103" s="402"/>
      <c r="J103" s="392" t="s">
        <v>650</v>
      </c>
      <c r="K103" s="737">
        <v>46155</v>
      </c>
      <c r="L103" s="401"/>
      <c r="M103" s="393"/>
      <c r="N103" s="394">
        <v>2.7397260273972603E-3</v>
      </c>
      <c r="O103" s="399"/>
      <c r="P103" s="728" t="s">
        <v>600</v>
      </c>
      <c r="Q103" s="729">
        <v>37138.5</v>
      </c>
      <c r="R103" s="730">
        <v>46174</v>
      </c>
      <c r="S103" s="122" t="s">
        <v>777</v>
      </c>
      <c r="T103" s="122"/>
      <c r="U103" s="246"/>
      <c r="V103" s="247"/>
    </row>
    <row r="104" spans="1:22" x14ac:dyDescent="0.25">
      <c r="A104" s="391">
        <v>34</v>
      </c>
      <c r="B104" s="422"/>
      <c r="C104" s="392"/>
      <c r="D104" s="392" t="s">
        <v>649</v>
      </c>
      <c r="E104" s="398"/>
      <c r="F104" s="392"/>
      <c r="G104" s="398"/>
      <c r="H104" s="398"/>
      <c r="I104" s="402"/>
      <c r="J104" s="392" t="s">
        <v>650</v>
      </c>
      <c r="K104" s="737">
        <v>46132</v>
      </c>
      <c r="L104" s="401"/>
      <c r="M104" s="393"/>
      <c r="N104" s="394">
        <v>2.7397260273972603E-3</v>
      </c>
      <c r="O104" s="399"/>
      <c r="P104" s="728" t="s">
        <v>600</v>
      </c>
      <c r="Q104" s="729">
        <v>40288.5</v>
      </c>
      <c r="R104" s="730">
        <v>46174</v>
      </c>
      <c r="S104" s="122" t="s">
        <v>777</v>
      </c>
      <c r="T104" s="122"/>
      <c r="U104" s="246"/>
      <c r="V104" s="247"/>
    </row>
    <row r="105" spans="1:22" x14ac:dyDescent="0.25">
      <c r="A105" s="738">
        <v>1</v>
      </c>
      <c r="B105" s="728"/>
      <c r="C105" s="738"/>
      <c r="D105" s="738" t="s">
        <v>302</v>
      </c>
      <c r="E105" s="738" t="s">
        <v>303</v>
      </c>
      <c r="F105" s="738" t="s">
        <v>611</v>
      </c>
      <c r="G105" s="738" t="s">
        <v>612</v>
      </c>
      <c r="H105" s="738"/>
      <c r="I105" s="728" t="s">
        <v>304</v>
      </c>
      <c r="J105" s="738" t="s">
        <v>305</v>
      </c>
      <c r="K105" s="726">
        <v>44566</v>
      </c>
      <c r="L105" s="726">
        <v>45170</v>
      </c>
      <c r="M105" s="728">
        <v>46265</v>
      </c>
      <c r="N105" s="739">
        <v>3.0027397260273974</v>
      </c>
      <c r="O105" s="738">
        <v>65</v>
      </c>
      <c r="P105" s="728" t="s">
        <v>600</v>
      </c>
      <c r="Q105" s="740">
        <v>33988.5</v>
      </c>
      <c r="R105" s="730">
        <v>46204</v>
      </c>
      <c r="S105" s="122" t="s">
        <v>777</v>
      </c>
      <c r="T105" s="423">
        <v>510559.0575</v>
      </c>
      <c r="U105" s="246"/>
      <c r="V105" s="247"/>
    </row>
    <row r="106" spans="1:22" x14ac:dyDescent="0.25">
      <c r="A106" s="738">
        <v>2</v>
      </c>
      <c r="B106" s="728"/>
      <c r="C106" s="738"/>
      <c r="D106" s="738" t="s">
        <v>308</v>
      </c>
      <c r="E106" s="738" t="s">
        <v>303</v>
      </c>
      <c r="F106" s="738" t="s">
        <v>611</v>
      </c>
      <c r="G106" s="738" t="s">
        <v>612</v>
      </c>
      <c r="H106" s="738" t="s">
        <v>616</v>
      </c>
      <c r="I106" s="728" t="s">
        <v>304</v>
      </c>
      <c r="J106" s="738" t="s">
        <v>309</v>
      </c>
      <c r="K106" s="726">
        <v>44571</v>
      </c>
      <c r="L106" s="726">
        <v>45170</v>
      </c>
      <c r="M106" s="728">
        <v>46265</v>
      </c>
      <c r="N106" s="739">
        <v>3.0027397260273974</v>
      </c>
      <c r="O106" s="738">
        <v>68</v>
      </c>
      <c r="P106" s="728" t="s">
        <v>600</v>
      </c>
      <c r="Q106" s="740">
        <v>55116.6</v>
      </c>
      <c r="R106" s="730">
        <v>46204</v>
      </c>
      <c r="S106" s="122" t="s">
        <v>777</v>
      </c>
      <c r="T106" s="122"/>
      <c r="U106" s="246"/>
      <c r="V106" s="247"/>
    </row>
    <row r="107" spans="1:22" x14ac:dyDescent="0.25">
      <c r="A107" s="728">
        <v>3</v>
      </c>
      <c r="B107" s="728"/>
      <c r="C107" s="738"/>
      <c r="D107" s="738" t="s">
        <v>312</v>
      </c>
      <c r="E107" s="738" t="s">
        <v>303</v>
      </c>
      <c r="F107" s="738" t="s">
        <v>611</v>
      </c>
      <c r="G107" s="738" t="s">
        <v>612</v>
      </c>
      <c r="H107" s="738"/>
      <c r="I107" s="728" t="s">
        <v>304</v>
      </c>
      <c r="J107" s="738" t="s">
        <v>305</v>
      </c>
      <c r="K107" s="726">
        <v>44571</v>
      </c>
      <c r="L107" s="726">
        <v>45170</v>
      </c>
      <c r="M107" s="728">
        <v>46265</v>
      </c>
      <c r="N107" s="741">
        <v>3.0027397260273974</v>
      </c>
      <c r="O107" s="728">
        <v>68</v>
      </c>
      <c r="P107" s="728" t="s">
        <v>600</v>
      </c>
      <c r="Q107" s="742">
        <v>45390.45</v>
      </c>
      <c r="R107" s="730">
        <v>46204</v>
      </c>
      <c r="S107" s="122" t="s">
        <v>777</v>
      </c>
      <c r="T107" s="122"/>
      <c r="U107" s="743" t="s">
        <v>927</v>
      </c>
      <c r="V107" s="247"/>
    </row>
    <row r="108" spans="1:22" x14ac:dyDescent="0.25">
      <c r="A108" s="728">
        <v>4</v>
      </c>
      <c r="B108" s="728"/>
      <c r="C108" s="738"/>
      <c r="D108" s="738" t="s">
        <v>315</v>
      </c>
      <c r="E108" s="738" t="s">
        <v>303</v>
      </c>
      <c r="F108" s="738" t="s">
        <v>611</v>
      </c>
      <c r="G108" s="738" t="s">
        <v>612</v>
      </c>
      <c r="H108" s="738"/>
      <c r="I108" s="728" t="s">
        <v>304</v>
      </c>
      <c r="J108" s="738" t="s">
        <v>316</v>
      </c>
      <c r="K108" s="726">
        <v>44571</v>
      </c>
      <c r="L108" s="726">
        <v>45170</v>
      </c>
      <c r="M108" s="726">
        <v>46265</v>
      </c>
      <c r="N108" s="741">
        <v>3.0027397260273974</v>
      </c>
      <c r="O108" s="735">
        <v>68</v>
      </c>
      <c r="P108" s="735" t="s">
        <v>600</v>
      </c>
      <c r="Q108" s="740">
        <v>47355</v>
      </c>
      <c r="R108" s="730">
        <v>46204</v>
      </c>
      <c r="S108" s="122" t="s">
        <v>777</v>
      </c>
      <c r="T108" s="122"/>
      <c r="U108" s="246"/>
      <c r="V108" s="247"/>
    </row>
    <row r="109" spans="1:22" x14ac:dyDescent="0.25">
      <c r="A109" s="738">
        <v>5</v>
      </c>
      <c r="B109" s="728"/>
      <c r="C109" s="738"/>
      <c r="D109" s="738" t="s">
        <v>319</v>
      </c>
      <c r="E109" s="738" t="s">
        <v>303</v>
      </c>
      <c r="F109" s="738" t="s">
        <v>611</v>
      </c>
      <c r="G109" s="738" t="s">
        <v>612</v>
      </c>
      <c r="H109" s="738" t="s">
        <v>616</v>
      </c>
      <c r="I109" s="728" t="s">
        <v>304</v>
      </c>
      <c r="J109" s="738" t="s">
        <v>309</v>
      </c>
      <c r="K109" s="726">
        <v>44571</v>
      </c>
      <c r="L109" s="726">
        <v>45170</v>
      </c>
      <c r="M109" s="726">
        <v>46265</v>
      </c>
      <c r="N109" s="741">
        <v>3.0027397260273974</v>
      </c>
      <c r="O109" s="728">
        <v>65</v>
      </c>
      <c r="P109" s="728" t="s">
        <v>600</v>
      </c>
      <c r="Q109" s="740">
        <v>21750.75</v>
      </c>
      <c r="R109" s="730">
        <v>46204</v>
      </c>
      <c r="S109" s="122" t="s">
        <v>777</v>
      </c>
      <c r="T109" s="122"/>
      <c r="U109" s="246"/>
      <c r="V109" s="247"/>
    </row>
    <row r="110" spans="1:22" x14ac:dyDescent="0.25">
      <c r="A110" s="738">
        <v>6</v>
      </c>
      <c r="B110" s="728"/>
      <c r="C110" s="738"/>
      <c r="D110" s="738" t="s">
        <v>325</v>
      </c>
      <c r="E110" s="738" t="s">
        <v>303</v>
      </c>
      <c r="F110" s="738" t="s">
        <v>611</v>
      </c>
      <c r="G110" s="738" t="s">
        <v>612</v>
      </c>
      <c r="H110" s="738" t="s">
        <v>619</v>
      </c>
      <c r="I110" s="728" t="s">
        <v>304</v>
      </c>
      <c r="J110" s="738" t="s">
        <v>305</v>
      </c>
      <c r="K110" s="726">
        <v>44571</v>
      </c>
      <c r="L110" s="726">
        <v>45170</v>
      </c>
      <c r="M110" s="726">
        <v>46265</v>
      </c>
      <c r="N110" s="739">
        <v>3.0027397260273974</v>
      </c>
      <c r="O110" s="738">
        <v>60</v>
      </c>
      <c r="P110" s="728" t="s">
        <v>600</v>
      </c>
      <c r="Q110" s="740">
        <v>40461.75</v>
      </c>
      <c r="R110" s="730">
        <v>46204</v>
      </c>
      <c r="S110" s="122" t="s">
        <v>777</v>
      </c>
      <c r="T110" s="122"/>
      <c r="U110" s="246"/>
      <c r="V110" s="247"/>
    </row>
    <row r="111" spans="1:22" x14ac:dyDescent="0.25">
      <c r="A111" s="738">
        <v>7</v>
      </c>
      <c r="B111" s="728"/>
      <c r="C111" s="738"/>
      <c r="D111" s="738" t="s">
        <v>328</v>
      </c>
      <c r="E111" s="738" t="s">
        <v>303</v>
      </c>
      <c r="F111" s="738" t="s">
        <v>611</v>
      </c>
      <c r="G111" s="738" t="s">
        <v>612</v>
      </c>
      <c r="H111" s="738" t="s">
        <v>621</v>
      </c>
      <c r="I111" s="728" t="s">
        <v>304</v>
      </c>
      <c r="J111" s="738" t="s">
        <v>329</v>
      </c>
      <c r="K111" s="726">
        <v>44571</v>
      </c>
      <c r="L111" s="726">
        <v>45170</v>
      </c>
      <c r="M111" s="726">
        <v>46265</v>
      </c>
      <c r="N111" s="739">
        <v>3.0027397260273974</v>
      </c>
      <c r="O111" s="738">
        <v>48</v>
      </c>
      <c r="P111" s="728" t="s">
        <v>600</v>
      </c>
      <c r="Q111" s="740">
        <v>5587.7955000000002</v>
      </c>
      <c r="R111" s="730">
        <v>46204</v>
      </c>
      <c r="S111" s="122" t="s">
        <v>777</v>
      </c>
      <c r="T111" s="122"/>
      <c r="U111" s="246"/>
      <c r="V111" s="247"/>
    </row>
    <row r="112" spans="1:22" x14ac:dyDescent="0.25">
      <c r="A112" s="738">
        <v>8</v>
      </c>
      <c r="B112" s="728"/>
      <c r="C112" s="738"/>
      <c r="D112" s="738" t="s">
        <v>332</v>
      </c>
      <c r="E112" s="738" t="s">
        <v>303</v>
      </c>
      <c r="F112" s="738" t="s">
        <v>611</v>
      </c>
      <c r="G112" s="738" t="s">
        <v>612</v>
      </c>
      <c r="H112" s="738" t="s">
        <v>621</v>
      </c>
      <c r="I112" s="728" t="s">
        <v>304</v>
      </c>
      <c r="J112" s="738" t="s">
        <v>333</v>
      </c>
      <c r="K112" s="726">
        <v>44566</v>
      </c>
      <c r="L112" s="726">
        <v>45170</v>
      </c>
      <c r="M112" s="726">
        <v>46265</v>
      </c>
      <c r="N112" s="739">
        <v>3.0027397260273974</v>
      </c>
      <c r="O112" s="738">
        <v>35</v>
      </c>
      <c r="P112" s="728" t="s">
        <v>600</v>
      </c>
      <c r="Q112" s="740">
        <v>12988.5</v>
      </c>
      <c r="R112" s="730">
        <v>46204</v>
      </c>
      <c r="S112" s="122" t="s">
        <v>777</v>
      </c>
      <c r="T112" s="122"/>
      <c r="U112" s="246"/>
      <c r="V112" s="247"/>
    </row>
    <row r="113" spans="1:22" x14ac:dyDescent="0.25">
      <c r="A113" s="738">
        <v>9</v>
      </c>
      <c r="B113" s="728"/>
      <c r="C113" s="738"/>
      <c r="D113" s="738" t="s">
        <v>308</v>
      </c>
      <c r="E113" s="738" t="s">
        <v>303</v>
      </c>
      <c r="F113" s="738" t="s">
        <v>620</v>
      </c>
      <c r="G113" s="738"/>
      <c r="H113" s="738"/>
      <c r="I113" s="728" t="s">
        <v>336</v>
      </c>
      <c r="J113" s="738" t="s">
        <v>337</v>
      </c>
      <c r="K113" s="726">
        <v>44566</v>
      </c>
      <c r="L113" s="726">
        <v>45170</v>
      </c>
      <c r="M113" s="726">
        <v>46265</v>
      </c>
      <c r="N113" s="739">
        <v>3.0027397260273974</v>
      </c>
      <c r="O113" s="738">
        <v>59</v>
      </c>
      <c r="P113" s="728" t="s">
        <v>600</v>
      </c>
      <c r="Q113" s="740">
        <v>69688.5</v>
      </c>
      <c r="R113" s="730">
        <v>46204</v>
      </c>
      <c r="S113" s="122" t="s">
        <v>777</v>
      </c>
      <c r="T113" s="122"/>
      <c r="U113" s="246"/>
      <c r="V113" s="247"/>
    </row>
    <row r="114" spans="1:22" x14ac:dyDescent="0.25">
      <c r="A114" s="738">
        <v>10</v>
      </c>
      <c r="B114" s="728"/>
      <c r="C114" s="738"/>
      <c r="D114" s="738" t="s">
        <v>340</v>
      </c>
      <c r="E114" s="738" t="s">
        <v>303</v>
      </c>
      <c r="F114" s="738" t="s">
        <v>620</v>
      </c>
      <c r="G114" s="738"/>
      <c r="H114" s="738"/>
      <c r="I114" s="728" t="s">
        <v>304</v>
      </c>
      <c r="J114" s="738" t="s">
        <v>305</v>
      </c>
      <c r="K114" s="726">
        <v>44571</v>
      </c>
      <c r="L114" s="726">
        <v>45170</v>
      </c>
      <c r="M114" s="726">
        <v>46265</v>
      </c>
      <c r="N114" s="739">
        <v>3.0027397260273974</v>
      </c>
      <c r="O114" s="738">
        <v>52</v>
      </c>
      <c r="P114" s="728" t="s">
        <v>600</v>
      </c>
      <c r="Q114" s="740">
        <v>6688.5</v>
      </c>
      <c r="R114" s="730">
        <v>46204</v>
      </c>
      <c r="S114" s="122" t="s">
        <v>777</v>
      </c>
      <c r="T114" s="122"/>
      <c r="U114" s="246"/>
      <c r="V114" s="247"/>
    </row>
    <row r="115" spans="1:22" x14ac:dyDescent="0.25">
      <c r="A115" s="738">
        <v>11</v>
      </c>
      <c r="B115" s="728"/>
      <c r="C115" s="738"/>
      <c r="D115" s="738" t="s">
        <v>343</v>
      </c>
      <c r="E115" s="738" t="s">
        <v>303</v>
      </c>
      <c r="F115" s="738" t="s">
        <v>611</v>
      </c>
      <c r="G115" s="738" t="s">
        <v>612</v>
      </c>
      <c r="H115" s="738" t="s">
        <v>616</v>
      </c>
      <c r="I115" s="728" t="s">
        <v>304</v>
      </c>
      <c r="J115" s="738" t="s">
        <v>316</v>
      </c>
      <c r="K115" s="726">
        <v>44571</v>
      </c>
      <c r="L115" s="726">
        <v>45170</v>
      </c>
      <c r="M115" s="726">
        <v>46265</v>
      </c>
      <c r="N115" s="739">
        <v>3.0027397260273974</v>
      </c>
      <c r="O115" s="738">
        <v>63</v>
      </c>
      <c r="P115" s="728" t="s">
        <v>600</v>
      </c>
      <c r="Q115" s="740">
        <v>38811.15</v>
      </c>
      <c r="R115" s="730">
        <v>46204</v>
      </c>
      <c r="S115" s="122" t="s">
        <v>777</v>
      </c>
      <c r="T115" s="122"/>
      <c r="U115" s="246"/>
      <c r="V115" s="247"/>
    </row>
    <row r="116" spans="1:22" x14ac:dyDescent="0.25">
      <c r="A116" s="738">
        <v>12</v>
      </c>
      <c r="B116" s="728"/>
      <c r="C116" s="738"/>
      <c r="D116" s="738" t="s">
        <v>346</v>
      </c>
      <c r="E116" s="738" t="s">
        <v>303</v>
      </c>
      <c r="F116" s="738" t="s">
        <v>611</v>
      </c>
      <c r="G116" s="738" t="s">
        <v>612</v>
      </c>
      <c r="H116" s="738"/>
      <c r="I116" s="728" t="s">
        <v>304</v>
      </c>
      <c r="J116" s="738" t="s">
        <v>333</v>
      </c>
      <c r="K116" s="726">
        <v>44608</v>
      </c>
      <c r="L116" s="726">
        <v>45170</v>
      </c>
      <c r="M116" s="726">
        <v>46265</v>
      </c>
      <c r="N116" s="739">
        <v>3.0027397260273974</v>
      </c>
      <c r="O116" s="738">
        <v>66</v>
      </c>
      <c r="P116" s="728" t="s">
        <v>600</v>
      </c>
      <c r="Q116" s="740">
        <v>45013.5</v>
      </c>
      <c r="R116" s="730">
        <v>46204</v>
      </c>
      <c r="S116" s="122" t="s">
        <v>777</v>
      </c>
      <c r="T116" s="122"/>
      <c r="U116" s="246"/>
      <c r="V116" s="247"/>
    </row>
    <row r="117" spans="1:22" x14ac:dyDescent="0.25">
      <c r="A117" s="738">
        <v>13</v>
      </c>
      <c r="B117" s="728"/>
      <c r="C117" s="738"/>
      <c r="D117" s="738" t="s">
        <v>349</v>
      </c>
      <c r="E117" s="738" t="s">
        <v>303</v>
      </c>
      <c r="F117" s="738" t="s">
        <v>620</v>
      </c>
      <c r="G117" s="738"/>
      <c r="H117" s="738"/>
      <c r="I117" s="728" t="s">
        <v>304</v>
      </c>
      <c r="J117" s="738" t="s">
        <v>333</v>
      </c>
      <c r="K117" s="726">
        <v>44816</v>
      </c>
      <c r="L117" s="726">
        <v>45170</v>
      </c>
      <c r="M117" s="726">
        <v>46265</v>
      </c>
      <c r="N117" s="739">
        <v>3.0027397260273974</v>
      </c>
      <c r="O117" s="738">
        <v>55</v>
      </c>
      <c r="P117" s="728" t="s">
        <v>600</v>
      </c>
      <c r="Q117" s="740">
        <v>26638.5</v>
      </c>
      <c r="R117" s="730">
        <v>46204</v>
      </c>
      <c r="S117" s="122" t="s">
        <v>777</v>
      </c>
      <c r="T117" s="122"/>
      <c r="U117" s="246"/>
      <c r="V117" s="247"/>
    </row>
    <row r="118" spans="1:22" x14ac:dyDescent="0.25">
      <c r="A118" s="738">
        <v>14</v>
      </c>
      <c r="B118" s="728"/>
      <c r="C118" s="738"/>
      <c r="D118" s="738" t="s">
        <v>352</v>
      </c>
      <c r="E118" s="738" t="s">
        <v>303</v>
      </c>
      <c r="F118" s="738" t="s">
        <v>611</v>
      </c>
      <c r="G118" s="738" t="s">
        <v>612</v>
      </c>
      <c r="H118" s="738"/>
      <c r="I118" s="728" t="s">
        <v>304</v>
      </c>
      <c r="J118" s="738" t="s">
        <v>333</v>
      </c>
      <c r="K118" s="726">
        <v>44809</v>
      </c>
      <c r="L118" s="726">
        <v>45170</v>
      </c>
      <c r="M118" s="726">
        <v>46265</v>
      </c>
      <c r="N118" s="739">
        <v>3.0027397260273974</v>
      </c>
      <c r="O118" s="738">
        <v>38</v>
      </c>
      <c r="P118" s="728" t="s">
        <v>600</v>
      </c>
      <c r="Q118" s="740">
        <v>26638.5</v>
      </c>
      <c r="R118" s="730">
        <v>46204</v>
      </c>
      <c r="S118" s="122" t="s">
        <v>777</v>
      </c>
      <c r="T118" s="122"/>
      <c r="U118" s="246"/>
      <c r="V118" s="247"/>
    </row>
    <row r="119" spans="1:22" x14ac:dyDescent="0.25">
      <c r="A119" s="738">
        <v>15</v>
      </c>
      <c r="B119" s="728"/>
      <c r="C119" s="738"/>
      <c r="D119" s="738" t="s">
        <v>355</v>
      </c>
      <c r="E119" s="738" t="s">
        <v>303</v>
      </c>
      <c r="F119" s="738" t="s">
        <v>620</v>
      </c>
      <c r="G119" s="738"/>
      <c r="H119" s="738"/>
      <c r="I119" s="728" t="s">
        <v>304</v>
      </c>
      <c r="J119" s="738" t="s">
        <v>356</v>
      </c>
      <c r="K119" s="726">
        <v>44831</v>
      </c>
      <c r="L119" s="726">
        <v>45170</v>
      </c>
      <c r="M119" s="726">
        <v>46265</v>
      </c>
      <c r="N119" s="739">
        <v>3.0027397260273974</v>
      </c>
      <c r="O119" s="738">
        <v>39</v>
      </c>
      <c r="P119" s="728" t="s">
        <v>600</v>
      </c>
      <c r="Q119" s="740">
        <v>26638.5</v>
      </c>
      <c r="R119" s="730">
        <v>46204</v>
      </c>
      <c r="S119" s="122" t="s">
        <v>777</v>
      </c>
      <c r="T119" s="122"/>
      <c r="U119" s="246"/>
      <c r="V119" s="247"/>
    </row>
    <row r="120" spans="1:22" x14ac:dyDescent="0.25">
      <c r="A120" s="738">
        <v>16</v>
      </c>
      <c r="B120" s="728"/>
      <c r="C120" s="738"/>
      <c r="D120" s="738" t="s">
        <v>359</v>
      </c>
      <c r="E120" s="738" t="s">
        <v>303</v>
      </c>
      <c r="F120" s="738" t="s">
        <v>620</v>
      </c>
      <c r="G120" s="738"/>
      <c r="H120" s="738"/>
      <c r="I120" s="728" t="s">
        <v>304</v>
      </c>
      <c r="J120" s="738" t="s">
        <v>333</v>
      </c>
      <c r="K120" s="726">
        <v>44970</v>
      </c>
      <c r="L120" s="726">
        <v>45170</v>
      </c>
      <c r="M120" s="726">
        <v>46265</v>
      </c>
      <c r="N120" s="739">
        <v>3.0027397260273974</v>
      </c>
      <c r="O120" s="738">
        <v>39</v>
      </c>
      <c r="P120" s="728" t="s">
        <v>600</v>
      </c>
      <c r="Q120" s="740">
        <v>21388.5</v>
      </c>
      <c r="R120" s="730">
        <v>46204</v>
      </c>
      <c r="S120" s="122" t="s">
        <v>777</v>
      </c>
      <c r="T120" s="122"/>
      <c r="U120" s="246"/>
      <c r="V120" s="247"/>
    </row>
    <row r="121" spans="1:22" x14ac:dyDescent="0.25">
      <c r="A121" s="728">
        <v>17</v>
      </c>
      <c r="B121" s="728"/>
      <c r="C121" s="738"/>
      <c r="D121" s="738" t="s">
        <v>362</v>
      </c>
      <c r="E121" s="738" t="s">
        <v>303</v>
      </c>
      <c r="F121" s="738" t="s">
        <v>620</v>
      </c>
      <c r="G121" s="738"/>
      <c r="H121" s="738"/>
      <c r="I121" s="728" t="s">
        <v>304</v>
      </c>
      <c r="J121" s="738" t="s">
        <v>305</v>
      </c>
      <c r="K121" s="726">
        <v>45152</v>
      </c>
      <c r="L121" s="726">
        <v>45170</v>
      </c>
      <c r="M121" s="726">
        <v>46265</v>
      </c>
      <c r="N121" s="741">
        <v>3.0027397260273974</v>
      </c>
      <c r="O121" s="728">
        <v>45</v>
      </c>
      <c r="P121" s="728" t="s">
        <v>600</v>
      </c>
      <c r="Q121" s="740">
        <v>26638.5</v>
      </c>
      <c r="R121" s="730">
        <v>46204</v>
      </c>
      <c r="S121" s="122" t="s">
        <v>777</v>
      </c>
      <c r="T121" s="122"/>
      <c r="U121" s="246"/>
      <c r="V121" s="247"/>
    </row>
    <row r="122" spans="1:22" x14ac:dyDescent="0.25">
      <c r="A122" s="738">
        <v>18</v>
      </c>
      <c r="B122" s="728"/>
      <c r="C122" s="738"/>
      <c r="D122" s="738" t="s">
        <v>359</v>
      </c>
      <c r="E122" s="738" t="s">
        <v>303</v>
      </c>
      <c r="F122" s="738" t="s">
        <v>611</v>
      </c>
      <c r="G122" s="738" t="s">
        <v>612</v>
      </c>
      <c r="H122" s="738" t="s">
        <v>616</v>
      </c>
      <c r="I122" s="728" t="s">
        <v>304</v>
      </c>
      <c r="J122" s="738" t="s">
        <v>333</v>
      </c>
      <c r="K122" s="726">
        <v>45236</v>
      </c>
      <c r="L122" s="726">
        <v>45236</v>
      </c>
      <c r="M122" s="726">
        <v>46265</v>
      </c>
      <c r="N122" s="739">
        <v>2.8219178082191783</v>
      </c>
      <c r="O122" s="738">
        <v>37</v>
      </c>
      <c r="P122" s="728" t="s">
        <v>600</v>
      </c>
      <c r="Q122" s="740">
        <v>25063.5</v>
      </c>
      <c r="R122" s="730">
        <v>46204</v>
      </c>
      <c r="S122" s="122" t="s">
        <v>777</v>
      </c>
      <c r="T122" s="122"/>
      <c r="U122" s="246"/>
      <c r="V122" s="247"/>
    </row>
    <row r="123" spans="1:22" x14ac:dyDescent="0.25">
      <c r="A123" s="738">
        <v>19</v>
      </c>
      <c r="B123" s="728"/>
      <c r="C123" s="738"/>
      <c r="D123" s="738" t="s">
        <v>367</v>
      </c>
      <c r="E123" s="738" t="s">
        <v>303</v>
      </c>
      <c r="F123" s="738" t="s">
        <v>611</v>
      </c>
      <c r="G123" s="738" t="s">
        <v>612</v>
      </c>
      <c r="H123" s="738"/>
      <c r="I123" s="728" t="s">
        <v>304</v>
      </c>
      <c r="J123" s="738" t="s">
        <v>368</v>
      </c>
      <c r="K123" s="726">
        <v>45411</v>
      </c>
      <c r="L123" s="726">
        <v>45411</v>
      </c>
      <c r="M123" s="726">
        <v>46265</v>
      </c>
      <c r="N123" s="739">
        <v>2.3424657534246576</v>
      </c>
      <c r="O123" s="738">
        <v>59</v>
      </c>
      <c r="P123" s="728" t="s">
        <v>600</v>
      </c>
      <c r="Q123" s="740">
        <v>68638.5</v>
      </c>
      <c r="R123" s="730">
        <v>46204</v>
      </c>
      <c r="S123" s="122" t="s">
        <v>777</v>
      </c>
      <c r="T123" s="122"/>
      <c r="U123" s="246"/>
      <c r="V123" s="247"/>
    </row>
    <row r="124" spans="1:22" x14ac:dyDescent="0.25">
      <c r="A124" s="738">
        <v>20</v>
      </c>
      <c r="B124" s="728"/>
      <c r="C124" s="738"/>
      <c r="D124" s="738" t="s">
        <v>371</v>
      </c>
      <c r="E124" s="738" t="s">
        <v>303</v>
      </c>
      <c r="F124" s="738" t="s">
        <v>611</v>
      </c>
      <c r="G124" s="738"/>
      <c r="H124" s="738" t="s">
        <v>621</v>
      </c>
      <c r="I124" s="728" t="s">
        <v>304</v>
      </c>
      <c r="J124" s="738" t="s">
        <v>333</v>
      </c>
      <c r="K124" s="726">
        <v>45454</v>
      </c>
      <c r="L124" s="726">
        <v>45454</v>
      </c>
      <c r="M124" s="726">
        <v>46265</v>
      </c>
      <c r="N124" s="739">
        <v>2.2246575342465755</v>
      </c>
      <c r="O124" s="738">
        <v>38</v>
      </c>
      <c r="P124" s="728" t="s">
        <v>600</v>
      </c>
      <c r="Q124" s="740">
        <v>35038.5</v>
      </c>
      <c r="R124" s="730">
        <v>46204</v>
      </c>
      <c r="S124" s="122" t="s">
        <v>777</v>
      </c>
      <c r="T124" s="122"/>
      <c r="U124" s="246"/>
      <c r="V124" s="247"/>
    </row>
    <row r="125" spans="1:22" x14ac:dyDescent="0.25">
      <c r="A125" s="738">
        <v>21</v>
      </c>
      <c r="B125" s="728"/>
      <c r="C125" s="738"/>
      <c r="D125" s="738" t="s">
        <v>374</v>
      </c>
      <c r="E125" s="738" t="s">
        <v>303</v>
      </c>
      <c r="F125" s="738" t="s">
        <v>620</v>
      </c>
      <c r="G125" s="738"/>
      <c r="H125" s="738"/>
      <c r="I125" s="728" t="s">
        <v>304</v>
      </c>
      <c r="J125" s="738" t="s">
        <v>333</v>
      </c>
      <c r="K125" s="726">
        <v>45600</v>
      </c>
      <c r="L125" s="726">
        <v>45600</v>
      </c>
      <c r="M125" s="726">
        <v>46265</v>
      </c>
      <c r="N125" s="739">
        <v>1.8246575342465754</v>
      </c>
      <c r="O125" s="738">
        <v>65</v>
      </c>
      <c r="P125" s="728" t="s">
        <v>600</v>
      </c>
      <c r="Q125" s="740">
        <v>44488.5</v>
      </c>
      <c r="R125" s="730">
        <v>46204</v>
      </c>
      <c r="S125" s="122" t="s">
        <v>777</v>
      </c>
      <c r="T125" s="122"/>
      <c r="U125" s="246"/>
      <c r="V125" s="247"/>
    </row>
    <row r="126" spans="1:22" x14ac:dyDescent="0.25">
      <c r="A126" s="738">
        <v>22</v>
      </c>
      <c r="B126" s="728"/>
      <c r="C126" s="738"/>
      <c r="D126" s="738" t="s">
        <v>380</v>
      </c>
      <c r="E126" s="738" t="s">
        <v>303</v>
      </c>
      <c r="F126" s="738" t="s">
        <v>611</v>
      </c>
      <c r="G126" s="738" t="s">
        <v>612</v>
      </c>
      <c r="H126" s="738" t="s">
        <v>616</v>
      </c>
      <c r="I126" s="728" t="s">
        <v>304</v>
      </c>
      <c r="J126" s="738" t="s">
        <v>309</v>
      </c>
      <c r="K126" s="726">
        <v>45677</v>
      </c>
      <c r="L126" s="726">
        <v>45677</v>
      </c>
      <c r="M126" s="726">
        <v>46265</v>
      </c>
      <c r="N126" s="739">
        <v>1.6136986301369862</v>
      </c>
      <c r="O126" s="738">
        <v>65</v>
      </c>
      <c r="P126" s="728" t="s">
        <v>600</v>
      </c>
      <c r="Q126" s="740">
        <v>52888.5</v>
      </c>
      <c r="R126" s="730">
        <v>46204</v>
      </c>
      <c r="S126" s="122" t="s">
        <v>777</v>
      </c>
      <c r="T126" s="122"/>
      <c r="U126" s="246"/>
      <c r="V126" s="247"/>
    </row>
    <row r="127" spans="1:22" x14ac:dyDescent="0.25">
      <c r="A127" s="738">
        <v>23</v>
      </c>
      <c r="B127" s="728"/>
      <c r="C127" s="738"/>
      <c r="D127" s="738" t="s">
        <v>384</v>
      </c>
      <c r="E127" s="738" t="s">
        <v>303</v>
      </c>
      <c r="F127" s="738" t="s">
        <v>611</v>
      </c>
      <c r="G127" s="738"/>
      <c r="H127" s="738"/>
      <c r="I127" s="728" t="s">
        <v>304</v>
      </c>
      <c r="J127" s="738" t="s">
        <v>333</v>
      </c>
      <c r="K127" s="726">
        <v>45831</v>
      </c>
      <c r="L127" s="726">
        <v>45831</v>
      </c>
      <c r="M127" s="726">
        <v>46265</v>
      </c>
      <c r="N127" s="739">
        <v>1.1917808219178083</v>
      </c>
      <c r="O127" s="738">
        <v>40</v>
      </c>
      <c r="P127" s="728" t="s">
        <v>600</v>
      </c>
      <c r="Q127" s="740">
        <v>31888.5</v>
      </c>
      <c r="R127" s="730">
        <v>46204</v>
      </c>
      <c r="S127" s="122" t="s">
        <v>777</v>
      </c>
      <c r="T127" s="122"/>
      <c r="U127" s="246"/>
      <c r="V127" s="247"/>
    </row>
    <row r="128" spans="1:22" x14ac:dyDescent="0.25">
      <c r="A128" s="728">
        <v>24</v>
      </c>
      <c r="B128" s="391"/>
      <c r="C128" s="738"/>
      <c r="D128" s="738" t="s">
        <v>386</v>
      </c>
      <c r="E128" s="738" t="s">
        <v>303</v>
      </c>
      <c r="F128" s="738" t="s">
        <v>620</v>
      </c>
      <c r="G128" s="738"/>
      <c r="H128" s="738"/>
      <c r="I128" s="728" t="s">
        <v>304</v>
      </c>
      <c r="J128" s="738" t="s">
        <v>333</v>
      </c>
      <c r="K128" s="726">
        <v>45887</v>
      </c>
      <c r="L128" s="726">
        <v>45887</v>
      </c>
      <c r="M128" s="726">
        <v>46265</v>
      </c>
      <c r="N128" s="741">
        <v>1.0383561643835617</v>
      </c>
      <c r="O128" s="738"/>
      <c r="P128" s="728" t="s">
        <v>600</v>
      </c>
      <c r="Q128" s="740">
        <v>21388.5</v>
      </c>
      <c r="R128" s="730">
        <v>46204</v>
      </c>
      <c r="S128" s="122" t="s">
        <v>777</v>
      </c>
      <c r="T128" s="122"/>
      <c r="U128" s="246"/>
      <c r="V128" s="247"/>
    </row>
    <row r="129" spans="1:22" x14ac:dyDescent="0.25">
      <c r="A129" s="738">
        <v>25</v>
      </c>
      <c r="B129" s="391"/>
      <c r="C129" s="738"/>
      <c r="D129" s="738" t="s">
        <v>388</v>
      </c>
      <c r="E129" s="738" t="s">
        <v>303</v>
      </c>
      <c r="F129" s="738" t="s">
        <v>620</v>
      </c>
      <c r="G129" s="738"/>
      <c r="H129" s="738"/>
      <c r="I129" s="728" t="s">
        <v>389</v>
      </c>
      <c r="J129" s="738" t="s">
        <v>333</v>
      </c>
      <c r="K129" s="726">
        <v>45873</v>
      </c>
      <c r="L129" s="726">
        <v>45873</v>
      </c>
      <c r="M129" s="726">
        <v>46265</v>
      </c>
      <c r="N129" s="739">
        <v>1.0767123287671232</v>
      </c>
      <c r="O129" s="738"/>
      <c r="P129" s="728" t="s">
        <v>600</v>
      </c>
      <c r="Q129" s="740">
        <v>31888.5</v>
      </c>
      <c r="R129" s="730">
        <v>46204</v>
      </c>
      <c r="S129" s="122" t="s">
        <v>777</v>
      </c>
      <c r="T129" s="122"/>
      <c r="U129" s="246"/>
      <c r="V129" s="247"/>
    </row>
    <row r="130" spans="1:22" x14ac:dyDescent="0.25">
      <c r="A130" s="738">
        <v>26</v>
      </c>
      <c r="B130" s="391"/>
      <c r="C130" s="738"/>
      <c r="D130" s="738" t="s">
        <v>391</v>
      </c>
      <c r="E130" s="738" t="s">
        <v>303</v>
      </c>
      <c r="F130" s="738" t="s">
        <v>620</v>
      </c>
      <c r="G130" s="738"/>
      <c r="H130" s="738"/>
      <c r="I130" s="728" t="s">
        <v>304</v>
      </c>
      <c r="J130" s="738" t="s">
        <v>333</v>
      </c>
      <c r="K130" s="726">
        <v>45901</v>
      </c>
      <c r="L130" s="726">
        <v>45901</v>
      </c>
      <c r="M130" s="726">
        <v>46265</v>
      </c>
      <c r="N130" s="739">
        <v>1</v>
      </c>
      <c r="O130" s="738"/>
      <c r="P130" s="728" t="s">
        <v>600</v>
      </c>
      <c r="Q130" s="740">
        <v>18238.5</v>
      </c>
      <c r="R130" s="730">
        <v>46204</v>
      </c>
      <c r="S130" s="122" t="s">
        <v>777</v>
      </c>
      <c r="T130" s="122"/>
      <c r="U130" s="246"/>
      <c r="V130" s="247"/>
    </row>
    <row r="131" spans="1:22" x14ac:dyDescent="0.25">
      <c r="A131" s="738">
        <v>27</v>
      </c>
      <c r="B131" s="391"/>
      <c r="C131" s="738"/>
      <c r="D131" s="738" t="s">
        <v>395</v>
      </c>
      <c r="E131" s="738" t="s">
        <v>303</v>
      </c>
      <c r="F131" s="738" t="s">
        <v>611</v>
      </c>
      <c r="G131" s="738"/>
      <c r="H131" s="738" t="s">
        <v>616</v>
      </c>
      <c r="I131" s="728" t="s">
        <v>304</v>
      </c>
      <c r="J131" s="738" t="s">
        <v>333</v>
      </c>
      <c r="K131" s="726">
        <v>45978</v>
      </c>
      <c r="L131" s="726">
        <v>45978</v>
      </c>
      <c r="M131" s="726">
        <v>46265</v>
      </c>
      <c r="N131" s="739">
        <v>0.78904109589041094</v>
      </c>
      <c r="O131" s="738"/>
      <c r="P131" s="728" t="s">
        <v>600</v>
      </c>
      <c r="Q131" s="740">
        <v>27688.5</v>
      </c>
      <c r="R131" s="730">
        <v>46204</v>
      </c>
      <c r="S131" s="122" t="s">
        <v>777</v>
      </c>
      <c r="T131" s="122"/>
      <c r="U131" s="246"/>
      <c r="V131" s="247"/>
    </row>
    <row r="132" spans="1:22" x14ac:dyDescent="0.25">
      <c r="A132" s="738">
        <v>28</v>
      </c>
      <c r="B132" s="391"/>
      <c r="C132" s="738"/>
      <c r="D132" s="738" t="s">
        <v>397</v>
      </c>
      <c r="E132" s="738" t="s">
        <v>303</v>
      </c>
      <c r="F132" s="738" t="s">
        <v>620</v>
      </c>
      <c r="G132" s="738"/>
      <c r="H132" s="738"/>
      <c r="I132" s="728" t="s">
        <v>304</v>
      </c>
      <c r="J132" s="738" t="s">
        <v>333</v>
      </c>
      <c r="K132" s="726">
        <v>46006</v>
      </c>
      <c r="L132" s="726">
        <v>46006</v>
      </c>
      <c r="M132" s="726">
        <v>46265</v>
      </c>
      <c r="N132" s="739">
        <v>0.71232876712328763</v>
      </c>
      <c r="O132" s="738"/>
      <c r="P132" s="728" t="s">
        <v>600</v>
      </c>
      <c r="Q132" s="740">
        <v>31888.5</v>
      </c>
      <c r="R132" s="730">
        <v>46204</v>
      </c>
      <c r="S132" s="122" t="s">
        <v>777</v>
      </c>
      <c r="T132" s="122"/>
      <c r="U132" s="246"/>
      <c r="V132" s="247"/>
    </row>
    <row r="133" spans="1:22" x14ac:dyDescent="0.25">
      <c r="A133" s="738">
        <v>29</v>
      </c>
      <c r="B133" s="391"/>
      <c r="C133" s="738"/>
      <c r="D133" s="738" t="s">
        <v>399</v>
      </c>
      <c r="E133" s="738" t="s">
        <v>303</v>
      </c>
      <c r="F133" s="738" t="s">
        <v>620</v>
      </c>
      <c r="G133" s="738"/>
      <c r="H133" s="738"/>
      <c r="I133" s="728" t="s">
        <v>304</v>
      </c>
      <c r="J133" s="738" t="s">
        <v>356</v>
      </c>
      <c r="K133" s="726">
        <v>46006</v>
      </c>
      <c r="L133" s="726">
        <v>46006</v>
      </c>
      <c r="M133" s="726">
        <v>46265</v>
      </c>
      <c r="N133" s="739">
        <v>0.71232876712328763</v>
      </c>
      <c r="O133" s="738"/>
      <c r="P133" s="728" t="s">
        <v>600</v>
      </c>
      <c r="Q133" s="740">
        <v>21388.5</v>
      </c>
      <c r="R133" s="730">
        <v>46204</v>
      </c>
      <c r="S133" s="122" t="s">
        <v>777</v>
      </c>
      <c r="T133" s="122"/>
      <c r="U133" s="246"/>
      <c r="V133" s="247"/>
    </row>
    <row r="134" spans="1:22" x14ac:dyDescent="0.25">
      <c r="A134" s="738">
        <v>30</v>
      </c>
      <c r="B134" s="422"/>
      <c r="C134" s="738"/>
      <c r="D134" s="738" t="s">
        <v>381</v>
      </c>
      <c r="E134" s="738"/>
      <c r="F134" s="738" t="s">
        <v>611</v>
      </c>
      <c r="G134" s="738" t="s">
        <v>612</v>
      </c>
      <c r="H134" s="738" t="s">
        <v>616</v>
      </c>
      <c r="I134" s="728"/>
      <c r="J134" s="738" t="s">
        <v>309</v>
      </c>
      <c r="K134" s="726">
        <v>46055</v>
      </c>
      <c r="L134" s="726">
        <v>46055</v>
      </c>
      <c r="M134" s="726">
        <v>46265</v>
      </c>
      <c r="N134" s="739">
        <v>0.57808219178082187</v>
      </c>
      <c r="O134" s="738"/>
      <c r="P134" s="728" t="s">
        <v>600</v>
      </c>
      <c r="Q134" s="744">
        <v>16138.5</v>
      </c>
      <c r="R134" s="730">
        <v>46204</v>
      </c>
      <c r="S134" s="122" t="s">
        <v>777</v>
      </c>
      <c r="T134" s="122"/>
      <c r="U134" s="246"/>
      <c r="V134" s="247"/>
    </row>
    <row r="135" spans="1:22" x14ac:dyDescent="0.25">
      <c r="A135" s="738">
        <v>31</v>
      </c>
      <c r="B135" s="422"/>
      <c r="C135" s="738"/>
      <c r="D135" s="738" t="s">
        <v>352</v>
      </c>
      <c r="E135" s="738"/>
      <c r="F135" s="738" t="s">
        <v>611</v>
      </c>
      <c r="G135" s="738" t="s">
        <v>612</v>
      </c>
      <c r="H135" s="738" t="s">
        <v>616</v>
      </c>
      <c r="I135" s="728"/>
      <c r="J135" s="738" t="s">
        <v>356</v>
      </c>
      <c r="K135" s="726">
        <v>46083</v>
      </c>
      <c r="L135" s="726">
        <v>46083</v>
      </c>
      <c r="M135" s="726">
        <v>46265</v>
      </c>
      <c r="N135" s="739">
        <v>0.50136986301369868</v>
      </c>
      <c r="O135" s="738"/>
      <c r="P135" s="728" t="s">
        <v>600</v>
      </c>
      <c r="Q135" s="744">
        <v>16138.5</v>
      </c>
      <c r="R135" s="730">
        <v>46204</v>
      </c>
      <c r="S135" s="122" t="s">
        <v>777</v>
      </c>
      <c r="T135" s="122"/>
      <c r="U135" s="246"/>
      <c r="V135" s="247"/>
    </row>
    <row r="136" spans="1:22" x14ac:dyDescent="0.25">
      <c r="A136" s="738">
        <v>32</v>
      </c>
      <c r="B136" s="422"/>
      <c r="C136" s="738"/>
      <c r="D136" s="738" t="s">
        <v>414</v>
      </c>
      <c r="E136" s="738"/>
      <c r="F136" s="738" t="s">
        <v>620</v>
      </c>
      <c r="G136" s="738"/>
      <c r="H136" s="738"/>
      <c r="I136" s="728"/>
      <c r="J136" s="738" t="s">
        <v>333</v>
      </c>
      <c r="K136" s="726">
        <v>46104</v>
      </c>
      <c r="L136" s="726">
        <v>46104</v>
      </c>
      <c r="M136" s="726">
        <v>46265</v>
      </c>
      <c r="N136" s="739">
        <v>0.44383561643835617</v>
      </c>
      <c r="O136" s="738"/>
      <c r="P136" s="728" t="s">
        <v>600</v>
      </c>
      <c r="Q136" s="744">
        <v>35038.5</v>
      </c>
      <c r="R136" s="730">
        <v>46204</v>
      </c>
      <c r="S136" s="122" t="s">
        <v>777</v>
      </c>
      <c r="T136" s="122"/>
      <c r="U136" s="246"/>
      <c r="V136" s="247"/>
    </row>
    <row r="137" spans="1:22" x14ac:dyDescent="0.25">
      <c r="A137" s="738">
        <v>33</v>
      </c>
      <c r="B137" s="422"/>
      <c r="C137" s="738"/>
      <c r="D137" s="738" t="s">
        <v>648</v>
      </c>
      <c r="E137" s="738"/>
      <c r="F137" s="738"/>
      <c r="G137" s="738"/>
      <c r="H137" s="738"/>
      <c r="I137" s="728"/>
      <c r="J137" s="738" t="s">
        <v>650</v>
      </c>
      <c r="K137" s="726">
        <v>46155</v>
      </c>
      <c r="L137" s="726"/>
      <c r="M137" s="726"/>
      <c r="N137" s="739">
        <v>2.7397260273972603E-3</v>
      </c>
      <c r="O137" s="738"/>
      <c r="P137" s="728" t="s">
        <v>600</v>
      </c>
      <c r="Q137" s="744">
        <v>37138.5</v>
      </c>
      <c r="R137" s="730">
        <v>46204</v>
      </c>
      <c r="S137" s="122" t="s">
        <v>777</v>
      </c>
      <c r="T137" s="122"/>
      <c r="U137" s="246"/>
      <c r="V137" s="247"/>
    </row>
    <row r="138" spans="1:22" x14ac:dyDescent="0.25">
      <c r="A138" s="738">
        <v>34</v>
      </c>
      <c r="B138" s="422"/>
      <c r="C138" s="738"/>
      <c r="D138" s="738" t="s">
        <v>649</v>
      </c>
      <c r="E138" s="738"/>
      <c r="F138" s="738"/>
      <c r="G138" s="738"/>
      <c r="H138" s="738"/>
      <c r="I138" s="728"/>
      <c r="J138" s="738" t="s">
        <v>650</v>
      </c>
      <c r="K138" s="726">
        <v>46132</v>
      </c>
      <c r="L138" s="726"/>
      <c r="M138" s="726"/>
      <c r="N138" s="739">
        <v>2.7397260273972603E-3</v>
      </c>
      <c r="O138" s="738"/>
      <c r="P138" s="728" t="s">
        <v>600</v>
      </c>
      <c r="Q138" s="744">
        <v>40288.5</v>
      </c>
      <c r="R138" s="730">
        <v>46204</v>
      </c>
      <c r="S138" s="122" t="s">
        <v>777</v>
      </c>
      <c r="T138" s="122"/>
      <c r="U138" s="246"/>
      <c r="V138" s="247"/>
    </row>
    <row r="139" spans="1:22" x14ac:dyDescent="0.25">
      <c r="A139" s="738">
        <v>35</v>
      </c>
      <c r="B139" s="728"/>
      <c r="C139" s="738"/>
      <c r="D139" s="738" t="s">
        <v>416</v>
      </c>
      <c r="E139" s="738"/>
      <c r="F139" s="738" t="s">
        <v>611</v>
      </c>
      <c r="G139" s="738"/>
      <c r="H139" s="738"/>
      <c r="I139" s="728"/>
      <c r="J139" s="738"/>
      <c r="K139" s="726">
        <v>46211</v>
      </c>
      <c r="L139" s="726"/>
      <c r="M139" s="726"/>
      <c r="N139" s="738"/>
      <c r="O139" s="738"/>
      <c r="P139" s="728" t="s">
        <v>600</v>
      </c>
      <c r="Q139" s="744">
        <v>40288.5</v>
      </c>
      <c r="R139" s="730">
        <v>46204</v>
      </c>
      <c r="S139" s="122" t="s">
        <v>777</v>
      </c>
      <c r="T139" s="122"/>
      <c r="U139" s="246"/>
      <c r="V139" s="247"/>
    </row>
    <row r="140" spans="1:22" x14ac:dyDescent="0.25">
      <c r="A140" s="738">
        <v>1</v>
      </c>
      <c r="B140" s="728"/>
      <c r="C140" s="738"/>
      <c r="D140" s="738" t="s">
        <v>302</v>
      </c>
      <c r="E140" s="738" t="s">
        <v>303</v>
      </c>
      <c r="F140" s="738" t="s">
        <v>611</v>
      </c>
      <c r="G140" s="738" t="s">
        <v>612</v>
      </c>
      <c r="H140" s="738"/>
      <c r="I140" s="728" t="s">
        <v>304</v>
      </c>
      <c r="J140" s="738" t="s">
        <v>305</v>
      </c>
      <c r="K140" s="726">
        <v>44566</v>
      </c>
      <c r="L140" s="726">
        <v>45170</v>
      </c>
      <c r="M140" s="726">
        <v>46265</v>
      </c>
      <c r="N140" s="739">
        <v>3.0027397260273974</v>
      </c>
      <c r="O140" s="738">
        <v>65</v>
      </c>
      <c r="P140" s="728" t="s">
        <v>600</v>
      </c>
      <c r="Q140" s="740">
        <v>33988.5</v>
      </c>
      <c r="R140" s="730">
        <v>46235</v>
      </c>
      <c r="S140" s="122" t="s">
        <v>777</v>
      </c>
      <c r="T140" s="423">
        <v>510559.0575</v>
      </c>
      <c r="U140" s="246"/>
      <c r="V140" s="247"/>
    </row>
    <row r="141" spans="1:22" x14ac:dyDescent="0.25">
      <c r="A141" s="738">
        <v>2</v>
      </c>
      <c r="B141" s="728"/>
      <c r="C141" s="738"/>
      <c r="D141" s="738" t="s">
        <v>308</v>
      </c>
      <c r="E141" s="738" t="s">
        <v>303</v>
      </c>
      <c r="F141" s="738" t="s">
        <v>611</v>
      </c>
      <c r="G141" s="738" t="s">
        <v>612</v>
      </c>
      <c r="H141" s="738" t="s">
        <v>616</v>
      </c>
      <c r="I141" s="728" t="s">
        <v>304</v>
      </c>
      <c r="J141" s="738" t="s">
        <v>309</v>
      </c>
      <c r="K141" s="726">
        <v>44571</v>
      </c>
      <c r="L141" s="726">
        <v>45170</v>
      </c>
      <c r="M141" s="726">
        <v>46265</v>
      </c>
      <c r="N141" s="739">
        <v>3.0027397260273974</v>
      </c>
      <c r="O141" s="738">
        <v>68</v>
      </c>
      <c r="P141" s="728" t="s">
        <v>600</v>
      </c>
      <c r="Q141" s="740">
        <v>55116.6</v>
      </c>
      <c r="R141" s="730">
        <v>46235</v>
      </c>
      <c r="S141" s="122" t="s">
        <v>777</v>
      </c>
      <c r="T141" s="122"/>
      <c r="U141" s="246"/>
      <c r="V141" s="247"/>
    </row>
    <row r="142" spans="1:22" x14ac:dyDescent="0.25">
      <c r="A142" s="728">
        <v>3</v>
      </c>
      <c r="B142" s="728"/>
      <c r="C142" s="738"/>
      <c r="D142" s="738" t="s">
        <v>312</v>
      </c>
      <c r="E142" s="738" t="s">
        <v>303</v>
      </c>
      <c r="F142" s="738" t="s">
        <v>611</v>
      </c>
      <c r="G142" s="738" t="s">
        <v>612</v>
      </c>
      <c r="H142" s="738"/>
      <c r="I142" s="728" t="s">
        <v>304</v>
      </c>
      <c r="J142" s="738" t="s">
        <v>305</v>
      </c>
      <c r="K142" s="726">
        <v>44571</v>
      </c>
      <c r="L142" s="726">
        <v>45170</v>
      </c>
      <c r="M142" s="726">
        <v>46265</v>
      </c>
      <c r="N142" s="741">
        <v>3.0027397260273974</v>
      </c>
      <c r="O142" s="728">
        <v>68</v>
      </c>
      <c r="P142" s="728" t="s">
        <v>600</v>
      </c>
      <c r="Q142" s="742">
        <v>45390.45</v>
      </c>
      <c r="R142" s="730">
        <v>46235</v>
      </c>
      <c r="S142" s="122" t="s">
        <v>928</v>
      </c>
      <c r="T142" s="122"/>
      <c r="U142" s="246"/>
      <c r="V142" s="247"/>
    </row>
    <row r="143" spans="1:22" x14ac:dyDescent="0.25">
      <c r="A143" s="728">
        <v>4</v>
      </c>
      <c r="B143" s="728"/>
      <c r="C143" s="738"/>
      <c r="D143" s="738" t="s">
        <v>315</v>
      </c>
      <c r="E143" s="738" t="s">
        <v>303</v>
      </c>
      <c r="F143" s="738" t="s">
        <v>611</v>
      </c>
      <c r="G143" s="738" t="s">
        <v>612</v>
      </c>
      <c r="H143" s="738"/>
      <c r="I143" s="728" t="s">
        <v>304</v>
      </c>
      <c r="J143" s="738" t="s">
        <v>316</v>
      </c>
      <c r="K143" s="726">
        <v>44571</v>
      </c>
      <c r="L143" s="726">
        <v>45170</v>
      </c>
      <c r="M143" s="726">
        <v>46265</v>
      </c>
      <c r="N143" s="741">
        <v>3.0027397260273974</v>
      </c>
      <c r="O143" s="735">
        <v>68</v>
      </c>
      <c r="P143" s="735" t="s">
        <v>600</v>
      </c>
      <c r="Q143" s="740">
        <v>47355</v>
      </c>
      <c r="R143" s="730">
        <v>46235</v>
      </c>
      <c r="S143" s="122" t="s">
        <v>777</v>
      </c>
      <c r="T143" s="122"/>
      <c r="U143" s="246"/>
      <c r="V143" s="247"/>
    </row>
    <row r="144" spans="1:22" x14ac:dyDescent="0.25">
      <c r="A144" s="738">
        <v>5</v>
      </c>
      <c r="B144" s="728"/>
      <c r="C144" s="738"/>
      <c r="D144" s="738" t="s">
        <v>319</v>
      </c>
      <c r="E144" s="738" t="s">
        <v>303</v>
      </c>
      <c r="F144" s="738" t="s">
        <v>611</v>
      </c>
      <c r="G144" s="738" t="s">
        <v>612</v>
      </c>
      <c r="H144" s="738" t="s">
        <v>616</v>
      </c>
      <c r="I144" s="728" t="s">
        <v>304</v>
      </c>
      <c r="J144" s="738" t="s">
        <v>309</v>
      </c>
      <c r="K144" s="726">
        <v>44571</v>
      </c>
      <c r="L144" s="726">
        <v>45170</v>
      </c>
      <c r="M144" s="726">
        <v>46265</v>
      </c>
      <c r="N144" s="741">
        <v>3.0027397260273974</v>
      </c>
      <c r="O144" s="728">
        <v>65</v>
      </c>
      <c r="P144" s="728" t="s">
        <v>600</v>
      </c>
      <c r="Q144" s="740">
        <v>21750.75</v>
      </c>
      <c r="R144" s="730">
        <v>46235</v>
      </c>
      <c r="S144" s="122" t="s">
        <v>777</v>
      </c>
      <c r="T144" s="122"/>
      <c r="U144" s="246"/>
      <c r="V144" s="247"/>
    </row>
    <row r="145" spans="1:22" x14ac:dyDescent="0.25">
      <c r="A145" s="738">
        <v>6</v>
      </c>
      <c r="B145" s="728"/>
      <c r="C145" s="738"/>
      <c r="D145" s="738" t="s">
        <v>325</v>
      </c>
      <c r="E145" s="738" t="s">
        <v>303</v>
      </c>
      <c r="F145" s="738" t="s">
        <v>611</v>
      </c>
      <c r="G145" s="738" t="s">
        <v>612</v>
      </c>
      <c r="H145" s="738" t="s">
        <v>619</v>
      </c>
      <c r="I145" s="728" t="s">
        <v>304</v>
      </c>
      <c r="J145" s="738" t="s">
        <v>305</v>
      </c>
      <c r="K145" s="726">
        <v>44571</v>
      </c>
      <c r="L145" s="726">
        <v>45170</v>
      </c>
      <c r="M145" s="726">
        <v>46265</v>
      </c>
      <c r="N145" s="739">
        <v>3.0027397260273974</v>
      </c>
      <c r="O145" s="738">
        <v>60</v>
      </c>
      <c r="P145" s="728" t="s">
        <v>600</v>
      </c>
      <c r="Q145" s="740">
        <v>40461.75</v>
      </c>
      <c r="R145" s="730">
        <v>46235</v>
      </c>
      <c r="S145" s="122" t="s">
        <v>777</v>
      </c>
      <c r="T145" s="122"/>
      <c r="U145" s="246"/>
      <c r="V145" s="247"/>
    </row>
    <row r="146" spans="1:22" x14ac:dyDescent="0.25">
      <c r="A146" s="738">
        <v>7</v>
      </c>
      <c r="B146" s="728"/>
      <c r="C146" s="738"/>
      <c r="D146" s="738" t="s">
        <v>328</v>
      </c>
      <c r="E146" s="738" t="s">
        <v>303</v>
      </c>
      <c r="F146" s="738" t="s">
        <v>611</v>
      </c>
      <c r="G146" s="738" t="s">
        <v>612</v>
      </c>
      <c r="H146" s="738" t="s">
        <v>621</v>
      </c>
      <c r="I146" s="728" t="s">
        <v>304</v>
      </c>
      <c r="J146" s="738" t="s">
        <v>329</v>
      </c>
      <c r="K146" s="726">
        <v>44571</v>
      </c>
      <c r="L146" s="726">
        <v>45170</v>
      </c>
      <c r="M146" s="726">
        <v>46265</v>
      </c>
      <c r="N146" s="739">
        <v>3.0027397260273974</v>
      </c>
      <c r="O146" s="738">
        <v>48</v>
      </c>
      <c r="P146" s="728" t="s">
        <v>600</v>
      </c>
      <c r="Q146" s="740">
        <v>5587.7955000000002</v>
      </c>
      <c r="R146" s="730">
        <v>46235</v>
      </c>
      <c r="S146" s="122" t="s">
        <v>777</v>
      </c>
      <c r="T146" s="122"/>
      <c r="U146" s="246"/>
      <c r="V146" s="247"/>
    </row>
    <row r="147" spans="1:22" x14ac:dyDescent="0.25">
      <c r="A147" s="738">
        <v>8</v>
      </c>
      <c r="B147" s="728"/>
      <c r="C147" s="738"/>
      <c r="D147" s="738" t="s">
        <v>332</v>
      </c>
      <c r="E147" s="738" t="s">
        <v>303</v>
      </c>
      <c r="F147" s="738" t="s">
        <v>611</v>
      </c>
      <c r="G147" s="738" t="s">
        <v>612</v>
      </c>
      <c r="H147" s="738" t="s">
        <v>621</v>
      </c>
      <c r="I147" s="728" t="s">
        <v>304</v>
      </c>
      <c r="J147" s="738" t="s">
        <v>333</v>
      </c>
      <c r="K147" s="726">
        <v>44566</v>
      </c>
      <c r="L147" s="726">
        <v>45170</v>
      </c>
      <c r="M147" s="726">
        <v>46265</v>
      </c>
      <c r="N147" s="739">
        <v>3.0027397260273974</v>
      </c>
      <c r="O147" s="738">
        <v>35</v>
      </c>
      <c r="P147" s="728" t="s">
        <v>600</v>
      </c>
      <c r="Q147" s="740">
        <v>12988.5</v>
      </c>
      <c r="R147" s="730">
        <v>46235</v>
      </c>
      <c r="S147" s="122" t="s">
        <v>777</v>
      </c>
      <c r="T147" s="122"/>
      <c r="U147" s="246"/>
      <c r="V147" s="247"/>
    </row>
    <row r="148" spans="1:22" x14ac:dyDescent="0.25">
      <c r="A148" s="738">
        <v>9</v>
      </c>
      <c r="B148" s="728"/>
      <c r="C148" s="738"/>
      <c r="D148" s="738" t="s">
        <v>308</v>
      </c>
      <c r="E148" s="738" t="s">
        <v>303</v>
      </c>
      <c r="F148" s="738" t="s">
        <v>620</v>
      </c>
      <c r="G148" s="738"/>
      <c r="H148" s="738"/>
      <c r="I148" s="728" t="s">
        <v>336</v>
      </c>
      <c r="J148" s="738" t="s">
        <v>337</v>
      </c>
      <c r="K148" s="726">
        <v>44566</v>
      </c>
      <c r="L148" s="726">
        <v>45170</v>
      </c>
      <c r="M148" s="726">
        <v>46265</v>
      </c>
      <c r="N148" s="739">
        <v>3.0027397260273974</v>
      </c>
      <c r="O148" s="738">
        <v>59</v>
      </c>
      <c r="P148" s="728" t="s">
        <v>600</v>
      </c>
      <c r="Q148" s="740">
        <v>69688.5</v>
      </c>
      <c r="R148" s="730">
        <v>46235</v>
      </c>
      <c r="S148" s="122" t="s">
        <v>777</v>
      </c>
      <c r="T148" s="122"/>
      <c r="U148" s="246"/>
      <c r="V148" s="247"/>
    </row>
    <row r="149" spans="1:22" x14ac:dyDescent="0.25">
      <c r="A149" s="738">
        <v>10</v>
      </c>
      <c r="B149" s="728"/>
      <c r="C149" s="738"/>
      <c r="D149" s="738" t="s">
        <v>340</v>
      </c>
      <c r="E149" s="738" t="s">
        <v>303</v>
      </c>
      <c r="F149" s="738" t="s">
        <v>620</v>
      </c>
      <c r="G149" s="738"/>
      <c r="H149" s="738"/>
      <c r="I149" s="728" t="s">
        <v>304</v>
      </c>
      <c r="J149" s="738" t="s">
        <v>305</v>
      </c>
      <c r="K149" s="726">
        <v>44571</v>
      </c>
      <c r="L149" s="726">
        <v>45170</v>
      </c>
      <c r="M149" s="726">
        <v>46265</v>
      </c>
      <c r="N149" s="739">
        <v>3.0027397260273974</v>
      </c>
      <c r="O149" s="738">
        <v>52</v>
      </c>
      <c r="P149" s="728" t="s">
        <v>600</v>
      </c>
      <c r="Q149" s="740">
        <v>6688.5</v>
      </c>
      <c r="R149" s="730">
        <v>46235</v>
      </c>
      <c r="S149" s="122" t="s">
        <v>777</v>
      </c>
      <c r="T149" s="122"/>
      <c r="U149" s="246"/>
      <c r="V149" s="247"/>
    </row>
    <row r="150" spans="1:22" x14ac:dyDescent="0.25">
      <c r="A150" s="738">
        <v>11</v>
      </c>
      <c r="B150" s="728"/>
      <c r="C150" s="738"/>
      <c r="D150" s="738" t="s">
        <v>343</v>
      </c>
      <c r="E150" s="738" t="s">
        <v>303</v>
      </c>
      <c r="F150" s="738" t="s">
        <v>611</v>
      </c>
      <c r="G150" s="738" t="s">
        <v>612</v>
      </c>
      <c r="H150" s="738" t="s">
        <v>616</v>
      </c>
      <c r="I150" s="728" t="s">
        <v>304</v>
      </c>
      <c r="J150" s="738" t="s">
        <v>316</v>
      </c>
      <c r="K150" s="726">
        <v>44571</v>
      </c>
      <c r="L150" s="726">
        <v>45170</v>
      </c>
      <c r="M150" s="726">
        <v>46265</v>
      </c>
      <c r="N150" s="739">
        <v>3.0027397260273974</v>
      </c>
      <c r="O150" s="738">
        <v>63</v>
      </c>
      <c r="P150" s="728" t="s">
        <v>600</v>
      </c>
      <c r="Q150" s="740">
        <v>38811.15</v>
      </c>
      <c r="R150" s="730">
        <v>46235</v>
      </c>
      <c r="S150" s="122" t="s">
        <v>777</v>
      </c>
      <c r="T150" s="122"/>
      <c r="U150" s="246"/>
      <c r="V150" s="247"/>
    </row>
    <row r="151" spans="1:22" x14ac:dyDescent="0.25">
      <c r="A151" s="738">
        <v>12</v>
      </c>
      <c r="B151" s="728"/>
      <c r="C151" s="738"/>
      <c r="D151" s="738" t="s">
        <v>346</v>
      </c>
      <c r="E151" s="738" t="s">
        <v>303</v>
      </c>
      <c r="F151" s="738" t="s">
        <v>611</v>
      </c>
      <c r="G151" s="738" t="s">
        <v>612</v>
      </c>
      <c r="H151" s="738"/>
      <c r="I151" s="728" t="s">
        <v>304</v>
      </c>
      <c r="J151" s="738" t="s">
        <v>333</v>
      </c>
      <c r="K151" s="726">
        <v>44608</v>
      </c>
      <c r="L151" s="726">
        <v>45170</v>
      </c>
      <c r="M151" s="726">
        <v>46265</v>
      </c>
      <c r="N151" s="739">
        <v>3.0027397260273974</v>
      </c>
      <c r="O151" s="738">
        <v>66</v>
      </c>
      <c r="P151" s="728" t="s">
        <v>600</v>
      </c>
      <c r="Q151" s="740">
        <v>45013.5</v>
      </c>
      <c r="R151" s="730">
        <v>46235</v>
      </c>
      <c r="S151" s="122" t="s">
        <v>777</v>
      </c>
      <c r="T151" s="122"/>
      <c r="U151" s="246"/>
      <c r="V151" s="247"/>
    </row>
    <row r="152" spans="1:22" x14ac:dyDescent="0.25">
      <c r="A152" s="738">
        <v>13</v>
      </c>
      <c r="B152" s="728"/>
      <c r="C152" s="738"/>
      <c r="D152" s="738" t="s">
        <v>349</v>
      </c>
      <c r="E152" s="738" t="s">
        <v>303</v>
      </c>
      <c r="F152" s="738" t="s">
        <v>620</v>
      </c>
      <c r="G152" s="738"/>
      <c r="H152" s="738"/>
      <c r="I152" s="728" t="s">
        <v>304</v>
      </c>
      <c r="J152" s="738" t="s">
        <v>333</v>
      </c>
      <c r="K152" s="726">
        <v>44816</v>
      </c>
      <c r="L152" s="726">
        <v>45170</v>
      </c>
      <c r="M152" s="726">
        <v>46265</v>
      </c>
      <c r="N152" s="739">
        <v>3.0027397260273974</v>
      </c>
      <c r="O152" s="738">
        <v>55</v>
      </c>
      <c r="P152" s="728" t="s">
        <v>600</v>
      </c>
      <c r="Q152" s="740">
        <v>26638.5</v>
      </c>
      <c r="R152" s="730">
        <v>46235</v>
      </c>
      <c r="S152" s="122" t="s">
        <v>777</v>
      </c>
      <c r="T152" s="122"/>
      <c r="U152" s="246"/>
      <c r="V152" s="247"/>
    </row>
    <row r="153" spans="1:22" x14ac:dyDescent="0.25">
      <c r="A153" s="738">
        <v>14</v>
      </c>
      <c r="B153" s="728"/>
      <c r="C153" s="738"/>
      <c r="D153" s="738" t="s">
        <v>352</v>
      </c>
      <c r="E153" s="738" t="s">
        <v>303</v>
      </c>
      <c r="F153" s="738" t="s">
        <v>611</v>
      </c>
      <c r="G153" s="738" t="s">
        <v>612</v>
      </c>
      <c r="H153" s="738"/>
      <c r="I153" s="728" t="s">
        <v>304</v>
      </c>
      <c r="J153" s="738" t="s">
        <v>333</v>
      </c>
      <c r="K153" s="726">
        <v>44809</v>
      </c>
      <c r="L153" s="726">
        <v>45170</v>
      </c>
      <c r="M153" s="726">
        <v>46265</v>
      </c>
      <c r="N153" s="739">
        <v>3.0027397260273974</v>
      </c>
      <c r="O153" s="738">
        <v>38</v>
      </c>
      <c r="P153" s="728" t="s">
        <v>600</v>
      </c>
      <c r="Q153" s="740">
        <v>26638.5</v>
      </c>
      <c r="R153" s="730">
        <v>46235</v>
      </c>
      <c r="S153" s="122" t="s">
        <v>777</v>
      </c>
      <c r="T153" s="122"/>
      <c r="U153" s="246"/>
      <c r="V153" s="247"/>
    </row>
    <row r="154" spans="1:22" x14ac:dyDescent="0.25">
      <c r="A154" s="738">
        <v>15</v>
      </c>
      <c r="B154" s="728"/>
      <c r="C154" s="738"/>
      <c r="D154" s="738" t="s">
        <v>355</v>
      </c>
      <c r="E154" s="738" t="s">
        <v>303</v>
      </c>
      <c r="F154" s="738" t="s">
        <v>620</v>
      </c>
      <c r="G154" s="738"/>
      <c r="H154" s="738"/>
      <c r="I154" s="728" t="s">
        <v>304</v>
      </c>
      <c r="J154" s="738" t="s">
        <v>356</v>
      </c>
      <c r="K154" s="726">
        <v>44831</v>
      </c>
      <c r="L154" s="726">
        <v>45170</v>
      </c>
      <c r="M154" s="726">
        <v>46265</v>
      </c>
      <c r="N154" s="739">
        <v>3.0027397260273974</v>
      </c>
      <c r="O154" s="738">
        <v>39</v>
      </c>
      <c r="P154" s="728" t="s">
        <v>600</v>
      </c>
      <c r="Q154" s="740">
        <v>26638.5</v>
      </c>
      <c r="R154" s="730">
        <v>46235</v>
      </c>
      <c r="S154" s="122" t="s">
        <v>777</v>
      </c>
      <c r="T154" s="122"/>
      <c r="U154" s="246"/>
      <c r="V154" s="247"/>
    </row>
    <row r="155" spans="1:22" x14ac:dyDescent="0.25">
      <c r="A155" s="738">
        <v>16</v>
      </c>
      <c r="B155" s="728"/>
      <c r="C155" s="738"/>
      <c r="D155" s="738" t="s">
        <v>359</v>
      </c>
      <c r="E155" s="738" t="s">
        <v>303</v>
      </c>
      <c r="F155" s="738" t="s">
        <v>620</v>
      </c>
      <c r="G155" s="738"/>
      <c r="H155" s="738"/>
      <c r="I155" s="728" t="s">
        <v>304</v>
      </c>
      <c r="J155" s="738" t="s">
        <v>333</v>
      </c>
      <c r="K155" s="726">
        <v>44970</v>
      </c>
      <c r="L155" s="726">
        <v>45170</v>
      </c>
      <c r="M155" s="726">
        <v>46265</v>
      </c>
      <c r="N155" s="739">
        <v>3.0027397260273974</v>
      </c>
      <c r="O155" s="738">
        <v>39</v>
      </c>
      <c r="P155" s="728" t="s">
        <v>600</v>
      </c>
      <c r="Q155" s="740">
        <v>21388.5</v>
      </c>
      <c r="R155" s="730">
        <v>46235</v>
      </c>
      <c r="S155" s="122" t="s">
        <v>777</v>
      </c>
      <c r="T155" s="122"/>
      <c r="U155" s="246"/>
      <c r="V155" s="247"/>
    </row>
    <row r="156" spans="1:22" x14ac:dyDescent="0.25">
      <c r="A156" s="728">
        <v>17</v>
      </c>
      <c r="B156" s="728"/>
      <c r="C156" s="738"/>
      <c r="D156" s="738" t="s">
        <v>362</v>
      </c>
      <c r="E156" s="738" t="s">
        <v>303</v>
      </c>
      <c r="F156" s="738" t="s">
        <v>620</v>
      </c>
      <c r="G156" s="738"/>
      <c r="H156" s="738"/>
      <c r="I156" s="728" t="s">
        <v>304</v>
      </c>
      <c r="J156" s="738" t="s">
        <v>305</v>
      </c>
      <c r="K156" s="726">
        <v>45152</v>
      </c>
      <c r="L156" s="726">
        <v>45170</v>
      </c>
      <c r="M156" s="726">
        <v>46265</v>
      </c>
      <c r="N156" s="741">
        <v>3.0027397260273974</v>
      </c>
      <c r="O156" s="728">
        <v>45</v>
      </c>
      <c r="P156" s="728" t="s">
        <v>600</v>
      </c>
      <c r="Q156" s="740">
        <v>28138.5</v>
      </c>
      <c r="R156" s="730">
        <v>46235</v>
      </c>
      <c r="S156" s="122" t="s">
        <v>777</v>
      </c>
      <c r="T156" s="122"/>
      <c r="U156" s="743" t="s">
        <v>929</v>
      </c>
      <c r="V156" s="247"/>
    </row>
    <row r="157" spans="1:22" x14ac:dyDescent="0.25">
      <c r="A157" s="738">
        <v>18</v>
      </c>
      <c r="B157" s="728"/>
      <c r="C157" s="738"/>
      <c r="D157" s="738" t="s">
        <v>359</v>
      </c>
      <c r="E157" s="738" t="s">
        <v>303</v>
      </c>
      <c r="F157" s="738" t="s">
        <v>611</v>
      </c>
      <c r="G157" s="738" t="s">
        <v>612</v>
      </c>
      <c r="H157" s="738" t="s">
        <v>616</v>
      </c>
      <c r="I157" s="728" t="s">
        <v>304</v>
      </c>
      <c r="J157" s="738" t="s">
        <v>333</v>
      </c>
      <c r="K157" s="726">
        <v>45236</v>
      </c>
      <c r="L157" s="726">
        <v>45236</v>
      </c>
      <c r="M157" s="726">
        <v>46265</v>
      </c>
      <c r="N157" s="739">
        <v>2.8219178082191783</v>
      </c>
      <c r="O157" s="738">
        <v>37</v>
      </c>
      <c r="P157" s="728" t="s">
        <v>600</v>
      </c>
      <c r="Q157" s="740">
        <v>25063.5</v>
      </c>
      <c r="R157" s="730">
        <v>46235</v>
      </c>
      <c r="S157" s="122" t="s">
        <v>777</v>
      </c>
      <c r="T157" s="122"/>
      <c r="U157" s="246"/>
      <c r="V157" s="247"/>
    </row>
    <row r="158" spans="1:22" x14ac:dyDescent="0.25">
      <c r="A158" s="738">
        <v>19</v>
      </c>
      <c r="B158" s="728"/>
      <c r="C158" s="738"/>
      <c r="D158" s="738" t="s">
        <v>367</v>
      </c>
      <c r="E158" s="738" t="s">
        <v>303</v>
      </c>
      <c r="F158" s="738" t="s">
        <v>611</v>
      </c>
      <c r="G158" s="738" t="s">
        <v>612</v>
      </c>
      <c r="H158" s="738"/>
      <c r="I158" s="728" t="s">
        <v>304</v>
      </c>
      <c r="J158" s="738" t="s">
        <v>368</v>
      </c>
      <c r="K158" s="726">
        <v>45411</v>
      </c>
      <c r="L158" s="726">
        <v>45411</v>
      </c>
      <c r="M158" s="726">
        <v>46265</v>
      </c>
      <c r="N158" s="739">
        <v>2.3424657534246576</v>
      </c>
      <c r="O158" s="738">
        <v>59</v>
      </c>
      <c r="P158" s="728" t="s">
        <v>600</v>
      </c>
      <c r="Q158" s="740">
        <v>68638.5</v>
      </c>
      <c r="R158" s="730">
        <v>46235</v>
      </c>
      <c r="S158" s="122" t="s">
        <v>777</v>
      </c>
      <c r="T158" s="122"/>
      <c r="U158" s="246"/>
      <c r="V158" s="247"/>
    </row>
    <row r="159" spans="1:22" x14ac:dyDescent="0.25">
      <c r="A159" s="738">
        <v>20</v>
      </c>
      <c r="B159" s="728"/>
      <c r="C159" s="738"/>
      <c r="D159" s="738" t="s">
        <v>371</v>
      </c>
      <c r="E159" s="738" t="s">
        <v>303</v>
      </c>
      <c r="F159" s="738" t="s">
        <v>611</v>
      </c>
      <c r="G159" s="738"/>
      <c r="H159" s="738" t="s">
        <v>621</v>
      </c>
      <c r="I159" s="728" t="s">
        <v>304</v>
      </c>
      <c r="J159" s="738" t="s">
        <v>333</v>
      </c>
      <c r="K159" s="726">
        <v>45454</v>
      </c>
      <c r="L159" s="726">
        <v>45454</v>
      </c>
      <c r="M159" s="726">
        <v>46265</v>
      </c>
      <c r="N159" s="739">
        <v>2.2246575342465755</v>
      </c>
      <c r="O159" s="738">
        <v>38</v>
      </c>
      <c r="P159" s="728" t="s">
        <v>600</v>
      </c>
      <c r="Q159" s="740">
        <v>35038.5</v>
      </c>
      <c r="R159" s="730">
        <v>46235</v>
      </c>
      <c r="S159" s="122" t="s">
        <v>777</v>
      </c>
      <c r="T159" s="122"/>
      <c r="U159" s="246"/>
      <c r="V159" s="247"/>
    </row>
    <row r="160" spans="1:22" x14ac:dyDescent="0.25">
      <c r="A160" s="738">
        <v>21</v>
      </c>
      <c r="B160" s="728"/>
      <c r="C160" s="738"/>
      <c r="D160" s="738" t="s">
        <v>374</v>
      </c>
      <c r="E160" s="738" t="s">
        <v>303</v>
      </c>
      <c r="F160" s="738" t="s">
        <v>620</v>
      </c>
      <c r="G160" s="738"/>
      <c r="H160" s="738"/>
      <c r="I160" s="728" t="s">
        <v>304</v>
      </c>
      <c r="J160" s="738" t="s">
        <v>333</v>
      </c>
      <c r="K160" s="726">
        <v>45600</v>
      </c>
      <c r="L160" s="726">
        <v>45600</v>
      </c>
      <c r="M160" s="726">
        <v>46265</v>
      </c>
      <c r="N160" s="739">
        <v>1.8246575342465754</v>
      </c>
      <c r="O160" s="738">
        <v>65</v>
      </c>
      <c r="P160" s="728" t="s">
        <v>600</v>
      </c>
      <c r="Q160" s="740">
        <v>44488.5</v>
      </c>
      <c r="R160" s="730">
        <v>46235</v>
      </c>
      <c r="S160" s="122" t="s">
        <v>777</v>
      </c>
      <c r="T160" s="122"/>
      <c r="U160" s="246"/>
      <c r="V160" s="247"/>
    </row>
    <row r="161" spans="1:22" x14ac:dyDescent="0.25">
      <c r="A161" s="738">
        <v>22</v>
      </c>
      <c r="B161" s="728"/>
      <c r="C161" s="738"/>
      <c r="D161" s="738" t="s">
        <v>380</v>
      </c>
      <c r="E161" s="738" t="s">
        <v>303</v>
      </c>
      <c r="F161" s="738" t="s">
        <v>611</v>
      </c>
      <c r="G161" s="738" t="s">
        <v>612</v>
      </c>
      <c r="H161" s="738" t="s">
        <v>616</v>
      </c>
      <c r="I161" s="728" t="s">
        <v>304</v>
      </c>
      <c r="J161" s="738" t="s">
        <v>309</v>
      </c>
      <c r="K161" s="726">
        <v>45677</v>
      </c>
      <c r="L161" s="726">
        <v>45677</v>
      </c>
      <c r="M161" s="726">
        <v>46265</v>
      </c>
      <c r="N161" s="739">
        <v>1.6136986301369862</v>
      </c>
      <c r="O161" s="738">
        <v>65</v>
      </c>
      <c r="P161" s="728" t="s">
        <v>600</v>
      </c>
      <c r="Q161" s="740">
        <v>52888.5</v>
      </c>
      <c r="R161" s="730">
        <v>46235</v>
      </c>
      <c r="S161" s="122" t="s">
        <v>777</v>
      </c>
      <c r="T161" s="122"/>
      <c r="U161" s="246"/>
      <c r="V161" s="247"/>
    </row>
    <row r="162" spans="1:22" x14ac:dyDescent="0.25">
      <c r="A162" s="738">
        <v>23</v>
      </c>
      <c r="B162" s="728"/>
      <c r="C162" s="738"/>
      <c r="D162" s="738" t="s">
        <v>384</v>
      </c>
      <c r="E162" s="738" t="s">
        <v>303</v>
      </c>
      <c r="F162" s="738" t="s">
        <v>611</v>
      </c>
      <c r="G162" s="738"/>
      <c r="H162" s="738"/>
      <c r="I162" s="728" t="s">
        <v>304</v>
      </c>
      <c r="J162" s="738" t="s">
        <v>333</v>
      </c>
      <c r="K162" s="726">
        <v>45831</v>
      </c>
      <c r="L162" s="726">
        <v>45831</v>
      </c>
      <c r="M162" s="726">
        <v>46265</v>
      </c>
      <c r="N162" s="739">
        <v>1.1917808219178083</v>
      </c>
      <c r="O162" s="738">
        <v>40</v>
      </c>
      <c r="P162" s="728" t="s">
        <v>600</v>
      </c>
      <c r="Q162" s="740">
        <v>31888.5</v>
      </c>
      <c r="R162" s="730">
        <v>46235</v>
      </c>
      <c r="S162" s="122" t="s">
        <v>777</v>
      </c>
      <c r="T162" s="122"/>
      <c r="U162" s="246"/>
      <c r="V162" s="247"/>
    </row>
    <row r="163" spans="1:22" x14ac:dyDescent="0.25">
      <c r="A163" s="728">
        <v>24</v>
      </c>
      <c r="B163" s="391"/>
      <c r="C163" s="738"/>
      <c r="D163" s="738" t="s">
        <v>386</v>
      </c>
      <c r="E163" s="738" t="s">
        <v>303</v>
      </c>
      <c r="F163" s="738" t="s">
        <v>620</v>
      </c>
      <c r="G163" s="738"/>
      <c r="H163" s="738"/>
      <c r="I163" s="728" t="s">
        <v>304</v>
      </c>
      <c r="J163" s="738" t="s">
        <v>333</v>
      </c>
      <c r="K163" s="726">
        <v>45887</v>
      </c>
      <c r="L163" s="726">
        <v>45887</v>
      </c>
      <c r="M163" s="726">
        <v>46265</v>
      </c>
      <c r="N163" s="741">
        <v>1.0383561643835617</v>
      </c>
      <c r="O163" s="738"/>
      <c r="P163" s="728" t="s">
        <v>600</v>
      </c>
      <c r="Q163" s="740">
        <v>23388.5</v>
      </c>
      <c r="R163" s="730">
        <v>46235</v>
      </c>
      <c r="S163" s="122" t="s">
        <v>777</v>
      </c>
      <c r="T163" s="122"/>
      <c r="U163" s="246"/>
      <c r="V163" s="247"/>
    </row>
    <row r="164" spans="1:22" x14ac:dyDescent="0.25">
      <c r="A164" s="738">
        <v>25</v>
      </c>
      <c r="B164" s="391"/>
      <c r="C164" s="738"/>
      <c r="D164" s="738" t="s">
        <v>388</v>
      </c>
      <c r="E164" s="738" t="s">
        <v>303</v>
      </c>
      <c r="F164" s="738" t="s">
        <v>620</v>
      </c>
      <c r="G164" s="738"/>
      <c r="H164" s="738"/>
      <c r="I164" s="728" t="s">
        <v>389</v>
      </c>
      <c r="J164" s="738" t="s">
        <v>333</v>
      </c>
      <c r="K164" s="726">
        <v>45873</v>
      </c>
      <c r="L164" s="726">
        <v>45873</v>
      </c>
      <c r="M164" s="726">
        <v>46265</v>
      </c>
      <c r="N164" s="739">
        <v>1.0767123287671232</v>
      </c>
      <c r="O164" s="738"/>
      <c r="P164" s="728" t="s">
        <v>600</v>
      </c>
      <c r="Q164" s="740">
        <v>31888.5</v>
      </c>
      <c r="R164" s="730">
        <v>46235</v>
      </c>
      <c r="S164" s="122" t="s">
        <v>777</v>
      </c>
      <c r="T164" s="122"/>
      <c r="U164" s="246"/>
      <c r="V164" s="247"/>
    </row>
    <row r="165" spans="1:22" x14ac:dyDescent="0.25">
      <c r="A165" s="738">
        <v>26</v>
      </c>
      <c r="B165" s="391"/>
      <c r="C165" s="738"/>
      <c r="D165" s="738" t="s">
        <v>391</v>
      </c>
      <c r="E165" s="738" t="s">
        <v>303</v>
      </c>
      <c r="F165" s="738" t="s">
        <v>620</v>
      </c>
      <c r="G165" s="738"/>
      <c r="H165" s="738"/>
      <c r="I165" s="728" t="s">
        <v>304</v>
      </c>
      <c r="J165" s="738" t="s">
        <v>333</v>
      </c>
      <c r="K165" s="726">
        <v>45901</v>
      </c>
      <c r="L165" s="726">
        <v>45901</v>
      </c>
      <c r="M165" s="726">
        <v>46265</v>
      </c>
      <c r="N165" s="739">
        <v>1</v>
      </c>
      <c r="O165" s="738"/>
      <c r="P165" s="728" t="s">
        <v>600</v>
      </c>
      <c r="Q165" s="740">
        <v>18238.5</v>
      </c>
      <c r="R165" s="730">
        <v>46235</v>
      </c>
      <c r="S165" s="122" t="s">
        <v>777</v>
      </c>
      <c r="T165" s="122"/>
      <c r="U165" s="246"/>
      <c r="V165" s="247"/>
    </row>
    <row r="166" spans="1:22" x14ac:dyDescent="0.25">
      <c r="A166" s="738">
        <v>27</v>
      </c>
      <c r="B166" s="391"/>
      <c r="C166" s="738"/>
      <c r="D166" s="738" t="s">
        <v>395</v>
      </c>
      <c r="E166" s="738" t="s">
        <v>303</v>
      </c>
      <c r="F166" s="738" t="s">
        <v>611</v>
      </c>
      <c r="G166" s="738"/>
      <c r="H166" s="738" t="s">
        <v>616</v>
      </c>
      <c r="I166" s="728" t="s">
        <v>304</v>
      </c>
      <c r="J166" s="738" t="s">
        <v>333</v>
      </c>
      <c r="K166" s="726">
        <v>45978</v>
      </c>
      <c r="L166" s="726">
        <v>45978</v>
      </c>
      <c r="M166" s="726">
        <v>46265</v>
      </c>
      <c r="N166" s="739">
        <v>0.78904109589041094</v>
      </c>
      <c r="O166" s="738"/>
      <c r="P166" s="728" t="s">
        <v>600</v>
      </c>
      <c r="Q166" s="740">
        <v>27688.5</v>
      </c>
      <c r="R166" s="730">
        <v>46235</v>
      </c>
      <c r="S166" s="122" t="s">
        <v>777</v>
      </c>
      <c r="T166" s="122"/>
      <c r="U166" s="246"/>
      <c r="V166" s="247"/>
    </row>
    <row r="167" spans="1:22" x14ac:dyDescent="0.25">
      <c r="A167" s="738">
        <v>28</v>
      </c>
      <c r="B167" s="391"/>
      <c r="C167" s="738"/>
      <c r="D167" s="738" t="s">
        <v>397</v>
      </c>
      <c r="E167" s="738" t="s">
        <v>303</v>
      </c>
      <c r="F167" s="738" t="s">
        <v>620</v>
      </c>
      <c r="G167" s="738"/>
      <c r="H167" s="738"/>
      <c r="I167" s="728" t="s">
        <v>304</v>
      </c>
      <c r="J167" s="738" t="s">
        <v>333</v>
      </c>
      <c r="K167" s="726">
        <v>46006</v>
      </c>
      <c r="L167" s="726">
        <v>46006</v>
      </c>
      <c r="M167" s="726">
        <v>46265</v>
      </c>
      <c r="N167" s="739">
        <v>0.71232876712328763</v>
      </c>
      <c r="O167" s="738"/>
      <c r="P167" s="728" t="s">
        <v>600</v>
      </c>
      <c r="Q167" s="740">
        <v>31888.5</v>
      </c>
      <c r="R167" s="730">
        <v>46235</v>
      </c>
      <c r="S167" s="122" t="s">
        <v>777</v>
      </c>
      <c r="T167" s="122"/>
      <c r="U167" s="246"/>
      <c r="V167" s="247"/>
    </row>
    <row r="168" spans="1:22" x14ac:dyDescent="0.25">
      <c r="A168" s="738">
        <v>29</v>
      </c>
      <c r="B168" s="391"/>
      <c r="C168" s="738"/>
      <c r="D168" s="738" t="s">
        <v>399</v>
      </c>
      <c r="E168" s="738" t="s">
        <v>303</v>
      </c>
      <c r="F168" s="738" t="s">
        <v>620</v>
      </c>
      <c r="G168" s="738"/>
      <c r="H168" s="738"/>
      <c r="I168" s="728" t="s">
        <v>304</v>
      </c>
      <c r="J168" s="738" t="s">
        <v>356</v>
      </c>
      <c r="K168" s="726">
        <v>46006</v>
      </c>
      <c r="L168" s="726">
        <v>46006</v>
      </c>
      <c r="M168" s="726">
        <v>46265</v>
      </c>
      <c r="N168" s="739">
        <v>0.71232876712328763</v>
      </c>
      <c r="O168" s="738"/>
      <c r="P168" s="728" t="s">
        <v>600</v>
      </c>
      <c r="Q168" s="740">
        <v>21388.5</v>
      </c>
      <c r="R168" s="730">
        <v>46235</v>
      </c>
      <c r="S168" s="122" t="s">
        <v>777</v>
      </c>
      <c r="T168" s="122"/>
      <c r="U168" s="246"/>
      <c r="V168" s="247"/>
    </row>
    <row r="169" spans="1:22" x14ac:dyDescent="0.25">
      <c r="A169" s="738">
        <v>30</v>
      </c>
      <c r="B169" s="422"/>
      <c r="C169" s="738"/>
      <c r="D169" s="738" t="s">
        <v>381</v>
      </c>
      <c r="E169" s="738"/>
      <c r="F169" s="738" t="s">
        <v>611</v>
      </c>
      <c r="G169" s="738" t="s">
        <v>612</v>
      </c>
      <c r="H169" s="738" t="s">
        <v>616</v>
      </c>
      <c r="I169" s="728"/>
      <c r="J169" s="738" t="s">
        <v>309</v>
      </c>
      <c r="K169" s="726">
        <v>46055</v>
      </c>
      <c r="L169" s="726">
        <v>46055</v>
      </c>
      <c r="M169" s="726">
        <v>46265</v>
      </c>
      <c r="N169" s="739">
        <v>0.57808219178082187</v>
      </c>
      <c r="O169" s="738"/>
      <c r="P169" s="728" t="s">
        <v>600</v>
      </c>
      <c r="Q169" s="744">
        <v>16138.5</v>
      </c>
      <c r="R169" s="730">
        <v>46235</v>
      </c>
      <c r="S169" s="122" t="s">
        <v>777</v>
      </c>
      <c r="T169" s="122"/>
      <c r="U169" s="246"/>
      <c r="V169" s="247"/>
    </row>
    <row r="170" spans="1:22" x14ac:dyDescent="0.25">
      <c r="A170" s="738">
        <v>31</v>
      </c>
      <c r="B170" s="422"/>
      <c r="C170" s="738"/>
      <c r="D170" s="738" t="s">
        <v>352</v>
      </c>
      <c r="E170" s="738"/>
      <c r="F170" s="738" t="s">
        <v>611</v>
      </c>
      <c r="G170" s="738" t="s">
        <v>612</v>
      </c>
      <c r="H170" s="738" t="s">
        <v>616</v>
      </c>
      <c r="I170" s="728"/>
      <c r="J170" s="738" t="s">
        <v>356</v>
      </c>
      <c r="K170" s="726">
        <v>46083</v>
      </c>
      <c r="L170" s="726">
        <v>46083</v>
      </c>
      <c r="M170" s="726">
        <v>46265</v>
      </c>
      <c r="N170" s="739">
        <v>0.50136986301369868</v>
      </c>
      <c r="O170" s="738"/>
      <c r="P170" s="728" t="s">
        <v>600</v>
      </c>
      <c r="Q170" s="744">
        <v>16138.5</v>
      </c>
      <c r="R170" s="730">
        <v>46235</v>
      </c>
      <c r="S170" s="122" t="s">
        <v>777</v>
      </c>
      <c r="T170" s="122"/>
      <c r="U170" s="246"/>
      <c r="V170" s="247"/>
    </row>
    <row r="171" spans="1:22" x14ac:dyDescent="0.25">
      <c r="A171" s="738">
        <v>32</v>
      </c>
      <c r="B171" s="422"/>
      <c r="C171" s="738"/>
      <c r="D171" s="738" t="s">
        <v>414</v>
      </c>
      <c r="E171" s="738"/>
      <c r="F171" s="738" t="s">
        <v>620</v>
      </c>
      <c r="G171" s="738"/>
      <c r="H171" s="738"/>
      <c r="I171" s="728"/>
      <c r="J171" s="738" t="s">
        <v>333</v>
      </c>
      <c r="K171" s="726">
        <v>46104</v>
      </c>
      <c r="L171" s="726">
        <v>46104</v>
      </c>
      <c r="M171" s="726">
        <v>46265</v>
      </c>
      <c r="N171" s="739">
        <v>0.44383561643835617</v>
      </c>
      <c r="O171" s="738"/>
      <c r="P171" s="728" t="s">
        <v>600</v>
      </c>
      <c r="Q171" s="744">
        <v>35038.5</v>
      </c>
      <c r="R171" s="730">
        <v>46235</v>
      </c>
      <c r="S171" s="122" t="s">
        <v>777</v>
      </c>
      <c r="T171" s="122"/>
      <c r="U171" s="246"/>
      <c r="V171" s="247"/>
    </row>
    <row r="172" spans="1:22" x14ac:dyDescent="0.25">
      <c r="A172" s="738">
        <v>33</v>
      </c>
      <c r="B172" s="422"/>
      <c r="C172" s="738"/>
      <c r="D172" s="738" t="s">
        <v>648</v>
      </c>
      <c r="E172" s="738"/>
      <c r="F172" s="738"/>
      <c r="G172" s="738"/>
      <c r="H172" s="738"/>
      <c r="I172" s="728"/>
      <c r="J172" s="738" t="s">
        <v>650</v>
      </c>
      <c r="K172" s="726">
        <v>46155</v>
      </c>
      <c r="L172" s="726"/>
      <c r="M172" s="726"/>
      <c r="N172" s="739">
        <v>2.7397260273972603E-3</v>
      </c>
      <c r="O172" s="738"/>
      <c r="P172" s="728" t="s">
        <v>600</v>
      </c>
      <c r="Q172" s="744">
        <v>37138.5</v>
      </c>
      <c r="R172" s="730">
        <v>46235</v>
      </c>
      <c r="S172" s="122" t="s">
        <v>777</v>
      </c>
      <c r="T172" s="122"/>
      <c r="U172" s="246"/>
      <c r="V172" s="247"/>
    </row>
    <row r="173" spans="1:22" x14ac:dyDescent="0.25">
      <c r="A173" s="738">
        <v>34</v>
      </c>
      <c r="B173" s="422"/>
      <c r="C173" s="738"/>
      <c r="D173" s="738" t="s">
        <v>649</v>
      </c>
      <c r="E173" s="738"/>
      <c r="F173" s="738"/>
      <c r="G173" s="738"/>
      <c r="H173" s="738"/>
      <c r="I173" s="728"/>
      <c r="J173" s="738" t="s">
        <v>650</v>
      </c>
      <c r="K173" s="726">
        <v>46132</v>
      </c>
      <c r="L173" s="726"/>
      <c r="M173" s="726"/>
      <c r="N173" s="739">
        <v>2.7397260273972603E-3</v>
      </c>
      <c r="O173" s="738"/>
      <c r="P173" s="728" t="s">
        <v>600</v>
      </c>
      <c r="Q173" s="744">
        <v>40288.5</v>
      </c>
      <c r="R173" s="730">
        <v>46235</v>
      </c>
      <c r="S173" s="122" t="s">
        <v>777</v>
      </c>
      <c r="T173" s="122"/>
      <c r="U173" s="246"/>
      <c r="V173" s="247"/>
    </row>
    <row r="174" spans="1:22" x14ac:dyDescent="0.25">
      <c r="A174" s="738">
        <v>35</v>
      </c>
      <c r="B174" s="728"/>
      <c r="C174" s="738"/>
      <c r="D174" s="738" t="s">
        <v>416</v>
      </c>
      <c r="E174" s="738"/>
      <c r="F174" s="738" t="s">
        <v>611</v>
      </c>
      <c r="G174" s="738"/>
      <c r="H174" s="738"/>
      <c r="I174" s="728"/>
      <c r="J174" s="738"/>
      <c r="K174" s="726">
        <v>46211</v>
      </c>
      <c r="L174" s="726"/>
      <c r="M174" s="726"/>
      <c r="N174" s="738"/>
      <c r="O174" s="738"/>
      <c r="P174" s="728" t="s">
        <v>600</v>
      </c>
      <c r="Q174" s="744">
        <v>40288.5</v>
      </c>
      <c r="R174" s="730">
        <v>46235</v>
      </c>
      <c r="S174" s="122" t="s">
        <v>777</v>
      </c>
      <c r="T174" s="122"/>
      <c r="U174" s="246"/>
      <c r="V174" s="247"/>
    </row>
    <row r="175" spans="1:22" x14ac:dyDescent="0.25">
      <c r="A175" s="398">
        <v>1</v>
      </c>
      <c r="B175" s="402"/>
      <c r="C175" s="398"/>
      <c r="D175" s="398" t="s">
        <v>302</v>
      </c>
      <c r="E175" s="398" t="s">
        <v>303</v>
      </c>
      <c r="F175" s="398" t="s">
        <v>611</v>
      </c>
      <c r="G175" s="398" t="s">
        <v>612</v>
      </c>
      <c r="H175" s="398"/>
      <c r="I175" s="402" t="s">
        <v>304</v>
      </c>
      <c r="J175" s="398" t="s">
        <v>305</v>
      </c>
      <c r="K175" s="393">
        <v>44566</v>
      </c>
      <c r="L175" s="393">
        <v>45170</v>
      </c>
      <c r="M175" s="726">
        <v>46265</v>
      </c>
      <c r="N175" s="745">
        <v>3.0027397260273974</v>
      </c>
      <c r="O175" s="398">
        <v>65</v>
      </c>
      <c r="P175" s="728" t="s">
        <v>600</v>
      </c>
      <c r="Q175" s="744">
        <v>33988.5</v>
      </c>
      <c r="R175" s="395">
        <v>46266</v>
      </c>
      <c r="S175" s="122" t="s">
        <v>777</v>
      </c>
      <c r="T175" s="423">
        <v>510559.0575</v>
      </c>
      <c r="U175" s="246"/>
      <c r="V175" s="247"/>
    </row>
    <row r="176" spans="1:22" x14ac:dyDescent="0.25">
      <c r="A176" s="398">
        <v>2</v>
      </c>
      <c r="B176" s="402"/>
      <c r="C176" s="398"/>
      <c r="D176" s="398" t="s">
        <v>308</v>
      </c>
      <c r="E176" s="398" t="s">
        <v>303</v>
      </c>
      <c r="F176" s="398" t="s">
        <v>611</v>
      </c>
      <c r="G176" s="398" t="s">
        <v>612</v>
      </c>
      <c r="H176" s="398" t="s">
        <v>616</v>
      </c>
      <c r="I176" s="402" t="s">
        <v>304</v>
      </c>
      <c r="J176" s="398" t="s">
        <v>309</v>
      </c>
      <c r="K176" s="393">
        <v>44571</v>
      </c>
      <c r="L176" s="393">
        <v>45170</v>
      </c>
      <c r="M176" s="726">
        <v>46265</v>
      </c>
      <c r="N176" s="745">
        <v>3.0027397260273974</v>
      </c>
      <c r="O176" s="398">
        <v>68</v>
      </c>
      <c r="P176" s="728" t="s">
        <v>600</v>
      </c>
      <c r="Q176" s="744">
        <v>55116.6</v>
      </c>
      <c r="R176" s="395">
        <v>46266</v>
      </c>
      <c r="S176" s="122" t="s">
        <v>777</v>
      </c>
      <c r="T176" s="122"/>
      <c r="U176" s="246"/>
      <c r="V176" s="247"/>
    </row>
    <row r="177" spans="1:22" x14ac:dyDescent="0.25">
      <c r="A177" s="402">
        <v>3</v>
      </c>
      <c r="B177" s="402"/>
      <c r="C177" s="398"/>
      <c r="D177" s="398" t="s">
        <v>312</v>
      </c>
      <c r="E177" s="398" t="s">
        <v>303</v>
      </c>
      <c r="F177" s="398" t="s">
        <v>611</v>
      </c>
      <c r="G177" s="398" t="s">
        <v>612</v>
      </c>
      <c r="H177" s="398"/>
      <c r="I177" s="402" t="s">
        <v>304</v>
      </c>
      <c r="J177" s="398" t="s">
        <v>305</v>
      </c>
      <c r="K177" s="393">
        <v>44571</v>
      </c>
      <c r="L177" s="393">
        <v>45170</v>
      </c>
      <c r="M177" s="726">
        <v>46265</v>
      </c>
      <c r="N177" s="746">
        <v>3.0027397260273974</v>
      </c>
      <c r="O177" s="402">
        <v>68</v>
      </c>
      <c r="P177" s="728" t="s">
        <v>600</v>
      </c>
      <c r="Q177" s="744">
        <v>45390.45</v>
      </c>
      <c r="R177" s="395">
        <v>46266</v>
      </c>
      <c r="S177" s="122" t="s">
        <v>928</v>
      </c>
      <c r="T177" s="122"/>
      <c r="U177" s="246"/>
      <c r="V177" s="247"/>
    </row>
    <row r="178" spans="1:22" x14ac:dyDescent="0.25">
      <c r="A178" s="402">
        <v>4</v>
      </c>
      <c r="B178" s="402"/>
      <c r="C178" s="398"/>
      <c r="D178" s="398" t="s">
        <v>315</v>
      </c>
      <c r="E178" s="398" t="s">
        <v>303</v>
      </c>
      <c r="F178" s="398" t="s">
        <v>611</v>
      </c>
      <c r="G178" s="398" t="s">
        <v>612</v>
      </c>
      <c r="H178" s="398"/>
      <c r="I178" s="402" t="s">
        <v>304</v>
      </c>
      <c r="J178" s="398" t="s">
        <v>316</v>
      </c>
      <c r="K178" s="393">
        <v>44571</v>
      </c>
      <c r="L178" s="393">
        <v>45170</v>
      </c>
      <c r="M178" s="726">
        <v>46265</v>
      </c>
      <c r="N178" s="746">
        <v>3.0027397260273974</v>
      </c>
      <c r="O178" s="422">
        <v>68</v>
      </c>
      <c r="P178" s="735" t="s">
        <v>600</v>
      </c>
      <c r="Q178" s="744">
        <v>47355</v>
      </c>
      <c r="R178" s="395">
        <v>46266</v>
      </c>
      <c r="S178" s="122" t="s">
        <v>777</v>
      </c>
      <c r="T178" s="122"/>
      <c r="U178" s="246"/>
      <c r="V178" s="247"/>
    </row>
    <row r="179" spans="1:22" x14ac:dyDescent="0.25">
      <c r="A179" s="398">
        <v>5</v>
      </c>
      <c r="B179" s="402"/>
      <c r="C179" s="398"/>
      <c r="D179" s="398" t="s">
        <v>319</v>
      </c>
      <c r="E179" s="398" t="s">
        <v>303</v>
      </c>
      <c r="F179" s="398" t="s">
        <v>611</v>
      </c>
      <c r="G179" s="398" t="s">
        <v>612</v>
      </c>
      <c r="H179" s="398" t="s">
        <v>616</v>
      </c>
      <c r="I179" s="402" t="s">
        <v>304</v>
      </c>
      <c r="J179" s="398" t="s">
        <v>309</v>
      </c>
      <c r="K179" s="393">
        <v>44571</v>
      </c>
      <c r="L179" s="393">
        <v>45170</v>
      </c>
      <c r="M179" s="726">
        <v>46265</v>
      </c>
      <c r="N179" s="746">
        <v>3.0027397260273974</v>
      </c>
      <c r="O179" s="402">
        <v>65</v>
      </c>
      <c r="P179" s="728" t="s">
        <v>600</v>
      </c>
      <c r="Q179" s="744">
        <v>21750.75</v>
      </c>
      <c r="R179" s="395">
        <v>46266</v>
      </c>
      <c r="S179" s="122" t="s">
        <v>777</v>
      </c>
      <c r="T179" s="122"/>
      <c r="U179" s="246"/>
      <c r="V179" s="247"/>
    </row>
    <row r="180" spans="1:22" x14ac:dyDescent="0.25">
      <c r="A180" s="398">
        <v>6</v>
      </c>
      <c r="B180" s="402"/>
      <c r="C180" s="398"/>
      <c r="D180" s="398" t="s">
        <v>325</v>
      </c>
      <c r="E180" s="398" t="s">
        <v>303</v>
      </c>
      <c r="F180" s="398" t="s">
        <v>611</v>
      </c>
      <c r="G180" s="398" t="s">
        <v>612</v>
      </c>
      <c r="H180" s="398" t="s">
        <v>619</v>
      </c>
      <c r="I180" s="402" t="s">
        <v>304</v>
      </c>
      <c r="J180" s="398" t="s">
        <v>305</v>
      </c>
      <c r="K180" s="393">
        <v>44571</v>
      </c>
      <c r="L180" s="393">
        <v>45170</v>
      </c>
      <c r="M180" s="726">
        <v>46265</v>
      </c>
      <c r="N180" s="745">
        <v>3.0027397260273974</v>
      </c>
      <c r="O180" s="398">
        <v>60</v>
      </c>
      <c r="P180" s="728" t="s">
        <v>600</v>
      </c>
      <c r="Q180" s="744">
        <v>40461.75</v>
      </c>
      <c r="R180" s="395">
        <v>46266</v>
      </c>
      <c r="S180" s="122" t="s">
        <v>777</v>
      </c>
      <c r="T180" s="122"/>
      <c r="U180" s="246"/>
      <c r="V180" s="247"/>
    </row>
    <row r="181" spans="1:22" x14ac:dyDescent="0.25">
      <c r="A181" s="398">
        <v>7</v>
      </c>
      <c r="B181" s="402"/>
      <c r="C181" s="398"/>
      <c r="D181" s="398" t="s">
        <v>328</v>
      </c>
      <c r="E181" s="398" t="s">
        <v>303</v>
      </c>
      <c r="F181" s="398" t="s">
        <v>611</v>
      </c>
      <c r="G181" s="398" t="s">
        <v>612</v>
      </c>
      <c r="H181" s="398" t="s">
        <v>621</v>
      </c>
      <c r="I181" s="402" t="s">
        <v>304</v>
      </c>
      <c r="J181" s="398" t="s">
        <v>329</v>
      </c>
      <c r="K181" s="393">
        <v>44571</v>
      </c>
      <c r="L181" s="393">
        <v>45170</v>
      </c>
      <c r="M181" s="726">
        <v>46265</v>
      </c>
      <c r="N181" s="745">
        <v>3.0027397260273974</v>
      </c>
      <c r="O181" s="398">
        <v>48</v>
      </c>
      <c r="P181" s="728" t="s">
        <v>600</v>
      </c>
      <c r="Q181" s="744">
        <v>5587.7955000000002</v>
      </c>
      <c r="R181" s="395">
        <v>46266</v>
      </c>
      <c r="S181" s="122" t="s">
        <v>777</v>
      </c>
      <c r="T181" s="122"/>
      <c r="U181" s="246"/>
      <c r="V181" s="247"/>
    </row>
    <row r="182" spans="1:22" x14ac:dyDescent="0.25">
      <c r="A182" s="398">
        <v>8</v>
      </c>
      <c r="B182" s="402"/>
      <c r="C182" s="398"/>
      <c r="D182" s="398" t="s">
        <v>332</v>
      </c>
      <c r="E182" s="398" t="s">
        <v>303</v>
      </c>
      <c r="F182" s="398" t="s">
        <v>611</v>
      </c>
      <c r="G182" s="398" t="s">
        <v>612</v>
      </c>
      <c r="H182" s="398" t="s">
        <v>621</v>
      </c>
      <c r="I182" s="402" t="s">
        <v>304</v>
      </c>
      <c r="J182" s="398" t="s">
        <v>333</v>
      </c>
      <c r="K182" s="393">
        <v>44566</v>
      </c>
      <c r="L182" s="393">
        <v>45170</v>
      </c>
      <c r="M182" s="726">
        <v>46265</v>
      </c>
      <c r="N182" s="745">
        <v>3.0027397260273974</v>
      </c>
      <c r="O182" s="398">
        <v>35</v>
      </c>
      <c r="P182" s="728" t="s">
        <v>600</v>
      </c>
      <c r="Q182" s="744">
        <v>12988.5</v>
      </c>
      <c r="R182" s="395">
        <v>46266</v>
      </c>
      <c r="S182" s="122" t="s">
        <v>777</v>
      </c>
      <c r="T182" s="122"/>
      <c r="U182" s="246"/>
      <c r="V182" s="247"/>
    </row>
    <row r="183" spans="1:22" x14ac:dyDescent="0.25">
      <c r="A183" s="398">
        <v>9</v>
      </c>
      <c r="B183" s="402"/>
      <c r="C183" s="398"/>
      <c r="D183" s="398" t="s">
        <v>308</v>
      </c>
      <c r="E183" s="398" t="s">
        <v>303</v>
      </c>
      <c r="F183" s="398" t="s">
        <v>620</v>
      </c>
      <c r="G183" s="398"/>
      <c r="H183" s="398"/>
      <c r="I183" s="402" t="s">
        <v>336</v>
      </c>
      <c r="J183" s="398" t="s">
        <v>337</v>
      </c>
      <c r="K183" s="393">
        <v>44566</v>
      </c>
      <c r="L183" s="393">
        <v>45170</v>
      </c>
      <c r="M183" s="726">
        <v>46265</v>
      </c>
      <c r="N183" s="745">
        <v>3.0027397260273974</v>
      </c>
      <c r="O183" s="398">
        <v>59</v>
      </c>
      <c r="P183" s="728" t="s">
        <v>600</v>
      </c>
      <c r="Q183" s="744">
        <v>69688.5</v>
      </c>
      <c r="R183" s="395">
        <v>46266</v>
      </c>
      <c r="S183" s="122" t="s">
        <v>777</v>
      </c>
      <c r="T183" s="122"/>
      <c r="U183" s="246"/>
      <c r="V183" s="247"/>
    </row>
    <row r="184" spans="1:22" x14ac:dyDescent="0.25">
      <c r="A184" s="398">
        <v>10</v>
      </c>
      <c r="B184" s="402"/>
      <c r="C184" s="398"/>
      <c r="D184" s="398" t="s">
        <v>340</v>
      </c>
      <c r="E184" s="398" t="s">
        <v>303</v>
      </c>
      <c r="F184" s="398" t="s">
        <v>620</v>
      </c>
      <c r="G184" s="398"/>
      <c r="H184" s="398"/>
      <c r="I184" s="402" t="s">
        <v>304</v>
      </c>
      <c r="J184" s="398" t="s">
        <v>305</v>
      </c>
      <c r="K184" s="393">
        <v>44571</v>
      </c>
      <c r="L184" s="393">
        <v>45170</v>
      </c>
      <c r="M184" s="726">
        <v>46265</v>
      </c>
      <c r="N184" s="745">
        <v>3.0027397260273974</v>
      </c>
      <c r="O184" s="398">
        <v>52</v>
      </c>
      <c r="P184" s="728" t="s">
        <v>600</v>
      </c>
      <c r="Q184" s="744">
        <v>6688.5</v>
      </c>
      <c r="R184" s="395">
        <v>46266</v>
      </c>
      <c r="S184" s="122" t="s">
        <v>777</v>
      </c>
      <c r="T184" s="122"/>
      <c r="U184" s="246"/>
      <c r="V184" s="247"/>
    </row>
    <row r="185" spans="1:22" x14ac:dyDescent="0.25">
      <c r="A185" s="398">
        <v>11</v>
      </c>
      <c r="B185" s="402"/>
      <c r="C185" s="398"/>
      <c r="D185" s="398" t="s">
        <v>343</v>
      </c>
      <c r="E185" s="398" t="s">
        <v>303</v>
      </c>
      <c r="F185" s="398" t="s">
        <v>611</v>
      </c>
      <c r="G185" s="398" t="s">
        <v>612</v>
      </c>
      <c r="H185" s="398" t="s">
        <v>616</v>
      </c>
      <c r="I185" s="402" t="s">
        <v>304</v>
      </c>
      <c r="J185" s="398" t="s">
        <v>316</v>
      </c>
      <c r="K185" s="393">
        <v>44571</v>
      </c>
      <c r="L185" s="393">
        <v>45170</v>
      </c>
      <c r="M185" s="726">
        <v>46265</v>
      </c>
      <c r="N185" s="745">
        <v>3.0027397260273974</v>
      </c>
      <c r="O185" s="398">
        <v>63</v>
      </c>
      <c r="P185" s="728" t="s">
        <v>600</v>
      </c>
      <c r="Q185" s="744">
        <v>38811.15</v>
      </c>
      <c r="R185" s="395">
        <v>46266</v>
      </c>
      <c r="S185" s="122" t="s">
        <v>777</v>
      </c>
      <c r="T185" s="122"/>
      <c r="U185" s="246"/>
      <c r="V185" s="247"/>
    </row>
    <row r="186" spans="1:22" x14ac:dyDescent="0.25">
      <c r="A186" s="398">
        <v>12</v>
      </c>
      <c r="B186" s="402"/>
      <c r="C186" s="398"/>
      <c r="D186" s="398" t="s">
        <v>346</v>
      </c>
      <c r="E186" s="398" t="s">
        <v>303</v>
      </c>
      <c r="F186" s="398" t="s">
        <v>611</v>
      </c>
      <c r="G186" s="398" t="s">
        <v>612</v>
      </c>
      <c r="H186" s="398"/>
      <c r="I186" s="402" t="s">
        <v>304</v>
      </c>
      <c r="J186" s="398" t="s">
        <v>333</v>
      </c>
      <c r="K186" s="393">
        <v>44608</v>
      </c>
      <c r="L186" s="393">
        <v>45170</v>
      </c>
      <c r="M186" s="726">
        <v>46265</v>
      </c>
      <c r="N186" s="745">
        <v>3.0027397260273974</v>
      </c>
      <c r="O186" s="398">
        <v>66</v>
      </c>
      <c r="P186" s="728" t="s">
        <v>600</v>
      </c>
      <c r="Q186" s="744">
        <v>45013.5</v>
      </c>
      <c r="R186" s="395">
        <v>46266</v>
      </c>
      <c r="S186" s="122" t="s">
        <v>777</v>
      </c>
      <c r="T186" s="122"/>
      <c r="U186" s="246"/>
      <c r="V186" s="247"/>
    </row>
    <row r="187" spans="1:22" x14ac:dyDescent="0.25">
      <c r="A187" s="398">
        <v>13</v>
      </c>
      <c r="B187" s="402"/>
      <c r="C187" s="398"/>
      <c r="D187" s="398" t="s">
        <v>349</v>
      </c>
      <c r="E187" s="398" t="s">
        <v>303</v>
      </c>
      <c r="F187" s="398" t="s">
        <v>620</v>
      </c>
      <c r="G187" s="398"/>
      <c r="H187" s="398"/>
      <c r="I187" s="402" t="s">
        <v>304</v>
      </c>
      <c r="J187" s="398" t="s">
        <v>333</v>
      </c>
      <c r="K187" s="393">
        <v>44816</v>
      </c>
      <c r="L187" s="393">
        <v>45170</v>
      </c>
      <c r="M187" s="726">
        <v>46265</v>
      </c>
      <c r="N187" s="745">
        <v>3.0027397260273974</v>
      </c>
      <c r="O187" s="398">
        <v>55</v>
      </c>
      <c r="P187" s="728" t="s">
        <v>600</v>
      </c>
      <c r="Q187" s="744">
        <v>26638.5</v>
      </c>
      <c r="R187" s="395">
        <v>46266</v>
      </c>
      <c r="S187" s="122" t="s">
        <v>777</v>
      </c>
      <c r="T187" s="122"/>
      <c r="U187" s="246"/>
      <c r="V187" s="247"/>
    </row>
    <row r="188" spans="1:22" x14ac:dyDescent="0.25">
      <c r="A188" s="398">
        <v>14</v>
      </c>
      <c r="B188" s="402"/>
      <c r="C188" s="398"/>
      <c r="D188" s="398" t="s">
        <v>352</v>
      </c>
      <c r="E188" s="398" t="s">
        <v>303</v>
      </c>
      <c r="F188" s="398" t="s">
        <v>611</v>
      </c>
      <c r="G188" s="398" t="s">
        <v>612</v>
      </c>
      <c r="H188" s="398"/>
      <c r="I188" s="402" t="s">
        <v>304</v>
      </c>
      <c r="J188" s="398" t="s">
        <v>333</v>
      </c>
      <c r="K188" s="393">
        <v>44809</v>
      </c>
      <c r="L188" s="393">
        <v>45170</v>
      </c>
      <c r="M188" s="726">
        <v>46265</v>
      </c>
      <c r="N188" s="745">
        <v>3.0027397260273974</v>
      </c>
      <c r="O188" s="398">
        <v>38</v>
      </c>
      <c r="P188" s="728" t="s">
        <v>600</v>
      </c>
      <c r="Q188" s="744">
        <v>26638.5</v>
      </c>
      <c r="R188" s="395">
        <v>46266</v>
      </c>
      <c r="S188" s="122" t="s">
        <v>777</v>
      </c>
      <c r="T188" s="122"/>
      <c r="U188" s="246"/>
      <c r="V188" s="247"/>
    </row>
    <row r="189" spans="1:22" x14ac:dyDescent="0.25">
      <c r="A189" s="398">
        <v>15</v>
      </c>
      <c r="B189" s="402"/>
      <c r="C189" s="398"/>
      <c r="D189" s="398" t="s">
        <v>355</v>
      </c>
      <c r="E189" s="398" t="s">
        <v>303</v>
      </c>
      <c r="F189" s="398" t="s">
        <v>620</v>
      </c>
      <c r="G189" s="398"/>
      <c r="H189" s="398"/>
      <c r="I189" s="402" t="s">
        <v>304</v>
      </c>
      <c r="J189" s="398" t="s">
        <v>356</v>
      </c>
      <c r="K189" s="393">
        <v>44831</v>
      </c>
      <c r="L189" s="393">
        <v>45170</v>
      </c>
      <c r="M189" s="726">
        <v>46265</v>
      </c>
      <c r="N189" s="745">
        <v>3.0027397260273974</v>
      </c>
      <c r="O189" s="398">
        <v>39</v>
      </c>
      <c r="P189" s="728" t="s">
        <v>600</v>
      </c>
      <c r="Q189" s="744">
        <v>26638.5</v>
      </c>
      <c r="R189" s="395">
        <v>46266</v>
      </c>
      <c r="S189" s="122" t="s">
        <v>777</v>
      </c>
      <c r="T189" s="122"/>
      <c r="U189" s="246"/>
      <c r="V189" s="247"/>
    </row>
    <row r="190" spans="1:22" x14ac:dyDescent="0.25">
      <c r="A190" s="398">
        <v>16</v>
      </c>
      <c r="B190" s="402"/>
      <c r="C190" s="398"/>
      <c r="D190" s="398" t="s">
        <v>359</v>
      </c>
      <c r="E190" s="398" t="s">
        <v>303</v>
      </c>
      <c r="F190" s="398" t="s">
        <v>620</v>
      </c>
      <c r="G190" s="398"/>
      <c r="H190" s="398"/>
      <c r="I190" s="402" t="s">
        <v>304</v>
      </c>
      <c r="J190" s="398" t="s">
        <v>333</v>
      </c>
      <c r="K190" s="393">
        <v>44970</v>
      </c>
      <c r="L190" s="393">
        <v>45170</v>
      </c>
      <c r="M190" s="726">
        <v>46265</v>
      </c>
      <c r="N190" s="745">
        <v>3.0027397260273974</v>
      </c>
      <c r="O190" s="398">
        <v>39</v>
      </c>
      <c r="P190" s="728" t="s">
        <v>600</v>
      </c>
      <c r="Q190" s="744">
        <v>21388.5</v>
      </c>
      <c r="R190" s="395">
        <v>46266</v>
      </c>
      <c r="S190" s="122" t="s">
        <v>777</v>
      </c>
      <c r="T190" s="122"/>
      <c r="U190" s="246"/>
      <c r="V190" s="247"/>
    </row>
    <row r="191" spans="1:22" x14ac:dyDescent="0.25">
      <c r="A191" s="402">
        <v>17</v>
      </c>
      <c r="B191" s="402"/>
      <c r="C191" s="398"/>
      <c r="D191" s="398" t="s">
        <v>362</v>
      </c>
      <c r="E191" s="398" t="s">
        <v>303</v>
      </c>
      <c r="F191" s="398" t="s">
        <v>620</v>
      </c>
      <c r="G191" s="398"/>
      <c r="H191" s="398"/>
      <c r="I191" s="402" t="s">
        <v>304</v>
      </c>
      <c r="J191" s="398" t="s">
        <v>305</v>
      </c>
      <c r="K191" s="393">
        <v>45152</v>
      </c>
      <c r="L191" s="393">
        <v>45170</v>
      </c>
      <c r="M191" s="726">
        <v>46265</v>
      </c>
      <c r="N191" s="746">
        <v>3.0027397260273974</v>
      </c>
      <c r="O191" s="402">
        <v>45</v>
      </c>
      <c r="P191" s="728" t="s">
        <v>600</v>
      </c>
      <c r="Q191" s="740">
        <v>29138.5</v>
      </c>
      <c r="R191" s="395">
        <v>46266</v>
      </c>
      <c r="S191" s="122" t="s">
        <v>777</v>
      </c>
      <c r="T191" s="122"/>
      <c r="U191" s="246"/>
      <c r="V191" s="247"/>
    </row>
    <row r="192" spans="1:22" x14ac:dyDescent="0.25">
      <c r="A192" s="398">
        <v>18</v>
      </c>
      <c r="B192" s="402"/>
      <c r="C192" s="398"/>
      <c r="D192" s="398" t="s">
        <v>359</v>
      </c>
      <c r="E192" s="398" t="s">
        <v>303</v>
      </c>
      <c r="F192" s="398" t="s">
        <v>611</v>
      </c>
      <c r="G192" s="398" t="s">
        <v>612</v>
      </c>
      <c r="H192" s="398" t="s">
        <v>616</v>
      </c>
      <c r="I192" s="402" t="s">
        <v>304</v>
      </c>
      <c r="J192" s="398" t="s">
        <v>333</v>
      </c>
      <c r="K192" s="393">
        <v>45236</v>
      </c>
      <c r="L192" s="393">
        <v>45236</v>
      </c>
      <c r="M192" s="726">
        <v>46265</v>
      </c>
      <c r="N192" s="745">
        <v>2.8219178082191783</v>
      </c>
      <c r="O192" s="398">
        <v>37</v>
      </c>
      <c r="P192" s="728" t="s">
        <v>600</v>
      </c>
      <c r="Q192" s="744">
        <v>25063.5</v>
      </c>
      <c r="R192" s="395">
        <v>46266</v>
      </c>
      <c r="S192" s="122" t="s">
        <v>777</v>
      </c>
      <c r="T192" s="122"/>
      <c r="U192" s="246"/>
      <c r="V192" s="247"/>
    </row>
    <row r="193" spans="1:22" x14ac:dyDescent="0.25">
      <c r="A193" s="398">
        <v>19</v>
      </c>
      <c r="B193" s="402"/>
      <c r="C193" s="398"/>
      <c r="D193" s="398" t="s">
        <v>367</v>
      </c>
      <c r="E193" s="398" t="s">
        <v>303</v>
      </c>
      <c r="F193" s="398" t="s">
        <v>611</v>
      </c>
      <c r="G193" s="398" t="s">
        <v>612</v>
      </c>
      <c r="H193" s="398"/>
      <c r="I193" s="402" t="s">
        <v>304</v>
      </c>
      <c r="J193" s="398" t="s">
        <v>368</v>
      </c>
      <c r="K193" s="393">
        <v>45411</v>
      </c>
      <c r="L193" s="393">
        <v>45411</v>
      </c>
      <c r="M193" s="726">
        <v>46265</v>
      </c>
      <c r="N193" s="745">
        <v>2.3424657534246576</v>
      </c>
      <c r="O193" s="398">
        <v>59</v>
      </c>
      <c r="P193" s="728" t="s">
        <v>600</v>
      </c>
      <c r="Q193" s="744">
        <v>68638.5</v>
      </c>
      <c r="R193" s="395">
        <v>46266</v>
      </c>
      <c r="S193" s="122" t="s">
        <v>777</v>
      </c>
      <c r="T193" s="122"/>
      <c r="U193" s="246"/>
      <c r="V193" s="247"/>
    </row>
    <row r="194" spans="1:22" x14ac:dyDescent="0.25">
      <c r="A194" s="398">
        <v>20</v>
      </c>
      <c r="B194" s="402"/>
      <c r="C194" s="398"/>
      <c r="D194" s="398" t="s">
        <v>371</v>
      </c>
      <c r="E194" s="398" t="s">
        <v>303</v>
      </c>
      <c r="F194" s="398" t="s">
        <v>611</v>
      </c>
      <c r="G194" s="398"/>
      <c r="H194" s="398" t="s">
        <v>621</v>
      </c>
      <c r="I194" s="402" t="s">
        <v>304</v>
      </c>
      <c r="J194" s="398" t="s">
        <v>333</v>
      </c>
      <c r="K194" s="393">
        <v>45454</v>
      </c>
      <c r="L194" s="393">
        <v>45454</v>
      </c>
      <c r="M194" s="726">
        <v>46265</v>
      </c>
      <c r="N194" s="745">
        <v>2.2246575342465755</v>
      </c>
      <c r="O194" s="398">
        <v>38</v>
      </c>
      <c r="P194" s="728" t="s">
        <v>600</v>
      </c>
      <c r="Q194" s="744">
        <v>35038.5</v>
      </c>
      <c r="R194" s="395">
        <v>46266</v>
      </c>
      <c r="S194" s="122" t="s">
        <v>777</v>
      </c>
      <c r="T194" s="122"/>
      <c r="U194" s="246"/>
      <c r="V194" s="247"/>
    </row>
    <row r="195" spans="1:22" x14ac:dyDescent="0.25">
      <c r="A195" s="398">
        <v>21</v>
      </c>
      <c r="B195" s="402"/>
      <c r="C195" s="398"/>
      <c r="D195" s="398" t="s">
        <v>374</v>
      </c>
      <c r="E195" s="398" t="s">
        <v>303</v>
      </c>
      <c r="F195" s="398" t="s">
        <v>620</v>
      </c>
      <c r="G195" s="398"/>
      <c r="H195" s="398"/>
      <c r="I195" s="402" t="s">
        <v>304</v>
      </c>
      <c r="J195" s="398" t="s">
        <v>333</v>
      </c>
      <c r="K195" s="393">
        <v>45600</v>
      </c>
      <c r="L195" s="393">
        <v>45600</v>
      </c>
      <c r="M195" s="726">
        <v>46265</v>
      </c>
      <c r="N195" s="745">
        <v>1.8246575342465754</v>
      </c>
      <c r="O195" s="398">
        <v>65</v>
      </c>
      <c r="P195" s="728" t="s">
        <v>600</v>
      </c>
      <c r="Q195" s="744">
        <v>44488.5</v>
      </c>
      <c r="R195" s="395">
        <v>46266</v>
      </c>
      <c r="S195" s="122" t="s">
        <v>777</v>
      </c>
      <c r="T195" s="122"/>
      <c r="U195" s="246"/>
      <c r="V195" s="247"/>
    </row>
    <row r="196" spans="1:22" x14ac:dyDescent="0.25">
      <c r="A196" s="398">
        <v>22</v>
      </c>
      <c r="B196" s="402"/>
      <c r="C196" s="398"/>
      <c r="D196" s="398" t="s">
        <v>380</v>
      </c>
      <c r="E196" s="398" t="s">
        <v>303</v>
      </c>
      <c r="F196" s="398" t="s">
        <v>611</v>
      </c>
      <c r="G196" s="398" t="s">
        <v>612</v>
      </c>
      <c r="H196" s="398" t="s">
        <v>616</v>
      </c>
      <c r="I196" s="402" t="s">
        <v>304</v>
      </c>
      <c r="J196" s="398" t="s">
        <v>309</v>
      </c>
      <c r="K196" s="393">
        <v>45677</v>
      </c>
      <c r="L196" s="393">
        <v>45677</v>
      </c>
      <c r="M196" s="726">
        <v>46265</v>
      </c>
      <c r="N196" s="745">
        <v>1.6136986301369862</v>
      </c>
      <c r="O196" s="398">
        <v>65</v>
      </c>
      <c r="P196" s="728" t="s">
        <v>600</v>
      </c>
      <c r="Q196" s="744">
        <v>52888.5</v>
      </c>
      <c r="R196" s="395">
        <v>46266</v>
      </c>
      <c r="S196" s="122" t="s">
        <v>777</v>
      </c>
      <c r="T196" s="122"/>
      <c r="U196" s="246"/>
      <c r="V196" s="247"/>
    </row>
    <row r="197" spans="1:22" x14ac:dyDescent="0.25">
      <c r="A197" s="398">
        <v>23</v>
      </c>
      <c r="B197" s="402"/>
      <c r="C197" s="398"/>
      <c r="D197" s="398" t="s">
        <v>384</v>
      </c>
      <c r="E197" s="398" t="s">
        <v>303</v>
      </c>
      <c r="F197" s="398" t="s">
        <v>611</v>
      </c>
      <c r="G197" s="398"/>
      <c r="H197" s="398"/>
      <c r="I197" s="402" t="s">
        <v>304</v>
      </c>
      <c r="J197" s="398" t="s">
        <v>333</v>
      </c>
      <c r="K197" s="393">
        <v>45831</v>
      </c>
      <c r="L197" s="393">
        <v>45831</v>
      </c>
      <c r="M197" s="726">
        <v>46265</v>
      </c>
      <c r="N197" s="745">
        <v>1.1917808219178083</v>
      </c>
      <c r="O197" s="398">
        <v>40</v>
      </c>
      <c r="P197" s="728" t="s">
        <v>600</v>
      </c>
      <c r="Q197" s="744">
        <v>31888.5</v>
      </c>
      <c r="R197" s="395">
        <v>46266</v>
      </c>
      <c r="S197" s="122" t="s">
        <v>777</v>
      </c>
      <c r="T197" s="122"/>
      <c r="U197" s="246"/>
      <c r="V197" s="247"/>
    </row>
    <row r="198" spans="1:22" x14ac:dyDescent="0.25">
      <c r="A198" s="402">
        <v>24</v>
      </c>
      <c r="B198" s="391"/>
      <c r="C198" s="398"/>
      <c r="D198" s="398" t="s">
        <v>386</v>
      </c>
      <c r="E198" s="398" t="s">
        <v>303</v>
      </c>
      <c r="F198" s="398" t="s">
        <v>620</v>
      </c>
      <c r="G198" s="398"/>
      <c r="H198" s="398"/>
      <c r="I198" s="402" t="s">
        <v>304</v>
      </c>
      <c r="J198" s="398" t="s">
        <v>333</v>
      </c>
      <c r="K198" s="393">
        <v>45887</v>
      </c>
      <c r="L198" s="393">
        <v>45887</v>
      </c>
      <c r="M198" s="726">
        <v>46265</v>
      </c>
      <c r="N198" s="746">
        <v>1.0383561643835617</v>
      </c>
      <c r="O198" s="398"/>
      <c r="P198" s="728" t="s">
        <v>600</v>
      </c>
      <c r="Q198" s="740">
        <v>23388.5</v>
      </c>
      <c r="R198" s="395">
        <v>46266</v>
      </c>
      <c r="S198" s="122" t="s">
        <v>777</v>
      </c>
      <c r="T198" s="122"/>
      <c r="U198" s="246"/>
      <c r="V198" s="247"/>
    </row>
    <row r="199" spans="1:22" x14ac:dyDescent="0.25">
      <c r="A199" s="398">
        <v>25</v>
      </c>
      <c r="B199" s="391"/>
      <c r="C199" s="398"/>
      <c r="D199" s="398" t="s">
        <v>388</v>
      </c>
      <c r="E199" s="398" t="s">
        <v>303</v>
      </c>
      <c r="F199" s="398" t="s">
        <v>620</v>
      </c>
      <c r="G199" s="398"/>
      <c r="H199" s="398"/>
      <c r="I199" s="402" t="s">
        <v>389</v>
      </c>
      <c r="J199" s="398" t="s">
        <v>333</v>
      </c>
      <c r="K199" s="393">
        <v>45873</v>
      </c>
      <c r="L199" s="393">
        <v>45873</v>
      </c>
      <c r="M199" s="726">
        <v>46265</v>
      </c>
      <c r="N199" s="745">
        <v>1.0767123287671232</v>
      </c>
      <c r="O199" s="398"/>
      <c r="P199" s="728" t="s">
        <v>600</v>
      </c>
      <c r="Q199" s="744">
        <v>31888.5</v>
      </c>
      <c r="R199" s="395">
        <v>46266</v>
      </c>
      <c r="S199" s="122" t="s">
        <v>777</v>
      </c>
      <c r="T199" s="122"/>
      <c r="U199" s="246"/>
      <c r="V199" s="247"/>
    </row>
    <row r="200" spans="1:22" x14ac:dyDescent="0.25">
      <c r="A200" s="398">
        <v>26</v>
      </c>
      <c r="B200" s="391"/>
      <c r="C200" s="398"/>
      <c r="D200" s="398" t="s">
        <v>391</v>
      </c>
      <c r="E200" s="398" t="s">
        <v>303</v>
      </c>
      <c r="F200" s="398" t="s">
        <v>620</v>
      </c>
      <c r="G200" s="398"/>
      <c r="H200" s="398"/>
      <c r="I200" s="402" t="s">
        <v>304</v>
      </c>
      <c r="J200" s="398" t="s">
        <v>333</v>
      </c>
      <c r="K200" s="393">
        <v>45901</v>
      </c>
      <c r="L200" s="393">
        <v>45901</v>
      </c>
      <c r="M200" s="726">
        <v>46265</v>
      </c>
      <c r="N200" s="745">
        <v>1</v>
      </c>
      <c r="O200" s="398"/>
      <c r="P200" s="728" t="s">
        <v>600</v>
      </c>
      <c r="Q200" s="744">
        <v>18238.5</v>
      </c>
      <c r="R200" s="395">
        <v>46266</v>
      </c>
      <c r="S200" s="122" t="s">
        <v>777</v>
      </c>
      <c r="T200" s="122"/>
      <c r="U200" s="246"/>
      <c r="V200" s="247"/>
    </row>
    <row r="201" spans="1:22" x14ac:dyDescent="0.25">
      <c r="A201" s="398">
        <v>27</v>
      </c>
      <c r="B201" s="391"/>
      <c r="C201" s="398"/>
      <c r="D201" s="398" t="s">
        <v>395</v>
      </c>
      <c r="E201" s="398" t="s">
        <v>303</v>
      </c>
      <c r="F201" s="398" t="s">
        <v>611</v>
      </c>
      <c r="G201" s="398"/>
      <c r="H201" s="398" t="s">
        <v>616</v>
      </c>
      <c r="I201" s="402" t="s">
        <v>304</v>
      </c>
      <c r="J201" s="398" t="s">
        <v>333</v>
      </c>
      <c r="K201" s="393">
        <v>45978</v>
      </c>
      <c r="L201" s="393">
        <v>45978</v>
      </c>
      <c r="M201" s="726">
        <v>46265</v>
      </c>
      <c r="N201" s="745">
        <v>0.78904109589041094</v>
      </c>
      <c r="O201" s="398"/>
      <c r="P201" s="728" t="s">
        <v>600</v>
      </c>
      <c r="Q201" s="744">
        <v>27688.5</v>
      </c>
      <c r="R201" s="395">
        <v>46266</v>
      </c>
      <c r="S201" s="122" t="s">
        <v>777</v>
      </c>
      <c r="T201" s="122"/>
      <c r="U201" s="246"/>
      <c r="V201" s="247"/>
    </row>
    <row r="202" spans="1:22" x14ac:dyDescent="0.25">
      <c r="A202" s="398">
        <v>28</v>
      </c>
      <c r="B202" s="391"/>
      <c r="C202" s="398"/>
      <c r="D202" s="398" t="s">
        <v>397</v>
      </c>
      <c r="E202" s="398" t="s">
        <v>303</v>
      </c>
      <c r="F202" s="398" t="s">
        <v>620</v>
      </c>
      <c r="G202" s="398"/>
      <c r="H202" s="398"/>
      <c r="I202" s="402" t="s">
        <v>304</v>
      </c>
      <c r="J202" s="398" t="s">
        <v>333</v>
      </c>
      <c r="K202" s="393">
        <v>46006</v>
      </c>
      <c r="L202" s="393">
        <v>46006</v>
      </c>
      <c r="M202" s="726">
        <v>46265</v>
      </c>
      <c r="N202" s="745">
        <v>0.71232876712328763</v>
      </c>
      <c r="O202" s="398"/>
      <c r="P202" s="728" t="s">
        <v>600</v>
      </c>
      <c r="Q202" s="744">
        <v>31888.5</v>
      </c>
      <c r="R202" s="395">
        <v>46266</v>
      </c>
      <c r="S202" s="122" t="s">
        <v>777</v>
      </c>
      <c r="T202" s="122"/>
      <c r="U202" s="246"/>
      <c r="V202" s="247"/>
    </row>
    <row r="203" spans="1:22" x14ac:dyDescent="0.25">
      <c r="A203" s="398">
        <v>29</v>
      </c>
      <c r="B203" s="391"/>
      <c r="C203" s="398"/>
      <c r="D203" s="398" t="s">
        <v>399</v>
      </c>
      <c r="E203" s="398" t="s">
        <v>303</v>
      </c>
      <c r="F203" s="398" t="s">
        <v>620</v>
      </c>
      <c r="G203" s="398"/>
      <c r="H203" s="398"/>
      <c r="I203" s="402" t="s">
        <v>304</v>
      </c>
      <c r="J203" s="398" t="s">
        <v>356</v>
      </c>
      <c r="K203" s="393">
        <v>46006</v>
      </c>
      <c r="L203" s="393">
        <v>46006</v>
      </c>
      <c r="M203" s="726">
        <v>46265</v>
      </c>
      <c r="N203" s="745">
        <v>0.71232876712328763</v>
      </c>
      <c r="O203" s="398"/>
      <c r="P203" s="728" t="s">
        <v>600</v>
      </c>
      <c r="Q203" s="744">
        <v>21388.5</v>
      </c>
      <c r="R203" s="395">
        <v>46266</v>
      </c>
      <c r="S203" s="122" t="s">
        <v>777</v>
      </c>
      <c r="T203" s="122"/>
      <c r="U203" s="246"/>
      <c r="V203" s="247"/>
    </row>
    <row r="204" spans="1:22" x14ac:dyDescent="0.25">
      <c r="A204" s="398">
        <v>30</v>
      </c>
      <c r="B204" s="422"/>
      <c r="C204" s="398"/>
      <c r="D204" s="398" t="s">
        <v>381</v>
      </c>
      <c r="E204" s="398"/>
      <c r="F204" s="398" t="s">
        <v>611</v>
      </c>
      <c r="G204" s="398" t="s">
        <v>612</v>
      </c>
      <c r="H204" s="398" t="s">
        <v>616</v>
      </c>
      <c r="I204" s="402"/>
      <c r="J204" s="398" t="s">
        <v>309</v>
      </c>
      <c r="K204" s="393">
        <v>46055</v>
      </c>
      <c r="L204" s="393">
        <v>46055</v>
      </c>
      <c r="M204" s="726">
        <v>46265</v>
      </c>
      <c r="N204" s="745">
        <v>0.57808219178082187</v>
      </c>
      <c r="O204" s="398"/>
      <c r="P204" s="728" t="s">
        <v>600</v>
      </c>
      <c r="Q204" s="744">
        <v>16138.5</v>
      </c>
      <c r="R204" s="395">
        <v>46266</v>
      </c>
      <c r="S204" s="122" t="s">
        <v>777</v>
      </c>
      <c r="T204" s="122"/>
      <c r="U204" s="246"/>
      <c r="V204" s="247"/>
    </row>
    <row r="205" spans="1:22" x14ac:dyDescent="0.25">
      <c r="A205" s="398">
        <v>31</v>
      </c>
      <c r="B205" s="422"/>
      <c r="C205" s="398"/>
      <c r="D205" s="398" t="s">
        <v>352</v>
      </c>
      <c r="E205" s="398"/>
      <c r="F205" s="398" t="s">
        <v>611</v>
      </c>
      <c r="G205" s="398" t="s">
        <v>612</v>
      </c>
      <c r="H205" s="398" t="s">
        <v>616</v>
      </c>
      <c r="I205" s="402"/>
      <c r="J205" s="398" t="s">
        <v>356</v>
      </c>
      <c r="K205" s="393">
        <v>46083</v>
      </c>
      <c r="L205" s="393">
        <v>46083</v>
      </c>
      <c r="M205" s="726">
        <v>46265</v>
      </c>
      <c r="N205" s="745">
        <v>0.50136986301369868</v>
      </c>
      <c r="O205" s="398"/>
      <c r="P205" s="728" t="s">
        <v>600</v>
      </c>
      <c r="Q205" s="744">
        <v>16138.5</v>
      </c>
      <c r="R205" s="395">
        <v>46266</v>
      </c>
      <c r="S205" s="122" t="s">
        <v>777</v>
      </c>
      <c r="T205" s="122"/>
      <c r="U205" s="246"/>
      <c r="V205" s="247"/>
    </row>
    <row r="206" spans="1:22" x14ac:dyDescent="0.25">
      <c r="A206" s="398">
        <v>32</v>
      </c>
      <c r="B206" s="422"/>
      <c r="C206" s="398"/>
      <c r="D206" s="398" t="s">
        <v>414</v>
      </c>
      <c r="E206" s="398"/>
      <c r="F206" s="398" t="s">
        <v>620</v>
      </c>
      <c r="G206" s="398"/>
      <c r="H206" s="398"/>
      <c r="I206" s="402"/>
      <c r="J206" s="398" t="s">
        <v>333</v>
      </c>
      <c r="K206" s="393">
        <v>46104</v>
      </c>
      <c r="L206" s="393">
        <v>46104</v>
      </c>
      <c r="M206" s="726">
        <v>46265</v>
      </c>
      <c r="N206" s="745">
        <v>0.44383561643835617</v>
      </c>
      <c r="O206" s="398"/>
      <c r="P206" s="728" t="s">
        <v>600</v>
      </c>
      <c r="Q206" s="744">
        <v>35038.5</v>
      </c>
      <c r="R206" s="395">
        <v>46266</v>
      </c>
      <c r="S206" s="122" t="s">
        <v>777</v>
      </c>
      <c r="T206" s="122"/>
      <c r="U206" s="246"/>
      <c r="V206" s="247"/>
    </row>
    <row r="207" spans="1:22" x14ac:dyDescent="0.25">
      <c r="A207" s="398">
        <v>33</v>
      </c>
      <c r="B207" s="422"/>
      <c r="C207" s="398"/>
      <c r="D207" s="398" t="s">
        <v>648</v>
      </c>
      <c r="E207" s="398"/>
      <c r="F207" s="398"/>
      <c r="G207" s="398"/>
      <c r="H207" s="398"/>
      <c r="I207" s="402"/>
      <c r="J207" s="398" t="s">
        <v>650</v>
      </c>
      <c r="K207" s="393">
        <v>46155</v>
      </c>
      <c r="L207" s="393"/>
      <c r="M207" s="726"/>
      <c r="N207" s="745">
        <v>2.7397260273972603E-3</v>
      </c>
      <c r="O207" s="398"/>
      <c r="P207" s="728" t="s">
        <v>600</v>
      </c>
      <c r="Q207" s="744">
        <v>37138.5</v>
      </c>
      <c r="R207" s="395">
        <v>46266</v>
      </c>
      <c r="S207" s="122" t="s">
        <v>777</v>
      </c>
      <c r="T207" s="122"/>
      <c r="U207" s="246"/>
      <c r="V207" s="247"/>
    </row>
    <row r="208" spans="1:22" x14ac:dyDescent="0.25">
      <c r="A208" s="398">
        <v>34</v>
      </c>
      <c r="B208" s="422"/>
      <c r="C208" s="398"/>
      <c r="D208" s="398" t="s">
        <v>649</v>
      </c>
      <c r="E208" s="398"/>
      <c r="F208" s="398"/>
      <c r="G208" s="398"/>
      <c r="H208" s="398"/>
      <c r="I208" s="402"/>
      <c r="J208" s="398" t="s">
        <v>650</v>
      </c>
      <c r="K208" s="393">
        <v>46132</v>
      </c>
      <c r="L208" s="393"/>
      <c r="M208" s="726"/>
      <c r="N208" s="745">
        <v>2.7397260273972603E-3</v>
      </c>
      <c r="O208" s="398"/>
      <c r="P208" s="728" t="s">
        <v>600</v>
      </c>
      <c r="Q208" s="744">
        <v>40288.5</v>
      </c>
      <c r="R208" s="395">
        <v>46266</v>
      </c>
      <c r="S208" s="122" t="s">
        <v>777</v>
      </c>
      <c r="T208" s="122"/>
      <c r="U208" s="246"/>
      <c r="V208" s="247"/>
    </row>
    <row r="209" spans="1:22" x14ac:dyDescent="0.25">
      <c r="A209" s="398">
        <v>35</v>
      </c>
      <c r="B209" s="402"/>
      <c r="C209" s="398"/>
      <c r="D209" s="398" t="s">
        <v>416</v>
      </c>
      <c r="E209" s="398"/>
      <c r="F209" s="398" t="s">
        <v>611</v>
      </c>
      <c r="G209" s="398"/>
      <c r="H209" s="398"/>
      <c r="I209" s="402"/>
      <c r="J209" s="398"/>
      <c r="K209" s="393">
        <v>46211</v>
      </c>
      <c r="L209" s="393"/>
      <c r="M209" s="726"/>
      <c r="N209" s="398"/>
      <c r="O209" s="398"/>
      <c r="P209" s="728" t="s">
        <v>600</v>
      </c>
      <c r="Q209" s="744">
        <v>40288.5</v>
      </c>
      <c r="R209" s="395">
        <v>46266</v>
      </c>
      <c r="S209" s="122" t="s">
        <v>777</v>
      </c>
      <c r="T209" s="122"/>
      <c r="U209" s="246"/>
      <c r="V209" s="247"/>
    </row>
    <row r="210" spans="1:22" x14ac:dyDescent="0.25">
      <c r="A210" s="747">
        <v>1</v>
      </c>
      <c r="B210" s="748"/>
      <c r="C210" s="747"/>
      <c r="D210" s="747" t="s">
        <v>302</v>
      </c>
      <c r="E210" s="747" t="s">
        <v>303</v>
      </c>
      <c r="F210" s="747" t="s">
        <v>611</v>
      </c>
      <c r="G210" s="747" t="s">
        <v>612</v>
      </c>
      <c r="H210" s="747"/>
      <c r="I210" s="748" t="s">
        <v>304</v>
      </c>
      <c r="J210" s="747" t="s">
        <v>305</v>
      </c>
      <c r="K210" s="749">
        <v>44566</v>
      </c>
      <c r="L210" s="749">
        <v>45170</v>
      </c>
      <c r="M210" s="726">
        <v>46265</v>
      </c>
      <c r="N210" s="750">
        <v>3.0027397260273974</v>
      </c>
      <c r="O210" s="747">
        <v>65</v>
      </c>
      <c r="P210" s="728" t="s">
        <v>600</v>
      </c>
      <c r="Q210" s="751">
        <v>33988.5</v>
      </c>
      <c r="R210" s="752">
        <v>46296</v>
      </c>
      <c r="S210" s="122" t="s">
        <v>777</v>
      </c>
      <c r="T210" s="423">
        <v>510559.0575</v>
      </c>
      <c r="U210" s="246"/>
      <c r="V210" s="247"/>
    </row>
    <row r="211" spans="1:22" x14ac:dyDescent="0.25">
      <c r="A211" s="747">
        <v>2</v>
      </c>
      <c r="B211" s="748"/>
      <c r="C211" s="747"/>
      <c r="D211" s="747" t="s">
        <v>308</v>
      </c>
      <c r="E211" s="747" t="s">
        <v>303</v>
      </c>
      <c r="F211" s="747" t="s">
        <v>611</v>
      </c>
      <c r="G211" s="747" t="s">
        <v>612</v>
      </c>
      <c r="H211" s="747" t="s">
        <v>616</v>
      </c>
      <c r="I211" s="748" t="s">
        <v>304</v>
      </c>
      <c r="J211" s="747" t="s">
        <v>309</v>
      </c>
      <c r="K211" s="749">
        <v>44571</v>
      </c>
      <c r="L211" s="749">
        <v>45170</v>
      </c>
      <c r="M211" s="726">
        <v>46265</v>
      </c>
      <c r="N211" s="750">
        <v>3.0027397260273974</v>
      </c>
      <c r="O211" s="747">
        <v>68</v>
      </c>
      <c r="P211" s="728" t="s">
        <v>600</v>
      </c>
      <c r="Q211" s="751">
        <v>55116.6</v>
      </c>
      <c r="R211" s="752">
        <v>46296</v>
      </c>
      <c r="S211" s="122" t="s">
        <v>777</v>
      </c>
      <c r="T211" s="122"/>
      <c r="U211" s="246"/>
      <c r="V211" s="247"/>
    </row>
    <row r="212" spans="1:22" x14ac:dyDescent="0.25">
      <c r="A212" s="748">
        <v>3</v>
      </c>
      <c r="B212" s="748"/>
      <c r="C212" s="747"/>
      <c r="D212" s="747" t="s">
        <v>312</v>
      </c>
      <c r="E212" s="747" t="s">
        <v>303</v>
      </c>
      <c r="F212" s="747" t="s">
        <v>611</v>
      </c>
      <c r="G212" s="747" t="s">
        <v>612</v>
      </c>
      <c r="H212" s="747"/>
      <c r="I212" s="748" t="s">
        <v>304</v>
      </c>
      <c r="J212" s="747" t="s">
        <v>305</v>
      </c>
      <c r="K212" s="749">
        <v>44571</v>
      </c>
      <c r="L212" s="749">
        <v>45170</v>
      </c>
      <c r="M212" s="726">
        <v>46265</v>
      </c>
      <c r="N212" s="753">
        <v>3.0027397260273974</v>
      </c>
      <c r="O212" s="748">
        <v>68</v>
      </c>
      <c r="P212" s="728" t="s">
        <v>600</v>
      </c>
      <c r="Q212" s="751">
        <v>45390.45</v>
      </c>
      <c r="R212" s="752">
        <v>46296</v>
      </c>
      <c r="S212" s="122" t="s">
        <v>928</v>
      </c>
      <c r="T212" s="122"/>
      <c r="U212" s="246"/>
      <c r="V212" s="247"/>
    </row>
    <row r="213" spans="1:22" x14ac:dyDescent="0.25">
      <c r="A213" s="748">
        <v>4</v>
      </c>
      <c r="B213" s="748"/>
      <c r="C213" s="747"/>
      <c r="D213" s="747" t="s">
        <v>315</v>
      </c>
      <c r="E213" s="747" t="s">
        <v>303</v>
      </c>
      <c r="F213" s="747" t="s">
        <v>611</v>
      </c>
      <c r="G213" s="747" t="s">
        <v>612</v>
      </c>
      <c r="H213" s="747"/>
      <c r="I213" s="748" t="s">
        <v>304</v>
      </c>
      <c r="J213" s="747" t="s">
        <v>316</v>
      </c>
      <c r="K213" s="749">
        <v>44571</v>
      </c>
      <c r="L213" s="749">
        <v>45170</v>
      </c>
      <c r="M213" s="726">
        <v>46265</v>
      </c>
      <c r="N213" s="753">
        <v>3.0027397260273974</v>
      </c>
      <c r="O213" s="754">
        <v>68</v>
      </c>
      <c r="P213" s="735" t="s">
        <v>600</v>
      </c>
      <c r="Q213" s="751">
        <v>47355</v>
      </c>
      <c r="R213" s="752">
        <v>46296</v>
      </c>
      <c r="S213" s="122" t="s">
        <v>777</v>
      </c>
      <c r="T213" s="122"/>
      <c r="U213" s="246"/>
      <c r="V213" s="247"/>
    </row>
    <row r="214" spans="1:22" x14ac:dyDescent="0.25">
      <c r="A214" s="747">
        <v>5</v>
      </c>
      <c r="B214" s="748"/>
      <c r="C214" s="747"/>
      <c r="D214" s="747" t="s">
        <v>319</v>
      </c>
      <c r="E214" s="747" t="s">
        <v>303</v>
      </c>
      <c r="F214" s="747" t="s">
        <v>611</v>
      </c>
      <c r="G214" s="747" t="s">
        <v>612</v>
      </c>
      <c r="H214" s="747" t="s">
        <v>616</v>
      </c>
      <c r="I214" s="748" t="s">
        <v>304</v>
      </c>
      <c r="J214" s="747" t="s">
        <v>309</v>
      </c>
      <c r="K214" s="749">
        <v>44571</v>
      </c>
      <c r="L214" s="749">
        <v>45170</v>
      </c>
      <c r="M214" s="726">
        <v>46265</v>
      </c>
      <c r="N214" s="753">
        <v>3.0027397260273974</v>
      </c>
      <c r="O214" s="748">
        <v>65</v>
      </c>
      <c r="P214" s="728" t="s">
        <v>600</v>
      </c>
      <c r="Q214" s="751">
        <v>21750.75</v>
      </c>
      <c r="R214" s="752">
        <v>46296</v>
      </c>
      <c r="S214" s="122" t="s">
        <v>777</v>
      </c>
      <c r="T214" s="122"/>
      <c r="U214" s="246"/>
      <c r="V214" s="247"/>
    </row>
    <row r="215" spans="1:22" x14ac:dyDescent="0.25">
      <c r="A215" s="747">
        <v>6</v>
      </c>
      <c r="B215" s="748"/>
      <c r="C215" s="747"/>
      <c r="D215" s="747" t="s">
        <v>325</v>
      </c>
      <c r="E215" s="747" t="s">
        <v>303</v>
      </c>
      <c r="F215" s="747" t="s">
        <v>611</v>
      </c>
      <c r="G215" s="747" t="s">
        <v>612</v>
      </c>
      <c r="H215" s="747" t="s">
        <v>619</v>
      </c>
      <c r="I215" s="748" t="s">
        <v>304</v>
      </c>
      <c r="J215" s="747" t="s">
        <v>305</v>
      </c>
      <c r="K215" s="749">
        <v>44571</v>
      </c>
      <c r="L215" s="749">
        <v>45170</v>
      </c>
      <c r="M215" s="726">
        <v>46265</v>
      </c>
      <c r="N215" s="750">
        <v>3.0027397260273974</v>
      </c>
      <c r="O215" s="747">
        <v>60</v>
      </c>
      <c r="P215" s="728" t="s">
        <v>600</v>
      </c>
      <c r="Q215" s="751">
        <v>40461.75</v>
      </c>
      <c r="R215" s="752">
        <v>46296</v>
      </c>
      <c r="S215" s="122" t="s">
        <v>777</v>
      </c>
      <c r="T215" s="122"/>
      <c r="U215" s="246"/>
      <c r="V215" s="247"/>
    </row>
    <row r="216" spans="1:22" x14ac:dyDescent="0.25">
      <c r="A216" s="747">
        <v>7</v>
      </c>
      <c r="B216" s="748"/>
      <c r="C216" s="747"/>
      <c r="D216" s="747" t="s">
        <v>328</v>
      </c>
      <c r="E216" s="747" t="s">
        <v>303</v>
      </c>
      <c r="F216" s="747" t="s">
        <v>611</v>
      </c>
      <c r="G216" s="747" t="s">
        <v>612</v>
      </c>
      <c r="H216" s="747" t="s">
        <v>621</v>
      </c>
      <c r="I216" s="748" t="s">
        <v>304</v>
      </c>
      <c r="J216" s="747" t="s">
        <v>329</v>
      </c>
      <c r="K216" s="749">
        <v>44571</v>
      </c>
      <c r="L216" s="749">
        <v>45170</v>
      </c>
      <c r="M216" s="726">
        <v>46265</v>
      </c>
      <c r="N216" s="750">
        <v>3.0027397260273974</v>
      </c>
      <c r="O216" s="747">
        <v>48</v>
      </c>
      <c r="P216" s="728" t="s">
        <v>600</v>
      </c>
      <c r="Q216" s="751">
        <v>5587.7955000000002</v>
      </c>
      <c r="R216" s="752">
        <v>46296</v>
      </c>
      <c r="S216" s="122" t="s">
        <v>777</v>
      </c>
      <c r="T216" s="122"/>
      <c r="U216" s="246"/>
      <c r="V216" s="247"/>
    </row>
    <row r="217" spans="1:22" x14ac:dyDescent="0.25">
      <c r="A217" s="747">
        <v>8</v>
      </c>
      <c r="B217" s="748"/>
      <c r="C217" s="747"/>
      <c r="D217" s="747" t="s">
        <v>332</v>
      </c>
      <c r="E217" s="747" t="s">
        <v>303</v>
      </c>
      <c r="F217" s="747" t="s">
        <v>611</v>
      </c>
      <c r="G217" s="747" t="s">
        <v>612</v>
      </c>
      <c r="H217" s="747" t="s">
        <v>621</v>
      </c>
      <c r="I217" s="748" t="s">
        <v>304</v>
      </c>
      <c r="J217" s="747" t="s">
        <v>333</v>
      </c>
      <c r="K217" s="749">
        <v>44566</v>
      </c>
      <c r="L217" s="749">
        <v>45170</v>
      </c>
      <c r="M217" s="726">
        <v>46265</v>
      </c>
      <c r="N217" s="750">
        <v>3.0027397260273974</v>
      </c>
      <c r="O217" s="747">
        <v>35</v>
      </c>
      <c r="P217" s="728" t="s">
        <v>600</v>
      </c>
      <c r="Q217" s="751">
        <v>12988.5</v>
      </c>
      <c r="R217" s="752">
        <v>46296</v>
      </c>
      <c r="S217" s="122" t="s">
        <v>777</v>
      </c>
      <c r="T217" s="122"/>
      <c r="U217" s="246"/>
      <c r="V217" s="247"/>
    </row>
    <row r="218" spans="1:22" x14ac:dyDescent="0.25">
      <c r="A218" s="747">
        <v>9</v>
      </c>
      <c r="B218" s="748"/>
      <c r="C218" s="747"/>
      <c r="D218" s="747" t="s">
        <v>308</v>
      </c>
      <c r="E218" s="747" t="s">
        <v>303</v>
      </c>
      <c r="F218" s="747" t="s">
        <v>620</v>
      </c>
      <c r="G218" s="747"/>
      <c r="H218" s="747"/>
      <c r="I218" s="748" t="s">
        <v>336</v>
      </c>
      <c r="J218" s="747" t="s">
        <v>337</v>
      </c>
      <c r="K218" s="749">
        <v>44566</v>
      </c>
      <c r="L218" s="749">
        <v>45170</v>
      </c>
      <c r="M218" s="726">
        <v>46265</v>
      </c>
      <c r="N218" s="750">
        <v>3.0027397260273974</v>
      </c>
      <c r="O218" s="747">
        <v>59</v>
      </c>
      <c r="P218" s="728" t="s">
        <v>600</v>
      </c>
      <c r="Q218" s="751">
        <v>69688.5</v>
      </c>
      <c r="R218" s="752">
        <v>46296</v>
      </c>
      <c r="S218" s="122" t="s">
        <v>777</v>
      </c>
      <c r="T218" s="122"/>
      <c r="U218" s="246"/>
      <c r="V218" s="247"/>
    </row>
    <row r="219" spans="1:22" x14ac:dyDescent="0.25">
      <c r="A219" s="747">
        <v>10</v>
      </c>
      <c r="B219" s="748"/>
      <c r="C219" s="747"/>
      <c r="D219" s="747" t="s">
        <v>340</v>
      </c>
      <c r="E219" s="747" t="s">
        <v>303</v>
      </c>
      <c r="F219" s="747" t="s">
        <v>620</v>
      </c>
      <c r="G219" s="747"/>
      <c r="H219" s="747"/>
      <c r="I219" s="748" t="s">
        <v>304</v>
      </c>
      <c r="J219" s="747" t="s">
        <v>305</v>
      </c>
      <c r="K219" s="749">
        <v>44571</v>
      </c>
      <c r="L219" s="749">
        <v>45170</v>
      </c>
      <c r="M219" s="726">
        <v>46265</v>
      </c>
      <c r="N219" s="750">
        <v>3.0027397260273974</v>
      </c>
      <c r="O219" s="747">
        <v>52</v>
      </c>
      <c r="P219" s="728" t="s">
        <v>600</v>
      </c>
      <c r="Q219" s="751">
        <v>6688.5</v>
      </c>
      <c r="R219" s="752">
        <v>46296</v>
      </c>
      <c r="S219" s="122" t="s">
        <v>777</v>
      </c>
      <c r="T219" s="122"/>
      <c r="U219" s="246"/>
      <c r="V219" s="247"/>
    </row>
    <row r="220" spans="1:22" x14ac:dyDescent="0.25">
      <c r="A220" s="747">
        <v>11</v>
      </c>
      <c r="B220" s="748"/>
      <c r="C220" s="747"/>
      <c r="D220" s="747" t="s">
        <v>343</v>
      </c>
      <c r="E220" s="747" t="s">
        <v>303</v>
      </c>
      <c r="F220" s="747" t="s">
        <v>611</v>
      </c>
      <c r="G220" s="747" t="s">
        <v>612</v>
      </c>
      <c r="H220" s="747" t="s">
        <v>616</v>
      </c>
      <c r="I220" s="748" t="s">
        <v>304</v>
      </c>
      <c r="J220" s="747" t="s">
        <v>316</v>
      </c>
      <c r="K220" s="749">
        <v>44571</v>
      </c>
      <c r="L220" s="749">
        <v>45170</v>
      </c>
      <c r="M220" s="726">
        <v>46265</v>
      </c>
      <c r="N220" s="750">
        <v>3.0027397260273974</v>
      </c>
      <c r="O220" s="747">
        <v>63</v>
      </c>
      <c r="P220" s="728" t="s">
        <v>600</v>
      </c>
      <c r="Q220" s="751">
        <v>38811.15</v>
      </c>
      <c r="R220" s="752">
        <v>46296</v>
      </c>
      <c r="S220" s="122" t="s">
        <v>777</v>
      </c>
      <c r="T220" s="122"/>
      <c r="U220" s="246"/>
      <c r="V220" s="247"/>
    </row>
    <row r="221" spans="1:22" x14ac:dyDescent="0.25">
      <c r="A221" s="747">
        <v>12</v>
      </c>
      <c r="B221" s="748"/>
      <c r="C221" s="747"/>
      <c r="D221" s="747" t="s">
        <v>346</v>
      </c>
      <c r="E221" s="747" t="s">
        <v>303</v>
      </c>
      <c r="F221" s="747" t="s">
        <v>611</v>
      </c>
      <c r="G221" s="747" t="s">
        <v>612</v>
      </c>
      <c r="H221" s="747"/>
      <c r="I221" s="748" t="s">
        <v>304</v>
      </c>
      <c r="J221" s="747" t="s">
        <v>333</v>
      </c>
      <c r="K221" s="749">
        <v>44608</v>
      </c>
      <c r="L221" s="749">
        <v>45170</v>
      </c>
      <c r="M221" s="726">
        <v>46265</v>
      </c>
      <c r="N221" s="750">
        <v>3.0027397260273974</v>
      </c>
      <c r="O221" s="747">
        <v>66</v>
      </c>
      <c r="P221" s="728" t="s">
        <v>600</v>
      </c>
      <c r="Q221" s="751">
        <v>45013.5</v>
      </c>
      <c r="R221" s="752">
        <v>46296</v>
      </c>
      <c r="S221" s="122" t="s">
        <v>777</v>
      </c>
      <c r="T221" s="122"/>
      <c r="U221" s="246"/>
      <c r="V221" s="247"/>
    </row>
    <row r="222" spans="1:22" x14ac:dyDescent="0.25">
      <c r="A222" s="747">
        <v>13</v>
      </c>
      <c r="B222" s="748"/>
      <c r="C222" s="747"/>
      <c r="D222" s="747" t="s">
        <v>349</v>
      </c>
      <c r="E222" s="747" t="s">
        <v>303</v>
      </c>
      <c r="F222" s="747" t="s">
        <v>620</v>
      </c>
      <c r="G222" s="747"/>
      <c r="H222" s="747"/>
      <c r="I222" s="748" t="s">
        <v>304</v>
      </c>
      <c r="J222" s="747" t="s">
        <v>333</v>
      </c>
      <c r="K222" s="749">
        <v>44816</v>
      </c>
      <c r="L222" s="749">
        <v>45170</v>
      </c>
      <c r="M222" s="726">
        <v>46265</v>
      </c>
      <c r="N222" s="750">
        <v>3.0027397260273974</v>
      </c>
      <c r="O222" s="747">
        <v>55</v>
      </c>
      <c r="P222" s="728" t="s">
        <v>600</v>
      </c>
      <c r="Q222" s="751">
        <v>26638.5</v>
      </c>
      <c r="R222" s="752">
        <v>46296</v>
      </c>
      <c r="S222" s="122" t="s">
        <v>777</v>
      </c>
      <c r="T222" s="122"/>
      <c r="U222" s="246"/>
      <c r="V222" s="247"/>
    </row>
    <row r="223" spans="1:22" x14ac:dyDescent="0.25">
      <c r="A223" s="747">
        <v>14</v>
      </c>
      <c r="B223" s="748"/>
      <c r="C223" s="747"/>
      <c r="D223" s="747" t="s">
        <v>352</v>
      </c>
      <c r="E223" s="747" t="s">
        <v>303</v>
      </c>
      <c r="F223" s="747" t="s">
        <v>611</v>
      </c>
      <c r="G223" s="747" t="s">
        <v>612</v>
      </c>
      <c r="H223" s="747"/>
      <c r="I223" s="748" t="s">
        <v>304</v>
      </c>
      <c r="J223" s="747" t="s">
        <v>333</v>
      </c>
      <c r="K223" s="749">
        <v>44809</v>
      </c>
      <c r="L223" s="749">
        <v>45170</v>
      </c>
      <c r="M223" s="726">
        <v>46265</v>
      </c>
      <c r="N223" s="750">
        <v>3.0027397260273974</v>
      </c>
      <c r="O223" s="747">
        <v>38</v>
      </c>
      <c r="P223" s="728" t="s">
        <v>600</v>
      </c>
      <c r="Q223" s="751">
        <v>26638.5</v>
      </c>
      <c r="R223" s="752">
        <v>46296</v>
      </c>
      <c r="S223" s="122" t="s">
        <v>777</v>
      </c>
      <c r="T223" s="122"/>
      <c r="U223" s="246"/>
      <c r="V223" s="247"/>
    </row>
    <row r="224" spans="1:22" x14ac:dyDescent="0.25">
      <c r="A224" s="747">
        <v>15</v>
      </c>
      <c r="B224" s="748"/>
      <c r="C224" s="747"/>
      <c r="D224" s="747" t="s">
        <v>355</v>
      </c>
      <c r="E224" s="747" t="s">
        <v>303</v>
      </c>
      <c r="F224" s="747" t="s">
        <v>620</v>
      </c>
      <c r="G224" s="747"/>
      <c r="H224" s="747"/>
      <c r="I224" s="748" t="s">
        <v>304</v>
      </c>
      <c r="J224" s="747" t="s">
        <v>356</v>
      </c>
      <c r="K224" s="749">
        <v>44831</v>
      </c>
      <c r="L224" s="749">
        <v>45170</v>
      </c>
      <c r="M224" s="726">
        <v>46265</v>
      </c>
      <c r="N224" s="750">
        <v>3.0027397260273974</v>
      </c>
      <c r="O224" s="747">
        <v>39</v>
      </c>
      <c r="P224" s="728" t="s">
        <v>600</v>
      </c>
      <c r="Q224" s="751">
        <v>26638.5</v>
      </c>
      <c r="R224" s="752">
        <v>46296</v>
      </c>
      <c r="S224" s="122" t="s">
        <v>777</v>
      </c>
      <c r="T224" s="122"/>
      <c r="U224" s="246"/>
      <c r="V224" s="247"/>
    </row>
    <row r="225" spans="1:22" x14ac:dyDescent="0.25">
      <c r="A225" s="747">
        <v>16</v>
      </c>
      <c r="B225" s="748"/>
      <c r="C225" s="747"/>
      <c r="D225" s="747" t="s">
        <v>359</v>
      </c>
      <c r="E225" s="747" t="s">
        <v>303</v>
      </c>
      <c r="F225" s="747" t="s">
        <v>620</v>
      </c>
      <c r="G225" s="747"/>
      <c r="H225" s="747"/>
      <c r="I225" s="748" t="s">
        <v>304</v>
      </c>
      <c r="J225" s="747" t="s">
        <v>333</v>
      </c>
      <c r="K225" s="749">
        <v>44970</v>
      </c>
      <c r="L225" s="749">
        <v>45170</v>
      </c>
      <c r="M225" s="726">
        <v>46265</v>
      </c>
      <c r="N225" s="750">
        <v>3.0027397260273974</v>
      </c>
      <c r="O225" s="747">
        <v>39</v>
      </c>
      <c r="P225" s="728" t="s">
        <v>600</v>
      </c>
      <c r="Q225" s="751">
        <v>21388.5</v>
      </c>
      <c r="R225" s="752">
        <v>46296</v>
      </c>
      <c r="S225" s="122" t="s">
        <v>777</v>
      </c>
      <c r="T225" s="122"/>
      <c r="U225" s="246"/>
      <c r="V225" s="247"/>
    </row>
    <row r="226" spans="1:22" x14ac:dyDescent="0.25">
      <c r="A226" s="748">
        <v>17</v>
      </c>
      <c r="B226" s="748"/>
      <c r="C226" s="747"/>
      <c r="D226" s="747" t="s">
        <v>362</v>
      </c>
      <c r="E226" s="747" t="s">
        <v>303</v>
      </c>
      <c r="F226" s="747" t="s">
        <v>620</v>
      </c>
      <c r="G226" s="747"/>
      <c r="H226" s="747"/>
      <c r="I226" s="748" t="s">
        <v>304</v>
      </c>
      <c r="J226" s="747" t="s">
        <v>305</v>
      </c>
      <c r="K226" s="749">
        <v>45152</v>
      </c>
      <c r="L226" s="749">
        <v>45170</v>
      </c>
      <c r="M226" s="726">
        <v>46265</v>
      </c>
      <c r="N226" s="753">
        <v>3.0027397260273974</v>
      </c>
      <c r="O226" s="748">
        <v>45</v>
      </c>
      <c r="P226" s="728" t="s">
        <v>600</v>
      </c>
      <c r="Q226" s="740">
        <v>29138.5</v>
      </c>
      <c r="R226" s="752">
        <v>46296</v>
      </c>
      <c r="S226" s="122" t="s">
        <v>777</v>
      </c>
      <c r="T226" s="122"/>
      <c r="U226" s="246"/>
      <c r="V226" s="247"/>
    </row>
    <row r="227" spans="1:22" x14ac:dyDescent="0.25">
      <c r="A227" s="747">
        <v>18</v>
      </c>
      <c r="B227" s="748"/>
      <c r="C227" s="747"/>
      <c r="D227" s="747" t="s">
        <v>359</v>
      </c>
      <c r="E227" s="747" t="s">
        <v>303</v>
      </c>
      <c r="F227" s="747" t="s">
        <v>611</v>
      </c>
      <c r="G227" s="747" t="s">
        <v>612</v>
      </c>
      <c r="H227" s="747" t="s">
        <v>616</v>
      </c>
      <c r="I227" s="748" t="s">
        <v>304</v>
      </c>
      <c r="J227" s="747" t="s">
        <v>333</v>
      </c>
      <c r="K227" s="749">
        <v>45236</v>
      </c>
      <c r="L227" s="749">
        <v>45236</v>
      </c>
      <c r="M227" s="726">
        <v>46265</v>
      </c>
      <c r="N227" s="750">
        <v>2.8219178082191783</v>
      </c>
      <c r="O227" s="747">
        <v>37</v>
      </c>
      <c r="P227" s="728" t="s">
        <v>600</v>
      </c>
      <c r="Q227" s="751">
        <v>25063.5</v>
      </c>
      <c r="R227" s="752">
        <v>46296</v>
      </c>
      <c r="S227" s="122" t="s">
        <v>777</v>
      </c>
      <c r="T227" s="122"/>
      <c r="U227" s="246"/>
      <c r="V227" s="247"/>
    </row>
    <row r="228" spans="1:22" x14ac:dyDescent="0.25">
      <c r="A228" s="747">
        <v>19</v>
      </c>
      <c r="B228" s="748"/>
      <c r="C228" s="747"/>
      <c r="D228" s="747" t="s">
        <v>367</v>
      </c>
      <c r="E228" s="747" t="s">
        <v>303</v>
      </c>
      <c r="F228" s="747" t="s">
        <v>611</v>
      </c>
      <c r="G228" s="747" t="s">
        <v>612</v>
      </c>
      <c r="H228" s="747"/>
      <c r="I228" s="748" t="s">
        <v>304</v>
      </c>
      <c r="J228" s="747" t="s">
        <v>368</v>
      </c>
      <c r="K228" s="749">
        <v>45411</v>
      </c>
      <c r="L228" s="749">
        <v>45411</v>
      </c>
      <c r="M228" s="726">
        <v>46265</v>
      </c>
      <c r="N228" s="750">
        <v>2.3424657534246576</v>
      </c>
      <c r="O228" s="747">
        <v>59</v>
      </c>
      <c r="P228" s="728" t="s">
        <v>600</v>
      </c>
      <c r="Q228" s="751">
        <v>68638.5</v>
      </c>
      <c r="R228" s="752">
        <v>46296</v>
      </c>
      <c r="S228" s="122" t="s">
        <v>777</v>
      </c>
      <c r="T228" s="122"/>
      <c r="U228" s="246"/>
      <c r="V228" s="247"/>
    </row>
    <row r="229" spans="1:22" x14ac:dyDescent="0.25">
      <c r="A229" s="747">
        <v>20</v>
      </c>
      <c r="B229" s="748"/>
      <c r="C229" s="747"/>
      <c r="D229" s="747" t="s">
        <v>371</v>
      </c>
      <c r="E229" s="747" t="s">
        <v>303</v>
      </c>
      <c r="F229" s="747" t="s">
        <v>611</v>
      </c>
      <c r="G229" s="747"/>
      <c r="H229" s="747" t="s">
        <v>621</v>
      </c>
      <c r="I229" s="748" t="s">
        <v>304</v>
      </c>
      <c r="J229" s="747" t="s">
        <v>333</v>
      </c>
      <c r="K229" s="749">
        <v>45454</v>
      </c>
      <c r="L229" s="749">
        <v>45454</v>
      </c>
      <c r="M229" s="726">
        <v>46265</v>
      </c>
      <c r="N229" s="750">
        <v>2.2246575342465755</v>
      </c>
      <c r="O229" s="747">
        <v>38</v>
      </c>
      <c r="P229" s="728" t="s">
        <v>600</v>
      </c>
      <c r="Q229" s="751">
        <v>35038.5</v>
      </c>
      <c r="R229" s="752">
        <v>46296</v>
      </c>
      <c r="S229" s="122" t="s">
        <v>777</v>
      </c>
      <c r="T229" s="122"/>
      <c r="U229" s="246"/>
      <c r="V229" s="247"/>
    </row>
    <row r="230" spans="1:22" x14ac:dyDescent="0.25">
      <c r="A230" s="747">
        <v>21</v>
      </c>
      <c r="B230" s="748"/>
      <c r="C230" s="747"/>
      <c r="D230" s="747" t="s">
        <v>374</v>
      </c>
      <c r="E230" s="747" t="s">
        <v>303</v>
      </c>
      <c r="F230" s="747" t="s">
        <v>620</v>
      </c>
      <c r="G230" s="747"/>
      <c r="H230" s="747"/>
      <c r="I230" s="748" t="s">
        <v>304</v>
      </c>
      <c r="J230" s="747" t="s">
        <v>333</v>
      </c>
      <c r="K230" s="749">
        <v>45600</v>
      </c>
      <c r="L230" s="749">
        <v>45600</v>
      </c>
      <c r="M230" s="726">
        <v>46265</v>
      </c>
      <c r="N230" s="750">
        <v>1.8246575342465754</v>
      </c>
      <c r="O230" s="747">
        <v>65</v>
      </c>
      <c r="P230" s="728" t="s">
        <v>600</v>
      </c>
      <c r="Q230" s="751">
        <v>44488.5</v>
      </c>
      <c r="R230" s="752">
        <v>46296</v>
      </c>
      <c r="S230" s="122" t="s">
        <v>777</v>
      </c>
      <c r="T230" s="122"/>
      <c r="U230" s="246"/>
      <c r="V230" s="247"/>
    </row>
    <row r="231" spans="1:22" x14ac:dyDescent="0.25">
      <c r="A231" s="747">
        <v>22</v>
      </c>
      <c r="B231" s="748"/>
      <c r="C231" s="747"/>
      <c r="D231" s="747" t="s">
        <v>380</v>
      </c>
      <c r="E231" s="747" t="s">
        <v>303</v>
      </c>
      <c r="F231" s="747" t="s">
        <v>611</v>
      </c>
      <c r="G231" s="747" t="s">
        <v>612</v>
      </c>
      <c r="H231" s="747" t="s">
        <v>616</v>
      </c>
      <c r="I231" s="748" t="s">
        <v>304</v>
      </c>
      <c r="J231" s="747" t="s">
        <v>309</v>
      </c>
      <c r="K231" s="749">
        <v>45677</v>
      </c>
      <c r="L231" s="749">
        <v>45677</v>
      </c>
      <c r="M231" s="726">
        <v>46265</v>
      </c>
      <c r="N231" s="750">
        <v>1.6136986301369862</v>
      </c>
      <c r="O231" s="747">
        <v>65</v>
      </c>
      <c r="P231" s="728" t="s">
        <v>600</v>
      </c>
      <c r="Q231" s="751">
        <v>52888.5</v>
      </c>
      <c r="R231" s="752">
        <v>46296</v>
      </c>
      <c r="S231" s="122" t="s">
        <v>777</v>
      </c>
      <c r="T231" s="122"/>
      <c r="U231" s="246"/>
      <c r="V231" s="247"/>
    </row>
    <row r="232" spans="1:22" x14ac:dyDescent="0.25">
      <c r="A232" s="747">
        <v>23</v>
      </c>
      <c r="B232" s="748"/>
      <c r="C232" s="747"/>
      <c r="D232" s="747" t="s">
        <v>384</v>
      </c>
      <c r="E232" s="747" t="s">
        <v>303</v>
      </c>
      <c r="F232" s="747" t="s">
        <v>611</v>
      </c>
      <c r="G232" s="747"/>
      <c r="H232" s="747"/>
      <c r="I232" s="748" t="s">
        <v>304</v>
      </c>
      <c r="J232" s="747" t="s">
        <v>333</v>
      </c>
      <c r="K232" s="749">
        <v>45831</v>
      </c>
      <c r="L232" s="749">
        <v>45831</v>
      </c>
      <c r="M232" s="726">
        <v>46265</v>
      </c>
      <c r="N232" s="750">
        <v>1.1917808219178083</v>
      </c>
      <c r="O232" s="747">
        <v>40</v>
      </c>
      <c r="P232" s="728" t="s">
        <v>600</v>
      </c>
      <c r="Q232" s="751">
        <v>31888.5</v>
      </c>
      <c r="R232" s="752">
        <v>46296</v>
      </c>
      <c r="S232" s="122" t="s">
        <v>777</v>
      </c>
      <c r="T232" s="122"/>
      <c r="U232" s="246"/>
      <c r="V232" s="247"/>
    </row>
    <row r="233" spans="1:22" x14ac:dyDescent="0.25">
      <c r="A233" s="748">
        <v>24</v>
      </c>
      <c r="B233" s="391"/>
      <c r="C233" s="747"/>
      <c r="D233" s="747" t="s">
        <v>386</v>
      </c>
      <c r="E233" s="747" t="s">
        <v>303</v>
      </c>
      <c r="F233" s="747" t="s">
        <v>620</v>
      </c>
      <c r="G233" s="747"/>
      <c r="H233" s="747"/>
      <c r="I233" s="748" t="s">
        <v>304</v>
      </c>
      <c r="J233" s="747" t="s">
        <v>333</v>
      </c>
      <c r="K233" s="749">
        <v>45887</v>
      </c>
      <c r="L233" s="749">
        <v>45887</v>
      </c>
      <c r="M233" s="726">
        <v>46265</v>
      </c>
      <c r="N233" s="753">
        <v>1.0383561643835617</v>
      </c>
      <c r="O233" s="747"/>
      <c r="P233" s="728" t="s">
        <v>600</v>
      </c>
      <c r="Q233" s="740">
        <v>23388.5</v>
      </c>
      <c r="R233" s="752">
        <v>46296</v>
      </c>
      <c r="S233" s="122" t="s">
        <v>777</v>
      </c>
      <c r="T233" s="122"/>
      <c r="U233" s="246"/>
      <c r="V233" s="247"/>
    </row>
    <row r="234" spans="1:22" x14ac:dyDescent="0.25">
      <c r="A234" s="747">
        <v>25</v>
      </c>
      <c r="B234" s="391"/>
      <c r="C234" s="747"/>
      <c r="D234" s="747" t="s">
        <v>388</v>
      </c>
      <c r="E234" s="747" t="s">
        <v>303</v>
      </c>
      <c r="F234" s="747" t="s">
        <v>620</v>
      </c>
      <c r="G234" s="747"/>
      <c r="H234" s="747"/>
      <c r="I234" s="748" t="s">
        <v>389</v>
      </c>
      <c r="J234" s="747" t="s">
        <v>333</v>
      </c>
      <c r="K234" s="749">
        <v>45873</v>
      </c>
      <c r="L234" s="749">
        <v>45873</v>
      </c>
      <c r="M234" s="726">
        <v>46265</v>
      </c>
      <c r="N234" s="750">
        <v>1.0767123287671232</v>
      </c>
      <c r="O234" s="747"/>
      <c r="P234" s="728" t="s">
        <v>600</v>
      </c>
      <c r="Q234" s="751">
        <v>31888.5</v>
      </c>
      <c r="R234" s="752">
        <v>46296</v>
      </c>
      <c r="S234" s="122" t="s">
        <v>777</v>
      </c>
      <c r="T234" s="122"/>
      <c r="U234" s="246"/>
      <c r="V234" s="247"/>
    </row>
    <row r="235" spans="1:22" x14ac:dyDescent="0.25">
      <c r="A235" s="747">
        <v>26</v>
      </c>
      <c r="B235" s="391"/>
      <c r="C235" s="747"/>
      <c r="D235" s="747" t="s">
        <v>391</v>
      </c>
      <c r="E235" s="747" t="s">
        <v>303</v>
      </c>
      <c r="F235" s="747" t="s">
        <v>620</v>
      </c>
      <c r="G235" s="747"/>
      <c r="H235" s="747"/>
      <c r="I235" s="748" t="s">
        <v>304</v>
      </c>
      <c r="J235" s="747" t="s">
        <v>333</v>
      </c>
      <c r="K235" s="749">
        <v>45901</v>
      </c>
      <c r="L235" s="749">
        <v>45901</v>
      </c>
      <c r="M235" s="726">
        <v>46265</v>
      </c>
      <c r="N235" s="750">
        <v>1</v>
      </c>
      <c r="O235" s="747"/>
      <c r="P235" s="728" t="s">
        <v>600</v>
      </c>
      <c r="Q235" s="751">
        <v>18238.5</v>
      </c>
      <c r="R235" s="752">
        <v>46296</v>
      </c>
      <c r="S235" s="122" t="s">
        <v>777</v>
      </c>
      <c r="T235" s="122"/>
      <c r="U235" s="246"/>
      <c r="V235" s="247"/>
    </row>
    <row r="236" spans="1:22" x14ac:dyDescent="0.25">
      <c r="A236" s="747">
        <v>27</v>
      </c>
      <c r="B236" s="391"/>
      <c r="C236" s="747"/>
      <c r="D236" s="747" t="s">
        <v>395</v>
      </c>
      <c r="E236" s="747" t="s">
        <v>303</v>
      </c>
      <c r="F236" s="747" t="s">
        <v>611</v>
      </c>
      <c r="G236" s="747"/>
      <c r="H236" s="747" t="s">
        <v>616</v>
      </c>
      <c r="I236" s="748" t="s">
        <v>304</v>
      </c>
      <c r="J236" s="747" t="s">
        <v>333</v>
      </c>
      <c r="K236" s="749">
        <v>45978</v>
      </c>
      <c r="L236" s="749">
        <v>45978</v>
      </c>
      <c r="M236" s="726">
        <v>46265</v>
      </c>
      <c r="N236" s="750">
        <v>0.78904109589041094</v>
      </c>
      <c r="O236" s="747"/>
      <c r="P236" s="728" t="s">
        <v>600</v>
      </c>
      <c r="Q236" s="751">
        <v>27688.5</v>
      </c>
      <c r="R236" s="752">
        <v>46296</v>
      </c>
      <c r="S236" s="122" t="s">
        <v>777</v>
      </c>
      <c r="T236" s="122"/>
      <c r="U236" s="246"/>
      <c r="V236" s="247"/>
    </row>
    <row r="237" spans="1:22" x14ac:dyDescent="0.25">
      <c r="A237" s="747">
        <v>28</v>
      </c>
      <c r="B237" s="391"/>
      <c r="C237" s="747"/>
      <c r="D237" s="747" t="s">
        <v>397</v>
      </c>
      <c r="E237" s="747" t="s">
        <v>303</v>
      </c>
      <c r="F237" s="747" t="s">
        <v>620</v>
      </c>
      <c r="G237" s="747"/>
      <c r="H237" s="747"/>
      <c r="I237" s="748" t="s">
        <v>304</v>
      </c>
      <c r="J237" s="747" t="s">
        <v>333</v>
      </c>
      <c r="K237" s="749">
        <v>46006</v>
      </c>
      <c r="L237" s="749">
        <v>46006</v>
      </c>
      <c r="M237" s="726">
        <v>46265</v>
      </c>
      <c r="N237" s="750">
        <v>0.71232876712328763</v>
      </c>
      <c r="O237" s="747"/>
      <c r="P237" s="728" t="s">
        <v>600</v>
      </c>
      <c r="Q237" s="751">
        <v>31888.5</v>
      </c>
      <c r="R237" s="752">
        <v>46296</v>
      </c>
      <c r="S237" s="122" t="s">
        <v>777</v>
      </c>
      <c r="T237" s="122"/>
      <c r="U237" s="246"/>
      <c r="V237" s="247"/>
    </row>
    <row r="238" spans="1:22" x14ac:dyDescent="0.25">
      <c r="A238" s="747">
        <v>29</v>
      </c>
      <c r="B238" s="391"/>
      <c r="C238" s="747"/>
      <c r="D238" s="747" t="s">
        <v>399</v>
      </c>
      <c r="E238" s="747" t="s">
        <v>303</v>
      </c>
      <c r="F238" s="747" t="s">
        <v>620</v>
      </c>
      <c r="G238" s="747"/>
      <c r="H238" s="747"/>
      <c r="I238" s="748" t="s">
        <v>304</v>
      </c>
      <c r="J238" s="747" t="s">
        <v>356</v>
      </c>
      <c r="K238" s="749">
        <v>46006</v>
      </c>
      <c r="L238" s="749">
        <v>46006</v>
      </c>
      <c r="M238" s="726">
        <v>46265</v>
      </c>
      <c r="N238" s="750">
        <v>0.71232876712328763</v>
      </c>
      <c r="O238" s="747"/>
      <c r="P238" s="728" t="s">
        <v>600</v>
      </c>
      <c r="Q238" s="751">
        <v>21388.5</v>
      </c>
      <c r="R238" s="752">
        <v>46296</v>
      </c>
      <c r="S238" s="122" t="s">
        <v>777</v>
      </c>
      <c r="T238" s="122"/>
      <c r="U238" s="246"/>
      <c r="V238" s="247"/>
    </row>
    <row r="239" spans="1:22" x14ac:dyDescent="0.25">
      <c r="A239" s="747">
        <v>30</v>
      </c>
      <c r="B239" s="422"/>
      <c r="C239" s="747"/>
      <c r="D239" s="747" t="s">
        <v>381</v>
      </c>
      <c r="E239" s="747"/>
      <c r="F239" s="747" t="s">
        <v>611</v>
      </c>
      <c r="G239" s="747" t="s">
        <v>612</v>
      </c>
      <c r="H239" s="747" t="s">
        <v>616</v>
      </c>
      <c r="I239" s="748"/>
      <c r="J239" s="747" t="s">
        <v>309</v>
      </c>
      <c r="K239" s="749">
        <v>46055</v>
      </c>
      <c r="L239" s="749">
        <v>46055</v>
      </c>
      <c r="M239" s="726">
        <v>46265</v>
      </c>
      <c r="N239" s="750">
        <v>0.57808219178082187</v>
      </c>
      <c r="O239" s="747"/>
      <c r="P239" s="728" t="s">
        <v>600</v>
      </c>
      <c r="Q239" s="751">
        <v>16138.5</v>
      </c>
      <c r="R239" s="752">
        <v>46296</v>
      </c>
      <c r="S239" s="122" t="s">
        <v>777</v>
      </c>
      <c r="T239" s="122"/>
      <c r="U239" s="246"/>
      <c r="V239" s="247"/>
    </row>
    <row r="240" spans="1:22" x14ac:dyDescent="0.25">
      <c r="A240" s="747">
        <v>31</v>
      </c>
      <c r="B240" s="422"/>
      <c r="C240" s="747"/>
      <c r="D240" s="747" t="s">
        <v>352</v>
      </c>
      <c r="E240" s="747"/>
      <c r="F240" s="747" t="s">
        <v>611</v>
      </c>
      <c r="G240" s="747" t="s">
        <v>612</v>
      </c>
      <c r="H240" s="747" t="s">
        <v>616</v>
      </c>
      <c r="I240" s="748"/>
      <c r="J240" s="747" t="s">
        <v>356</v>
      </c>
      <c r="K240" s="749">
        <v>46083</v>
      </c>
      <c r="L240" s="749">
        <v>46083</v>
      </c>
      <c r="M240" s="726">
        <v>46265</v>
      </c>
      <c r="N240" s="750">
        <v>0.50136986301369868</v>
      </c>
      <c r="O240" s="747"/>
      <c r="P240" s="728" t="s">
        <v>600</v>
      </c>
      <c r="Q240" s="751">
        <v>16138.5</v>
      </c>
      <c r="R240" s="752">
        <v>46296</v>
      </c>
      <c r="S240" s="122" t="s">
        <v>777</v>
      </c>
      <c r="T240" s="122"/>
      <c r="U240" s="246"/>
      <c r="V240" s="247"/>
    </row>
    <row r="241" spans="1:22" x14ac:dyDescent="0.25">
      <c r="A241" s="747">
        <v>32</v>
      </c>
      <c r="B241" s="422"/>
      <c r="C241" s="747"/>
      <c r="D241" s="747" t="s">
        <v>414</v>
      </c>
      <c r="E241" s="747"/>
      <c r="F241" s="747" t="s">
        <v>620</v>
      </c>
      <c r="G241" s="747"/>
      <c r="H241" s="747"/>
      <c r="I241" s="748"/>
      <c r="J241" s="747" t="s">
        <v>333</v>
      </c>
      <c r="K241" s="749">
        <v>46104</v>
      </c>
      <c r="L241" s="749">
        <v>46104</v>
      </c>
      <c r="M241" s="726">
        <v>46265</v>
      </c>
      <c r="N241" s="750">
        <v>0.44383561643835617</v>
      </c>
      <c r="O241" s="747"/>
      <c r="P241" s="728" t="s">
        <v>600</v>
      </c>
      <c r="Q241" s="751">
        <v>35038.5</v>
      </c>
      <c r="R241" s="752">
        <v>46296</v>
      </c>
      <c r="S241" s="122" t="s">
        <v>777</v>
      </c>
      <c r="T241" s="122"/>
      <c r="U241" s="246"/>
      <c r="V241" s="247"/>
    </row>
    <row r="242" spans="1:22" x14ac:dyDescent="0.25">
      <c r="A242" s="747">
        <v>33</v>
      </c>
      <c r="B242" s="422"/>
      <c r="C242" s="747"/>
      <c r="D242" s="747" t="s">
        <v>648</v>
      </c>
      <c r="E242" s="747"/>
      <c r="F242" s="747"/>
      <c r="G242" s="747"/>
      <c r="H242" s="747"/>
      <c r="I242" s="748"/>
      <c r="J242" s="747" t="s">
        <v>650</v>
      </c>
      <c r="K242" s="749">
        <v>46155</v>
      </c>
      <c r="L242" s="749"/>
      <c r="M242" s="726"/>
      <c r="N242" s="750">
        <v>2.7397260273972603E-3</v>
      </c>
      <c r="O242" s="747"/>
      <c r="P242" s="728" t="s">
        <v>600</v>
      </c>
      <c r="Q242" s="751">
        <v>37138.5</v>
      </c>
      <c r="R242" s="752">
        <v>46296</v>
      </c>
      <c r="S242" s="122" t="s">
        <v>777</v>
      </c>
      <c r="T242" s="122"/>
      <c r="U242" s="246"/>
      <c r="V242" s="247"/>
    </row>
    <row r="243" spans="1:22" x14ac:dyDescent="0.25">
      <c r="A243" s="747">
        <v>34</v>
      </c>
      <c r="B243" s="422"/>
      <c r="C243" s="747"/>
      <c r="D243" s="747" t="s">
        <v>649</v>
      </c>
      <c r="E243" s="747"/>
      <c r="F243" s="747"/>
      <c r="G243" s="747"/>
      <c r="H243" s="747"/>
      <c r="I243" s="748"/>
      <c r="J243" s="747" t="s">
        <v>650</v>
      </c>
      <c r="K243" s="749">
        <v>46132</v>
      </c>
      <c r="L243" s="749"/>
      <c r="M243" s="726"/>
      <c r="N243" s="750">
        <v>2.7397260273972603E-3</v>
      </c>
      <c r="O243" s="747"/>
      <c r="P243" s="728" t="s">
        <v>600</v>
      </c>
      <c r="Q243" s="751">
        <v>40288.5</v>
      </c>
      <c r="R243" s="752">
        <v>46296</v>
      </c>
      <c r="S243" s="122" t="s">
        <v>777</v>
      </c>
      <c r="T243" s="122"/>
      <c r="U243" s="246"/>
      <c r="V243" s="247"/>
    </row>
    <row r="244" spans="1:22" x14ac:dyDescent="0.25">
      <c r="A244" s="747">
        <v>35</v>
      </c>
      <c r="B244" s="748"/>
      <c r="C244" s="747"/>
      <c r="D244" s="747" t="s">
        <v>416</v>
      </c>
      <c r="E244" s="747"/>
      <c r="F244" s="747" t="s">
        <v>611</v>
      </c>
      <c r="G244" s="747"/>
      <c r="H244" s="747"/>
      <c r="I244" s="748"/>
      <c r="J244" s="747"/>
      <c r="K244" s="749">
        <v>46211</v>
      </c>
      <c r="L244" s="749"/>
      <c r="M244" s="726"/>
      <c r="N244" s="747"/>
      <c r="O244" s="747"/>
      <c r="P244" s="728" t="s">
        <v>600</v>
      </c>
      <c r="Q244" s="751">
        <v>40288.5</v>
      </c>
      <c r="R244" s="752">
        <v>46296</v>
      </c>
      <c r="S244" s="122" t="s">
        <v>777</v>
      </c>
      <c r="T244" s="122"/>
      <c r="U244" s="246"/>
      <c r="V244" s="247"/>
    </row>
    <row r="245" spans="1:22" x14ac:dyDescent="0.25">
      <c r="A245" s="755">
        <v>1</v>
      </c>
      <c r="B245" s="756"/>
      <c r="C245" s="755"/>
      <c r="D245" s="755" t="s">
        <v>302</v>
      </c>
      <c r="E245" s="755" t="s">
        <v>303</v>
      </c>
      <c r="F245" s="755" t="s">
        <v>611</v>
      </c>
      <c r="G245" s="755" t="s">
        <v>612</v>
      </c>
      <c r="H245" s="755"/>
      <c r="I245" s="756" t="s">
        <v>304</v>
      </c>
      <c r="J245" s="755" t="s">
        <v>305</v>
      </c>
      <c r="K245" s="757">
        <v>44566</v>
      </c>
      <c r="L245" s="757">
        <v>45170</v>
      </c>
      <c r="M245" s="726">
        <v>46265</v>
      </c>
      <c r="N245" s="758">
        <v>3.0027397260273974</v>
      </c>
      <c r="O245" s="755">
        <v>65</v>
      </c>
      <c r="P245" s="728" t="s">
        <v>600</v>
      </c>
      <c r="Q245" s="759">
        <v>33988.5</v>
      </c>
      <c r="R245" s="760">
        <v>46327</v>
      </c>
      <c r="S245" s="122" t="s">
        <v>777</v>
      </c>
      <c r="T245" s="423">
        <v>510559.0575</v>
      </c>
      <c r="U245" s="246"/>
      <c r="V245" s="247"/>
    </row>
    <row r="246" spans="1:22" x14ac:dyDescent="0.25">
      <c r="A246" s="755">
        <v>2</v>
      </c>
      <c r="B246" s="756"/>
      <c r="C246" s="755"/>
      <c r="D246" s="755" t="s">
        <v>308</v>
      </c>
      <c r="E246" s="755" t="s">
        <v>303</v>
      </c>
      <c r="F246" s="755" t="s">
        <v>611</v>
      </c>
      <c r="G246" s="755" t="s">
        <v>612</v>
      </c>
      <c r="H246" s="755" t="s">
        <v>616</v>
      </c>
      <c r="I246" s="756" t="s">
        <v>304</v>
      </c>
      <c r="J246" s="755" t="s">
        <v>309</v>
      </c>
      <c r="K246" s="757">
        <v>44571</v>
      </c>
      <c r="L246" s="757">
        <v>45170</v>
      </c>
      <c r="M246" s="726">
        <v>46265</v>
      </c>
      <c r="N246" s="758">
        <v>3.0027397260273974</v>
      </c>
      <c r="O246" s="755">
        <v>68</v>
      </c>
      <c r="P246" s="728" t="s">
        <v>600</v>
      </c>
      <c r="Q246" s="759">
        <v>55116.6</v>
      </c>
      <c r="R246" s="760">
        <v>46327</v>
      </c>
      <c r="S246" s="122" t="s">
        <v>777</v>
      </c>
      <c r="T246" s="122"/>
      <c r="U246" s="246"/>
      <c r="V246" s="247"/>
    </row>
    <row r="247" spans="1:22" x14ac:dyDescent="0.25">
      <c r="A247" s="756">
        <v>3</v>
      </c>
      <c r="B247" s="756"/>
      <c r="C247" s="755"/>
      <c r="D247" s="755" t="s">
        <v>312</v>
      </c>
      <c r="E247" s="755" t="s">
        <v>303</v>
      </c>
      <c r="F247" s="755" t="s">
        <v>611</v>
      </c>
      <c r="G247" s="755" t="s">
        <v>612</v>
      </c>
      <c r="H247" s="755"/>
      <c r="I247" s="756" t="s">
        <v>304</v>
      </c>
      <c r="J247" s="755" t="s">
        <v>305</v>
      </c>
      <c r="K247" s="757">
        <v>44571</v>
      </c>
      <c r="L247" s="757">
        <v>45170</v>
      </c>
      <c r="M247" s="726">
        <v>46265</v>
      </c>
      <c r="N247" s="761">
        <v>3.0027397260273974</v>
      </c>
      <c r="O247" s="756">
        <v>68</v>
      </c>
      <c r="P247" s="728" t="s">
        <v>600</v>
      </c>
      <c r="Q247" s="759">
        <v>45390.45</v>
      </c>
      <c r="R247" s="760">
        <v>46327</v>
      </c>
      <c r="S247" s="122" t="s">
        <v>928</v>
      </c>
      <c r="T247" s="122"/>
      <c r="U247" s="246"/>
      <c r="V247" s="247"/>
    </row>
    <row r="248" spans="1:22" x14ac:dyDescent="0.25">
      <c r="A248" s="756">
        <v>4</v>
      </c>
      <c r="B248" s="756"/>
      <c r="C248" s="755"/>
      <c r="D248" s="755" t="s">
        <v>315</v>
      </c>
      <c r="E248" s="755" t="s">
        <v>303</v>
      </c>
      <c r="F248" s="755" t="s">
        <v>611</v>
      </c>
      <c r="G248" s="755" t="s">
        <v>612</v>
      </c>
      <c r="H248" s="755"/>
      <c r="I248" s="756" t="s">
        <v>304</v>
      </c>
      <c r="J248" s="755" t="s">
        <v>316</v>
      </c>
      <c r="K248" s="757">
        <v>44571</v>
      </c>
      <c r="L248" s="757">
        <v>45170</v>
      </c>
      <c r="M248" s="726">
        <v>46265</v>
      </c>
      <c r="N248" s="761">
        <v>3.0027397260273974</v>
      </c>
      <c r="O248" s="762">
        <v>68</v>
      </c>
      <c r="P248" s="735" t="s">
        <v>600</v>
      </c>
      <c r="Q248" s="759">
        <v>47355</v>
      </c>
      <c r="R248" s="760">
        <v>46327</v>
      </c>
      <c r="S248" s="122" t="s">
        <v>777</v>
      </c>
      <c r="T248" s="122"/>
      <c r="U248" s="246"/>
      <c r="V248" s="247"/>
    </row>
    <row r="249" spans="1:22" x14ac:dyDescent="0.25">
      <c r="A249" s="755">
        <v>5</v>
      </c>
      <c r="B249" s="756"/>
      <c r="C249" s="755"/>
      <c r="D249" s="755" t="s">
        <v>319</v>
      </c>
      <c r="E249" s="755" t="s">
        <v>303</v>
      </c>
      <c r="F249" s="755" t="s">
        <v>611</v>
      </c>
      <c r="G249" s="755" t="s">
        <v>612</v>
      </c>
      <c r="H249" s="755" t="s">
        <v>616</v>
      </c>
      <c r="I249" s="756" t="s">
        <v>304</v>
      </c>
      <c r="J249" s="755" t="s">
        <v>309</v>
      </c>
      <c r="K249" s="757">
        <v>44571</v>
      </c>
      <c r="L249" s="757">
        <v>45170</v>
      </c>
      <c r="M249" s="726">
        <v>46265</v>
      </c>
      <c r="N249" s="761">
        <v>3.0027397260273974</v>
      </c>
      <c r="O249" s="756">
        <v>65</v>
      </c>
      <c r="P249" s="728" t="s">
        <v>600</v>
      </c>
      <c r="Q249" s="759">
        <v>21750.75</v>
      </c>
      <c r="R249" s="760">
        <v>46327</v>
      </c>
      <c r="S249" s="122" t="s">
        <v>777</v>
      </c>
      <c r="T249" s="122"/>
      <c r="U249" s="246"/>
      <c r="V249" s="247"/>
    </row>
    <row r="250" spans="1:22" x14ac:dyDescent="0.25">
      <c r="A250" s="755">
        <v>6</v>
      </c>
      <c r="B250" s="756"/>
      <c r="C250" s="755"/>
      <c r="D250" s="755" t="s">
        <v>325</v>
      </c>
      <c r="E250" s="755" t="s">
        <v>303</v>
      </c>
      <c r="F250" s="755" t="s">
        <v>611</v>
      </c>
      <c r="G250" s="755" t="s">
        <v>612</v>
      </c>
      <c r="H250" s="755" t="s">
        <v>619</v>
      </c>
      <c r="I250" s="756" t="s">
        <v>304</v>
      </c>
      <c r="J250" s="755" t="s">
        <v>305</v>
      </c>
      <c r="K250" s="757">
        <v>44571</v>
      </c>
      <c r="L250" s="757">
        <v>45170</v>
      </c>
      <c r="M250" s="726">
        <v>46265</v>
      </c>
      <c r="N250" s="758">
        <v>3.0027397260273974</v>
      </c>
      <c r="O250" s="755">
        <v>60</v>
      </c>
      <c r="P250" s="728" t="s">
        <v>600</v>
      </c>
      <c r="Q250" s="759">
        <v>40461.75</v>
      </c>
      <c r="R250" s="760">
        <v>46327</v>
      </c>
      <c r="S250" s="122" t="s">
        <v>777</v>
      </c>
      <c r="T250" s="122"/>
      <c r="U250" s="246"/>
      <c r="V250" s="247"/>
    </row>
    <row r="251" spans="1:22" x14ac:dyDescent="0.25">
      <c r="A251" s="755">
        <v>7</v>
      </c>
      <c r="B251" s="756"/>
      <c r="C251" s="755"/>
      <c r="D251" s="755" t="s">
        <v>328</v>
      </c>
      <c r="E251" s="755" t="s">
        <v>303</v>
      </c>
      <c r="F251" s="755" t="s">
        <v>611</v>
      </c>
      <c r="G251" s="755" t="s">
        <v>612</v>
      </c>
      <c r="H251" s="755" t="s">
        <v>621</v>
      </c>
      <c r="I251" s="756" t="s">
        <v>304</v>
      </c>
      <c r="J251" s="755" t="s">
        <v>329</v>
      </c>
      <c r="K251" s="757">
        <v>44571</v>
      </c>
      <c r="L251" s="757">
        <v>45170</v>
      </c>
      <c r="M251" s="726">
        <v>46265</v>
      </c>
      <c r="N251" s="758">
        <v>3.0027397260273974</v>
      </c>
      <c r="O251" s="755">
        <v>48</v>
      </c>
      <c r="P251" s="728" t="s">
        <v>600</v>
      </c>
      <c r="Q251" s="759">
        <v>5587.7955000000002</v>
      </c>
      <c r="R251" s="760">
        <v>46327</v>
      </c>
      <c r="S251" s="122" t="s">
        <v>777</v>
      </c>
      <c r="T251" s="122"/>
      <c r="U251" s="246"/>
      <c r="V251" s="247"/>
    </row>
    <row r="252" spans="1:22" x14ac:dyDescent="0.25">
      <c r="A252" s="755">
        <v>8</v>
      </c>
      <c r="B252" s="756"/>
      <c r="C252" s="755"/>
      <c r="D252" s="755" t="s">
        <v>332</v>
      </c>
      <c r="E252" s="755" t="s">
        <v>303</v>
      </c>
      <c r="F252" s="755" t="s">
        <v>611</v>
      </c>
      <c r="G252" s="755" t="s">
        <v>612</v>
      </c>
      <c r="H252" s="755" t="s">
        <v>621</v>
      </c>
      <c r="I252" s="756" t="s">
        <v>304</v>
      </c>
      <c r="J252" s="755" t="s">
        <v>333</v>
      </c>
      <c r="K252" s="757">
        <v>44566</v>
      </c>
      <c r="L252" s="757">
        <v>45170</v>
      </c>
      <c r="M252" s="726">
        <v>46265</v>
      </c>
      <c r="N252" s="758">
        <v>3.0027397260273974</v>
      </c>
      <c r="O252" s="755">
        <v>35</v>
      </c>
      <c r="P252" s="728" t="s">
        <v>600</v>
      </c>
      <c r="Q252" s="759">
        <v>12988.5</v>
      </c>
      <c r="R252" s="760">
        <v>46327</v>
      </c>
      <c r="S252" s="122" t="s">
        <v>777</v>
      </c>
      <c r="T252" s="122"/>
      <c r="U252" s="246"/>
      <c r="V252" s="247"/>
    </row>
    <row r="253" spans="1:22" x14ac:dyDescent="0.25">
      <c r="A253" s="755">
        <v>9</v>
      </c>
      <c r="B253" s="756"/>
      <c r="C253" s="755"/>
      <c r="D253" s="755" t="s">
        <v>308</v>
      </c>
      <c r="E253" s="755" t="s">
        <v>303</v>
      </c>
      <c r="F253" s="755" t="s">
        <v>620</v>
      </c>
      <c r="G253" s="755"/>
      <c r="H253" s="755"/>
      <c r="I253" s="756" t="s">
        <v>336</v>
      </c>
      <c r="J253" s="755" t="s">
        <v>337</v>
      </c>
      <c r="K253" s="757">
        <v>44566</v>
      </c>
      <c r="L253" s="757">
        <v>45170</v>
      </c>
      <c r="M253" s="726">
        <v>46265</v>
      </c>
      <c r="N253" s="758">
        <v>3.0027397260273974</v>
      </c>
      <c r="O253" s="755">
        <v>59</v>
      </c>
      <c r="P253" s="728" t="s">
        <v>600</v>
      </c>
      <c r="Q253" s="759">
        <v>69688.5</v>
      </c>
      <c r="R253" s="760">
        <v>46327</v>
      </c>
      <c r="S253" s="122" t="s">
        <v>777</v>
      </c>
      <c r="T253" s="122"/>
      <c r="U253" s="246"/>
      <c r="V253" s="247"/>
    </row>
    <row r="254" spans="1:22" x14ac:dyDescent="0.25">
      <c r="A254" s="755">
        <v>10</v>
      </c>
      <c r="B254" s="756"/>
      <c r="C254" s="755"/>
      <c r="D254" s="755" t="s">
        <v>340</v>
      </c>
      <c r="E254" s="755" t="s">
        <v>303</v>
      </c>
      <c r="F254" s="755" t="s">
        <v>620</v>
      </c>
      <c r="G254" s="755"/>
      <c r="H254" s="755"/>
      <c r="I254" s="756" t="s">
        <v>304</v>
      </c>
      <c r="J254" s="755" t="s">
        <v>305</v>
      </c>
      <c r="K254" s="757">
        <v>44571</v>
      </c>
      <c r="L254" s="757">
        <v>45170</v>
      </c>
      <c r="M254" s="726">
        <v>46265</v>
      </c>
      <c r="N254" s="758">
        <v>3.0027397260273974</v>
      </c>
      <c r="O254" s="755">
        <v>52</v>
      </c>
      <c r="P254" s="728" t="s">
        <v>600</v>
      </c>
      <c r="Q254" s="759">
        <v>6688.5</v>
      </c>
      <c r="R254" s="760">
        <v>46327</v>
      </c>
      <c r="S254" s="122" t="s">
        <v>777</v>
      </c>
      <c r="T254" s="122"/>
      <c r="U254" s="246"/>
      <c r="V254" s="247"/>
    </row>
    <row r="255" spans="1:22" x14ac:dyDescent="0.25">
      <c r="A255" s="755">
        <v>11</v>
      </c>
      <c r="B255" s="756"/>
      <c r="C255" s="755"/>
      <c r="D255" s="755" t="s">
        <v>343</v>
      </c>
      <c r="E255" s="755" t="s">
        <v>303</v>
      </c>
      <c r="F255" s="755" t="s">
        <v>611</v>
      </c>
      <c r="G255" s="755" t="s">
        <v>612</v>
      </c>
      <c r="H255" s="755" t="s">
        <v>616</v>
      </c>
      <c r="I255" s="756" t="s">
        <v>304</v>
      </c>
      <c r="J255" s="755" t="s">
        <v>316</v>
      </c>
      <c r="K255" s="757">
        <v>44571</v>
      </c>
      <c r="L255" s="757">
        <v>45170</v>
      </c>
      <c r="M255" s="726">
        <v>46265</v>
      </c>
      <c r="N255" s="758">
        <v>3.0027397260273974</v>
      </c>
      <c r="O255" s="755">
        <v>63</v>
      </c>
      <c r="P255" s="728" t="s">
        <v>600</v>
      </c>
      <c r="Q255" s="759">
        <v>38811.15</v>
      </c>
      <c r="R255" s="760">
        <v>46327</v>
      </c>
      <c r="S255" s="122" t="s">
        <v>777</v>
      </c>
      <c r="T255" s="122"/>
      <c r="U255" s="246"/>
      <c r="V255" s="247"/>
    </row>
    <row r="256" spans="1:22" x14ac:dyDescent="0.25">
      <c r="A256" s="755">
        <v>12</v>
      </c>
      <c r="B256" s="756"/>
      <c r="C256" s="755"/>
      <c r="D256" s="755" t="s">
        <v>346</v>
      </c>
      <c r="E256" s="755" t="s">
        <v>303</v>
      </c>
      <c r="F256" s="755" t="s">
        <v>611</v>
      </c>
      <c r="G256" s="755" t="s">
        <v>612</v>
      </c>
      <c r="H256" s="755"/>
      <c r="I256" s="756" t="s">
        <v>304</v>
      </c>
      <c r="J256" s="755" t="s">
        <v>333</v>
      </c>
      <c r="K256" s="757">
        <v>44608</v>
      </c>
      <c r="L256" s="757">
        <v>45170</v>
      </c>
      <c r="M256" s="726">
        <v>46265</v>
      </c>
      <c r="N256" s="758">
        <v>3.0027397260273974</v>
      </c>
      <c r="O256" s="755">
        <v>66</v>
      </c>
      <c r="P256" s="728" t="s">
        <v>600</v>
      </c>
      <c r="Q256" s="759">
        <v>45013.5</v>
      </c>
      <c r="R256" s="760">
        <v>46327</v>
      </c>
      <c r="S256" s="122" t="s">
        <v>777</v>
      </c>
      <c r="T256" s="122"/>
      <c r="U256" s="246"/>
      <c r="V256" s="247"/>
    </row>
    <row r="257" spans="1:22" x14ac:dyDescent="0.25">
      <c r="A257" s="755">
        <v>13</v>
      </c>
      <c r="B257" s="756"/>
      <c r="C257" s="755"/>
      <c r="D257" s="755" t="s">
        <v>349</v>
      </c>
      <c r="E257" s="755" t="s">
        <v>303</v>
      </c>
      <c r="F257" s="755" t="s">
        <v>620</v>
      </c>
      <c r="G257" s="755"/>
      <c r="H257" s="755"/>
      <c r="I257" s="756" t="s">
        <v>304</v>
      </c>
      <c r="J257" s="755" t="s">
        <v>333</v>
      </c>
      <c r="K257" s="757">
        <v>44816</v>
      </c>
      <c r="L257" s="757">
        <v>45170</v>
      </c>
      <c r="M257" s="726">
        <v>46265</v>
      </c>
      <c r="N257" s="758">
        <v>3.0027397260273974</v>
      </c>
      <c r="O257" s="755">
        <v>55</v>
      </c>
      <c r="P257" s="728" t="s">
        <v>600</v>
      </c>
      <c r="Q257" s="759">
        <v>26638.5</v>
      </c>
      <c r="R257" s="760">
        <v>46327</v>
      </c>
      <c r="S257" s="122" t="s">
        <v>777</v>
      </c>
      <c r="T257" s="122"/>
      <c r="U257" s="246"/>
      <c r="V257" s="247"/>
    </row>
    <row r="258" spans="1:22" x14ac:dyDescent="0.25">
      <c r="A258" s="755">
        <v>14</v>
      </c>
      <c r="B258" s="756"/>
      <c r="C258" s="755"/>
      <c r="D258" s="755" t="s">
        <v>352</v>
      </c>
      <c r="E258" s="755" t="s">
        <v>303</v>
      </c>
      <c r="F258" s="755" t="s">
        <v>611</v>
      </c>
      <c r="G258" s="755" t="s">
        <v>612</v>
      </c>
      <c r="H258" s="755"/>
      <c r="I258" s="756" t="s">
        <v>304</v>
      </c>
      <c r="J258" s="755" t="s">
        <v>333</v>
      </c>
      <c r="K258" s="757">
        <v>44809</v>
      </c>
      <c r="L258" s="757">
        <v>45170</v>
      </c>
      <c r="M258" s="726">
        <v>46265</v>
      </c>
      <c r="N258" s="758">
        <v>3.0027397260273974</v>
      </c>
      <c r="O258" s="755">
        <v>38</v>
      </c>
      <c r="P258" s="728" t="s">
        <v>600</v>
      </c>
      <c r="Q258" s="759">
        <v>26638.5</v>
      </c>
      <c r="R258" s="760">
        <v>46327</v>
      </c>
      <c r="S258" s="122" t="s">
        <v>777</v>
      </c>
      <c r="T258" s="122"/>
      <c r="U258" s="246"/>
      <c r="V258" s="247"/>
    </row>
    <row r="259" spans="1:22" x14ac:dyDescent="0.25">
      <c r="A259" s="755">
        <v>15</v>
      </c>
      <c r="B259" s="756"/>
      <c r="C259" s="755"/>
      <c r="D259" s="755" t="s">
        <v>355</v>
      </c>
      <c r="E259" s="755" t="s">
        <v>303</v>
      </c>
      <c r="F259" s="755" t="s">
        <v>620</v>
      </c>
      <c r="G259" s="755"/>
      <c r="H259" s="755"/>
      <c r="I259" s="756" t="s">
        <v>304</v>
      </c>
      <c r="J259" s="755" t="s">
        <v>356</v>
      </c>
      <c r="K259" s="757">
        <v>44831</v>
      </c>
      <c r="L259" s="757">
        <v>45170</v>
      </c>
      <c r="M259" s="726">
        <v>46265</v>
      </c>
      <c r="N259" s="758">
        <v>3.0027397260273974</v>
      </c>
      <c r="O259" s="755">
        <v>39</v>
      </c>
      <c r="P259" s="728" t="s">
        <v>600</v>
      </c>
      <c r="Q259" s="759">
        <v>26638.5</v>
      </c>
      <c r="R259" s="760">
        <v>46327</v>
      </c>
      <c r="S259" s="122" t="s">
        <v>777</v>
      </c>
      <c r="T259" s="122"/>
      <c r="U259" s="246"/>
      <c r="V259" s="247"/>
    </row>
    <row r="260" spans="1:22" x14ac:dyDescent="0.25">
      <c r="A260" s="755">
        <v>16</v>
      </c>
      <c r="B260" s="756"/>
      <c r="C260" s="755"/>
      <c r="D260" s="755" t="s">
        <v>359</v>
      </c>
      <c r="E260" s="755" t="s">
        <v>303</v>
      </c>
      <c r="F260" s="755" t="s">
        <v>620</v>
      </c>
      <c r="G260" s="755"/>
      <c r="H260" s="755"/>
      <c r="I260" s="756" t="s">
        <v>304</v>
      </c>
      <c r="J260" s="755" t="s">
        <v>333</v>
      </c>
      <c r="K260" s="757">
        <v>44970</v>
      </c>
      <c r="L260" s="757">
        <v>45170</v>
      </c>
      <c r="M260" s="726">
        <v>46265</v>
      </c>
      <c r="N260" s="758">
        <v>3.0027397260273974</v>
      </c>
      <c r="O260" s="755">
        <v>39</v>
      </c>
      <c r="P260" s="728" t="s">
        <v>600</v>
      </c>
      <c r="Q260" s="759">
        <v>21388.5</v>
      </c>
      <c r="R260" s="760">
        <v>46327</v>
      </c>
      <c r="S260" s="122" t="s">
        <v>777</v>
      </c>
      <c r="T260" s="122"/>
      <c r="U260" s="246"/>
      <c r="V260" s="247"/>
    </row>
    <row r="261" spans="1:22" x14ac:dyDescent="0.25">
      <c r="A261" s="756">
        <v>17</v>
      </c>
      <c r="B261" s="756"/>
      <c r="C261" s="755"/>
      <c r="D261" s="755" t="s">
        <v>362</v>
      </c>
      <c r="E261" s="755" t="s">
        <v>303</v>
      </c>
      <c r="F261" s="755" t="s">
        <v>620</v>
      </c>
      <c r="G261" s="755"/>
      <c r="H261" s="755"/>
      <c r="I261" s="756" t="s">
        <v>304</v>
      </c>
      <c r="J261" s="755" t="s">
        <v>305</v>
      </c>
      <c r="K261" s="757">
        <v>45152</v>
      </c>
      <c r="L261" s="757">
        <v>45170</v>
      </c>
      <c r="M261" s="726">
        <v>46265</v>
      </c>
      <c r="N261" s="761">
        <v>3.0027397260273974</v>
      </c>
      <c r="O261" s="756">
        <v>45</v>
      </c>
      <c r="P261" s="728" t="s">
        <v>600</v>
      </c>
      <c r="Q261" s="740">
        <v>29138.5</v>
      </c>
      <c r="R261" s="760">
        <v>46327</v>
      </c>
      <c r="S261" s="122" t="s">
        <v>777</v>
      </c>
      <c r="T261" s="122"/>
      <c r="U261" s="246"/>
      <c r="V261" s="247"/>
    </row>
    <row r="262" spans="1:22" x14ac:dyDescent="0.25">
      <c r="A262" s="755">
        <v>18</v>
      </c>
      <c r="B262" s="756"/>
      <c r="C262" s="755"/>
      <c r="D262" s="755" t="s">
        <v>359</v>
      </c>
      <c r="E262" s="755" t="s">
        <v>303</v>
      </c>
      <c r="F262" s="755" t="s">
        <v>611</v>
      </c>
      <c r="G262" s="755" t="s">
        <v>612</v>
      </c>
      <c r="H262" s="755" t="s">
        <v>616</v>
      </c>
      <c r="I262" s="756" t="s">
        <v>304</v>
      </c>
      <c r="J262" s="755" t="s">
        <v>333</v>
      </c>
      <c r="K262" s="757">
        <v>45236</v>
      </c>
      <c r="L262" s="757">
        <v>45236</v>
      </c>
      <c r="M262" s="726">
        <v>46265</v>
      </c>
      <c r="N262" s="758">
        <v>2.8219178082191783</v>
      </c>
      <c r="O262" s="755">
        <v>37</v>
      </c>
      <c r="P262" s="728" t="s">
        <v>600</v>
      </c>
      <c r="Q262" s="759">
        <v>25063.5</v>
      </c>
      <c r="R262" s="760">
        <v>46327</v>
      </c>
      <c r="S262" s="122" t="s">
        <v>777</v>
      </c>
      <c r="T262" s="122"/>
      <c r="U262" s="246"/>
      <c r="V262" s="247"/>
    </row>
    <row r="263" spans="1:22" x14ac:dyDescent="0.25">
      <c r="A263" s="755">
        <v>19</v>
      </c>
      <c r="B263" s="756"/>
      <c r="C263" s="755"/>
      <c r="D263" s="755" t="s">
        <v>367</v>
      </c>
      <c r="E263" s="755" t="s">
        <v>303</v>
      </c>
      <c r="F263" s="755" t="s">
        <v>611</v>
      </c>
      <c r="G263" s="755" t="s">
        <v>612</v>
      </c>
      <c r="H263" s="755"/>
      <c r="I263" s="756" t="s">
        <v>304</v>
      </c>
      <c r="J263" s="755" t="s">
        <v>368</v>
      </c>
      <c r="K263" s="757">
        <v>45411</v>
      </c>
      <c r="L263" s="757">
        <v>45411</v>
      </c>
      <c r="M263" s="726">
        <v>46265</v>
      </c>
      <c r="N263" s="758">
        <v>2.3424657534246576</v>
      </c>
      <c r="O263" s="755">
        <v>59</v>
      </c>
      <c r="P263" s="728" t="s">
        <v>600</v>
      </c>
      <c r="Q263" s="759">
        <v>68638.5</v>
      </c>
      <c r="R263" s="760">
        <v>46327</v>
      </c>
      <c r="S263" s="122" t="s">
        <v>777</v>
      </c>
      <c r="T263" s="122"/>
      <c r="U263" s="246"/>
      <c r="V263" s="247"/>
    </row>
    <row r="264" spans="1:22" x14ac:dyDescent="0.25">
      <c r="A264" s="755">
        <v>20</v>
      </c>
      <c r="B264" s="756"/>
      <c r="C264" s="755"/>
      <c r="D264" s="755" t="s">
        <v>371</v>
      </c>
      <c r="E264" s="755" t="s">
        <v>303</v>
      </c>
      <c r="F264" s="755" t="s">
        <v>611</v>
      </c>
      <c r="G264" s="755"/>
      <c r="H264" s="755" t="s">
        <v>621</v>
      </c>
      <c r="I264" s="756" t="s">
        <v>304</v>
      </c>
      <c r="J264" s="755" t="s">
        <v>333</v>
      </c>
      <c r="K264" s="757">
        <v>45454</v>
      </c>
      <c r="L264" s="757">
        <v>45454</v>
      </c>
      <c r="M264" s="726">
        <v>46265</v>
      </c>
      <c r="N264" s="758">
        <v>2.2246575342465755</v>
      </c>
      <c r="O264" s="755">
        <v>38</v>
      </c>
      <c r="P264" s="728" t="s">
        <v>600</v>
      </c>
      <c r="Q264" s="759">
        <v>35038.5</v>
      </c>
      <c r="R264" s="760">
        <v>46327</v>
      </c>
      <c r="S264" s="122" t="s">
        <v>777</v>
      </c>
      <c r="T264" s="122"/>
      <c r="U264" s="246"/>
      <c r="V264" s="247"/>
    </row>
    <row r="265" spans="1:22" x14ac:dyDescent="0.25">
      <c r="A265" s="755">
        <v>21</v>
      </c>
      <c r="B265" s="756"/>
      <c r="C265" s="755"/>
      <c r="D265" s="755" t="s">
        <v>374</v>
      </c>
      <c r="E265" s="755" t="s">
        <v>303</v>
      </c>
      <c r="F265" s="755" t="s">
        <v>620</v>
      </c>
      <c r="G265" s="755"/>
      <c r="H265" s="755"/>
      <c r="I265" s="756" t="s">
        <v>304</v>
      </c>
      <c r="J265" s="755" t="s">
        <v>333</v>
      </c>
      <c r="K265" s="757">
        <v>45600</v>
      </c>
      <c r="L265" s="757">
        <v>45600</v>
      </c>
      <c r="M265" s="726">
        <v>46265</v>
      </c>
      <c r="N265" s="758">
        <v>1.8246575342465754</v>
      </c>
      <c r="O265" s="755">
        <v>65</v>
      </c>
      <c r="P265" s="728" t="s">
        <v>600</v>
      </c>
      <c r="Q265" s="759">
        <v>44488.5</v>
      </c>
      <c r="R265" s="760">
        <v>46327</v>
      </c>
      <c r="S265" s="122" t="s">
        <v>777</v>
      </c>
      <c r="T265" s="122"/>
      <c r="U265" s="246"/>
      <c r="V265" s="247"/>
    </row>
    <row r="266" spans="1:22" x14ac:dyDescent="0.25">
      <c r="A266" s="755">
        <v>22</v>
      </c>
      <c r="B266" s="756"/>
      <c r="C266" s="755"/>
      <c r="D266" s="755" t="s">
        <v>380</v>
      </c>
      <c r="E266" s="755" t="s">
        <v>303</v>
      </c>
      <c r="F266" s="755" t="s">
        <v>611</v>
      </c>
      <c r="G266" s="755" t="s">
        <v>612</v>
      </c>
      <c r="H266" s="755" t="s">
        <v>616</v>
      </c>
      <c r="I266" s="756" t="s">
        <v>304</v>
      </c>
      <c r="J266" s="755" t="s">
        <v>309</v>
      </c>
      <c r="K266" s="757">
        <v>45677</v>
      </c>
      <c r="L266" s="757">
        <v>45677</v>
      </c>
      <c r="M266" s="726">
        <v>46265</v>
      </c>
      <c r="N266" s="758">
        <v>1.6136986301369862</v>
      </c>
      <c r="O266" s="755">
        <v>65</v>
      </c>
      <c r="P266" s="728" t="s">
        <v>600</v>
      </c>
      <c r="Q266" s="759">
        <v>52888.5</v>
      </c>
      <c r="R266" s="760">
        <v>46327</v>
      </c>
      <c r="S266" s="122" t="s">
        <v>777</v>
      </c>
      <c r="T266" s="122"/>
      <c r="U266" s="246"/>
      <c r="V266" s="247"/>
    </row>
    <row r="267" spans="1:22" x14ac:dyDescent="0.25">
      <c r="A267" s="755">
        <v>23</v>
      </c>
      <c r="B267" s="756"/>
      <c r="C267" s="755"/>
      <c r="D267" s="755" t="s">
        <v>384</v>
      </c>
      <c r="E267" s="755" t="s">
        <v>303</v>
      </c>
      <c r="F267" s="755" t="s">
        <v>611</v>
      </c>
      <c r="G267" s="755"/>
      <c r="H267" s="755"/>
      <c r="I267" s="756" t="s">
        <v>304</v>
      </c>
      <c r="J267" s="755" t="s">
        <v>333</v>
      </c>
      <c r="K267" s="757">
        <v>45831</v>
      </c>
      <c r="L267" s="757">
        <v>45831</v>
      </c>
      <c r="M267" s="726">
        <v>46265</v>
      </c>
      <c r="N267" s="758">
        <v>1.1917808219178083</v>
      </c>
      <c r="O267" s="755">
        <v>40</v>
      </c>
      <c r="P267" s="728" t="s">
        <v>600</v>
      </c>
      <c r="Q267" s="759">
        <v>31888.5</v>
      </c>
      <c r="R267" s="760">
        <v>46327</v>
      </c>
      <c r="S267" s="122" t="s">
        <v>777</v>
      </c>
      <c r="T267" s="122"/>
      <c r="U267" s="246"/>
      <c r="V267" s="247"/>
    </row>
    <row r="268" spans="1:22" x14ac:dyDescent="0.25">
      <c r="A268" s="756">
        <v>24</v>
      </c>
      <c r="B268" s="391"/>
      <c r="C268" s="755"/>
      <c r="D268" s="755" t="s">
        <v>386</v>
      </c>
      <c r="E268" s="755" t="s">
        <v>303</v>
      </c>
      <c r="F268" s="755" t="s">
        <v>620</v>
      </c>
      <c r="G268" s="755"/>
      <c r="H268" s="755"/>
      <c r="I268" s="756" t="s">
        <v>304</v>
      </c>
      <c r="J268" s="755" t="s">
        <v>333</v>
      </c>
      <c r="K268" s="757">
        <v>45887</v>
      </c>
      <c r="L268" s="757">
        <v>45887</v>
      </c>
      <c r="M268" s="726">
        <v>46265</v>
      </c>
      <c r="N268" s="761">
        <v>1.0383561643835617</v>
      </c>
      <c r="O268" s="755"/>
      <c r="P268" s="728" t="s">
        <v>600</v>
      </c>
      <c r="Q268" s="740">
        <v>23388.5</v>
      </c>
      <c r="R268" s="760">
        <v>46327</v>
      </c>
      <c r="S268" s="122" t="s">
        <v>777</v>
      </c>
      <c r="T268" s="122"/>
      <c r="U268" s="246"/>
      <c r="V268" s="247"/>
    </row>
    <row r="269" spans="1:22" x14ac:dyDescent="0.25">
      <c r="A269" s="755">
        <v>25</v>
      </c>
      <c r="B269" s="391"/>
      <c r="C269" s="755"/>
      <c r="D269" s="755" t="s">
        <v>388</v>
      </c>
      <c r="E269" s="755" t="s">
        <v>303</v>
      </c>
      <c r="F269" s="755" t="s">
        <v>620</v>
      </c>
      <c r="G269" s="755"/>
      <c r="H269" s="755"/>
      <c r="I269" s="756" t="s">
        <v>389</v>
      </c>
      <c r="J269" s="755" t="s">
        <v>333</v>
      </c>
      <c r="K269" s="757">
        <v>45873</v>
      </c>
      <c r="L269" s="757">
        <v>45873</v>
      </c>
      <c r="M269" s="726">
        <v>46265</v>
      </c>
      <c r="N269" s="758">
        <v>1.0767123287671232</v>
      </c>
      <c r="O269" s="755"/>
      <c r="P269" s="728" t="s">
        <v>600</v>
      </c>
      <c r="Q269" s="759">
        <v>31888.5</v>
      </c>
      <c r="R269" s="760">
        <v>46327</v>
      </c>
      <c r="S269" s="122" t="s">
        <v>777</v>
      </c>
      <c r="T269" s="122"/>
      <c r="U269" s="246"/>
      <c r="V269" s="247"/>
    </row>
    <row r="270" spans="1:22" x14ac:dyDescent="0.25">
      <c r="A270" s="755">
        <v>26</v>
      </c>
      <c r="B270" s="391"/>
      <c r="C270" s="755"/>
      <c r="D270" s="755" t="s">
        <v>391</v>
      </c>
      <c r="E270" s="755" t="s">
        <v>303</v>
      </c>
      <c r="F270" s="755" t="s">
        <v>620</v>
      </c>
      <c r="G270" s="755"/>
      <c r="H270" s="755"/>
      <c r="I270" s="756" t="s">
        <v>304</v>
      </c>
      <c r="J270" s="755" t="s">
        <v>333</v>
      </c>
      <c r="K270" s="757">
        <v>45901</v>
      </c>
      <c r="L270" s="757">
        <v>45901</v>
      </c>
      <c r="M270" s="726">
        <v>46265</v>
      </c>
      <c r="N270" s="758">
        <v>1</v>
      </c>
      <c r="O270" s="755"/>
      <c r="P270" s="728" t="s">
        <v>600</v>
      </c>
      <c r="Q270" s="759">
        <v>18238.5</v>
      </c>
      <c r="R270" s="760">
        <v>46327</v>
      </c>
      <c r="S270" s="122" t="s">
        <v>777</v>
      </c>
      <c r="T270" s="122"/>
      <c r="U270" s="246"/>
      <c r="V270" s="247"/>
    </row>
    <row r="271" spans="1:22" x14ac:dyDescent="0.25">
      <c r="A271" s="755">
        <v>27</v>
      </c>
      <c r="B271" s="391"/>
      <c r="C271" s="755"/>
      <c r="D271" s="755" t="s">
        <v>395</v>
      </c>
      <c r="E271" s="755" t="s">
        <v>303</v>
      </c>
      <c r="F271" s="755" t="s">
        <v>611</v>
      </c>
      <c r="G271" s="755"/>
      <c r="H271" s="755" t="s">
        <v>616</v>
      </c>
      <c r="I271" s="756" t="s">
        <v>304</v>
      </c>
      <c r="J271" s="755" t="s">
        <v>333</v>
      </c>
      <c r="K271" s="757">
        <v>45978</v>
      </c>
      <c r="L271" s="757">
        <v>45978</v>
      </c>
      <c r="M271" s="726">
        <v>46265</v>
      </c>
      <c r="N271" s="758">
        <v>0.78904109589041094</v>
      </c>
      <c r="O271" s="755"/>
      <c r="P271" s="728" t="s">
        <v>600</v>
      </c>
      <c r="Q271" s="759">
        <v>27688.5</v>
      </c>
      <c r="R271" s="760">
        <v>46327</v>
      </c>
      <c r="S271" s="122" t="s">
        <v>777</v>
      </c>
      <c r="T271" s="122"/>
      <c r="U271" s="246"/>
      <c r="V271" s="247"/>
    </row>
    <row r="272" spans="1:22" x14ac:dyDescent="0.25">
      <c r="A272" s="755">
        <v>28</v>
      </c>
      <c r="B272" s="391"/>
      <c r="C272" s="755"/>
      <c r="D272" s="755" t="s">
        <v>397</v>
      </c>
      <c r="E272" s="755" t="s">
        <v>303</v>
      </c>
      <c r="F272" s="755" t="s">
        <v>620</v>
      </c>
      <c r="G272" s="755"/>
      <c r="H272" s="755"/>
      <c r="I272" s="756" t="s">
        <v>304</v>
      </c>
      <c r="J272" s="755" t="s">
        <v>333</v>
      </c>
      <c r="K272" s="757">
        <v>46006</v>
      </c>
      <c r="L272" s="757">
        <v>46006</v>
      </c>
      <c r="M272" s="726">
        <v>46265</v>
      </c>
      <c r="N272" s="758">
        <v>0.71232876712328763</v>
      </c>
      <c r="O272" s="755"/>
      <c r="P272" s="728" t="s">
        <v>600</v>
      </c>
      <c r="Q272" s="759">
        <v>31888.5</v>
      </c>
      <c r="R272" s="760">
        <v>46327</v>
      </c>
      <c r="S272" s="122" t="s">
        <v>777</v>
      </c>
      <c r="T272" s="122"/>
      <c r="U272" s="246"/>
      <c r="V272" s="247"/>
    </row>
    <row r="273" spans="1:22" x14ac:dyDescent="0.25">
      <c r="A273" s="755">
        <v>29</v>
      </c>
      <c r="B273" s="391"/>
      <c r="C273" s="755"/>
      <c r="D273" s="755" t="s">
        <v>399</v>
      </c>
      <c r="E273" s="755" t="s">
        <v>303</v>
      </c>
      <c r="F273" s="755" t="s">
        <v>620</v>
      </c>
      <c r="G273" s="755"/>
      <c r="H273" s="755"/>
      <c r="I273" s="756" t="s">
        <v>304</v>
      </c>
      <c r="J273" s="755" t="s">
        <v>356</v>
      </c>
      <c r="K273" s="757">
        <v>46006</v>
      </c>
      <c r="L273" s="757">
        <v>46006</v>
      </c>
      <c r="M273" s="726">
        <v>46265</v>
      </c>
      <c r="N273" s="758">
        <v>0.71232876712328763</v>
      </c>
      <c r="O273" s="755"/>
      <c r="P273" s="728" t="s">
        <v>600</v>
      </c>
      <c r="Q273" s="759">
        <v>21388.5</v>
      </c>
      <c r="R273" s="760">
        <v>46327</v>
      </c>
      <c r="S273" s="122" t="s">
        <v>777</v>
      </c>
      <c r="T273" s="122"/>
      <c r="U273" s="246"/>
      <c r="V273" s="247"/>
    </row>
    <row r="274" spans="1:22" x14ac:dyDescent="0.25">
      <c r="A274" s="755">
        <v>30</v>
      </c>
      <c r="B274" s="422"/>
      <c r="C274" s="755"/>
      <c r="D274" s="755" t="s">
        <v>381</v>
      </c>
      <c r="E274" s="755"/>
      <c r="F274" s="755" t="s">
        <v>611</v>
      </c>
      <c r="G274" s="755" t="s">
        <v>612</v>
      </c>
      <c r="H274" s="755" t="s">
        <v>616</v>
      </c>
      <c r="I274" s="756"/>
      <c r="J274" s="755" t="s">
        <v>309</v>
      </c>
      <c r="K274" s="757">
        <v>46055</v>
      </c>
      <c r="L274" s="757">
        <v>46055</v>
      </c>
      <c r="M274" s="726">
        <v>46265</v>
      </c>
      <c r="N274" s="758">
        <v>0.57808219178082187</v>
      </c>
      <c r="O274" s="755"/>
      <c r="P274" s="728" t="s">
        <v>600</v>
      </c>
      <c r="Q274" s="759">
        <v>16138.5</v>
      </c>
      <c r="R274" s="760">
        <v>46327</v>
      </c>
      <c r="S274" s="122" t="s">
        <v>777</v>
      </c>
      <c r="T274" s="122"/>
      <c r="U274" s="246"/>
      <c r="V274" s="247"/>
    </row>
    <row r="275" spans="1:22" x14ac:dyDescent="0.25">
      <c r="A275" s="755">
        <v>31</v>
      </c>
      <c r="B275" s="422"/>
      <c r="C275" s="755"/>
      <c r="D275" s="755" t="s">
        <v>352</v>
      </c>
      <c r="E275" s="755"/>
      <c r="F275" s="755" t="s">
        <v>611</v>
      </c>
      <c r="G275" s="755" t="s">
        <v>612</v>
      </c>
      <c r="H275" s="755" t="s">
        <v>616</v>
      </c>
      <c r="I275" s="756"/>
      <c r="J275" s="755" t="s">
        <v>356</v>
      </c>
      <c r="K275" s="757">
        <v>46083</v>
      </c>
      <c r="L275" s="757">
        <v>46083</v>
      </c>
      <c r="M275" s="726">
        <v>46265</v>
      </c>
      <c r="N275" s="758">
        <v>0.50136986301369868</v>
      </c>
      <c r="O275" s="755"/>
      <c r="P275" s="728" t="s">
        <v>600</v>
      </c>
      <c r="Q275" s="759">
        <v>16138.5</v>
      </c>
      <c r="R275" s="760">
        <v>46327</v>
      </c>
      <c r="S275" s="122" t="s">
        <v>777</v>
      </c>
      <c r="T275" s="122"/>
      <c r="U275" s="246"/>
      <c r="V275" s="247"/>
    </row>
    <row r="276" spans="1:22" x14ac:dyDescent="0.25">
      <c r="A276" s="755">
        <v>32</v>
      </c>
      <c r="B276" s="422"/>
      <c r="C276" s="755"/>
      <c r="D276" s="755" t="s">
        <v>414</v>
      </c>
      <c r="E276" s="755"/>
      <c r="F276" s="755" t="s">
        <v>620</v>
      </c>
      <c r="G276" s="755"/>
      <c r="H276" s="755"/>
      <c r="I276" s="756"/>
      <c r="J276" s="755" t="s">
        <v>333</v>
      </c>
      <c r="K276" s="757">
        <v>46104</v>
      </c>
      <c r="L276" s="757">
        <v>46104</v>
      </c>
      <c r="M276" s="726">
        <v>46265</v>
      </c>
      <c r="N276" s="758">
        <v>0.44383561643835617</v>
      </c>
      <c r="O276" s="755"/>
      <c r="P276" s="728" t="s">
        <v>600</v>
      </c>
      <c r="Q276" s="759">
        <v>35038.5</v>
      </c>
      <c r="R276" s="760">
        <v>46327</v>
      </c>
      <c r="S276" s="122" t="s">
        <v>777</v>
      </c>
      <c r="T276" s="122"/>
      <c r="U276" s="246"/>
      <c r="V276" s="247"/>
    </row>
    <row r="277" spans="1:22" x14ac:dyDescent="0.25">
      <c r="A277" s="755">
        <v>33</v>
      </c>
      <c r="B277" s="422"/>
      <c r="C277" s="755"/>
      <c r="D277" s="755" t="s">
        <v>648</v>
      </c>
      <c r="E277" s="755"/>
      <c r="F277" s="755"/>
      <c r="G277" s="755"/>
      <c r="H277" s="755"/>
      <c r="I277" s="756"/>
      <c r="J277" s="755" t="s">
        <v>650</v>
      </c>
      <c r="K277" s="757">
        <v>46155</v>
      </c>
      <c r="L277" s="757"/>
      <c r="M277" s="726"/>
      <c r="N277" s="758">
        <v>2.7397260273972603E-3</v>
      </c>
      <c r="O277" s="755"/>
      <c r="P277" s="728" t="s">
        <v>600</v>
      </c>
      <c r="Q277" s="759">
        <v>37138.5</v>
      </c>
      <c r="R277" s="760">
        <v>46327</v>
      </c>
      <c r="S277" s="122" t="s">
        <v>777</v>
      </c>
      <c r="T277" s="122"/>
      <c r="U277" s="246"/>
      <c r="V277" s="247"/>
    </row>
    <row r="278" spans="1:22" x14ac:dyDescent="0.25">
      <c r="A278" s="755">
        <v>34</v>
      </c>
      <c r="B278" s="422"/>
      <c r="C278" s="755"/>
      <c r="D278" s="755" t="s">
        <v>649</v>
      </c>
      <c r="E278" s="755"/>
      <c r="F278" s="755"/>
      <c r="G278" s="755"/>
      <c r="H278" s="755"/>
      <c r="I278" s="756"/>
      <c r="J278" s="755" t="s">
        <v>650</v>
      </c>
      <c r="K278" s="757">
        <v>46132</v>
      </c>
      <c r="L278" s="757"/>
      <c r="M278" s="726"/>
      <c r="N278" s="758">
        <v>2.7397260273972603E-3</v>
      </c>
      <c r="O278" s="755"/>
      <c r="P278" s="728" t="s">
        <v>600</v>
      </c>
      <c r="Q278" s="759">
        <v>40288.5</v>
      </c>
      <c r="R278" s="760">
        <v>46327</v>
      </c>
      <c r="S278" s="122" t="s">
        <v>777</v>
      </c>
      <c r="T278" s="122"/>
      <c r="U278" s="246"/>
      <c r="V278" s="247"/>
    </row>
    <row r="279" spans="1:22" x14ac:dyDescent="0.25">
      <c r="A279" s="755">
        <v>35</v>
      </c>
      <c r="B279" s="756"/>
      <c r="C279" s="755"/>
      <c r="D279" s="755" t="s">
        <v>416</v>
      </c>
      <c r="E279" s="755"/>
      <c r="F279" s="755" t="s">
        <v>611</v>
      </c>
      <c r="G279" s="755"/>
      <c r="H279" s="755"/>
      <c r="I279" s="756"/>
      <c r="J279" s="755"/>
      <c r="K279" s="757">
        <v>46211</v>
      </c>
      <c r="L279" s="757"/>
      <c r="M279" s="726"/>
      <c r="N279" s="755"/>
      <c r="O279" s="755"/>
      <c r="P279" s="728" t="s">
        <v>600</v>
      </c>
      <c r="Q279" s="759">
        <v>40288.5</v>
      </c>
      <c r="R279" s="760">
        <v>46327</v>
      </c>
      <c r="S279" s="122" t="s">
        <v>777</v>
      </c>
      <c r="T279" s="122"/>
      <c r="U279" s="246"/>
      <c r="V279" s="247"/>
    </row>
    <row r="280" spans="1:22" x14ac:dyDescent="0.25">
      <c r="A280" s="747">
        <v>1</v>
      </c>
      <c r="B280" s="748"/>
      <c r="C280" s="747"/>
      <c r="D280" s="747" t="s">
        <v>302</v>
      </c>
      <c r="E280" s="747" t="s">
        <v>303</v>
      </c>
      <c r="F280" s="747" t="s">
        <v>611</v>
      </c>
      <c r="G280" s="747" t="s">
        <v>612</v>
      </c>
      <c r="H280" s="747"/>
      <c r="I280" s="748" t="s">
        <v>304</v>
      </c>
      <c r="J280" s="747" t="s">
        <v>305</v>
      </c>
      <c r="K280" s="749">
        <v>44566</v>
      </c>
      <c r="L280" s="749">
        <v>45170</v>
      </c>
      <c r="M280" s="726">
        <v>46265</v>
      </c>
      <c r="N280" s="750">
        <v>3.0027397260273974</v>
      </c>
      <c r="O280" s="747">
        <v>65</v>
      </c>
      <c r="P280" s="728" t="s">
        <v>600</v>
      </c>
      <c r="Q280" s="751">
        <v>33988.5</v>
      </c>
      <c r="R280" s="752">
        <v>46357</v>
      </c>
      <c r="S280" s="122" t="s">
        <v>777</v>
      </c>
      <c r="T280" s="423">
        <v>510559.0575</v>
      </c>
      <c r="U280" s="246"/>
      <c r="V280" s="247"/>
    </row>
    <row r="281" spans="1:22" x14ac:dyDescent="0.25">
      <c r="A281" s="747">
        <v>2</v>
      </c>
      <c r="B281" s="748"/>
      <c r="C281" s="747"/>
      <c r="D281" s="747" t="s">
        <v>308</v>
      </c>
      <c r="E281" s="747" t="s">
        <v>303</v>
      </c>
      <c r="F281" s="747" t="s">
        <v>611</v>
      </c>
      <c r="G281" s="747" t="s">
        <v>612</v>
      </c>
      <c r="H281" s="747" t="s">
        <v>616</v>
      </c>
      <c r="I281" s="748" t="s">
        <v>304</v>
      </c>
      <c r="J281" s="747" t="s">
        <v>309</v>
      </c>
      <c r="K281" s="749">
        <v>44571</v>
      </c>
      <c r="L281" s="749">
        <v>45170</v>
      </c>
      <c r="M281" s="726">
        <v>46265</v>
      </c>
      <c r="N281" s="750">
        <v>3.0027397260273974</v>
      </c>
      <c r="O281" s="747">
        <v>68</v>
      </c>
      <c r="P281" s="728" t="s">
        <v>600</v>
      </c>
      <c r="Q281" s="751">
        <v>55116.6</v>
      </c>
      <c r="R281" s="752">
        <v>46357</v>
      </c>
      <c r="S281" s="122" t="s">
        <v>777</v>
      </c>
      <c r="T281" s="122"/>
      <c r="U281" s="246"/>
      <c r="V281" s="247"/>
    </row>
    <row r="282" spans="1:22" x14ac:dyDescent="0.25">
      <c r="A282" s="748">
        <v>3</v>
      </c>
      <c r="B282" s="748"/>
      <c r="C282" s="747"/>
      <c r="D282" s="747" t="s">
        <v>312</v>
      </c>
      <c r="E282" s="747" t="s">
        <v>303</v>
      </c>
      <c r="F282" s="747" t="s">
        <v>611</v>
      </c>
      <c r="G282" s="747" t="s">
        <v>612</v>
      </c>
      <c r="H282" s="747"/>
      <c r="I282" s="748" t="s">
        <v>304</v>
      </c>
      <c r="J282" s="747" t="s">
        <v>305</v>
      </c>
      <c r="K282" s="749">
        <v>44571</v>
      </c>
      <c r="L282" s="749">
        <v>45170</v>
      </c>
      <c r="M282" s="726">
        <v>46265</v>
      </c>
      <c r="N282" s="753">
        <v>3.0027397260273974</v>
      </c>
      <c r="O282" s="748">
        <v>68</v>
      </c>
      <c r="P282" s="728" t="s">
        <v>600</v>
      </c>
      <c r="Q282" s="751">
        <v>45390.45</v>
      </c>
      <c r="R282" s="752">
        <v>46357</v>
      </c>
      <c r="S282" s="122" t="s">
        <v>928</v>
      </c>
      <c r="T282" s="122"/>
      <c r="U282" s="246"/>
      <c r="V282" s="247"/>
    </row>
    <row r="283" spans="1:22" x14ac:dyDescent="0.25">
      <c r="A283" s="748">
        <v>4</v>
      </c>
      <c r="B283" s="748"/>
      <c r="C283" s="747"/>
      <c r="D283" s="747" t="s">
        <v>315</v>
      </c>
      <c r="E283" s="747" t="s">
        <v>303</v>
      </c>
      <c r="F283" s="747" t="s">
        <v>611</v>
      </c>
      <c r="G283" s="747" t="s">
        <v>612</v>
      </c>
      <c r="H283" s="747"/>
      <c r="I283" s="748" t="s">
        <v>304</v>
      </c>
      <c r="J283" s="747" t="s">
        <v>316</v>
      </c>
      <c r="K283" s="749">
        <v>44571</v>
      </c>
      <c r="L283" s="749">
        <v>45170</v>
      </c>
      <c r="M283" s="726">
        <v>46265</v>
      </c>
      <c r="N283" s="753">
        <v>3.0027397260273974</v>
      </c>
      <c r="O283" s="754">
        <v>68</v>
      </c>
      <c r="P283" s="735" t="s">
        <v>600</v>
      </c>
      <c r="Q283" s="751">
        <v>47355</v>
      </c>
      <c r="R283" s="752">
        <v>46357</v>
      </c>
      <c r="S283" s="122" t="s">
        <v>777</v>
      </c>
      <c r="T283" s="122"/>
      <c r="U283" s="246"/>
      <c r="V283" s="247"/>
    </row>
    <row r="284" spans="1:22" x14ac:dyDescent="0.25">
      <c r="A284" s="747">
        <v>5</v>
      </c>
      <c r="B284" s="748"/>
      <c r="C284" s="747"/>
      <c r="D284" s="747" t="s">
        <v>319</v>
      </c>
      <c r="E284" s="747" t="s">
        <v>303</v>
      </c>
      <c r="F284" s="747" t="s">
        <v>611</v>
      </c>
      <c r="G284" s="747" t="s">
        <v>612</v>
      </c>
      <c r="H284" s="747" t="s">
        <v>616</v>
      </c>
      <c r="I284" s="748" t="s">
        <v>304</v>
      </c>
      <c r="J284" s="747" t="s">
        <v>309</v>
      </c>
      <c r="K284" s="749">
        <v>44571</v>
      </c>
      <c r="L284" s="749">
        <v>45170</v>
      </c>
      <c r="M284" s="726">
        <v>46265</v>
      </c>
      <c r="N284" s="753">
        <v>3.0027397260273974</v>
      </c>
      <c r="O284" s="748">
        <v>65</v>
      </c>
      <c r="P284" s="728" t="s">
        <v>600</v>
      </c>
      <c r="Q284" s="751">
        <v>21750.75</v>
      </c>
      <c r="R284" s="752">
        <v>46357</v>
      </c>
      <c r="S284" s="122" t="s">
        <v>777</v>
      </c>
      <c r="T284" s="122"/>
      <c r="U284" s="246"/>
      <c r="V284" s="247"/>
    </row>
    <row r="285" spans="1:22" x14ac:dyDescent="0.25">
      <c r="A285" s="747">
        <v>6</v>
      </c>
      <c r="B285" s="748"/>
      <c r="C285" s="747"/>
      <c r="D285" s="747" t="s">
        <v>325</v>
      </c>
      <c r="E285" s="747" t="s">
        <v>303</v>
      </c>
      <c r="F285" s="747" t="s">
        <v>611</v>
      </c>
      <c r="G285" s="747" t="s">
        <v>612</v>
      </c>
      <c r="H285" s="747" t="s">
        <v>619</v>
      </c>
      <c r="I285" s="748" t="s">
        <v>304</v>
      </c>
      <c r="J285" s="747" t="s">
        <v>305</v>
      </c>
      <c r="K285" s="749">
        <v>44571</v>
      </c>
      <c r="L285" s="749">
        <v>45170</v>
      </c>
      <c r="M285" s="726">
        <v>46265</v>
      </c>
      <c r="N285" s="750">
        <v>3.0027397260273974</v>
      </c>
      <c r="O285" s="747">
        <v>60</v>
      </c>
      <c r="P285" s="728" t="s">
        <v>600</v>
      </c>
      <c r="Q285" s="751">
        <v>40461.75</v>
      </c>
      <c r="R285" s="752">
        <v>46357</v>
      </c>
      <c r="S285" s="122" t="s">
        <v>777</v>
      </c>
      <c r="T285" s="122"/>
      <c r="U285" s="246"/>
      <c r="V285" s="247"/>
    </row>
    <row r="286" spans="1:22" x14ac:dyDescent="0.25">
      <c r="A286" s="747">
        <v>7</v>
      </c>
      <c r="B286" s="748"/>
      <c r="C286" s="747"/>
      <c r="D286" s="747" t="s">
        <v>328</v>
      </c>
      <c r="E286" s="747" t="s">
        <v>303</v>
      </c>
      <c r="F286" s="747" t="s">
        <v>611</v>
      </c>
      <c r="G286" s="747" t="s">
        <v>612</v>
      </c>
      <c r="H286" s="747" t="s">
        <v>621</v>
      </c>
      <c r="I286" s="748" t="s">
        <v>304</v>
      </c>
      <c r="J286" s="747" t="s">
        <v>329</v>
      </c>
      <c r="K286" s="749">
        <v>44571</v>
      </c>
      <c r="L286" s="749">
        <v>45170</v>
      </c>
      <c r="M286" s="726">
        <v>46265</v>
      </c>
      <c r="N286" s="750">
        <v>3.0027397260273974</v>
      </c>
      <c r="O286" s="747">
        <v>48</v>
      </c>
      <c r="P286" s="728" t="s">
        <v>600</v>
      </c>
      <c r="Q286" s="751">
        <v>5587.7955000000002</v>
      </c>
      <c r="R286" s="752">
        <v>46357</v>
      </c>
      <c r="S286" s="122" t="s">
        <v>777</v>
      </c>
      <c r="T286" s="122"/>
      <c r="U286" s="246"/>
      <c r="V286" s="247"/>
    </row>
    <row r="287" spans="1:22" x14ac:dyDescent="0.25">
      <c r="A287" s="747">
        <v>8</v>
      </c>
      <c r="B287" s="748"/>
      <c r="C287" s="747"/>
      <c r="D287" s="747" t="s">
        <v>332</v>
      </c>
      <c r="E287" s="747" t="s">
        <v>303</v>
      </c>
      <c r="F287" s="747" t="s">
        <v>611</v>
      </c>
      <c r="G287" s="747" t="s">
        <v>612</v>
      </c>
      <c r="H287" s="747" t="s">
        <v>621</v>
      </c>
      <c r="I287" s="748" t="s">
        <v>304</v>
      </c>
      <c r="J287" s="747" t="s">
        <v>333</v>
      </c>
      <c r="K287" s="749">
        <v>44566</v>
      </c>
      <c r="L287" s="749">
        <v>45170</v>
      </c>
      <c r="M287" s="726">
        <v>46265</v>
      </c>
      <c r="N287" s="750">
        <v>3.0027397260273974</v>
      </c>
      <c r="O287" s="747">
        <v>35</v>
      </c>
      <c r="P287" s="728" t="s">
        <v>600</v>
      </c>
      <c r="Q287" s="751">
        <v>12988.5</v>
      </c>
      <c r="R287" s="752">
        <v>46357</v>
      </c>
      <c r="S287" s="122" t="s">
        <v>777</v>
      </c>
      <c r="T287" s="122"/>
      <c r="U287" s="246"/>
      <c r="V287" s="247"/>
    </row>
    <row r="288" spans="1:22" x14ac:dyDescent="0.25">
      <c r="A288" s="747">
        <v>9</v>
      </c>
      <c r="B288" s="748"/>
      <c r="C288" s="747"/>
      <c r="D288" s="747" t="s">
        <v>308</v>
      </c>
      <c r="E288" s="747" t="s">
        <v>303</v>
      </c>
      <c r="F288" s="747" t="s">
        <v>620</v>
      </c>
      <c r="G288" s="747"/>
      <c r="H288" s="747"/>
      <c r="I288" s="748" t="s">
        <v>336</v>
      </c>
      <c r="J288" s="747" t="s">
        <v>337</v>
      </c>
      <c r="K288" s="749">
        <v>44566</v>
      </c>
      <c r="L288" s="749">
        <v>45170</v>
      </c>
      <c r="M288" s="726">
        <v>46265</v>
      </c>
      <c r="N288" s="750">
        <v>3.0027397260273974</v>
      </c>
      <c r="O288" s="747">
        <v>59</v>
      </c>
      <c r="P288" s="728" t="s">
        <v>600</v>
      </c>
      <c r="Q288" s="751">
        <v>69688.5</v>
      </c>
      <c r="R288" s="752">
        <v>46357</v>
      </c>
      <c r="S288" s="122" t="s">
        <v>777</v>
      </c>
      <c r="T288" s="122"/>
      <c r="U288" s="246"/>
      <c r="V288" s="247"/>
    </row>
    <row r="289" spans="1:22" x14ac:dyDescent="0.25">
      <c r="A289" s="747">
        <v>10</v>
      </c>
      <c r="B289" s="748"/>
      <c r="C289" s="747"/>
      <c r="D289" s="747" t="s">
        <v>340</v>
      </c>
      <c r="E289" s="747" t="s">
        <v>303</v>
      </c>
      <c r="F289" s="747" t="s">
        <v>620</v>
      </c>
      <c r="G289" s="747"/>
      <c r="H289" s="747"/>
      <c r="I289" s="748" t="s">
        <v>304</v>
      </c>
      <c r="J289" s="747" t="s">
        <v>305</v>
      </c>
      <c r="K289" s="749">
        <v>44571</v>
      </c>
      <c r="L289" s="749">
        <v>45170</v>
      </c>
      <c r="M289" s="726">
        <v>46265</v>
      </c>
      <c r="N289" s="750">
        <v>3.0027397260273974</v>
      </c>
      <c r="O289" s="747">
        <v>52</v>
      </c>
      <c r="P289" s="728" t="s">
        <v>600</v>
      </c>
      <c r="Q289" s="751">
        <v>6688.5</v>
      </c>
      <c r="R289" s="752">
        <v>46357</v>
      </c>
      <c r="S289" s="122" t="s">
        <v>777</v>
      </c>
      <c r="T289" s="122"/>
      <c r="U289" s="246"/>
      <c r="V289" s="247"/>
    </row>
    <row r="290" spans="1:22" x14ac:dyDescent="0.25">
      <c r="A290" s="747">
        <v>11</v>
      </c>
      <c r="B290" s="748"/>
      <c r="C290" s="747"/>
      <c r="D290" s="747" t="s">
        <v>343</v>
      </c>
      <c r="E290" s="747" t="s">
        <v>303</v>
      </c>
      <c r="F290" s="747" t="s">
        <v>611</v>
      </c>
      <c r="G290" s="747" t="s">
        <v>612</v>
      </c>
      <c r="H290" s="747" t="s">
        <v>616</v>
      </c>
      <c r="I290" s="748" t="s">
        <v>304</v>
      </c>
      <c r="J290" s="747" t="s">
        <v>316</v>
      </c>
      <c r="K290" s="749">
        <v>44571</v>
      </c>
      <c r="L290" s="749">
        <v>45170</v>
      </c>
      <c r="M290" s="726">
        <v>46265</v>
      </c>
      <c r="N290" s="750">
        <v>3.0027397260273974</v>
      </c>
      <c r="O290" s="747">
        <v>63</v>
      </c>
      <c r="P290" s="728" t="s">
        <v>600</v>
      </c>
      <c r="Q290" s="751">
        <v>38811.15</v>
      </c>
      <c r="R290" s="752">
        <v>46357</v>
      </c>
      <c r="S290" s="122" t="s">
        <v>777</v>
      </c>
      <c r="T290" s="122"/>
      <c r="U290" s="246"/>
      <c r="V290" s="247"/>
    </row>
    <row r="291" spans="1:22" x14ac:dyDescent="0.25">
      <c r="A291" s="747">
        <v>12</v>
      </c>
      <c r="B291" s="748"/>
      <c r="C291" s="747"/>
      <c r="D291" s="747" t="s">
        <v>346</v>
      </c>
      <c r="E291" s="747" t="s">
        <v>303</v>
      </c>
      <c r="F291" s="747" t="s">
        <v>611</v>
      </c>
      <c r="G291" s="747" t="s">
        <v>612</v>
      </c>
      <c r="H291" s="747"/>
      <c r="I291" s="748" t="s">
        <v>304</v>
      </c>
      <c r="J291" s="747" t="s">
        <v>333</v>
      </c>
      <c r="K291" s="749">
        <v>44608</v>
      </c>
      <c r="L291" s="749">
        <v>45170</v>
      </c>
      <c r="M291" s="726">
        <v>46265</v>
      </c>
      <c r="N291" s="750">
        <v>3.0027397260273974</v>
      </c>
      <c r="O291" s="747">
        <v>66</v>
      </c>
      <c r="P291" s="728" t="s">
        <v>600</v>
      </c>
      <c r="Q291" s="751">
        <v>45013.5</v>
      </c>
      <c r="R291" s="752">
        <v>46357</v>
      </c>
      <c r="S291" s="122" t="s">
        <v>777</v>
      </c>
      <c r="T291" s="122"/>
      <c r="U291" s="246"/>
      <c r="V291" s="247"/>
    </row>
    <row r="292" spans="1:22" x14ac:dyDescent="0.25">
      <c r="A292" s="747">
        <v>13</v>
      </c>
      <c r="B292" s="748"/>
      <c r="C292" s="747"/>
      <c r="D292" s="747" t="s">
        <v>349</v>
      </c>
      <c r="E292" s="747" t="s">
        <v>303</v>
      </c>
      <c r="F292" s="747" t="s">
        <v>620</v>
      </c>
      <c r="G292" s="747"/>
      <c r="H292" s="747"/>
      <c r="I292" s="748" t="s">
        <v>304</v>
      </c>
      <c r="J292" s="747" t="s">
        <v>333</v>
      </c>
      <c r="K292" s="749">
        <v>44816</v>
      </c>
      <c r="L292" s="749">
        <v>45170</v>
      </c>
      <c r="M292" s="726">
        <v>46265</v>
      </c>
      <c r="N292" s="750">
        <v>3.0027397260273974</v>
      </c>
      <c r="O292" s="747">
        <v>55</v>
      </c>
      <c r="P292" s="728" t="s">
        <v>600</v>
      </c>
      <c r="Q292" s="751">
        <v>26638.5</v>
      </c>
      <c r="R292" s="752">
        <v>46357</v>
      </c>
      <c r="S292" s="122" t="s">
        <v>777</v>
      </c>
      <c r="T292" s="122"/>
      <c r="U292" s="246"/>
      <c r="V292" s="247"/>
    </row>
    <row r="293" spans="1:22" x14ac:dyDescent="0.25">
      <c r="A293" s="747">
        <v>14</v>
      </c>
      <c r="B293" s="748"/>
      <c r="C293" s="747"/>
      <c r="D293" s="747" t="s">
        <v>352</v>
      </c>
      <c r="E293" s="747" t="s">
        <v>303</v>
      </c>
      <c r="F293" s="747" t="s">
        <v>611</v>
      </c>
      <c r="G293" s="747" t="s">
        <v>612</v>
      </c>
      <c r="H293" s="747"/>
      <c r="I293" s="748" t="s">
        <v>304</v>
      </c>
      <c r="J293" s="747" t="s">
        <v>333</v>
      </c>
      <c r="K293" s="749">
        <v>44809</v>
      </c>
      <c r="L293" s="749">
        <v>45170</v>
      </c>
      <c r="M293" s="726">
        <v>46265</v>
      </c>
      <c r="N293" s="750">
        <v>3.0027397260273974</v>
      </c>
      <c r="O293" s="747">
        <v>38</v>
      </c>
      <c r="P293" s="728" t="s">
        <v>600</v>
      </c>
      <c r="Q293" s="751">
        <v>26638.5</v>
      </c>
      <c r="R293" s="752">
        <v>46357</v>
      </c>
      <c r="S293" s="122" t="s">
        <v>777</v>
      </c>
      <c r="T293" s="122"/>
      <c r="U293" s="246"/>
      <c r="V293" s="247"/>
    </row>
    <row r="294" spans="1:22" x14ac:dyDescent="0.25">
      <c r="A294" s="747">
        <v>15</v>
      </c>
      <c r="B294" s="748"/>
      <c r="C294" s="747"/>
      <c r="D294" s="747" t="s">
        <v>355</v>
      </c>
      <c r="E294" s="747" t="s">
        <v>303</v>
      </c>
      <c r="F294" s="747" t="s">
        <v>620</v>
      </c>
      <c r="G294" s="747"/>
      <c r="H294" s="747"/>
      <c r="I294" s="748" t="s">
        <v>304</v>
      </c>
      <c r="J294" s="747" t="s">
        <v>356</v>
      </c>
      <c r="K294" s="749">
        <v>44831</v>
      </c>
      <c r="L294" s="749">
        <v>45170</v>
      </c>
      <c r="M294" s="726">
        <v>46265</v>
      </c>
      <c r="N294" s="750">
        <v>3.0027397260273974</v>
      </c>
      <c r="O294" s="747">
        <v>39</v>
      </c>
      <c r="P294" s="728" t="s">
        <v>600</v>
      </c>
      <c r="Q294" s="751">
        <v>26638.5</v>
      </c>
      <c r="R294" s="752">
        <v>46357</v>
      </c>
      <c r="S294" s="122" t="s">
        <v>777</v>
      </c>
      <c r="T294" s="122"/>
      <c r="U294" s="246"/>
      <c r="V294" s="247"/>
    </row>
    <row r="295" spans="1:22" x14ac:dyDescent="0.25">
      <c r="A295" s="747">
        <v>16</v>
      </c>
      <c r="B295" s="748"/>
      <c r="C295" s="747"/>
      <c r="D295" s="747" t="s">
        <v>359</v>
      </c>
      <c r="E295" s="747" t="s">
        <v>303</v>
      </c>
      <c r="F295" s="747" t="s">
        <v>620</v>
      </c>
      <c r="G295" s="747"/>
      <c r="H295" s="747"/>
      <c r="I295" s="748" t="s">
        <v>304</v>
      </c>
      <c r="J295" s="747" t="s">
        <v>333</v>
      </c>
      <c r="K295" s="749">
        <v>44970</v>
      </c>
      <c r="L295" s="749">
        <v>45170</v>
      </c>
      <c r="M295" s="726">
        <v>46265</v>
      </c>
      <c r="N295" s="750">
        <v>3.0027397260273974</v>
      </c>
      <c r="O295" s="747">
        <v>39</v>
      </c>
      <c r="P295" s="728" t="s">
        <v>600</v>
      </c>
      <c r="Q295" s="751">
        <v>21388.5</v>
      </c>
      <c r="R295" s="752">
        <v>46357</v>
      </c>
      <c r="S295" s="122" t="s">
        <v>777</v>
      </c>
      <c r="T295" s="122"/>
      <c r="U295" s="246"/>
      <c r="V295" s="247"/>
    </row>
    <row r="296" spans="1:22" x14ac:dyDescent="0.25">
      <c r="A296" s="748">
        <v>17</v>
      </c>
      <c r="B296" s="748"/>
      <c r="C296" s="747"/>
      <c r="D296" s="747" t="s">
        <v>362</v>
      </c>
      <c r="E296" s="747" t="s">
        <v>303</v>
      </c>
      <c r="F296" s="747" t="s">
        <v>620</v>
      </c>
      <c r="G296" s="747"/>
      <c r="H296" s="747"/>
      <c r="I296" s="748" t="s">
        <v>304</v>
      </c>
      <c r="J296" s="747" t="s">
        <v>305</v>
      </c>
      <c r="K296" s="749">
        <v>45152</v>
      </c>
      <c r="L296" s="749">
        <v>45170</v>
      </c>
      <c r="M296" s="726">
        <v>46265</v>
      </c>
      <c r="N296" s="753">
        <v>3.0027397260273974</v>
      </c>
      <c r="O296" s="748">
        <v>45</v>
      </c>
      <c r="P296" s="728" t="s">
        <v>600</v>
      </c>
      <c r="Q296" s="740">
        <v>29138.5</v>
      </c>
      <c r="R296" s="752">
        <v>46357</v>
      </c>
      <c r="S296" s="122" t="s">
        <v>777</v>
      </c>
      <c r="T296" s="122"/>
      <c r="U296" s="246"/>
      <c r="V296" s="247"/>
    </row>
    <row r="297" spans="1:22" x14ac:dyDescent="0.25">
      <c r="A297" s="747">
        <v>18</v>
      </c>
      <c r="B297" s="748"/>
      <c r="C297" s="747"/>
      <c r="D297" s="747" t="s">
        <v>359</v>
      </c>
      <c r="E297" s="747" t="s">
        <v>303</v>
      </c>
      <c r="F297" s="747" t="s">
        <v>611</v>
      </c>
      <c r="G297" s="747" t="s">
        <v>612</v>
      </c>
      <c r="H297" s="747" t="s">
        <v>616</v>
      </c>
      <c r="I297" s="748" t="s">
        <v>304</v>
      </c>
      <c r="J297" s="747" t="s">
        <v>333</v>
      </c>
      <c r="K297" s="749">
        <v>45236</v>
      </c>
      <c r="L297" s="749">
        <v>45236</v>
      </c>
      <c r="M297" s="726">
        <v>46265</v>
      </c>
      <c r="N297" s="750">
        <v>2.8219178082191783</v>
      </c>
      <c r="O297" s="747">
        <v>37</v>
      </c>
      <c r="P297" s="728" t="s">
        <v>600</v>
      </c>
      <c r="Q297" s="751">
        <v>25063.5</v>
      </c>
      <c r="R297" s="752">
        <v>46357</v>
      </c>
      <c r="S297" s="122" t="s">
        <v>777</v>
      </c>
      <c r="T297" s="122"/>
      <c r="U297" s="246"/>
      <c r="V297" s="247"/>
    </row>
    <row r="298" spans="1:22" x14ac:dyDescent="0.25">
      <c r="A298" s="747">
        <v>19</v>
      </c>
      <c r="B298" s="748"/>
      <c r="C298" s="747"/>
      <c r="D298" s="747" t="s">
        <v>367</v>
      </c>
      <c r="E298" s="747" t="s">
        <v>303</v>
      </c>
      <c r="F298" s="747" t="s">
        <v>611</v>
      </c>
      <c r="G298" s="747" t="s">
        <v>612</v>
      </c>
      <c r="H298" s="747"/>
      <c r="I298" s="748" t="s">
        <v>304</v>
      </c>
      <c r="J298" s="747" t="s">
        <v>368</v>
      </c>
      <c r="K298" s="749">
        <v>45411</v>
      </c>
      <c r="L298" s="749">
        <v>45411</v>
      </c>
      <c r="M298" s="726">
        <v>46265</v>
      </c>
      <c r="N298" s="750">
        <v>2.3424657534246576</v>
      </c>
      <c r="O298" s="747">
        <v>59</v>
      </c>
      <c r="P298" s="728" t="s">
        <v>600</v>
      </c>
      <c r="Q298" s="751">
        <v>68638.5</v>
      </c>
      <c r="R298" s="752">
        <v>46357</v>
      </c>
      <c r="S298" s="122" t="s">
        <v>777</v>
      </c>
      <c r="T298" s="122"/>
      <c r="U298" s="246"/>
      <c r="V298" s="247"/>
    </row>
    <row r="299" spans="1:22" x14ac:dyDescent="0.25">
      <c r="A299" s="747">
        <v>20</v>
      </c>
      <c r="B299" s="748"/>
      <c r="C299" s="747"/>
      <c r="D299" s="747" t="s">
        <v>371</v>
      </c>
      <c r="E299" s="747" t="s">
        <v>303</v>
      </c>
      <c r="F299" s="747" t="s">
        <v>611</v>
      </c>
      <c r="G299" s="747"/>
      <c r="H299" s="747" t="s">
        <v>621</v>
      </c>
      <c r="I299" s="748" t="s">
        <v>304</v>
      </c>
      <c r="J299" s="747" t="s">
        <v>333</v>
      </c>
      <c r="K299" s="749">
        <v>45454</v>
      </c>
      <c r="L299" s="749">
        <v>45454</v>
      </c>
      <c r="M299" s="726">
        <v>46265</v>
      </c>
      <c r="N299" s="750">
        <v>2.2246575342465755</v>
      </c>
      <c r="O299" s="747">
        <v>38</v>
      </c>
      <c r="P299" s="728" t="s">
        <v>600</v>
      </c>
      <c r="Q299" s="751">
        <v>35038.5</v>
      </c>
      <c r="R299" s="752">
        <v>46357</v>
      </c>
      <c r="S299" s="122" t="s">
        <v>777</v>
      </c>
      <c r="T299" s="122"/>
      <c r="U299" s="246"/>
      <c r="V299" s="247"/>
    </row>
    <row r="300" spans="1:22" x14ac:dyDescent="0.25">
      <c r="A300" s="747">
        <v>21</v>
      </c>
      <c r="B300" s="748"/>
      <c r="C300" s="747"/>
      <c r="D300" s="747" t="s">
        <v>374</v>
      </c>
      <c r="E300" s="747" t="s">
        <v>303</v>
      </c>
      <c r="F300" s="747" t="s">
        <v>620</v>
      </c>
      <c r="G300" s="747"/>
      <c r="H300" s="747"/>
      <c r="I300" s="748" t="s">
        <v>304</v>
      </c>
      <c r="J300" s="747" t="s">
        <v>333</v>
      </c>
      <c r="K300" s="749">
        <v>45600</v>
      </c>
      <c r="L300" s="749">
        <v>45600</v>
      </c>
      <c r="M300" s="726">
        <v>46265</v>
      </c>
      <c r="N300" s="750">
        <v>1.8246575342465754</v>
      </c>
      <c r="O300" s="747">
        <v>65</v>
      </c>
      <c r="P300" s="728" t="s">
        <v>600</v>
      </c>
      <c r="Q300" s="751">
        <v>44488.5</v>
      </c>
      <c r="R300" s="752">
        <v>46357</v>
      </c>
      <c r="S300" s="122" t="s">
        <v>777</v>
      </c>
      <c r="T300" s="122"/>
      <c r="U300" s="246"/>
      <c r="V300" s="247"/>
    </row>
    <row r="301" spans="1:22" x14ac:dyDescent="0.25">
      <c r="A301" s="747">
        <v>22</v>
      </c>
      <c r="B301" s="748"/>
      <c r="C301" s="747"/>
      <c r="D301" s="747" t="s">
        <v>380</v>
      </c>
      <c r="E301" s="747" t="s">
        <v>303</v>
      </c>
      <c r="F301" s="747" t="s">
        <v>611</v>
      </c>
      <c r="G301" s="747" t="s">
        <v>612</v>
      </c>
      <c r="H301" s="747" t="s">
        <v>616</v>
      </c>
      <c r="I301" s="748" t="s">
        <v>304</v>
      </c>
      <c r="J301" s="747" t="s">
        <v>309</v>
      </c>
      <c r="K301" s="749">
        <v>45677</v>
      </c>
      <c r="L301" s="749">
        <v>45677</v>
      </c>
      <c r="M301" s="726">
        <v>46265</v>
      </c>
      <c r="N301" s="750">
        <v>1.6136986301369862</v>
      </c>
      <c r="O301" s="747">
        <v>65</v>
      </c>
      <c r="P301" s="728" t="s">
        <v>600</v>
      </c>
      <c r="Q301" s="751">
        <v>52888.5</v>
      </c>
      <c r="R301" s="752">
        <v>46357</v>
      </c>
      <c r="S301" s="122" t="s">
        <v>777</v>
      </c>
      <c r="T301" s="122"/>
      <c r="U301" s="246"/>
      <c r="V301" s="247"/>
    </row>
    <row r="302" spans="1:22" x14ac:dyDescent="0.25">
      <c r="A302" s="747">
        <v>23</v>
      </c>
      <c r="B302" s="748"/>
      <c r="C302" s="747"/>
      <c r="D302" s="747" t="s">
        <v>384</v>
      </c>
      <c r="E302" s="747" t="s">
        <v>303</v>
      </c>
      <c r="F302" s="747" t="s">
        <v>611</v>
      </c>
      <c r="G302" s="747"/>
      <c r="H302" s="747"/>
      <c r="I302" s="748" t="s">
        <v>304</v>
      </c>
      <c r="J302" s="747" t="s">
        <v>333</v>
      </c>
      <c r="K302" s="749">
        <v>45831</v>
      </c>
      <c r="L302" s="749">
        <v>45831</v>
      </c>
      <c r="M302" s="726">
        <v>46265</v>
      </c>
      <c r="N302" s="750">
        <v>1.1917808219178083</v>
      </c>
      <c r="O302" s="747">
        <v>40</v>
      </c>
      <c r="P302" s="728" t="s">
        <v>600</v>
      </c>
      <c r="Q302" s="751">
        <v>31888.5</v>
      </c>
      <c r="R302" s="752">
        <v>46357</v>
      </c>
      <c r="S302" s="122" t="s">
        <v>777</v>
      </c>
      <c r="T302" s="122"/>
      <c r="U302" s="246"/>
      <c r="V302" s="247"/>
    </row>
    <row r="303" spans="1:22" x14ac:dyDescent="0.25">
      <c r="A303" s="748">
        <v>24</v>
      </c>
      <c r="B303" s="391"/>
      <c r="C303" s="747"/>
      <c r="D303" s="747" t="s">
        <v>386</v>
      </c>
      <c r="E303" s="747" t="s">
        <v>303</v>
      </c>
      <c r="F303" s="747" t="s">
        <v>620</v>
      </c>
      <c r="G303" s="747"/>
      <c r="H303" s="747"/>
      <c r="I303" s="748" t="s">
        <v>304</v>
      </c>
      <c r="J303" s="747" t="s">
        <v>333</v>
      </c>
      <c r="K303" s="749">
        <v>45887</v>
      </c>
      <c r="L303" s="749">
        <v>45887</v>
      </c>
      <c r="M303" s="726">
        <v>46265</v>
      </c>
      <c r="N303" s="753">
        <v>1.0383561643835617</v>
      </c>
      <c r="O303" s="747"/>
      <c r="P303" s="728" t="s">
        <v>600</v>
      </c>
      <c r="Q303" s="740">
        <v>23388.5</v>
      </c>
      <c r="R303" s="752">
        <v>46357</v>
      </c>
      <c r="S303" s="122" t="s">
        <v>777</v>
      </c>
      <c r="T303" s="122"/>
      <c r="U303" s="246"/>
      <c r="V303" s="247"/>
    </row>
    <row r="304" spans="1:22" x14ac:dyDescent="0.25">
      <c r="A304" s="747">
        <v>25</v>
      </c>
      <c r="B304" s="391"/>
      <c r="C304" s="747"/>
      <c r="D304" s="747" t="s">
        <v>388</v>
      </c>
      <c r="E304" s="747" t="s">
        <v>303</v>
      </c>
      <c r="F304" s="747" t="s">
        <v>620</v>
      </c>
      <c r="G304" s="747"/>
      <c r="H304" s="747"/>
      <c r="I304" s="748" t="s">
        <v>389</v>
      </c>
      <c r="J304" s="747" t="s">
        <v>333</v>
      </c>
      <c r="K304" s="749">
        <v>45873</v>
      </c>
      <c r="L304" s="749">
        <v>45873</v>
      </c>
      <c r="M304" s="726">
        <v>46265</v>
      </c>
      <c r="N304" s="750">
        <v>1.0767123287671232</v>
      </c>
      <c r="O304" s="747"/>
      <c r="P304" s="728" t="s">
        <v>600</v>
      </c>
      <c r="Q304" s="751">
        <v>31888.5</v>
      </c>
      <c r="R304" s="752">
        <v>46357</v>
      </c>
      <c r="S304" s="122" t="s">
        <v>777</v>
      </c>
      <c r="T304" s="122"/>
      <c r="U304" s="246"/>
      <c r="V304" s="247"/>
    </row>
    <row r="305" spans="1:22" x14ac:dyDescent="0.25">
      <c r="A305" s="747">
        <v>26</v>
      </c>
      <c r="B305" s="391"/>
      <c r="C305" s="747"/>
      <c r="D305" s="747" t="s">
        <v>391</v>
      </c>
      <c r="E305" s="747" t="s">
        <v>303</v>
      </c>
      <c r="F305" s="747" t="s">
        <v>620</v>
      </c>
      <c r="G305" s="747"/>
      <c r="H305" s="747"/>
      <c r="I305" s="748" t="s">
        <v>304</v>
      </c>
      <c r="J305" s="747" t="s">
        <v>333</v>
      </c>
      <c r="K305" s="749">
        <v>45901</v>
      </c>
      <c r="L305" s="749">
        <v>45901</v>
      </c>
      <c r="M305" s="726">
        <v>46265</v>
      </c>
      <c r="N305" s="750">
        <v>1</v>
      </c>
      <c r="O305" s="747"/>
      <c r="P305" s="728" t="s">
        <v>600</v>
      </c>
      <c r="Q305" s="751">
        <v>18238.5</v>
      </c>
      <c r="R305" s="752">
        <v>46357</v>
      </c>
      <c r="S305" s="122" t="s">
        <v>777</v>
      </c>
      <c r="T305" s="122"/>
      <c r="U305" s="246"/>
      <c r="V305" s="247"/>
    </row>
    <row r="306" spans="1:22" x14ac:dyDescent="0.25">
      <c r="A306" s="747">
        <v>27</v>
      </c>
      <c r="B306" s="391"/>
      <c r="C306" s="747"/>
      <c r="D306" s="747" t="s">
        <v>395</v>
      </c>
      <c r="E306" s="747" t="s">
        <v>303</v>
      </c>
      <c r="F306" s="747" t="s">
        <v>611</v>
      </c>
      <c r="G306" s="747"/>
      <c r="H306" s="747" t="s">
        <v>616</v>
      </c>
      <c r="I306" s="748" t="s">
        <v>304</v>
      </c>
      <c r="J306" s="747" t="s">
        <v>333</v>
      </c>
      <c r="K306" s="749">
        <v>45978</v>
      </c>
      <c r="L306" s="749">
        <v>45978</v>
      </c>
      <c r="M306" s="726">
        <v>46265</v>
      </c>
      <c r="N306" s="750">
        <v>0.78904109589041094</v>
      </c>
      <c r="O306" s="747"/>
      <c r="P306" s="728" t="s">
        <v>600</v>
      </c>
      <c r="Q306" s="751">
        <v>27688.5</v>
      </c>
      <c r="R306" s="752">
        <v>46357</v>
      </c>
      <c r="S306" s="122" t="s">
        <v>777</v>
      </c>
      <c r="T306" s="122"/>
      <c r="U306" s="246"/>
      <c r="V306" s="247"/>
    </row>
    <row r="307" spans="1:22" x14ac:dyDescent="0.25">
      <c r="A307" s="747">
        <v>28</v>
      </c>
      <c r="B307" s="391"/>
      <c r="C307" s="747"/>
      <c r="D307" s="747" t="s">
        <v>397</v>
      </c>
      <c r="E307" s="747" t="s">
        <v>303</v>
      </c>
      <c r="F307" s="747" t="s">
        <v>620</v>
      </c>
      <c r="G307" s="747"/>
      <c r="H307" s="747"/>
      <c r="I307" s="748" t="s">
        <v>304</v>
      </c>
      <c r="J307" s="747" t="s">
        <v>333</v>
      </c>
      <c r="K307" s="749">
        <v>46006</v>
      </c>
      <c r="L307" s="749">
        <v>46006</v>
      </c>
      <c r="M307" s="726">
        <v>46265</v>
      </c>
      <c r="N307" s="750">
        <v>0.71232876712328763</v>
      </c>
      <c r="O307" s="747"/>
      <c r="P307" s="728" t="s">
        <v>600</v>
      </c>
      <c r="Q307" s="751">
        <v>31888.5</v>
      </c>
      <c r="R307" s="752">
        <v>46357</v>
      </c>
      <c r="S307" s="122" t="s">
        <v>777</v>
      </c>
      <c r="T307" s="122"/>
      <c r="U307" s="246"/>
      <c r="V307" s="247"/>
    </row>
    <row r="308" spans="1:22" x14ac:dyDescent="0.25">
      <c r="A308" s="747">
        <v>29</v>
      </c>
      <c r="B308" s="391"/>
      <c r="C308" s="747"/>
      <c r="D308" s="747" t="s">
        <v>399</v>
      </c>
      <c r="E308" s="747" t="s">
        <v>303</v>
      </c>
      <c r="F308" s="747" t="s">
        <v>620</v>
      </c>
      <c r="G308" s="747"/>
      <c r="H308" s="747"/>
      <c r="I308" s="748" t="s">
        <v>304</v>
      </c>
      <c r="J308" s="747" t="s">
        <v>356</v>
      </c>
      <c r="K308" s="749">
        <v>46006</v>
      </c>
      <c r="L308" s="749">
        <v>46006</v>
      </c>
      <c r="M308" s="726">
        <v>46265</v>
      </c>
      <c r="N308" s="750">
        <v>0.71232876712328763</v>
      </c>
      <c r="O308" s="747"/>
      <c r="P308" s="728" t="s">
        <v>600</v>
      </c>
      <c r="Q308" s="751">
        <v>21388.5</v>
      </c>
      <c r="R308" s="752">
        <v>46357</v>
      </c>
      <c r="S308" s="122" t="s">
        <v>777</v>
      </c>
      <c r="T308" s="122"/>
      <c r="U308" s="246"/>
      <c r="V308" s="247"/>
    </row>
    <row r="309" spans="1:22" x14ac:dyDescent="0.25">
      <c r="A309" s="747">
        <v>30</v>
      </c>
      <c r="B309" s="422"/>
      <c r="C309" s="747"/>
      <c r="D309" s="747" t="s">
        <v>381</v>
      </c>
      <c r="E309" s="747"/>
      <c r="F309" s="747" t="s">
        <v>611</v>
      </c>
      <c r="G309" s="747" t="s">
        <v>612</v>
      </c>
      <c r="H309" s="747" t="s">
        <v>616</v>
      </c>
      <c r="I309" s="748"/>
      <c r="J309" s="747" t="s">
        <v>309</v>
      </c>
      <c r="K309" s="749">
        <v>46055</v>
      </c>
      <c r="L309" s="749">
        <v>46055</v>
      </c>
      <c r="M309" s="726">
        <v>46265</v>
      </c>
      <c r="N309" s="750">
        <v>0.57808219178082187</v>
      </c>
      <c r="O309" s="747"/>
      <c r="P309" s="728" t="s">
        <v>600</v>
      </c>
      <c r="Q309" s="751">
        <v>16138.5</v>
      </c>
      <c r="R309" s="752">
        <v>46357</v>
      </c>
      <c r="S309" s="122" t="s">
        <v>777</v>
      </c>
      <c r="T309" s="122"/>
      <c r="U309" s="246"/>
      <c r="V309" s="247"/>
    </row>
    <row r="310" spans="1:22" x14ac:dyDescent="0.25">
      <c r="A310" s="747">
        <v>31</v>
      </c>
      <c r="B310" s="422"/>
      <c r="C310" s="747"/>
      <c r="D310" s="747" t="s">
        <v>352</v>
      </c>
      <c r="E310" s="747"/>
      <c r="F310" s="747" t="s">
        <v>611</v>
      </c>
      <c r="G310" s="747" t="s">
        <v>612</v>
      </c>
      <c r="H310" s="747" t="s">
        <v>616</v>
      </c>
      <c r="I310" s="748"/>
      <c r="J310" s="747" t="s">
        <v>356</v>
      </c>
      <c r="K310" s="749">
        <v>46083</v>
      </c>
      <c r="L310" s="749">
        <v>46083</v>
      </c>
      <c r="M310" s="726">
        <v>46265</v>
      </c>
      <c r="N310" s="750">
        <v>0.50136986301369868</v>
      </c>
      <c r="O310" s="747"/>
      <c r="P310" s="728" t="s">
        <v>600</v>
      </c>
      <c r="Q310" s="751">
        <v>16138.5</v>
      </c>
      <c r="R310" s="752">
        <v>46357</v>
      </c>
      <c r="S310" s="122" t="s">
        <v>777</v>
      </c>
      <c r="T310" s="122"/>
      <c r="U310" s="246"/>
      <c r="V310" s="247"/>
    </row>
    <row r="311" spans="1:22" x14ac:dyDescent="0.25">
      <c r="A311" s="747">
        <v>32</v>
      </c>
      <c r="B311" s="422"/>
      <c r="C311" s="747"/>
      <c r="D311" s="747" t="s">
        <v>414</v>
      </c>
      <c r="E311" s="747"/>
      <c r="F311" s="747" t="s">
        <v>620</v>
      </c>
      <c r="G311" s="747"/>
      <c r="H311" s="747"/>
      <c r="I311" s="748"/>
      <c r="J311" s="747" t="s">
        <v>333</v>
      </c>
      <c r="K311" s="749">
        <v>46104</v>
      </c>
      <c r="L311" s="749">
        <v>46104</v>
      </c>
      <c r="M311" s="726">
        <v>46265</v>
      </c>
      <c r="N311" s="750">
        <v>0.44383561643835617</v>
      </c>
      <c r="O311" s="747"/>
      <c r="P311" s="728" t="s">
        <v>600</v>
      </c>
      <c r="Q311" s="751">
        <v>35038.5</v>
      </c>
      <c r="R311" s="752">
        <v>46357</v>
      </c>
      <c r="S311" s="122" t="s">
        <v>777</v>
      </c>
      <c r="T311" s="122"/>
      <c r="U311" s="246"/>
      <c r="V311" s="247"/>
    </row>
    <row r="312" spans="1:22" x14ac:dyDescent="0.25">
      <c r="A312" s="747">
        <v>33</v>
      </c>
      <c r="B312" s="422"/>
      <c r="C312" s="747"/>
      <c r="D312" s="747" t="s">
        <v>648</v>
      </c>
      <c r="E312" s="747"/>
      <c r="F312" s="747"/>
      <c r="G312" s="747"/>
      <c r="H312" s="747"/>
      <c r="I312" s="748"/>
      <c r="J312" s="747" t="s">
        <v>650</v>
      </c>
      <c r="K312" s="749">
        <v>46155</v>
      </c>
      <c r="L312" s="749"/>
      <c r="M312" s="726"/>
      <c r="N312" s="750">
        <v>2.7397260273972603E-3</v>
      </c>
      <c r="O312" s="747"/>
      <c r="P312" s="728" t="s">
        <v>600</v>
      </c>
      <c r="Q312" s="751">
        <v>37138.5</v>
      </c>
      <c r="R312" s="752">
        <v>46357</v>
      </c>
      <c r="S312" s="122" t="s">
        <v>777</v>
      </c>
      <c r="T312" s="122"/>
      <c r="U312" s="246"/>
      <c r="V312" s="247"/>
    </row>
    <row r="313" spans="1:22" x14ac:dyDescent="0.25">
      <c r="A313" s="747">
        <v>34</v>
      </c>
      <c r="B313" s="422"/>
      <c r="C313" s="747"/>
      <c r="D313" s="747" t="s">
        <v>649</v>
      </c>
      <c r="E313" s="747"/>
      <c r="F313" s="747"/>
      <c r="G313" s="747"/>
      <c r="H313" s="747"/>
      <c r="I313" s="748"/>
      <c r="J313" s="747" t="s">
        <v>650</v>
      </c>
      <c r="K313" s="749">
        <v>46132</v>
      </c>
      <c r="L313" s="749"/>
      <c r="M313" s="726"/>
      <c r="N313" s="750">
        <v>2.7397260273972603E-3</v>
      </c>
      <c r="O313" s="747"/>
      <c r="P313" s="728" t="s">
        <v>600</v>
      </c>
      <c r="Q313" s="751">
        <v>40288.5</v>
      </c>
      <c r="R313" s="752">
        <v>46357</v>
      </c>
      <c r="S313" s="122" t="s">
        <v>777</v>
      </c>
      <c r="T313" s="122"/>
      <c r="U313" s="246"/>
      <c r="V313" s="247"/>
    </row>
    <row r="314" spans="1:22" x14ac:dyDescent="0.25">
      <c r="A314" s="747">
        <v>35</v>
      </c>
      <c r="B314" s="748"/>
      <c r="C314" s="747"/>
      <c r="D314" s="747" t="s">
        <v>416</v>
      </c>
      <c r="E314" s="747"/>
      <c r="F314" s="747" t="s">
        <v>611</v>
      </c>
      <c r="G314" s="747"/>
      <c r="H314" s="747"/>
      <c r="I314" s="748"/>
      <c r="J314" s="747"/>
      <c r="K314" s="749">
        <v>46211</v>
      </c>
      <c r="L314" s="749"/>
      <c r="M314" s="726"/>
      <c r="N314" s="747"/>
      <c r="O314" s="747"/>
      <c r="P314" s="728" t="s">
        <v>600</v>
      </c>
      <c r="Q314" s="751">
        <v>40288.5</v>
      </c>
      <c r="R314" s="752">
        <v>46357</v>
      </c>
      <c r="S314" s="122" t="s">
        <v>777</v>
      </c>
      <c r="T314" s="122"/>
      <c r="U314" s="246"/>
      <c r="V314" s="247"/>
    </row>
    <row r="315" spans="1:22" x14ac:dyDescent="0.25">
      <c r="A315" s="398">
        <v>1</v>
      </c>
      <c r="B315" s="402"/>
      <c r="C315" s="398"/>
      <c r="D315" s="398" t="s">
        <v>302</v>
      </c>
      <c r="E315" s="398" t="s">
        <v>303</v>
      </c>
      <c r="F315" s="398" t="s">
        <v>611</v>
      </c>
      <c r="G315" s="398" t="s">
        <v>612</v>
      </c>
      <c r="H315" s="398"/>
      <c r="I315" s="402" t="s">
        <v>304</v>
      </c>
      <c r="J315" s="398" t="s">
        <v>305</v>
      </c>
      <c r="K315" s="393">
        <v>44566</v>
      </c>
      <c r="L315" s="393">
        <v>45170</v>
      </c>
      <c r="M315" s="726">
        <v>46265</v>
      </c>
      <c r="N315" s="745">
        <v>3.0027397260273974</v>
      </c>
      <c r="O315" s="398">
        <v>65</v>
      </c>
      <c r="P315" s="728" t="s">
        <v>600</v>
      </c>
      <c r="Q315" s="744">
        <v>33988.5</v>
      </c>
      <c r="R315" s="395">
        <v>46388</v>
      </c>
      <c r="S315" s="122" t="s">
        <v>777</v>
      </c>
      <c r="T315" s="423">
        <v>510559.0575</v>
      </c>
      <c r="U315" s="246"/>
      <c r="V315" s="247"/>
    </row>
    <row r="316" spans="1:22" x14ac:dyDescent="0.25">
      <c r="A316" s="398">
        <v>2</v>
      </c>
      <c r="B316" s="402"/>
      <c r="C316" s="398"/>
      <c r="D316" s="398" t="s">
        <v>308</v>
      </c>
      <c r="E316" s="398" t="s">
        <v>303</v>
      </c>
      <c r="F316" s="398" t="s">
        <v>611</v>
      </c>
      <c r="G316" s="398" t="s">
        <v>612</v>
      </c>
      <c r="H316" s="398" t="s">
        <v>616</v>
      </c>
      <c r="I316" s="402" t="s">
        <v>304</v>
      </c>
      <c r="J316" s="398" t="s">
        <v>309</v>
      </c>
      <c r="K316" s="393">
        <v>44571</v>
      </c>
      <c r="L316" s="393">
        <v>45170</v>
      </c>
      <c r="M316" s="726">
        <v>46265</v>
      </c>
      <c r="N316" s="745">
        <v>3.0027397260273974</v>
      </c>
      <c r="O316" s="398">
        <v>68</v>
      </c>
      <c r="P316" s="728" t="s">
        <v>600</v>
      </c>
      <c r="Q316" s="744">
        <v>55116.6</v>
      </c>
      <c r="R316" s="395">
        <v>46388</v>
      </c>
      <c r="S316" s="122" t="s">
        <v>777</v>
      </c>
      <c r="T316" s="122"/>
      <c r="U316" s="246"/>
      <c r="V316" s="247"/>
    </row>
    <row r="317" spans="1:22" x14ac:dyDescent="0.25">
      <c r="A317" s="402">
        <v>3</v>
      </c>
      <c r="B317" s="402"/>
      <c r="C317" s="398"/>
      <c r="D317" s="398" t="s">
        <v>312</v>
      </c>
      <c r="E317" s="398" t="s">
        <v>303</v>
      </c>
      <c r="F317" s="398" t="s">
        <v>611</v>
      </c>
      <c r="G317" s="398" t="s">
        <v>612</v>
      </c>
      <c r="H317" s="398"/>
      <c r="I317" s="402" t="s">
        <v>304</v>
      </c>
      <c r="J317" s="398" t="s">
        <v>305</v>
      </c>
      <c r="K317" s="393">
        <v>44571</v>
      </c>
      <c r="L317" s="393">
        <v>45170</v>
      </c>
      <c r="M317" s="726">
        <v>46265</v>
      </c>
      <c r="N317" s="746">
        <v>3.0027397260273974</v>
      </c>
      <c r="O317" s="402">
        <v>68</v>
      </c>
      <c r="P317" s="728" t="s">
        <v>600</v>
      </c>
      <c r="Q317" s="744">
        <v>45390.45</v>
      </c>
      <c r="R317" s="395">
        <v>46388</v>
      </c>
      <c r="S317" s="122" t="s">
        <v>928</v>
      </c>
      <c r="T317" s="122"/>
      <c r="U317" s="246"/>
      <c r="V317" s="247"/>
    </row>
    <row r="318" spans="1:22" x14ac:dyDescent="0.25">
      <c r="A318" s="402">
        <v>4</v>
      </c>
      <c r="B318" s="402"/>
      <c r="C318" s="398"/>
      <c r="D318" s="398" t="s">
        <v>315</v>
      </c>
      <c r="E318" s="398" t="s">
        <v>303</v>
      </c>
      <c r="F318" s="398" t="s">
        <v>611</v>
      </c>
      <c r="G318" s="398" t="s">
        <v>612</v>
      </c>
      <c r="H318" s="398"/>
      <c r="I318" s="402" t="s">
        <v>304</v>
      </c>
      <c r="J318" s="398" t="s">
        <v>316</v>
      </c>
      <c r="K318" s="393">
        <v>44571</v>
      </c>
      <c r="L318" s="393">
        <v>45170</v>
      </c>
      <c r="M318" s="726">
        <v>46265</v>
      </c>
      <c r="N318" s="746">
        <v>3.0027397260273974</v>
      </c>
      <c r="O318" s="422">
        <v>68</v>
      </c>
      <c r="P318" s="735" t="s">
        <v>600</v>
      </c>
      <c r="Q318" s="744">
        <v>47355</v>
      </c>
      <c r="R318" s="395">
        <v>46388</v>
      </c>
      <c r="S318" s="122" t="s">
        <v>777</v>
      </c>
      <c r="T318" s="122"/>
      <c r="U318" s="246"/>
      <c r="V318" s="247"/>
    </row>
    <row r="319" spans="1:22" x14ac:dyDescent="0.25">
      <c r="A319" s="398">
        <v>5</v>
      </c>
      <c r="B319" s="402"/>
      <c r="C319" s="398"/>
      <c r="D319" s="398" t="s">
        <v>319</v>
      </c>
      <c r="E319" s="398" t="s">
        <v>303</v>
      </c>
      <c r="F319" s="398" t="s">
        <v>611</v>
      </c>
      <c r="G319" s="398" t="s">
        <v>612</v>
      </c>
      <c r="H319" s="398" t="s">
        <v>616</v>
      </c>
      <c r="I319" s="402" t="s">
        <v>304</v>
      </c>
      <c r="J319" s="398" t="s">
        <v>309</v>
      </c>
      <c r="K319" s="393">
        <v>44571</v>
      </c>
      <c r="L319" s="393">
        <v>45170</v>
      </c>
      <c r="M319" s="726">
        <v>46265</v>
      </c>
      <c r="N319" s="746">
        <v>3.0027397260273974</v>
      </c>
      <c r="O319" s="402">
        <v>65</v>
      </c>
      <c r="P319" s="728" t="s">
        <v>600</v>
      </c>
      <c r="Q319" s="744">
        <v>21750.75</v>
      </c>
      <c r="R319" s="395">
        <v>46388</v>
      </c>
      <c r="S319" s="122" t="s">
        <v>777</v>
      </c>
      <c r="T319" s="122"/>
      <c r="U319" s="246"/>
      <c r="V319" s="247"/>
    </row>
    <row r="320" spans="1:22" x14ac:dyDescent="0.25">
      <c r="A320" s="398">
        <v>6</v>
      </c>
      <c r="B320" s="402"/>
      <c r="C320" s="398"/>
      <c r="D320" s="398" t="s">
        <v>325</v>
      </c>
      <c r="E320" s="398" t="s">
        <v>303</v>
      </c>
      <c r="F320" s="398" t="s">
        <v>611</v>
      </c>
      <c r="G320" s="398" t="s">
        <v>612</v>
      </c>
      <c r="H320" s="398" t="s">
        <v>619</v>
      </c>
      <c r="I320" s="402" t="s">
        <v>304</v>
      </c>
      <c r="J320" s="398" t="s">
        <v>305</v>
      </c>
      <c r="K320" s="393">
        <v>44571</v>
      </c>
      <c r="L320" s="393">
        <v>45170</v>
      </c>
      <c r="M320" s="726">
        <v>46265</v>
      </c>
      <c r="N320" s="745">
        <v>3.0027397260273974</v>
      </c>
      <c r="O320" s="398">
        <v>60</v>
      </c>
      <c r="P320" s="728" t="s">
        <v>600</v>
      </c>
      <c r="Q320" s="744">
        <v>40461.75</v>
      </c>
      <c r="R320" s="395">
        <v>46388</v>
      </c>
      <c r="S320" s="122" t="s">
        <v>777</v>
      </c>
      <c r="T320" s="122"/>
      <c r="U320" s="246"/>
      <c r="V320" s="247"/>
    </row>
    <row r="321" spans="1:22" x14ac:dyDescent="0.25">
      <c r="A321" s="398">
        <v>7</v>
      </c>
      <c r="B321" s="402"/>
      <c r="C321" s="398"/>
      <c r="D321" s="398" t="s">
        <v>328</v>
      </c>
      <c r="E321" s="398" t="s">
        <v>303</v>
      </c>
      <c r="F321" s="398" t="s">
        <v>611</v>
      </c>
      <c r="G321" s="398" t="s">
        <v>612</v>
      </c>
      <c r="H321" s="398" t="s">
        <v>621</v>
      </c>
      <c r="I321" s="402" t="s">
        <v>304</v>
      </c>
      <c r="J321" s="398" t="s">
        <v>329</v>
      </c>
      <c r="K321" s="393">
        <v>44571</v>
      </c>
      <c r="L321" s="393">
        <v>45170</v>
      </c>
      <c r="M321" s="726">
        <v>46265</v>
      </c>
      <c r="N321" s="745">
        <v>3.0027397260273974</v>
      </c>
      <c r="O321" s="398">
        <v>48</v>
      </c>
      <c r="P321" s="728" t="s">
        <v>600</v>
      </c>
      <c r="Q321" s="744">
        <v>5587.7955000000002</v>
      </c>
      <c r="R321" s="395">
        <v>46388</v>
      </c>
      <c r="S321" s="122" t="s">
        <v>777</v>
      </c>
      <c r="T321" s="122"/>
      <c r="U321" s="246"/>
      <c r="V321" s="247"/>
    </row>
    <row r="322" spans="1:22" x14ac:dyDescent="0.25">
      <c r="A322" s="398">
        <v>8</v>
      </c>
      <c r="B322" s="402"/>
      <c r="C322" s="398"/>
      <c r="D322" s="398" t="s">
        <v>332</v>
      </c>
      <c r="E322" s="398" t="s">
        <v>303</v>
      </c>
      <c r="F322" s="398" t="s">
        <v>611</v>
      </c>
      <c r="G322" s="398" t="s">
        <v>612</v>
      </c>
      <c r="H322" s="398" t="s">
        <v>621</v>
      </c>
      <c r="I322" s="402" t="s">
        <v>304</v>
      </c>
      <c r="J322" s="398" t="s">
        <v>333</v>
      </c>
      <c r="K322" s="393">
        <v>44566</v>
      </c>
      <c r="L322" s="393">
        <v>45170</v>
      </c>
      <c r="M322" s="726">
        <v>46265</v>
      </c>
      <c r="N322" s="745">
        <v>3.0027397260273974</v>
      </c>
      <c r="O322" s="398">
        <v>35</v>
      </c>
      <c r="P322" s="728" t="s">
        <v>600</v>
      </c>
      <c r="Q322" s="744">
        <v>12988.5</v>
      </c>
      <c r="R322" s="395">
        <v>46388</v>
      </c>
      <c r="S322" s="122" t="s">
        <v>777</v>
      </c>
      <c r="T322" s="122"/>
      <c r="U322" s="246"/>
      <c r="V322" s="247"/>
    </row>
    <row r="323" spans="1:22" x14ac:dyDescent="0.25">
      <c r="A323" s="398">
        <v>9</v>
      </c>
      <c r="B323" s="402"/>
      <c r="C323" s="398"/>
      <c r="D323" s="398" t="s">
        <v>308</v>
      </c>
      <c r="E323" s="398" t="s">
        <v>303</v>
      </c>
      <c r="F323" s="398" t="s">
        <v>620</v>
      </c>
      <c r="G323" s="398"/>
      <c r="H323" s="398"/>
      <c r="I323" s="402" t="s">
        <v>336</v>
      </c>
      <c r="J323" s="398" t="s">
        <v>337</v>
      </c>
      <c r="K323" s="393">
        <v>44566</v>
      </c>
      <c r="L323" s="393">
        <v>45170</v>
      </c>
      <c r="M323" s="726">
        <v>46265</v>
      </c>
      <c r="N323" s="745">
        <v>3.0027397260273974</v>
      </c>
      <c r="O323" s="398">
        <v>59</v>
      </c>
      <c r="P323" s="728" t="s">
        <v>600</v>
      </c>
      <c r="Q323" s="744">
        <v>69688.5</v>
      </c>
      <c r="R323" s="395">
        <v>46388</v>
      </c>
      <c r="S323" s="122" t="s">
        <v>777</v>
      </c>
      <c r="T323" s="122"/>
      <c r="U323" s="246"/>
      <c r="V323" s="247"/>
    </row>
    <row r="324" spans="1:22" x14ac:dyDescent="0.25">
      <c r="A324" s="398">
        <v>10</v>
      </c>
      <c r="B324" s="402"/>
      <c r="C324" s="398"/>
      <c r="D324" s="398" t="s">
        <v>340</v>
      </c>
      <c r="E324" s="398" t="s">
        <v>303</v>
      </c>
      <c r="F324" s="398" t="s">
        <v>620</v>
      </c>
      <c r="G324" s="398"/>
      <c r="H324" s="398"/>
      <c r="I324" s="402" t="s">
        <v>304</v>
      </c>
      <c r="J324" s="398" t="s">
        <v>305</v>
      </c>
      <c r="K324" s="393">
        <v>44571</v>
      </c>
      <c r="L324" s="393">
        <v>45170</v>
      </c>
      <c r="M324" s="726">
        <v>46265</v>
      </c>
      <c r="N324" s="745">
        <v>3.0027397260273974</v>
      </c>
      <c r="O324" s="398">
        <v>52</v>
      </c>
      <c r="P324" s="728" t="s">
        <v>600</v>
      </c>
      <c r="Q324" s="744">
        <v>6688.5</v>
      </c>
      <c r="R324" s="395">
        <v>46388</v>
      </c>
      <c r="S324" s="122" t="s">
        <v>777</v>
      </c>
      <c r="T324" s="122"/>
      <c r="U324" s="246"/>
      <c r="V324" s="247"/>
    </row>
    <row r="325" spans="1:22" x14ac:dyDescent="0.25">
      <c r="A325" s="398">
        <v>11</v>
      </c>
      <c r="B325" s="402"/>
      <c r="C325" s="398"/>
      <c r="D325" s="398" t="s">
        <v>343</v>
      </c>
      <c r="E325" s="398" t="s">
        <v>303</v>
      </c>
      <c r="F325" s="398" t="s">
        <v>611</v>
      </c>
      <c r="G325" s="398" t="s">
        <v>612</v>
      </c>
      <c r="H325" s="398" t="s">
        <v>616</v>
      </c>
      <c r="I325" s="402" t="s">
        <v>304</v>
      </c>
      <c r="J325" s="398" t="s">
        <v>316</v>
      </c>
      <c r="K325" s="393">
        <v>44571</v>
      </c>
      <c r="L325" s="393">
        <v>45170</v>
      </c>
      <c r="M325" s="726">
        <v>46265</v>
      </c>
      <c r="N325" s="745">
        <v>3.0027397260273974</v>
      </c>
      <c r="O325" s="398">
        <v>63</v>
      </c>
      <c r="P325" s="728" t="s">
        <v>600</v>
      </c>
      <c r="Q325" s="744">
        <v>38811.15</v>
      </c>
      <c r="R325" s="395">
        <v>46388</v>
      </c>
      <c r="S325" s="122" t="s">
        <v>777</v>
      </c>
      <c r="T325" s="122"/>
      <c r="U325" s="246"/>
      <c r="V325" s="247"/>
    </row>
    <row r="326" spans="1:22" x14ac:dyDescent="0.25">
      <c r="A326" s="398">
        <v>12</v>
      </c>
      <c r="B326" s="402"/>
      <c r="C326" s="398"/>
      <c r="D326" s="398" t="s">
        <v>346</v>
      </c>
      <c r="E326" s="398" t="s">
        <v>303</v>
      </c>
      <c r="F326" s="398" t="s">
        <v>611</v>
      </c>
      <c r="G326" s="398" t="s">
        <v>612</v>
      </c>
      <c r="H326" s="398"/>
      <c r="I326" s="402" t="s">
        <v>304</v>
      </c>
      <c r="J326" s="398" t="s">
        <v>333</v>
      </c>
      <c r="K326" s="393">
        <v>44608</v>
      </c>
      <c r="L326" s="393">
        <v>45170</v>
      </c>
      <c r="M326" s="726">
        <v>46265</v>
      </c>
      <c r="N326" s="745">
        <v>3.0027397260273974</v>
      </c>
      <c r="O326" s="398">
        <v>66</v>
      </c>
      <c r="P326" s="728" t="s">
        <v>600</v>
      </c>
      <c r="Q326" s="744">
        <v>45013.5</v>
      </c>
      <c r="R326" s="395">
        <v>46388</v>
      </c>
      <c r="S326" s="122" t="s">
        <v>777</v>
      </c>
      <c r="T326" s="122"/>
      <c r="U326" s="246"/>
      <c r="V326" s="247"/>
    </row>
    <row r="327" spans="1:22" x14ac:dyDescent="0.25">
      <c r="A327" s="398">
        <v>13</v>
      </c>
      <c r="B327" s="402"/>
      <c r="C327" s="398"/>
      <c r="D327" s="398" t="s">
        <v>349</v>
      </c>
      <c r="E327" s="398" t="s">
        <v>303</v>
      </c>
      <c r="F327" s="398" t="s">
        <v>620</v>
      </c>
      <c r="G327" s="398"/>
      <c r="H327" s="398"/>
      <c r="I327" s="402" t="s">
        <v>304</v>
      </c>
      <c r="J327" s="398" t="s">
        <v>333</v>
      </c>
      <c r="K327" s="393">
        <v>44816</v>
      </c>
      <c r="L327" s="393">
        <v>45170</v>
      </c>
      <c r="M327" s="726">
        <v>46265</v>
      </c>
      <c r="N327" s="745">
        <v>3.0027397260273974</v>
      </c>
      <c r="O327" s="398">
        <v>55</v>
      </c>
      <c r="P327" s="728" t="s">
        <v>600</v>
      </c>
      <c r="Q327" s="744">
        <v>26638.5</v>
      </c>
      <c r="R327" s="395">
        <v>46388</v>
      </c>
      <c r="S327" s="122" t="s">
        <v>777</v>
      </c>
      <c r="T327" s="122"/>
      <c r="U327" s="246"/>
      <c r="V327" s="247"/>
    </row>
    <row r="328" spans="1:22" x14ac:dyDescent="0.25">
      <c r="A328" s="398">
        <v>14</v>
      </c>
      <c r="B328" s="402"/>
      <c r="C328" s="398"/>
      <c r="D328" s="398" t="s">
        <v>352</v>
      </c>
      <c r="E328" s="398" t="s">
        <v>303</v>
      </c>
      <c r="F328" s="398" t="s">
        <v>611</v>
      </c>
      <c r="G328" s="398" t="s">
        <v>612</v>
      </c>
      <c r="H328" s="398"/>
      <c r="I328" s="402" t="s">
        <v>304</v>
      </c>
      <c r="J328" s="398" t="s">
        <v>333</v>
      </c>
      <c r="K328" s="393">
        <v>44809</v>
      </c>
      <c r="L328" s="393">
        <v>45170</v>
      </c>
      <c r="M328" s="726">
        <v>46265</v>
      </c>
      <c r="N328" s="745">
        <v>3.0027397260273974</v>
      </c>
      <c r="O328" s="398">
        <v>38</v>
      </c>
      <c r="P328" s="728" t="s">
        <v>600</v>
      </c>
      <c r="Q328" s="744">
        <v>26638.5</v>
      </c>
      <c r="R328" s="395">
        <v>46388</v>
      </c>
      <c r="S328" s="122" t="s">
        <v>777</v>
      </c>
      <c r="T328" s="122"/>
      <c r="U328" s="246"/>
      <c r="V328" s="247"/>
    </row>
    <row r="329" spans="1:22" x14ac:dyDescent="0.25">
      <c r="A329" s="398">
        <v>15</v>
      </c>
      <c r="B329" s="402"/>
      <c r="C329" s="398"/>
      <c r="D329" s="398" t="s">
        <v>355</v>
      </c>
      <c r="E329" s="398" t="s">
        <v>303</v>
      </c>
      <c r="F329" s="398" t="s">
        <v>620</v>
      </c>
      <c r="G329" s="398"/>
      <c r="H329" s="398"/>
      <c r="I329" s="402" t="s">
        <v>304</v>
      </c>
      <c r="J329" s="398" t="s">
        <v>356</v>
      </c>
      <c r="K329" s="393">
        <v>44831</v>
      </c>
      <c r="L329" s="393">
        <v>45170</v>
      </c>
      <c r="M329" s="726">
        <v>46265</v>
      </c>
      <c r="N329" s="745">
        <v>3.0027397260273974</v>
      </c>
      <c r="O329" s="398">
        <v>39</v>
      </c>
      <c r="P329" s="728" t="s">
        <v>600</v>
      </c>
      <c r="Q329" s="744">
        <v>26638.5</v>
      </c>
      <c r="R329" s="395">
        <v>46388</v>
      </c>
      <c r="S329" s="122" t="s">
        <v>777</v>
      </c>
      <c r="T329" s="122"/>
      <c r="U329" s="246"/>
      <c r="V329" s="247"/>
    </row>
    <row r="330" spans="1:22" x14ac:dyDescent="0.25">
      <c r="A330" s="398">
        <v>16</v>
      </c>
      <c r="B330" s="402"/>
      <c r="C330" s="398"/>
      <c r="D330" s="398" t="s">
        <v>359</v>
      </c>
      <c r="E330" s="398" t="s">
        <v>303</v>
      </c>
      <c r="F330" s="398" t="s">
        <v>620</v>
      </c>
      <c r="G330" s="398"/>
      <c r="H330" s="398"/>
      <c r="I330" s="402" t="s">
        <v>304</v>
      </c>
      <c r="J330" s="398" t="s">
        <v>333</v>
      </c>
      <c r="K330" s="393">
        <v>44970</v>
      </c>
      <c r="L330" s="393">
        <v>45170</v>
      </c>
      <c r="M330" s="726">
        <v>46265</v>
      </c>
      <c r="N330" s="745">
        <v>3.0027397260273974</v>
      </c>
      <c r="O330" s="398">
        <v>39</v>
      </c>
      <c r="P330" s="728" t="s">
        <v>600</v>
      </c>
      <c r="Q330" s="744">
        <v>21388.5</v>
      </c>
      <c r="R330" s="395">
        <v>46388</v>
      </c>
      <c r="S330" s="122" t="s">
        <v>777</v>
      </c>
      <c r="T330" s="122"/>
      <c r="U330" s="246"/>
      <c r="V330" s="247"/>
    </row>
    <row r="331" spans="1:22" x14ac:dyDescent="0.25">
      <c r="A331" s="402">
        <v>17</v>
      </c>
      <c r="B331" s="402"/>
      <c r="C331" s="398"/>
      <c r="D331" s="398" t="s">
        <v>362</v>
      </c>
      <c r="E331" s="398" t="s">
        <v>303</v>
      </c>
      <c r="F331" s="398" t="s">
        <v>620</v>
      </c>
      <c r="G331" s="398"/>
      <c r="H331" s="398"/>
      <c r="I331" s="402" t="s">
        <v>304</v>
      </c>
      <c r="J331" s="398" t="s">
        <v>305</v>
      </c>
      <c r="K331" s="393">
        <v>45152</v>
      </c>
      <c r="L331" s="393">
        <v>45170</v>
      </c>
      <c r="M331" s="726">
        <v>46265</v>
      </c>
      <c r="N331" s="746">
        <v>3.0027397260273974</v>
      </c>
      <c r="O331" s="402">
        <v>45</v>
      </c>
      <c r="P331" s="728" t="s">
        <v>600</v>
      </c>
      <c r="Q331" s="740">
        <v>29138.5</v>
      </c>
      <c r="R331" s="395">
        <v>46388</v>
      </c>
      <c r="S331" s="122" t="s">
        <v>777</v>
      </c>
      <c r="T331" s="122"/>
      <c r="U331" s="246"/>
      <c r="V331" s="247"/>
    </row>
    <row r="332" spans="1:22" x14ac:dyDescent="0.25">
      <c r="A332" s="398">
        <v>18</v>
      </c>
      <c r="B332" s="402"/>
      <c r="C332" s="398"/>
      <c r="D332" s="398" t="s">
        <v>359</v>
      </c>
      <c r="E332" s="398" t="s">
        <v>303</v>
      </c>
      <c r="F332" s="398" t="s">
        <v>611</v>
      </c>
      <c r="G332" s="398" t="s">
        <v>612</v>
      </c>
      <c r="H332" s="398" t="s">
        <v>616</v>
      </c>
      <c r="I332" s="402" t="s">
        <v>304</v>
      </c>
      <c r="J332" s="398" t="s">
        <v>333</v>
      </c>
      <c r="K332" s="393">
        <v>45236</v>
      </c>
      <c r="L332" s="393">
        <v>45236</v>
      </c>
      <c r="M332" s="726">
        <v>46265</v>
      </c>
      <c r="N332" s="745">
        <v>2.8219178082191783</v>
      </c>
      <c r="O332" s="398">
        <v>37</v>
      </c>
      <c r="P332" s="728" t="s">
        <v>600</v>
      </c>
      <c r="Q332" s="744">
        <v>25063.5</v>
      </c>
      <c r="R332" s="395">
        <v>46388</v>
      </c>
      <c r="S332" s="122" t="s">
        <v>777</v>
      </c>
      <c r="T332" s="122"/>
      <c r="U332" s="246"/>
      <c r="V332" s="247"/>
    </row>
    <row r="333" spans="1:22" x14ac:dyDescent="0.25">
      <c r="A333" s="398">
        <v>19</v>
      </c>
      <c r="B333" s="402"/>
      <c r="C333" s="398"/>
      <c r="D333" s="398" t="s">
        <v>367</v>
      </c>
      <c r="E333" s="398" t="s">
        <v>303</v>
      </c>
      <c r="F333" s="398" t="s">
        <v>611</v>
      </c>
      <c r="G333" s="398" t="s">
        <v>612</v>
      </c>
      <c r="H333" s="398"/>
      <c r="I333" s="402" t="s">
        <v>304</v>
      </c>
      <c r="J333" s="398" t="s">
        <v>368</v>
      </c>
      <c r="K333" s="393">
        <v>45411</v>
      </c>
      <c r="L333" s="393">
        <v>45411</v>
      </c>
      <c r="M333" s="726">
        <v>46265</v>
      </c>
      <c r="N333" s="745">
        <v>2.3424657534246576</v>
      </c>
      <c r="O333" s="398">
        <v>59</v>
      </c>
      <c r="P333" s="728" t="s">
        <v>600</v>
      </c>
      <c r="Q333" s="744">
        <v>68638.5</v>
      </c>
      <c r="R333" s="395">
        <v>46388</v>
      </c>
      <c r="S333" s="122" t="s">
        <v>777</v>
      </c>
      <c r="T333" s="122"/>
      <c r="U333" s="246"/>
      <c r="V333" s="247"/>
    </row>
    <row r="334" spans="1:22" x14ac:dyDescent="0.25">
      <c r="A334" s="398">
        <v>20</v>
      </c>
      <c r="B334" s="402"/>
      <c r="C334" s="398"/>
      <c r="D334" s="398" t="s">
        <v>371</v>
      </c>
      <c r="E334" s="398" t="s">
        <v>303</v>
      </c>
      <c r="F334" s="398" t="s">
        <v>611</v>
      </c>
      <c r="G334" s="398"/>
      <c r="H334" s="398" t="s">
        <v>621</v>
      </c>
      <c r="I334" s="402" t="s">
        <v>304</v>
      </c>
      <c r="J334" s="398" t="s">
        <v>333</v>
      </c>
      <c r="K334" s="393">
        <v>45454</v>
      </c>
      <c r="L334" s="393">
        <v>45454</v>
      </c>
      <c r="M334" s="726">
        <v>46265</v>
      </c>
      <c r="N334" s="745">
        <v>2.2246575342465755</v>
      </c>
      <c r="O334" s="398">
        <v>38</v>
      </c>
      <c r="P334" s="728" t="s">
        <v>600</v>
      </c>
      <c r="Q334" s="744">
        <v>35038.5</v>
      </c>
      <c r="R334" s="395">
        <v>46388</v>
      </c>
      <c r="S334" s="122" t="s">
        <v>777</v>
      </c>
      <c r="T334" s="122"/>
      <c r="U334" s="246"/>
      <c r="V334" s="247"/>
    </row>
    <row r="335" spans="1:22" x14ac:dyDescent="0.25">
      <c r="A335" s="398">
        <v>21</v>
      </c>
      <c r="B335" s="402"/>
      <c r="C335" s="398"/>
      <c r="D335" s="398" t="s">
        <v>374</v>
      </c>
      <c r="E335" s="398" t="s">
        <v>303</v>
      </c>
      <c r="F335" s="398" t="s">
        <v>620</v>
      </c>
      <c r="G335" s="398"/>
      <c r="H335" s="398"/>
      <c r="I335" s="402" t="s">
        <v>304</v>
      </c>
      <c r="J335" s="398" t="s">
        <v>333</v>
      </c>
      <c r="K335" s="393">
        <v>45600</v>
      </c>
      <c r="L335" s="393">
        <v>45600</v>
      </c>
      <c r="M335" s="726">
        <v>46265</v>
      </c>
      <c r="N335" s="745">
        <v>1.8246575342465754</v>
      </c>
      <c r="O335" s="398">
        <v>65</v>
      </c>
      <c r="P335" s="728" t="s">
        <v>600</v>
      </c>
      <c r="Q335" s="744">
        <v>44488.5</v>
      </c>
      <c r="R335" s="395">
        <v>46388</v>
      </c>
      <c r="S335" s="122" t="s">
        <v>777</v>
      </c>
      <c r="T335" s="122"/>
      <c r="U335" s="246"/>
      <c r="V335" s="247"/>
    </row>
    <row r="336" spans="1:22" x14ac:dyDescent="0.25">
      <c r="A336" s="398">
        <v>22</v>
      </c>
      <c r="B336" s="402"/>
      <c r="C336" s="398"/>
      <c r="D336" s="398" t="s">
        <v>380</v>
      </c>
      <c r="E336" s="398" t="s">
        <v>303</v>
      </c>
      <c r="F336" s="398" t="s">
        <v>611</v>
      </c>
      <c r="G336" s="398" t="s">
        <v>612</v>
      </c>
      <c r="H336" s="398" t="s">
        <v>616</v>
      </c>
      <c r="I336" s="402" t="s">
        <v>304</v>
      </c>
      <c r="J336" s="398" t="s">
        <v>309</v>
      </c>
      <c r="K336" s="393">
        <v>45677</v>
      </c>
      <c r="L336" s="393">
        <v>45677</v>
      </c>
      <c r="M336" s="726">
        <v>46265</v>
      </c>
      <c r="N336" s="745">
        <v>1.6136986301369862</v>
      </c>
      <c r="O336" s="398">
        <v>65</v>
      </c>
      <c r="P336" s="728" t="s">
        <v>600</v>
      </c>
      <c r="Q336" s="744">
        <v>52888.5</v>
      </c>
      <c r="R336" s="395">
        <v>46388</v>
      </c>
      <c r="S336" s="122" t="s">
        <v>777</v>
      </c>
      <c r="T336" s="122"/>
      <c r="U336" s="246"/>
      <c r="V336" s="247"/>
    </row>
    <row r="337" spans="1:22" x14ac:dyDescent="0.25">
      <c r="A337" s="398">
        <v>23</v>
      </c>
      <c r="B337" s="402"/>
      <c r="C337" s="398"/>
      <c r="D337" s="398" t="s">
        <v>384</v>
      </c>
      <c r="E337" s="398" t="s">
        <v>303</v>
      </c>
      <c r="F337" s="398" t="s">
        <v>611</v>
      </c>
      <c r="G337" s="398"/>
      <c r="H337" s="398"/>
      <c r="I337" s="402" t="s">
        <v>304</v>
      </c>
      <c r="J337" s="398" t="s">
        <v>333</v>
      </c>
      <c r="K337" s="393">
        <v>45831</v>
      </c>
      <c r="L337" s="393">
        <v>45831</v>
      </c>
      <c r="M337" s="726">
        <v>46265</v>
      </c>
      <c r="N337" s="745">
        <v>1.1917808219178083</v>
      </c>
      <c r="O337" s="398">
        <v>40</v>
      </c>
      <c r="P337" s="728" t="s">
        <v>600</v>
      </c>
      <c r="Q337" s="744">
        <v>31888.5</v>
      </c>
      <c r="R337" s="395">
        <v>46388</v>
      </c>
      <c r="S337" s="122" t="s">
        <v>777</v>
      </c>
      <c r="T337" s="122"/>
      <c r="U337" s="246"/>
      <c r="V337" s="247"/>
    </row>
    <row r="338" spans="1:22" x14ac:dyDescent="0.25">
      <c r="A338" s="402">
        <v>24</v>
      </c>
      <c r="B338" s="391"/>
      <c r="C338" s="398"/>
      <c r="D338" s="398" t="s">
        <v>386</v>
      </c>
      <c r="E338" s="398" t="s">
        <v>303</v>
      </c>
      <c r="F338" s="398" t="s">
        <v>620</v>
      </c>
      <c r="G338" s="398"/>
      <c r="H338" s="398"/>
      <c r="I338" s="402" t="s">
        <v>304</v>
      </c>
      <c r="J338" s="398" t="s">
        <v>333</v>
      </c>
      <c r="K338" s="393">
        <v>45887</v>
      </c>
      <c r="L338" s="393">
        <v>45887</v>
      </c>
      <c r="M338" s="726">
        <v>46265</v>
      </c>
      <c r="N338" s="746">
        <v>1.0383561643835617</v>
      </c>
      <c r="O338" s="398"/>
      <c r="P338" s="728" t="s">
        <v>600</v>
      </c>
      <c r="Q338" s="740">
        <v>23388.5</v>
      </c>
      <c r="R338" s="395">
        <v>46388</v>
      </c>
      <c r="S338" s="122" t="s">
        <v>777</v>
      </c>
      <c r="T338" s="122"/>
      <c r="U338" s="246"/>
      <c r="V338" s="247"/>
    </row>
    <row r="339" spans="1:22" x14ac:dyDescent="0.25">
      <c r="A339" s="398">
        <v>25</v>
      </c>
      <c r="B339" s="391"/>
      <c r="C339" s="398"/>
      <c r="D339" s="398" t="s">
        <v>388</v>
      </c>
      <c r="E339" s="398" t="s">
        <v>303</v>
      </c>
      <c r="F339" s="398" t="s">
        <v>620</v>
      </c>
      <c r="G339" s="398"/>
      <c r="H339" s="398"/>
      <c r="I339" s="402" t="s">
        <v>389</v>
      </c>
      <c r="J339" s="398" t="s">
        <v>333</v>
      </c>
      <c r="K339" s="393">
        <v>45873</v>
      </c>
      <c r="L339" s="393">
        <v>45873</v>
      </c>
      <c r="M339" s="726">
        <v>46265</v>
      </c>
      <c r="N339" s="745">
        <v>1.0767123287671232</v>
      </c>
      <c r="O339" s="398"/>
      <c r="P339" s="728" t="s">
        <v>600</v>
      </c>
      <c r="Q339" s="744">
        <v>31888.5</v>
      </c>
      <c r="R339" s="395">
        <v>46388</v>
      </c>
      <c r="S339" s="122" t="s">
        <v>777</v>
      </c>
      <c r="T339" s="122"/>
      <c r="U339" s="246"/>
      <c r="V339" s="247"/>
    </row>
    <row r="340" spans="1:22" x14ac:dyDescent="0.25">
      <c r="A340" s="398">
        <v>26</v>
      </c>
      <c r="B340" s="391"/>
      <c r="C340" s="398"/>
      <c r="D340" s="398" t="s">
        <v>391</v>
      </c>
      <c r="E340" s="398" t="s">
        <v>303</v>
      </c>
      <c r="F340" s="398" t="s">
        <v>620</v>
      </c>
      <c r="G340" s="398"/>
      <c r="H340" s="398"/>
      <c r="I340" s="402" t="s">
        <v>304</v>
      </c>
      <c r="J340" s="398" t="s">
        <v>333</v>
      </c>
      <c r="K340" s="393">
        <v>45901</v>
      </c>
      <c r="L340" s="393">
        <v>45901</v>
      </c>
      <c r="M340" s="726">
        <v>46265</v>
      </c>
      <c r="N340" s="745">
        <v>1</v>
      </c>
      <c r="O340" s="398"/>
      <c r="P340" s="728" t="s">
        <v>600</v>
      </c>
      <c r="Q340" s="744">
        <v>18238.5</v>
      </c>
      <c r="R340" s="395">
        <v>46388</v>
      </c>
      <c r="S340" s="122" t="s">
        <v>777</v>
      </c>
      <c r="T340" s="122"/>
      <c r="U340" s="246"/>
      <c r="V340" s="247"/>
    </row>
    <row r="341" spans="1:22" x14ac:dyDescent="0.25">
      <c r="A341" s="398">
        <v>27</v>
      </c>
      <c r="B341" s="391"/>
      <c r="C341" s="398"/>
      <c r="D341" s="398" t="s">
        <v>395</v>
      </c>
      <c r="E341" s="398" t="s">
        <v>303</v>
      </c>
      <c r="F341" s="398" t="s">
        <v>611</v>
      </c>
      <c r="G341" s="398"/>
      <c r="H341" s="398" t="s">
        <v>616</v>
      </c>
      <c r="I341" s="402" t="s">
        <v>304</v>
      </c>
      <c r="J341" s="398" t="s">
        <v>333</v>
      </c>
      <c r="K341" s="393">
        <v>45978</v>
      </c>
      <c r="L341" s="393">
        <v>45978</v>
      </c>
      <c r="M341" s="726">
        <v>46265</v>
      </c>
      <c r="N341" s="745">
        <v>0.78904109589041094</v>
      </c>
      <c r="O341" s="398"/>
      <c r="P341" s="728" t="s">
        <v>600</v>
      </c>
      <c r="Q341" s="744">
        <v>27688.5</v>
      </c>
      <c r="R341" s="395">
        <v>46388</v>
      </c>
      <c r="S341" s="122" t="s">
        <v>777</v>
      </c>
      <c r="T341" s="122"/>
      <c r="U341" s="246"/>
      <c r="V341" s="247"/>
    </row>
    <row r="342" spans="1:22" x14ac:dyDescent="0.25">
      <c r="A342" s="398">
        <v>28</v>
      </c>
      <c r="B342" s="391"/>
      <c r="C342" s="398"/>
      <c r="D342" s="398" t="s">
        <v>397</v>
      </c>
      <c r="E342" s="398" t="s">
        <v>303</v>
      </c>
      <c r="F342" s="398" t="s">
        <v>620</v>
      </c>
      <c r="G342" s="398"/>
      <c r="H342" s="398"/>
      <c r="I342" s="402" t="s">
        <v>304</v>
      </c>
      <c r="J342" s="398" t="s">
        <v>333</v>
      </c>
      <c r="K342" s="393">
        <v>46006</v>
      </c>
      <c r="L342" s="393">
        <v>46006</v>
      </c>
      <c r="M342" s="726">
        <v>46265</v>
      </c>
      <c r="N342" s="745">
        <v>0.71232876712328763</v>
      </c>
      <c r="O342" s="398"/>
      <c r="P342" s="728" t="s">
        <v>600</v>
      </c>
      <c r="Q342" s="744">
        <v>31888.5</v>
      </c>
      <c r="R342" s="395">
        <v>46388</v>
      </c>
      <c r="S342" s="122" t="s">
        <v>777</v>
      </c>
      <c r="T342" s="122"/>
      <c r="U342" s="246"/>
      <c r="V342" s="247"/>
    </row>
    <row r="343" spans="1:22" x14ac:dyDescent="0.25">
      <c r="A343" s="398">
        <v>29</v>
      </c>
      <c r="B343" s="391"/>
      <c r="C343" s="398"/>
      <c r="D343" s="398" t="s">
        <v>399</v>
      </c>
      <c r="E343" s="398" t="s">
        <v>303</v>
      </c>
      <c r="F343" s="398" t="s">
        <v>620</v>
      </c>
      <c r="G343" s="398"/>
      <c r="H343" s="398"/>
      <c r="I343" s="402" t="s">
        <v>304</v>
      </c>
      <c r="J343" s="398" t="s">
        <v>356</v>
      </c>
      <c r="K343" s="393">
        <v>46006</v>
      </c>
      <c r="L343" s="393">
        <v>46006</v>
      </c>
      <c r="M343" s="726">
        <v>46265</v>
      </c>
      <c r="N343" s="745">
        <v>0.71232876712328763</v>
      </c>
      <c r="O343" s="398"/>
      <c r="P343" s="728" t="s">
        <v>600</v>
      </c>
      <c r="Q343" s="744">
        <v>21388.5</v>
      </c>
      <c r="R343" s="395">
        <v>46388</v>
      </c>
      <c r="S343" s="122" t="s">
        <v>777</v>
      </c>
      <c r="T343" s="122"/>
      <c r="U343" s="246"/>
      <c r="V343" s="247"/>
    </row>
    <row r="344" spans="1:22" x14ac:dyDescent="0.25">
      <c r="A344" s="398">
        <v>30</v>
      </c>
      <c r="B344" s="422"/>
      <c r="C344" s="398"/>
      <c r="D344" s="398" t="s">
        <v>381</v>
      </c>
      <c r="E344" s="398"/>
      <c r="F344" s="398" t="s">
        <v>611</v>
      </c>
      <c r="G344" s="398" t="s">
        <v>612</v>
      </c>
      <c r="H344" s="398" t="s">
        <v>616</v>
      </c>
      <c r="I344" s="402"/>
      <c r="J344" s="398" t="s">
        <v>309</v>
      </c>
      <c r="K344" s="393">
        <v>46055</v>
      </c>
      <c r="L344" s="393">
        <v>46055</v>
      </c>
      <c r="M344" s="726">
        <v>46265</v>
      </c>
      <c r="N344" s="745">
        <v>0.57808219178082187</v>
      </c>
      <c r="O344" s="398"/>
      <c r="P344" s="728" t="s">
        <v>600</v>
      </c>
      <c r="Q344" s="744">
        <v>16138.5</v>
      </c>
      <c r="R344" s="395">
        <v>46388</v>
      </c>
      <c r="S344" s="122" t="s">
        <v>777</v>
      </c>
      <c r="T344" s="122"/>
      <c r="U344" s="246"/>
      <c r="V344" s="247"/>
    </row>
    <row r="345" spans="1:22" x14ac:dyDescent="0.25">
      <c r="A345" s="398">
        <v>31</v>
      </c>
      <c r="B345" s="422"/>
      <c r="C345" s="398"/>
      <c r="D345" s="398" t="s">
        <v>352</v>
      </c>
      <c r="E345" s="398"/>
      <c r="F345" s="398" t="s">
        <v>611</v>
      </c>
      <c r="G345" s="398" t="s">
        <v>612</v>
      </c>
      <c r="H345" s="398" t="s">
        <v>616</v>
      </c>
      <c r="I345" s="402"/>
      <c r="J345" s="398" t="s">
        <v>356</v>
      </c>
      <c r="K345" s="393">
        <v>46083</v>
      </c>
      <c r="L345" s="393">
        <v>46083</v>
      </c>
      <c r="M345" s="726">
        <v>46265</v>
      </c>
      <c r="N345" s="745">
        <v>0.50136986301369868</v>
      </c>
      <c r="O345" s="398"/>
      <c r="P345" s="728" t="s">
        <v>600</v>
      </c>
      <c r="Q345" s="744">
        <v>16138.5</v>
      </c>
      <c r="R345" s="395">
        <v>46388</v>
      </c>
      <c r="S345" s="122" t="s">
        <v>777</v>
      </c>
      <c r="T345" s="122"/>
      <c r="U345" s="246"/>
      <c r="V345" s="247"/>
    </row>
    <row r="346" spans="1:22" x14ac:dyDescent="0.25">
      <c r="A346" s="398">
        <v>32</v>
      </c>
      <c r="B346" s="422"/>
      <c r="C346" s="398"/>
      <c r="D346" s="398" t="s">
        <v>414</v>
      </c>
      <c r="E346" s="398"/>
      <c r="F346" s="398" t="s">
        <v>620</v>
      </c>
      <c r="G346" s="398"/>
      <c r="H346" s="398"/>
      <c r="I346" s="402"/>
      <c r="J346" s="398" t="s">
        <v>333</v>
      </c>
      <c r="K346" s="393">
        <v>46104</v>
      </c>
      <c r="L346" s="393">
        <v>46104</v>
      </c>
      <c r="M346" s="726">
        <v>46265</v>
      </c>
      <c r="N346" s="745">
        <v>0.44383561643835617</v>
      </c>
      <c r="O346" s="398"/>
      <c r="P346" s="728" t="s">
        <v>600</v>
      </c>
      <c r="Q346" s="744">
        <v>35038.5</v>
      </c>
      <c r="R346" s="395">
        <v>46388</v>
      </c>
      <c r="S346" s="122" t="s">
        <v>777</v>
      </c>
      <c r="T346" s="122"/>
      <c r="U346" s="246"/>
      <c r="V346" s="247"/>
    </row>
    <row r="347" spans="1:22" x14ac:dyDescent="0.25">
      <c r="A347" s="398">
        <v>33</v>
      </c>
      <c r="B347" s="422"/>
      <c r="C347" s="398"/>
      <c r="D347" s="398" t="s">
        <v>648</v>
      </c>
      <c r="E347" s="398"/>
      <c r="F347" s="398"/>
      <c r="G347" s="398"/>
      <c r="H347" s="398"/>
      <c r="I347" s="402"/>
      <c r="J347" s="398" t="s">
        <v>650</v>
      </c>
      <c r="K347" s="393">
        <v>46155</v>
      </c>
      <c r="L347" s="393"/>
      <c r="M347" s="726"/>
      <c r="N347" s="745">
        <v>2.7397260273972603E-3</v>
      </c>
      <c r="O347" s="398"/>
      <c r="P347" s="728" t="s">
        <v>600</v>
      </c>
      <c r="Q347" s="744">
        <v>37138.5</v>
      </c>
      <c r="R347" s="395">
        <v>46388</v>
      </c>
      <c r="S347" s="122" t="s">
        <v>777</v>
      </c>
      <c r="T347" s="122"/>
      <c r="U347" s="246"/>
      <c r="V347" s="247"/>
    </row>
    <row r="348" spans="1:22" x14ac:dyDescent="0.25">
      <c r="A348" s="398">
        <v>34</v>
      </c>
      <c r="B348" s="422"/>
      <c r="C348" s="398"/>
      <c r="D348" s="398" t="s">
        <v>649</v>
      </c>
      <c r="E348" s="398"/>
      <c r="F348" s="398"/>
      <c r="G348" s="398"/>
      <c r="H348" s="398"/>
      <c r="I348" s="402"/>
      <c r="J348" s="398" t="s">
        <v>650</v>
      </c>
      <c r="K348" s="393">
        <v>46132</v>
      </c>
      <c r="L348" s="393"/>
      <c r="M348" s="726"/>
      <c r="N348" s="745">
        <v>2.7397260273972603E-3</v>
      </c>
      <c r="O348" s="398"/>
      <c r="P348" s="728" t="s">
        <v>600</v>
      </c>
      <c r="Q348" s="744">
        <v>40288.5</v>
      </c>
      <c r="R348" s="395">
        <v>46388</v>
      </c>
      <c r="S348" s="122" t="s">
        <v>777</v>
      </c>
      <c r="T348" s="122"/>
      <c r="U348" s="246"/>
      <c r="V348" s="247"/>
    </row>
    <row r="349" spans="1:22" x14ac:dyDescent="0.25">
      <c r="A349" s="398">
        <v>35</v>
      </c>
      <c r="B349" s="402"/>
      <c r="C349" s="398"/>
      <c r="D349" s="398" t="s">
        <v>416</v>
      </c>
      <c r="E349" s="398"/>
      <c r="F349" s="398" t="s">
        <v>611</v>
      </c>
      <c r="G349" s="398"/>
      <c r="H349" s="398"/>
      <c r="I349" s="402"/>
      <c r="J349" s="398"/>
      <c r="K349" s="393">
        <v>46211</v>
      </c>
      <c r="L349" s="393"/>
      <c r="M349" s="726"/>
      <c r="N349" s="398"/>
      <c r="O349" s="398"/>
      <c r="P349" s="728" t="s">
        <v>600</v>
      </c>
      <c r="Q349" s="744">
        <v>40288.5</v>
      </c>
      <c r="R349" s="395">
        <v>46388</v>
      </c>
      <c r="S349" s="122" t="s">
        <v>777</v>
      </c>
      <c r="T349" s="122"/>
      <c r="U349" s="246"/>
      <c r="V349" s="247"/>
    </row>
    <row r="350" spans="1:22" x14ac:dyDescent="0.25">
      <c r="A350" s="763">
        <v>1</v>
      </c>
      <c r="B350" s="764"/>
      <c r="C350" s="763"/>
      <c r="D350" s="763" t="s">
        <v>302</v>
      </c>
      <c r="E350" s="763" t="s">
        <v>303</v>
      </c>
      <c r="F350" s="763" t="s">
        <v>611</v>
      </c>
      <c r="G350" s="763" t="s">
        <v>612</v>
      </c>
      <c r="H350" s="763"/>
      <c r="I350" s="764" t="s">
        <v>304</v>
      </c>
      <c r="J350" s="763" t="s">
        <v>305</v>
      </c>
      <c r="K350" s="765">
        <v>44566</v>
      </c>
      <c r="L350" s="765">
        <v>45170</v>
      </c>
      <c r="M350" s="726">
        <v>46265</v>
      </c>
      <c r="N350" s="766">
        <v>3.0027397260273974</v>
      </c>
      <c r="O350" s="763">
        <v>65</v>
      </c>
      <c r="P350" s="728" t="s">
        <v>600</v>
      </c>
      <c r="Q350" s="767">
        <v>33988.5</v>
      </c>
      <c r="R350" s="768">
        <v>46419</v>
      </c>
      <c r="S350" s="122" t="s">
        <v>777</v>
      </c>
      <c r="T350" s="423">
        <v>510559.0575</v>
      </c>
      <c r="U350" s="246"/>
      <c r="V350" s="247"/>
    </row>
    <row r="351" spans="1:22" x14ac:dyDescent="0.25">
      <c r="A351" s="763">
        <v>2</v>
      </c>
      <c r="B351" s="764"/>
      <c r="C351" s="763"/>
      <c r="D351" s="763" t="s">
        <v>308</v>
      </c>
      <c r="E351" s="763" t="s">
        <v>303</v>
      </c>
      <c r="F351" s="763" t="s">
        <v>611</v>
      </c>
      <c r="G351" s="763" t="s">
        <v>612</v>
      </c>
      <c r="H351" s="763" t="s">
        <v>616</v>
      </c>
      <c r="I351" s="764" t="s">
        <v>304</v>
      </c>
      <c r="J351" s="763" t="s">
        <v>309</v>
      </c>
      <c r="K351" s="765">
        <v>44571</v>
      </c>
      <c r="L351" s="765">
        <v>45170</v>
      </c>
      <c r="M351" s="726">
        <v>46265</v>
      </c>
      <c r="N351" s="766">
        <v>3.0027397260273974</v>
      </c>
      <c r="O351" s="763">
        <v>68</v>
      </c>
      <c r="P351" s="728" t="s">
        <v>600</v>
      </c>
      <c r="Q351" s="767">
        <v>55116.6</v>
      </c>
      <c r="R351" s="768">
        <v>46419</v>
      </c>
      <c r="S351" s="122" t="s">
        <v>777</v>
      </c>
      <c r="T351" s="122"/>
      <c r="U351" s="246"/>
      <c r="V351" s="247"/>
    </row>
    <row r="352" spans="1:22" x14ac:dyDescent="0.25">
      <c r="A352" s="764">
        <v>3</v>
      </c>
      <c r="B352" s="764"/>
      <c r="C352" s="763"/>
      <c r="D352" s="763" t="s">
        <v>312</v>
      </c>
      <c r="E352" s="763" t="s">
        <v>303</v>
      </c>
      <c r="F352" s="763" t="s">
        <v>611</v>
      </c>
      <c r="G352" s="763" t="s">
        <v>612</v>
      </c>
      <c r="H352" s="763"/>
      <c r="I352" s="764" t="s">
        <v>304</v>
      </c>
      <c r="J352" s="763" t="s">
        <v>305</v>
      </c>
      <c r="K352" s="765">
        <v>44571</v>
      </c>
      <c r="L352" s="765">
        <v>45170</v>
      </c>
      <c r="M352" s="726">
        <v>46265</v>
      </c>
      <c r="N352" s="769">
        <v>3.0027397260273974</v>
      </c>
      <c r="O352" s="764">
        <v>68</v>
      </c>
      <c r="P352" s="728" t="s">
        <v>600</v>
      </c>
      <c r="Q352" s="767">
        <v>45390.45</v>
      </c>
      <c r="R352" s="768">
        <v>46419</v>
      </c>
      <c r="S352" s="122" t="s">
        <v>928</v>
      </c>
      <c r="T352" s="122"/>
      <c r="U352" s="246"/>
      <c r="V352" s="247"/>
    </row>
    <row r="353" spans="1:22" x14ac:dyDescent="0.25">
      <c r="A353" s="764">
        <v>4</v>
      </c>
      <c r="B353" s="764"/>
      <c r="C353" s="763"/>
      <c r="D353" s="763" t="s">
        <v>315</v>
      </c>
      <c r="E353" s="763" t="s">
        <v>303</v>
      </c>
      <c r="F353" s="763" t="s">
        <v>611</v>
      </c>
      <c r="G353" s="763" t="s">
        <v>612</v>
      </c>
      <c r="H353" s="763"/>
      <c r="I353" s="764" t="s">
        <v>304</v>
      </c>
      <c r="J353" s="763" t="s">
        <v>316</v>
      </c>
      <c r="K353" s="765">
        <v>44571</v>
      </c>
      <c r="L353" s="765">
        <v>45170</v>
      </c>
      <c r="M353" s="726">
        <v>46265</v>
      </c>
      <c r="N353" s="769">
        <v>3.0027397260273974</v>
      </c>
      <c r="O353" s="770">
        <v>68</v>
      </c>
      <c r="P353" s="735" t="s">
        <v>600</v>
      </c>
      <c r="Q353" s="767">
        <v>47355</v>
      </c>
      <c r="R353" s="768">
        <v>46419</v>
      </c>
      <c r="S353" s="122" t="s">
        <v>777</v>
      </c>
      <c r="T353" s="122"/>
      <c r="U353" s="246"/>
      <c r="V353" s="247"/>
    </row>
    <row r="354" spans="1:22" x14ac:dyDescent="0.25">
      <c r="A354" s="763">
        <v>5</v>
      </c>
      <c r="B354" s="764"/>
      <c r="C354" s="763"/>
      <c r="D354" s="763" t="s">
        <v>319</v>
      </c>
      <c r="E354" s="763" t="s">
        <v>303</v>
      </c>
      <c r="F354" s="763" t="s">
        <v>611</v>
      </c>
      <c r="G354" s="763" t="s">
        <v>612</v>
      </c>
      <c r="H354" s="763" t="s">
        <v>616</v>
      </c>
      <c r="I354" s="764" t="s">
        <v>304</v>
      </c>
      <c r="J354" s="763" t="s">
        <v>309</v>
      </c>
      <c r="K354" s="765">
        <v>44571</v>
      </c>
      <c r="L354" s="765">
        <v>45170</v>
      </c>
      <c r="M354" s="726">
        <v>46265</v>
      </c>
      <c r="N354" s="769">
        <v>3.0027397260273974</v>
      </c>
      <c r="O354" s="764">
        <v>65</v>
      </c>
      <c r="P354" s="728" t="s">
        <v>600</v>
      </c>
      <c r="Q354" s="767">
        <v>21750.75</v>
      </c>
      <c r="R354" s="768">
        <v>46419</v>
      </c>
      <c r="S354" s="122" t="s">
        <v>777</v>
      </c>
      <c r="T354" s="122"/>
      <c r="U354" s="246"/>
      <c r="V354" s="247"/>
    </row>
    <row r="355" spans="1:22" x14ac:dyDescent="0.25">
      <c r="A355" s="763">
        <v>6</v>
      </c>
      <c r="B355" s="764"/>
      <c r="C355" s="763"/>
      <c r="D355" s="763" t="s">
        <v>325</v>
      </c>
      <c r="E355" s="763" t="s">
        <v>303</v>
      </c>
      <c r="F355" s="763" t="s">
        <v>611</v>
      </c>
      <c r="G355" s="763" t="s">
        <v>612</v>
      </c>
      <c r="H355" s="763" t="s">
        <v>619</v>
      </c>
      <c r="I355" s="764" t="s">
        <v>304</v>
      </c>
      <c r="J355" s="763" t="s">
        <v>305</v>
      </c>
      <c r="K355" s="765">
        <v>44571</v>
      </c>
      <c r="L355" s="765">
        <v>45170</v>
      </c>
      <c r="M355" s="726">
        <v>46265</v>
      </c>
      <c r="N355" s="766">
        <v>3.0027397260273974</v>
      </c>
      <c r="O355" s="763">
        <v>60</v>
      </c>
      <c r="P355" s="728" t="s">
        <v>600</v>
      </c>
      <c r="Q355" s="767">
        <v>40461.75</v>
      </c>
      <c r="R355" s="768">
        <v>46419</v>
      </c>
      <c r="S355" s="122" t="s">
        <v>777</v>
      </c>
      <c r="T355" s="122"/>
      <c r="U355" s="246"/>
      <c r="V355" s="247"/>
    </row>
    <row r="356" spans="1:22" x14ac:dyDescent="0.25">
      <c r="A356" s="763">
        <v>7</v>
      </c>
      <c r="B356" s="764"/>
      <c r="C356" s="763"/>
      <c r="D356" s="763" t="s">
        <v>328</v>
      </c>
      <c r="E356" s="763" t="s">
        <v>303</v>
      </c>
      <c r="F356" s="763" t="s">
        <v>611</v>
      </c>
      <c r="G356" s="763" t="s">
        <v>612</v>
      </c>
      <c r="H356" s="763" t="s">
        <v>621</v>
      </c>
      <c r="I356" s="764" t="s">
        <v>304</v>
      </c>
      <c r="J356" s="763" t="s">
        <v>329</v>
      </c>
      <c r="K356" s="765">
        <v>44571</v>
      </c>
      <c r="L356" s="765">
        <v>45170</v>
      </c>
      <c r="M356" s="726">
        <v>46265</v>
      </c>
      <c r="N356" s="766">
        <v>3.0027397260273974</v>
      </c>
      <c r="O356" s="763">
        <v>48</v>
      </c>
      <c r="P356" s="728" t="s">
        <v>600</v>
      </c>
      <c r="Q356" s="767">
        <v>5587.7955000000002</v>
      </c>
      <c r="R356" s="768">
        <v>46419</v>
      </c>
      <c r="S356" s="122" t="s">
        <v>777</v>
      </c>
      <c r="T356" s="122"/>
      <c r="U356" s="246"/>
      <c r="V356" s="247"/>
    </row>
    <row r="357" spans="1:22" x14ac:dyDescent="0.25">
      <c r="A357" s="763">
        <v>8</v>
      </c>
      <c r="B357" s="764"/>
      <c r="C357" s="763"/>
      <c r="D357" s="763" t="s">
        <v>332</v>
      </c>
      <c r="E357" s="763" t="s">
        <v>303</v>
      </c>
      <c r="F357" s="763" t="s">
        <v>611</v>
      </c>
      <c r="G357" s="763" t="s">
        <v>612</v>
      </c>
      <c r="H357" s="763" t="s">
        <v>621</v>
      </c>
      <c r="I357" s="764" t="s">
        <v>304</v>
      </c>
      <c r="J357" s="763" t="s">
        <v>333</v>
      </c>
      <c r="K357" s="765">
        <v>44566</v>
      </c>
      <c r="L357" s="765">
        <v>45170</v>
      </c>
      <c r="M357" s="726">
        <v>46265</v>
      </c>
      <c r="N357" s="766">
        <v>3.0027397260273974</v>
      </c>
      <c r="O357" s="763">
        <v>35</v>
      </c>
      <c r="P357" s="728" t="s">
        <v>600</v>
      </c>
      <c r="Q357" s="767">
        <v>12988.5</v>
      </c>
      <c r="R357" s="768">
        <v>46419</v>
      </c>
      <c r="S357" s="122" t="s">
        <v>777</v>
      </c>
      <c r="T357" s="122"/>
      <c r="U357" s="246"/>
      <c r="V357" s="247"/>
    </row>
    <row r="358" spans="1:22" x14ac:dyDescent="0.25">
      <c r="A358" s="763">
        <v>9</v>
      </c>
      <c r="B358" s="764"/>
      <c r="C358" s="763"/>
      <c r="D358" s="763" t="s">
        <v>308</v>
      </c>
      <c r="E358" s="763" t="s">
        <v>303</v>
      </c>
      <c r="F358" s="763" t="s">
        <v>620</v>
      </c>
      <c r="G358" s="763"/>
      <c r="H358" s="763"/>
      <c r="I358" s="764" t="s">
        <v>336</v>
      </c>
      <c r="J358" s="763" t="s">
        <v>337</v>
      </c>
      <c r="K358" s="765">
        <v>44566</v>
      </c>
      <c r="L358" s="765">
        <v>45170</v>
      </c>
      <c r="M358" s="726">
        <v>46265</v>
      </c>
      <c r="N358" s="766">
        <v>3.0027397260273974</v>
      </c>
      <c r="O358" s="763">
        <v>59</v>
      </c>
      <c r="P358" s="728" t="s">
        <v>600</v>
      </c>
      <c r="Q358" s="767">
        <v>69688.5</v>
      </c>
      <c r="R358" s="768">
        <v>46419</v>
      </c>
      <c r="S358" s="122" t="s">
        <v>777</v>
      </c>
      <c r="T358" s="122"/>
      <c r="U358" s="246"/>
      <c r="V358" s="247"/>
    </row>
    <row r="359" spans="1:22" x14ac:dyDescent="0.25">
      <c r="A359" s="763">
        <v>10</v>
      </c>
      <c r="B359" s="764"/>
      <c r="C359" s="763"/>
      <c r="D359" s="763" t="s">
        <v>340</v>
      </c>
      <c r="E359" s="763" t="s">
        <v>303</v>
      </c>
      <c r="F359" s="763" t="s">
        <v>620</v>
      </c>
      <c r="G359" s="763"/>
      <c r="H359" s="763"/>
      <c r="I359" s="764" t="s">
        <v>304</v>
      </c>
      <c r="J359" s="763" t="s">
        <v>305</v>
      </c>
      <c r="K359" s="765">
        <v>44571</v>
      </c>
      <c r="L359" s="765">
        <v>45170</v>
      </c>
      <c r="M359" s="726">
        <v>46265</v>
      </c>
      <c r="N359" s="766">
        <v>3.0027397260273974</v>
      </c>
      <c r="O359" s="763">
        <v>52</v>
      </c>
      <c r="P359" s="728" t="s">
        <v>600</v>
      </c>
      <c r="Q359" s="767">
        <v>6688.5</v>
      </c>
      <c r="R359" s="768">
        <v>46419</v>
      </c>
      <c r="S359" s="122" t="s">
        <v>777</v>
      </c>
      <c r="T359" s="122"/>
      <c r="U359" s="246"/>
      <c r="V359" s="247"/>
    </row>
    <row r="360" spans="1:22" x14ac:dyDescent="0.25">
      <c r="A360" s="763">
        <v>11</v>
      </c>
      <c r="B360" s="764"/>
      <c r="C360" s="763"/>
      <c r="D360" s="763" t="s">
        <v>343</v>
      </c>
      <c r="E360" s="763" t="s">
        <v>303</v>
      </c>
      <c r="F360" s="763" t="s">
        <v>611</v>
      </c>
      <c r="G360" s="763" t="s">
        <v>612</v>
      </c>
      <c r="H360" s="763" t="s">
        <v>616</v>
      </c>
      <c r="I360" s="764" t="s">
        <v>304</v>
      </c>
      <c r="J360" s="763" t="s">
        <v>316</v>
      </c>
      <c r="K360" s="765">
        <v>44571</v>
      </c>
      <c r="L360" s="765">
        <v>45170</v>
      </c>
      <c r="M360" s="726">
        <v>46265</v>
      </c>
      <c r="N360" s="766">
        <v>3.0027397260273974</v>
      </c>
      <c r="O360" s="763">
        <v>63</v>
      </c>
      <c r="P360" s="728" t="s">
        <v>600</v>
      </c>
      <c r="Q360" s="767">
        <v>38811.15</v>
      </c>
      <c r="R360" s="768">
        <v>46419</v>
      </c>
      <c r="S360" s="122" t="s">
        <v>777</v>
      </c>
      <c r="T360" s="122"/>
      <c r="U360" s="246"/>
      <c r="V360" s="247"/>
    </row>
    <row r="361" spans="1:22" x14ac:dyDescent="0.25">
      <c r="A361" s="763">
        <v>12</v>
      </c>
      <c r="B361" s="764"/>
      <c r="C361" s="763"/>
      <c r="D361" s="763" t="s">
        <v>346</v>
      </c>
      <c r="E361" s="763" t="s">
        <v>303</v>
      </c>
      <c r="F361" s="763" t="s">
        <v>611</v>
      </c>
      <c r="G361" s="763" t="s">
        <v>612</v>
      </c>
      <c r="H361" s="763"/>
      <c r="I361" s="764" t="s">
        <v>304</v>
      </c>
      <c r="J361" s="763" t="s">
        <v>333</v>
      </c>
      <c r="K361" s="765">
        <v>44608</v>
      </c>
      <c r="L361" s="765">
        <v>45170</v>
      </c>
      <c r="M361" s="726">
        <v>46265</v>
      </c>
      <c r="N361" s="766">
        <v>3.0027397260273974</v>
      </c>
      <c r="O361" s="763">
        <v>66</v>
      </c>
      <c r="P361" s="728" t="s">
        <v>600</v>
      </c>
      <c r="Q361" s="767">
        <v>45013.5</v>
      </c>
      <c r="R361" s="768">
        <v>46419</v>
      </c>
      <c r="S361" s="122" t="s">
        <v>777</v>
      </c>
      <c r="T361" s="122"/>
      <c r="U361" s="246"/>
      <c r="V361" s="247"/>
    </row>
    <row r="362" spans="1:22" x14ac:dyDescent="0.25">
      <c r="A362" s="763">
        <v>13</v>
      </c>
      <c r="B362" s="764"/>
      <c r="C362" s="763"/>
      <c r="D362" s="763" t="s">
        <v>349</v>
      </c>
      <c r="E362" s="763" t="s">
        <v>303</v>
      </c>
      <c r="F362" s="763" t="s">
        <v>620</v>
      </c>
      <c r="G362" s="763"/>
      <c r="H362" s="763"/>
      <c r="I362" s="764" t="s">
        <v>304</v>
      </c>
      <c r="J362" s="763" t="s">
        <v>333</v>
      </c>
      <c r="K362" s="765">
        <v>44816</v>
      </c>
      <c r="L362" s="765">
        <v>45170</v>
      </c>
      <c r="M362" s="726">
        <v>46265</v>
      </c>
      <c r="N362" s="766">
        <v>3.0027397260273974</v>
      </c>
      <c r="O362" s="763">
        <v>55</v>
      </c>
      <c r="P362" s="728" t="s">
        <v>600</v>
      </c>
      <c r="Q362" s="767">
        <v>26638.5</v>
      </c>
      <c r="R362" s="768">
        <v>46419</v>
      </c>
      <c r="S362" s="122" t="s">
        <v>777</v>
      </c>
      <c r="T362" s="122"/>
      <c r="U362" s="246"/>
      <c r="V362" s="247"/>
    </row>
    <row r="363" spans="1:22" x14ac:dyDescent="0.25">
      <c r="A363" s="763">
        <v>14</v>
      </c>
      <c r="B363" s="764"/>
      <c r="C363" s="763"/>
      <c r="D363" s="763" t="s">
        <v>352</v>
      </c>
      <c r="E363" s="763" t="s">
        <v>303</v>
      </c>
      <c r="F363" s="763" t="s">
        <v>611</v>
      </c>
      <c r="G363" s="763" t="s">
        <v>612</v>
      </c>
      <c r="H363" s="763"/>
      <c r="I363" s="764" t="s">
        <v>304</v>
      </c>
      <c r="J363" s="763" t="s">
        <v>333</v>
      </c>
      <c r="K363" s="765">
        <v>44809</v>
      </c>
      <c r="L363" s="765">
        <v>45170</v>
      </c>
      <c r="M363" s="726">
        <v>46265</v>
      </c>
      <c r="N363" s="766">
        <v>3.0027397260273974</v>
      </c>
      <c r="O363" s="763">
        <v>38</v>
      </c>
      <c r="P363" s="728" t="s">
        <v>600</v>
      </c>
      <c r="Q363" s="767">
        <v>26638.5</v>
      </c>
      <c r="R363" s="768">
        <v>46419</v>
      </c>
      <c r="S363" s="122" t="s">
        <v>777</v>
      </c>
      <c r="T363" s="122"/>
      <c r="U363" s="246"/>
      <c r="V363" s="247"/>
    </row>
    <row r="364" spans="1:22" x14ac:dyDescent="0.25">
      <c r="A364" s="763">
        <v>15</v>
      </c>
      <c r="B364" s="764"/>
      <c r="C364" s="763"/>
      <c r="D364" s="763" t="s">
        <v>355</v>
      </c>
      <c r="E364" s="763" t="s">
        <v>303</v>
      </c>
      <c r="F364" s="763" t="s">
        <v>620</v>
      </c>
      <c r="G364" s="763"/>
      <c r="H364" s="763"/>
      <c r="I364" s="764" t="s">
        <v>304</v>
      </c>
      <c r="J364" s="763" t="s">
        <v>356</v>
      </c>
      <c r="K364" s="765">
        <v>44831</v>
      </c>
      <c r="L364" s="765">
        <v>45170</v>
      </c>
      <c r="M364" s="726">
        <v>46265</v>
      </c>
      <c r="N364" s="766">
        <v>3.0027397260273974</v>
      </c>
      <c r="O364" s="763">
        <v>39</v>
      </c>
      <c r="P364" s="728" t="s">
        <v>600</v>
      </c>
      <c r="Q364" s="767">
        <v>26638.5</v>
      </c>
      <c r="R364" s="768">
        <v>46419</v>
      </c>
      <c r="S364" s="122" t="s">
        <v>777</v>
      </c>
      <c r="T364" s="122"/>
      <c r="U364" s="246"/>
      <c r="V364" s="247"/>
    </row>
    <row r="365" spans="1:22" x14ac:dyDescent="0.25">
      <c r="A365" s="763">
        <v>16</v>
      </c>
      <c r="B365" s="764"/>
      <c r="C365" s="763"/>
      <c r="D365" s="763" t="s">
        <v>359</v>
      </c>
      <c r="E365" s="763" t="s">
        <v>303</v>
      </c>
      <c r="F365" s="763" t="s">
        <v>620</v>
      </c>
      <c r="G365" s="763"/>
      <c r="H365" s="763"/>
      <c r="I365" s="764" t="s">
        <v>304</v>
      </c>
      <c r="J365" s="763" t="s">
        <v>333</v>
      </c>
      <c r="K365" s="765">
        <v>44970</v>
      </c>
      <c r="L365" s="765">
        <v>45170</v>
      </c>
      <c r="M365" s="726">
        <v>46265</v>
      </c>
      <c r="N365" s="766">
        <v>3.0027397260273974</v>
      </c>
      <c r="O365" s="763">
        <v>39</v>
      </c>
      <c r="P365" s="728" t="s">
        <v>600</v>
      </c>
      <c r="Q365" s="767">
        <v>21388.5</v>
      </c>
      <c r="R365" s="768">
        <v>46419</v>
      </c>
      <c r="S365" s="122" t="s">
        <v>777</v>
      </c>
      <c r="T365" s="122"/>
      <c r="U365" s="246"/>
      <c r="V365" s="247"/>
    </row>
    <row r="366" spans="1:22" x14ac:dyDescent="0.25">
      <c r="A366" s="764">
        <v>17</v>
      </c>
      <c r="B366" s="764"/>
      <c r="C366" s="763"/>
      <c r="D366" s="763" t="s">
        <v>362</v>
      </c>
      <c r="E366" s="763" t="s">
        <v>303</v>
      </c>
      <c r="F366" s="763" t="s">
        <v>620</v>
      </c>
      <c r="G366" s="763"/>
      <c r="H366" s="763"/>
      <c r="I366" s="764" t="s">
        <v>304</v>
      </c>
      <c r="J366" s="763" t="s">
        <v>305</v>
      </c>
      <c r="K366" s="765">
        <v>45152</v>
      </c>
      <c r="L366" s="765">
        <v>45170</v>
      </c>
      <c r="M366" s="726">
        <v>46265</v>
      </c>
      <c r="N366" s="769">
        <v>3.0027397260273974</v>
      </c>
      <c r="O366" s="764">
        <v>45</v>
      </c>
      <c r="P366" s="728" t="s">
        <v>600</v>
      </c>
      <c r="Q366" s="740">
        <v>29138.5</v>
      </c>
      <c r="R366" s="768">
        <v>46419</v>
      </c>
      <c r="S366" s="122" t="s">
        <v>777</v>
      </c>
      <c r="T366" s="122"/>
      <c r="U366" s="246"/>
      <c r="V366" s="247"/>
    </row>
    <row r="367" spans="1:22" x14ac:dyDescent="0.25">
      <c r="A367" s="763">
        <v>18</v>
      </c>
      <c r="B367" s="764"/>
      <c r="C367" s="763"/>
      <c r="D367" s="763" t="s">
        <v>359</v>
      </c>
      <c r="E367" s="763" t="s">
        <v>303</v>
      </c>
      <c r="F367" s="763" t="s">
        <v>611</v>
      </c>
      <c r="G367" s="763" t="s">
        <v>612</v>
      </c>
      <c r="H367" s="763" t="s">
        <v>616</v>
      </c>
      <c r="I367" s="764" t="s">
        <v>304</v>
      </c>
      <c r="J367" s="763" t="s">
        <v>333</v>
      </c>
      <c r="K367" s="765">
        <v>45236</v>
      </c>
      <c r="L367" s="765">
        <v>45236</v>
      </c>
      <c r="M367" s="726">
        <v>46265</v>
      </c>
      <c r="N367" s="766">
        <v>2.8219178082191783</v>
      </c>
      <c r="O367" s="763">
        <v>37</v>
      </c>
      <c r="P367" s="728" t="s">
        <v>600</v>
      </c>
      <c r="Q367" s="767">
        <v>25063.5</v>
      </c>
      <c r="R367" s="768">
        <v>46419</v>
      </c>
      <c r="S367" s="122" t="s">
        <v>777</v>
      </c>
      <c r="T367" s="122"/>
      <c r="U367" s="246"/>
      <c r="V367" s="247"/>
    </row>
    <row r="368" spans="1:22" x14ac:dyDescent="0.25">
      <c r="A368" s="763">
        <v>19</v>
      </c>
      <c r="B368" s="764"/>
      <c r="C368" s="763"/>
      <c r="D368" s="763" t="s">
        <v>367</v>
      </c>
      <c r="E368" s="763" t="s">
        <v>303</v>
      </c>
      <c r="F368" s="763" t="s">
        <v>611</v>
      </c>
      <c r="G368" s="763" t="s">
        <v>612</v>
      </c>
      <c r="H368" s="763"/>
      <c r="I368" s="764" t="s">
        <v>304</v>
      </c>
      <c r="J368" s="763" t="s">
        <v>368</v>
      </c>
      <c r="K368" s="765">
        <v>45411</v>
      </c>
      <c r="L368" s="765">
        <v>45411</v>
      </c>
      <c r="M368" s="726">
        <v>46265</v>
      </c>
      <c r="N368" s="766">
        <v>2.3424657534246576</v>
      </c>
      <c r="O368" s="763">
        <v>59</v>
      </c>
      <c r="P368" s="728" t="s">
        <v>600</v>
      </c>
      <c r="Q368" s="767">
        <v>68638.5</v>
      </c>
      <c r="R368" s="768">
        <v>46419</v>
      </c>
      <c r="S368" s="122" t="s">
        <v>777</v>
      </c>
      <c r="T368" s="122"/>
      <c r="U368" s="246"/>
      <c r="V368" s="247"/>
    </row>
    <row r="369" spans="1:22" x14ac:dyDescent="0.25">
      <c r="A369" s="763">
        <v>20</v>
      </c>
      <c r="B369" s="764"/>
      <c r="C369" s="763"/>
      <c r="D369" s="763" t="s">
        <v>371</v>
      </c>
      <c r="E369" s="763" t="s">
        <v>303</v>
      </c>
      <c r="F369" s="763" t="s">
        <v>611</v>
      </c>
      <c r="G369" s="763"/>
      <c r="H369" s="763" t="s">
        <v>621</v>
      </c>
      <c r="I369" s="764" t="s">
        <v>304</v>
      </c>
      <c r="J369" s="763" t="s">
        <v>333</v>
      </c>
      <c r="K369" s="765">
        <v>45454</v>
      </c>
      <c r="L369" s="765">
        <v>45454</v>
      </c>
      <c r="M369" s="726">
        <v>46265</v>
      </c>
      <c r="N369" s="766">
        <v>2.2246575342465755</v>
      </c>
      <c r="O369" s="763">
        <v>38</v>
      </c>
      <c r="P369" s="728" t="s">
        <v>600</v>
      </c>
      <c r="Q369" s="767">
        <v>35038.5</v>
      </c>
      <c r="R369" s="768">
        <v>46419</v>
      </c>
      <c r="S369" s="122" t="s">
        <v>777</v>
      </c>
      <c r="T369" s="122"/>
      <c r="U369" s="246"/>
      <c r="V369" s="247"/>
    </row>
    <row r="370" spans="1:22" x14ac:dyDescent="0.25">
      <c r="A370" s="763">
        <v>21</v>
      </c>
      <c r="B370" s="764"/>
      <c r="C370" s="763"/>
      <c r="D370" s="763" t="s">
        <v>374</v>
      </c>
      <c r="E370" s="763" t="s">
        <v>303</v>
      </c>
      <c r="F370" s="763" t="s">
        <v>620</v>
      </c>
      <c r="G370" s="763"/>
      <c r="H370" s="763"/>
      <c r="I370" s="764" t="s">
        <v>304</v>
      </c>
      <c r="J370" s="763" t="s">
        <v>333</v>
      </c>
      <c r="K370" s="765">
        <v>45600</v>
      </c>
      <c r="L370" s="765">
        <v>45600</v>
      </c>
      <c r="M370" s="726">
        <v>46265</v>
      </c>
      <c r="N370" s="766">
        <v>1.8246575342465754</v>
      </c>
      <c r="O370" s="763">
        <v>65</v>
      </c>
      <c r="P370" s="728" t="s">
        <v>600</v>
      </c>
      <c r="Q370" s="767">
        <v>44488.5</v>
      </c>
      <c r="R370" s="768">
        <v>46419</v>
      </c>
      <c r="S370" s="122" t="s">
        <v>777</v>
      </c>
      <c r="T370" s="122"/>
      <c r="U370" s="246"/>
      <c r="V370" s="247"/>
    </row>
    <row r="371" spans="1:22" x14ac:dyDescent="0.25">
      <c r="A371" s="763">
        <v>22</v>
      </c>
      <c r="B371" s="764"/>
      <c r="C371" s="763"/>
      <c r="D371" s="763" t="s">
        <v>380</v>
      </c>
      <c r="E371" s="763" t="s">
        <v>303</v>
      </c>
      <c r="F371" s="763" t="s">
        <v>611</v>
      </c>
      <c r="G371" s="763" t="s">
        <v>612</v>
      </c>
      <c r="H371" s="763" t="s">
        <v>616</v>
      </c>
      <c r="I371" s="764" t="s">
        <v>304</v>
      </c>
      <c r="J371" s="763" t="s">
        <v>309</v>
      </c>
      <c r="K371" s="765">
        <v>45677</v>
      </c>
      <c r="L371" s="765">
        <v>45677</v>
      </c>
      <c r="M371" s="726">
        <v>46265</v>
      </c>
      <c r="N371" s="766">
        <v>1.6136986301369862</v>
      </c>
      <c r="O371" s="763">
        <v>65</v>
      </c>
      <c r="P371" s="728" t="s">
        <v>600</v>
      </c>
      <c r="Q371" s="767">
        <v>52888.5</v>
      </c>
      <c r="R371" s="768">
        <v>46419</v>
      </c>
      <c r="S371" s="122" t="s">
        <v>777</v>
      </c>
      <c r="T371" s="122"/>
      <c r="U371" s="246"/>
      <c r="V371" s="247"/>
    </row>
    <row r="372" spans="1:22" x14ac:dyDescent="0.25">
      <c r="A372" s="763">
        <v>23</v>
      </c>
      <c r="B372" s="764"/>
      <c r="C372" s="763"/>
      <c r="D372" s="763" t="s">
        <v>384</v>
      </c>
      <c r="E372" s="763" t="s">
        <v>303</v>
      </c>
      <c r="F372" s="763" t="s">
        <v>611</v>
      </c>
      <c r="G372" s="763"/>
      <c r="H372" s="763"/>
      <c r="I372" s="764" t="s">
        <v>304</v>
      </c>
      <c r="J372" s="763" t="s">
        <v>333</v>
      </c>
      <c r="K372" s="765">
        <v>45831</v>
      </c>
      <c r="L372" s="765">
        <v>45831</v>
      </c>
      <c r="M372" s="726">
        <v>46265</v>
      </c>
      <c r="N372" s="766">
        <v>1.1917808219178083</v>
      </c>
      <c r="O372" s="763">
        <v>40</v>
      </c>
      <c r="P372" s="728" t="s">
        <v>600</v>
      </c>
      <c r="Q372" s="767">
        <v>31888.5</v>
      </c>
      <c r="R372" s="768">
        <v>46419</v>
      </c>
      <c r="S372" s="122" t="s">
        <v>777</v>
      </c>
      <c r="T372" s="122"/>
      <c r="U372" s="246"/>
      <c r="V372" s="247"/>
    </row>
    <row r="373" spans="1:22" x14ac:dyDescent="0.25">
      <c r="A373" s="764">
        <v>24</v>
      </c>
      <c r="B373" s="391"/>
      <c r="C373" s="763"/>
      <c r="D373" s="763" t="s">
        <v>386</v>
      </c>
      <c r="E373" s="763" t="s">
        <v>303</v>
      </c>
      <c r="F373" s="763" t="s">
        <v>620</v>
      </c>
      <c r="G373" s="763"/>
      <c r="H373" s="763"/>
      <c r="I373" s="764" t="s">
        <v>304</v>
      </c>
      <c r="J373" s="763" t="s">
        <v>333</v>
      </c>
      <c r="K373" s="765">
        <v>45887</v>
      </c>
      <c r="L373" s="765">
        <v>45887</v>
      </c>
      <c r="M373" s="726">
        <v>46265</v>
      </c>
      <c r="N373" s="769">
        <v>1.0383561643835617</v>
      </c>
      <c r="O373" s="763"/>
      <c r="P373" s="728" t="s">
        <v>600</v>
      </c>
      <c r="Q373" s="740">
        <v>23388.5</v>
      </c>
      <c r="R373" s="768">
        <v>46419</v>
      </c>
      <c r="S373" s="122" t="s">
        <v>777</v>
      </c>
      <c r="T373" s="122"/>
      <c r="U373" s="246"/>
      <c r="V373" s="247"/>
    </row>
    <row r="374" spans="1:22" x14ac:dyDescent="0.25">
      <c r="A374" s="763">
        <v>25</v>
      </c>
      <c r="B374" s="391"/>
      <c r="C374" s="763"/>
      <c r="D374" s="763" t="s">
        <v>388</v>
      </c>
      <c r="E374" s="763" t="s">
        <v>303</v>
      </c>
      <c r="F374" s="763" t="s">
        <v>620</v>
      </c>
      <c r="G374" s="763"/>
      <c r="H374" s="763"/>
      <c r="I374" s="764" t="s">
        <v>389</v>
      </c>
      <c r="J374" s="763" t="s">
        <v>333</v>
      </c>
      <c r="K374" s="765">
        <v>45873</v>
      </c>
      <c r="L374" s="765">
        <v>45873</v>
      </c>
      <c r="M374" s="726">
        <v>46265</v>
      </c>
      <c r="N374" s="766">
        <v>1.0767123287671232</v>
      </c>
      <c r="O374" s="763"/>
      <c r="P374" s="728" t="s">
        <v>600</v>
      </c>
      <c r="Q374" s="767">
        <v>31888.5</v>
      </c>
      <c r="R374" s="768">
        <v>46419</v>
      </c>
      <c r="S374" s="122" t="s">
        <v>777</v>
      </c>
      <c r="T374" s="122"/>
      <c r="U374" s="246"/>
      <c r="V374" s="247"/>
    </row>
    <row r="375" spans="1:22" x14ac:dyDescent="0.25">
      <c r="A375" s="763">
        <v>26</v>
      </c>
      <c r="B375" s="391"/>
      <c r="C375" s="763"/>
      <c r="D375" s="763" t="s">
        <v>391</v>
      </c>
      <c r="E375" s="763" t="s">
        <v>303</v>
      </c>
      <c r="F375" s="763" t="s">
        <v>620</v>
      </c>
      <c r="G375" s="763"/>
      <c r="H375" s="763"/>
      <c r="I375" s="764" t="s">
        <v>304</v>
      </c>
      <c r="J375" s="763" t="s">
        <v>333</v>
      </c>
      <c r="K375" s="765">
        <v>45901</v>
      </c>
      <c r="L375" s="765">
        <v>45901</v>
      </c>
      <c r="M375" s="726">
        <v>46265</v>
      </c>
      <c r="N375" s="766">
        <v>1</v>
      </c>
      <c r="O375" s="763"/>
      <c r="P375" s="728" t="s">
        <v>600</v>
      </c>
      <c r="Q375" s="767">
        <v>18238.5</v>
      </c>
      <c r="R375" s="768">
        <v>46419</v>
      </c>
      <c r="S375" s="122" t="s">
        <v>777</v>
      </c>
      <c r="T375" s="122"/>
      <c r="U375" s="246"/>
      <c r="V375" s="247"/>
    </row>
    <row r="376" spans="1:22" x14ac:dyDescent="0.25">
      <c r="A376" s="763">
        <v>27</v>
      </c>
      <c r="B376" s="391"/>
      <c r="C376" s="763"/>
      <c r="D376" s="763" t="s">
        <v>395</v>
      </c>
      <c r="E376" s="763" t="s">
        <v>303</v>
      </c>
      <c r="F376" s="763" t="s">
        <v>611</v>
      </c>
      <c r="G376" s="763"/>
      <c r="H376" s="763" t="s">
        <v>616</v>
      </c>
      <c r="I376" s="764" t="s">
        <v>304</v>
      </c>
      <c r="J376" s="763" t="s">
        <v>333</v>
      </c>
      <c r="K376" s="765">
        <v>45978</v>
      </c>
      <c r="L376" s="765">
        <v>45978</v>
      </c>
      <c r="M376" s="726">
        <v>46265</v>
      </c>
      <c r="N376" s="766">
        <v>0.78904109589041094</v>
      </c>
      <c r="O376" s="763"/>
      <c r="P376" s="728" t="s">
        <v>600</v>
      </c>
      <c r="Q376" s="767">
        <v>27688.5</v>
      </c>
      <c r="R376" s="768">
        <v>46419</v>
      </c>
      <c r="S376" s="122" t="s">
        <v>777</v>
      </c>
      <c r="T376" s="122"/>
      <c r="U376" s="246"/>
      <c r="V376" s="247"/>
    </row>
    <row r="377" spans="1:22" x14ac:dyDescent="0.25">
      <c r="A377" s="763">
        <v>28</v>
      </c>
      <c r="B377" s="391"/>
      <c r="C377" s="763"/>
      <c r="D377" s="763" t="s">
        <v>397</v>
      </c>
      <c r="E377" s="763" t="s">
        <v>303</v>
      </c>
      <c r="F377" s="763" t="s">
        <v>620</v>
      </c>
      <c r="G377" s="763"/>
      <c r="H377" s="763"/>
      <c r="I377" s="764" t="s">
        <v>304</v>
      </c>
      <c r="J377" s="763" t="s">
        <v>333</v>
      </c>
      <c r="K377" s="765">
        <v>46006</v>
      </c>
      <c r="L377" s="765">
        <v>46006</v>
      </c>
      <c r="M377" s="726">
        <v>46265</v>
      </c>
      <c r="N377" s="766">
        <v>0.71232876712328763</v>
      </c>
      <c r="O377" s="763"/>
      <c r="P377" s="728" t="s">
        <v>600</v>
      </c>
      <c r="Q377" s="767">
        <v>31888.5</v>
      </c>
      <c r="R377" s="768">
        <v>46419</v>
      </c>
      <c r="S377" s="122" t="s">
        <v>777</v>
      </c>
      <c r="T377" s="122"/>
      <c r="U377" s="246"/>
      <c r="V377" s="247"/>
    </row>
    <row r="378" spans="1:22" x14ac:dyDescent="0.25">
      <c r="A378" s="763">
        <v>29</v>
      </c>
      <c r="B378" s="391"/>
      <c r="C378" s="763"/>
      <c r="D378" s="763" t="s">
        <v>399</v>
      </c>
      <c r="E378" s="763" t="s">
        <v>303</v>
      </c>
      <c r="F378" s="763" t="s">
        <v>620</v>
      </c>
      <c r="G378" s="763"/>
      <c r="H378" s="763"/>
      <c r="I378" s="764" t="s">
        <v>304</v>
      </c>
      <c r="J378" s="763" t="s">
        <v>356</v>
      </c>
      <c r="K378" s="765">
        <v>46006</v>
      </c>
      <c r="L378" s="765">
        <v>46006</v>
      </c>
      <c r="M378" s="726">
        <v>46265</v>
      </c>
      <c r="N378" s="766">
        <v>0.71232876712328763</v>
      </c>
      <c r="O378" s="763"/>
      <c r="P378" s="728" t="s">
        <v>600</v>
      </c>
      <c r="Q378" s="767">
        <v>21388.5</v>
      </c>
      <c r="R378" s="768">
        <v>46419</v>
      </c>
      <c r="S378" s="122" t="s">
        <v>777</v>
      </c>
      <c r="T378" s="122"/>
      <c r="U378" s="246"/>
      <c r="V378" s="247"/>
    </row>
    <row r="379" spans="1:22" x14ac:dyDescent="0.25">
      <c r="A379" s="763">
        <v>30</v>
      </c>
      <c r="B379" s="422"/>
      <c r="C379" s="763"/>
      <c r="D379" s="763" t="s">
        <v>381</v>
      </c>
      <c r="E379" s="763"/>
      <c r="F379" s="763" t="s">
        <v>611</v>
      </c>
      <c r="G379" s="763" t="s">
        <v>612</v>
      </c>
      <c r="H379" s="763" t="s">
        <v>616</v>
      </c>
      <c r="I379" s="764"/>
      <c r="J379" s="763" t="s">
        <v>309</v>
      </c>
      <c r="K379" s="765">
        <v>46055</v>
      </c>
      <c r="L379" s="765">
        <v>46055</v>
      </c>
      <c r="M379" s="726">
        <v>46265</v>
      </c>
      <c r="N379" s="766">
        <v>0.57808219178082187</v>
      </c>
      <c r="O379" s="763"/>
      <c r="P379" s="728" t="s">
        <v>600</v>
      </c>
      <c r="Q379" s="767">
        <v>16138.5</v>
      </c>
      <c r="R379" s="768">
        <v>46419</v>
      </c>
      <c r="S379" s="122" t="s">
        <v>777</v>
      </c>
      <c r="T379" s="122"/>
      <c r="U379" s="246"/>
      <c r="V379" s="247"/>
    </row>
    <row r="380" spans="1:22" x14ac:dyDescent="0.25">
      <c r="A380" s="763">
        <v>31</v>
      </c>
      <c r="B380" s="422"/>
      <c r="C380" s="763"/>
      <c r="D380" s="763" t="s">
        <v>352</v>
      </c>
      <c r="E380" s="763"/>
      <c r="F380" s="763" t="s">
        <v>611</v>
      </c>
      <c r="G380" s="763" t="s">
        <v>612</v>
      </c>
      <c r="H380" s="763" t="s">
        <v>616</v>
      </c>
      <c r="I380" s="764"/>
      <c r="J380" s="763" t="s">
        <v>356</v>
      </c>
      <c r="K380" s="765">
        <v>46083</v>
      </c>
      <c r="L380" s="765">
        <v>46083</v>
      </c>
      <c r="M380" s="726">
        <v>46265</v>
      </c>
      <c r="N380" s="766">
        <v>0.50136986301369868</v>
      </c>
      <c r="O380" s="763"/>
      <c r="P380" s="728" t="s">
        <v>600</v>
      </c>
      <c r="Q380" s="767">
        <v>16138.5</v>
      </c>
      <c r="R380" s="768">
        <v>46419</v>
      </c>
      <c r="S380" s="122" t="s">
        <v>777</v>
      </c>
      <c r="T380" s="122"/>
      <c r="U380" s="246"/>
      <c r="V380" s="247"/>
    </row>
    <row r="381" spans="1:22" x14ac:dyDescent="0.25">
      <c r="A381" s="763">
        <v>32</v>
      </c>
      <c r="B381" s="422"/>
      <c r="C381" s="763"/>
      <c r="D381" s="763" t="s">
        <v>414</v>
      </c>
      <c r="E381" s="763"/>
      <c r="F381" s="763" t="s">
        <v>620</v>
      </c>
      <c r="G381" s="763"/>
      <c r="H381" s="763"/>
      <c r="I381" s="764"/>
      <c r="J381" s="763" t="s">
        <v>333</v>
      </c>
      <c r="K381" s="765">
        <v>46104</v>
      </c>
      <c r="L381" s="765">
        <v>46104</v>
      </c>
      <c r="M381" s="726">
        <v>46265</v>
      </c>
      <c r="N381" s="766">
        <v>0.44383561643835617</v>
      </c>
      <c r="O381" s="763"/>
      <c r="P381" s="728" t="s">
        <v>600</v>
      </c>
      <c r="Q381" s="767">
        <v>35038.5</v>
      </c>
      <c r="R381" s="768">
        <v>46419</v>
      </c>
      <c r="S381" s="122" t="s">
        <v>777</v>
      </c>
      <c r="T381" s="122"/>
      <c r="U381" s="246"/>
      <c r="V381" s="247"/>
    </row>
    <row r="382" spans="1:22" x14ac:dyDescent="0.25">
      <c r="A382" s="763">
        <v>33</v>
      </c>
      <c r="B382" s="422"/>
      <c r="C382" s="763"/>
      <c r="D382" s="763" t="s">
        <v>648</v>
      </c>
      <c r="E382" s="763"/>
      <c r="F382" s="763"/>
      <c r="G382" s="763"/>
      <c r="H382" s="763"/>
      <c r="I382" s="764"/>
      <c r="J382" s="763" t="s">
        <v>650</v>
      </c>
      <c r="K382" s="765">
        <v>46155</v>
      </c>
      <c r="L382" s="765"/>
      <c r="M382" s="726"/>
      <c r="N382" s="766">
        <v>2.7397260273972603E-3</v>
      </c>
      <c r="O382" s="763"/>
      <c r="P382" s="728" t="s">
        <v>600</v>
      </c>
      <c r="Q382" s="767">
        <v>37138.5</v>
      </c>
      <c r="R382" s="768">
        <v>46419</v>
      </c>
      <c r="S382" s="122" t="s">
        <v>777</v>
      </c>
      <c r="T382" s="122"/>
      <c r="U382" s="246"/>
      <c r="V382" s="247"/>
    </row>
    <row r="383" spans="1:22" x14ac:dyDescent="0.25">
      <c r="A383" s="763">
        <v>34</v>
      </c>
      <c r="B383" s="422"/>
      <c r="C383" s="763"/>
      <c r="D383" s="763" t="s">
        <v>649</v>
      </c>
      <c r="E383" s="763"/>
      <c r="F383" s="763"/>
      <c r="G383" s="763"/>
      <c r="H383" s="763"/>
      <c r="I383" s="764"/>
      <c r="J383" s="763" t="s">
        <v>650</v>
      </c>
      <c r="K383" s="765">
        <v>46132</v>
      </c>
      <c r="L383" s="765"/>
      <c r="M383" s="726"/>
      <c r="N383" s="766">
        <v>2.7397260273972603E-3</v>
      </c>
      <c r="O383" s="763"/>
      <c r="P383" s="728" t="s">
        <v>600</v>
      </c>
      <c r="Q383" s="767">
        <v>40288.5</v>
      </c>
      <c r="R383" s="768">
        <v>46419</v>
      </c>
      <c r="S383" s="122" t="s">
        <v>777</v>
      </c>
      <c r="T383" s="122"/>
      <c r="U383" s="246"/>
      <c r="V383" s="247"/>
    </row>
    <row r="384" spans="1:22" x14ac:dyDescent="0.25">
      <c r="A384" s="763">
        <v>35</v>
      </c>
      <c r="B384" s="764"/>
      <c r="C384" s="763"/>
      <c r="D384" s="763" t="s">
        <v>416</v>
      </c>
      <c r="E384" s="763"/>
      <c r="F384" s="763" t="s">
        <v>611</v>
      </c>
      <c r="G384" s="763"/>
      <c r="H384" s="763"/>
      <c r="I384" s="764"/>
      <c r="J384" s="763"/>
      <c r="K384" s="765">
        <v>46211</v>
      </c>
      <c r="L384" s="765"/>
      <c r="M384" s="726"/>
      <c r="N384" s="763"/>
      <c r="O384" s="763"/>
      <c r="P384" s="728" t="s">
        <v>600</v>
      </c>
      <c r="Q384" s="767">
        <v>40288.5</v>
      </c>
      <c r="R384" s="768">
        <v>46419</v>
      </c>
      <c r="S384" s="122" t="s">
        <v>777</v>
      </c>
      <c r="T384" s="122"/>
      <c r="U384" s="246"/>
      <c r="V384" s="247"/>
    </row>
    <row r="385" spans="1:22" x14ac:dyDescent="0.25">
      <c r="A385" s="771">
        <v>1</v>
      </c>
      <c r="B385" s="772"/>
      <c r="C385" s="771"/>
      <c r="D385" s="771" t="s">
        <v>302</v>
      </c>
      <c r="E385" s="771" t="s">
        <v>303</v>
      </c>
      <c r="F385" s="771" t="s">
        <v>611</v>
      </c>
      <c r="G385" s="771" t="s">
        <v>612</v>
      </c>
      <c r="H385" s="771"/>
      <c r="I385" s="772" t="s">
        <v>304</v>
      </c>
      <c r="J385" s="771" t="s">
        <v>305</v>
      </c>
      <c r="K385" s="773">
        <v>44566</v>
      </c>
      <c r="L385" s="773">
        <v>45170</v>
      </c>
      <c r="M385" s="726">
        <v>46265</v>
      </c>
      <c r="N385" s="774">
        <v>3.0027397260273974</v>
      </c>
      <c r="O385" s="771">
        <v>65</v>
      </c>
      <c r="P385" s="728" t="s">
        <v>600</v>
      </c>
      <c r="Q385" s="740">
        <v>33988.5</v>
      </c>
      <c r="R385" s="775">
        <v>46447</v>
      </c>
      <c r="S385" s="122" t="s">
        <v>777</v>
      </c>
      <c r="T385" s="423">
        <v>510559.0575</v>
      </c>
      <c r="U385" s="246"/>
      <c r="V385" s="247"/>
    </row>
    <row r="386" spans="1:22" x14ac:dyDescent="0.25">
      <c r="A386" s="771">
        <v>2</v>
      </c>
      <c r="B386" s="772"/>
      <c r="C386" s="771"/>
      <c r="D386" s="771" t="s">
        <v>308</v>
      </c>
      <c r="E386" s="771" t="s">
        <v>303</v>
      </c>
      <c r="F386" s="771" t="s">
        <v>611</v>
      </c>
      <c r="G386" s="771" t="s">
        <v>612</v>
      </c>
      <c r="H386" s="771" t="s">
        <v>616</v>
      </c>
      <c r="I386" s="772" t="s">
        <v>304</v>
      </c>
      <c r="J386" s="771" t="s">
        <v>309</v>
      </c>
      <c r="K386" s="773">
        <v>44571</v>
      </c>
      <c r="L386" s="773">
        <v>45170</v>
      </c>
      <c r="M386" s="726">
        <v>46265</v>
      </c>
      <c r="N386" s="774">
        <v>3.0027397260273974</v>
      </c>
      <c r="O386" s="771">
        <v>68</v>
      </c>
      <c r="P386" s="728" t="s">
        <v>600</v>
      </c>
      <c r="Q386" s="740">
        <v>55116.6</v>
      </c>
      <c r="R386" s="775">
        <v>46447</v>
      </c>
      <c r="S386" s="122" t="s">
        <v>777</v>
      </c>
      <c r="T386" s="122"/>
      <c r="U386" s="246"/>
      <c r="V386" s="247"/>
    </row>
    <row r="387" spans="1:22" x14ac:dyDescent="0.25">
      <c r="A387" s="772">
        <v>3</v>
      </c>
      <c r="B387" s="772"/>
      <c r="C387" s="771"/>
      <c r="D387" s="771" t="s">
        <v>312</v>
      </c>
      <c r="E387" s="771" t="s">
        <v>303</v>
      </c>
      <c r="F387" s="771" t="s">
        <v>611</v>
      </c>
      <c r="G387" s="771" t="s">
        <v>612</v>
      </c>
      <c r="H387" s="771"/>
      <c r="I387" s="772" t="s">
        <v>304</v>
      </c>
      <c r="J387" s="771" t="s">
        <v>305</v>
      </c>
      <c r="K387" s="773">
        <v>44571</v>
      </c>
      <c r="L387" s="773">
        <v>45170</v>
      </c>
      <c r="M387" s="726">
        <v>46265</v>
      </c>
      <c r="N387" s="776">
        <v>3.0027397260273974</v>
      </c>
      <c r="O387" s="772">
        <v>68</v>
      </c>
      <c r="P387" s="728" t="s">
        <v>600</v>
      </c>
      <c r="Q387" s="740">
        <v>45390.45</v>
      </c>
      <c r="R387" s="775">
        <v>46447</v>
      </c>
      <c r="S387" s="122" t="s">
        <v>928</v>
      </c>
      <c r="T387" s="122"/>
      <c r="U387" s="246"/>
      <c r="V387" s="247"/>
    </row>
    <row r="388" spans="1:22" x14ac:dyDescent="0.25">
      <c r="A388" s="772">
        <v>4</v>
      </c>
      <c r="B388" s="772"/>
      <c r="C388" s="771"/>
      <c r="D388" s="771" t="s">
        <v>315</v>
      </c>
      <c r="E388" s="771" t="s">
        <v>303</v>
      </c>
      <c r="F388" s="771" t="s">
        <v>611</v>
      </c>
      <c r="G388" s="771" t="s">
        <v>612</v>
      </c>
      <c r="H388" s="771"/>
      <c r="I388" s="772" t="s">
        <v>304</v>
      </c>
      <c r="J388" s="771" t="s">
        <v>316</v>
      </c>
      <c r="K388" s="773">
        <v>44571</v>
      </c>
      <c r="L388" s="773">
        <v>45170</v>
      </c>
      <c r="M388" s="726">
        <v>46265</v>
      </c>
      <c r="N388" s="776">
        <v>3.0027397260273974</v>
      </c>
      <c r="O388" s="777">
        <v>68</v>
      </c>
      <c r="P388" s="735" t="s">
        <v>600</v>
      </c>
      <c r="Q388" s="740">
        <v>47355</v>
      </c>
      <c r="R388" s="775">
        <v>46447</v>
      </c>
      <c r="S388" s="122" t="s">
        <v>777</v>
      </c>
      <c r="T388" s="122"/>
      <c r="U388" s="246"/>
      <c r="V388" s="247"/>
    </row>
    <row r="389" spans="1:22" x14ac:dyDescent="0.25">
      <c r="A389" s="771">
        <v>5</v>
      </c>
      <c r="B389" s="772"/>
      <c r="C389" s="771"/>
      <c r="D389" s="771" t="s">
        <v>319</v>
      </c>
      <c r="E389" s="771" t="s">
        <v>303</v>
      </c>
      <c r="F389" s="771" t="s">
        <v>611</v>
      </c>
      <c r="G389" s="771" t="s">
        <v>612</v>
      </c>
      <c r="H389" s="771" t="s">
        <v>616</v>
      </c>
      <c r="I389" s="772" t="s">
        <v>304</v>
      </c>
      <c r="J389" s="771" t="s">
        <v>309</v>
      </c>
      <c r="K389" s="773">
        <v>44571</v>
      </c>
      <c r="L389" s="773">
        <v>45170</v>
      </c>
      <c r="M389" s="726">
        <v>46265</v>
      </c>
      <c r="N389" s="776">
        <v>3.0027397260273974</v>
      </c>
      <c r="O389" s="772">
        <v>65</v>
      </c>
      <c r="P389" s="728" t="s">
        <v>600</v>
      </c>
      <c r="Q389" s="740">
        <v>21750.75</v>
      </c>
      <c r="R389" s="775">
        <v>46447</v>
      </c>
      <c r="S389" s="122" t="s">
        <v>777</v>
      </c>
      <c r="T389" s="122"/>
      <c r="U389" s="246"/>
      <c r="V389" s="247"/>
    </row>
    <row r="390" spans="1:22" x14ac:dyDescent="0.25">
      <c r="A390" s="771">
        <v>6</v>
      </c>
      <c r="B390" s="772"/>
      <c r="C390" s="771"/>
      <c r="D390" s="771" t="s">
        <v>325</v>
      </c>
      <c r="E390" s="771" t="s">
        <v>303</v>
      </c>
      <c r="F390" s="771" t="s">
        <v>611</v>
      </c>
      <c r="G390" s="771" t="s">
        <v>612</v>
      </c>
      <c r="H390" s="771" t="s">
        <v>619</v>
      </c>
      <c r="I390" s="772" t="s">
        <v>304</v>
      </c>
      <c r="J390" s="771" t="s">
        <v>305</v>
      </c>
      <c r="K390" s="773">
        <v>44571</v>
      </c>
      <c r="L390" s="773">
        <v>45170</v>
      </c>
      <c r="M390" s="726">
        <v>46265</v>
      </c>
      <c r="N390" s="774">
        <v>3.0027397260273974</v>
      </c>
      <c r="O390" s="771">
        <v>60</v>
      </c>
      <c r="P390" s="728" t="s">
        <v>600</v>
      </c>
      <c r="Q390" s="740">
        <v>40461.75</v>
      </c>
      <c r="R390" s="775">
        <v>46447</v>
      </c>
      <c r="S390" s="122" t="s">
        <v>777</v>
      </c>
      <c r="T390" s="122"/>
      <c r="U390" s="246"/>
      <c r="V390" s="247"/>
    </row>
    <row r="391" spans="1:22" x14ac:dyDescent="0.25">
      <c r="A391" s="771">
        <v>7</v>
      </c>
      <c r="B391" s="772"/>
      <c r="C391" s="771"/>
      <c r="D391" s="771" t="s">
        <v>328</v>
      </c>
      <c r="E391" s="771" t="s">
        <v>303</v>
      </c>
      <c r="F391" s="771" t="s">
        <v>611</v>
      </c>
      <c r="G391" s="771" t="s">
        <v>612</v>
      </c>
      <c r="H391" s="771" t="s">
        <v>621</v>
      </c>
      <c r="I391" s="772" t="s">
        <v>304</v>
      </c>
      <c r="J391" s="771" t="s">
        <v>329</v>
      </c>
      <c r="K391" s="773">
        <v>44571</v>
      </c>
      <c r="L391" s="773">
        <v>45170</v>
      </c>
      <c r="M391" s="726">
        <v>46265</v>
      </c>
      <c r="N391" s="774">
        <v>3.0027397260273974</v>
      </c>
      <c r="O391" s="771">
        <v>48</v>
      </c>
      <c r="P391" s="728" t="s">
        <v>600</v>
      </c>
      <c r="Q391" s="740">
        <v>5587.7955000000002</v>
      </c>
      <c r="R391" s="775">
        <v>46447</v>
      </c>
      <c r="S391" s="122" t="s">
        <v>777</v>
      </c>
      <c r="T391" s="122"/>
      <c r="U391" s="246"/>
      <c r="V391" s="247"/>
    </row>
    <row r="392" spans="1:22" x14ac:dyDescent="0.25">
      <c r="A392" s="771">
        <v>8</v>
      </c>
      <c r="B392" s="772"/>
      <c r="C392" s="771"/>
      <c r="D392" s="771" t="s">
        <v>332</v>
      </c>
      <c r="E392" s="771" t="s">
        <v>303</v>
      </c>
      <c r="F392" s="771" t="s">
        <v>611</v>
      </c>
      <c r="G392" s="771" t="s">
        <v>612</v>
      </c>
      <c r="H392" s="771" t="s">
        <v>621</v>
      </c>
      <c r="I392" s="772" t="s">
        <v>304</v>
      </c>
      <c r="J392" s="771" t="s">
        <v>333</v>
      </c>
      <c r="K392" s="773">
        <v>44566</v>
      </c>
      <c r="L392" s="773">
        <v>45170</v>
      </c>
      <c r="M392" s="726">
        <v>46265</v>
      </c>
      <c r="N392" s="774">
        <v>3.0027397260273974</v>
      </c>
      <c r="O392" s="771">
        <v>35</v>
      </c>
      <c r="P392" s="728" t="s">
        <v>600</v>
      </c>
      <c r="Q392" s="740">
        <v>12988.5</v>
      </c>
      <c r="R392" s="775">
        <v>46447</v>
      </c>
      <c r="S392" s="122" t="s">
        <v>777</v>
      </c>
      <c r="T392" s="122"/>
      <c r="U392" s="246"/>
      <c r="V392" s="247"/>
    </row>
    <row r="393" spans="1:22" x14ac:dyDescent="0.25">
      <c r="A393" s="771">
        <v>9</v>
      </c>
      <c r="B393" s="772"/>
      <c r="C393" s="771"/>
      <c r="D393" s="771" t="s">
        <v>308</v>
      </c>
      <c r="E393" s="771" t="s">
        <v>303</v>
      </c>
      <c r="F393" s="771" t="s">
        <v>620</v>
      </c>
      <c r="G393" s="771"/>
      <c r="H393" s="771"/>
      <c r="I393" s="772" t="s">
        <v>336</v>
      </c>
      <c r="J393" s="771" t="s">
        <v>337</v>
      </c>
      <c r="K393" s="773">
        <v>44566</v>
      </c>
      <c r="L393" s="773">
        <v>45170</v>
      </c>
      <c r="M393" s="726">
        <v>46265</v>
      </c>
      <c r="N393" s="774">
        <v>3.0027397260273974</v>
      </c>
      <c r="O393" s="771">
        <v>59</v>
      </c>
      <c r="P393" s="728" t="s">
        <v>600</v>
      </c>
      <c r="Q393" s="740">
        <v>69688.5</v>
      </c>
      <c r="R393" s="775">
        <v>46447</v>
      </c>
      <c r="S393" s="122" t="s">
        <v>777</v>
      </c>
      <c r="T393" s="122"/>
      <c r="U393" s="246"/>
      <c r="V393" s="247"/>
    </row>
    <row r="394" spans="1:22" x14ac:dyDescent="0.25">
      <c r="A394" s="771">
        <v>10</v>
      </c>
      <c r="B394" s="772"/>
      <c r="C394" s="771"/>
      <c r="D394" s="771" t="s">
        <v>340</v>
      </c>
      <c r="E394" s="771" t="s">
        <v>303</v>
      </c>
      <c r="F394" s="771" t="s">
        <v>620</v>
      </c>
      <c r="G394" s="771"/>
      <c r="H394" s="771"/>
      <c r="I394" s="772" t="s">
        <v>304</v>
      </c>
      <c r="J394" s="771" t="s">
        <v>305</v>
      </c>
      <c r="K394" s="773">
        <v>44571</v>
      </c>
      <c r="L394" s="773">
        <v>45170</v>
      </c>
      <c r="M394" s="726">
        <v>46265</v>
      </c>
      <c r="N394" s="774">
        <v>3.0027397260273974</v>
      </c>
      <c r="O394" s="771">
        <v>52</v>
      </c>
      <c r="P394" s="728" t="s">
        <v>600</v>
      </c>
      <c r="Q394" s="740">
        <v>6688.5</v>
      </c>
      <c r="R394" s="775">
        <v>46447</v>
      </c>
      <c r="S394" s="122" t="s">
        <v>777</v>
      </c>
      <c r="T394" s="122"/>
      <c r="U394" s="246"/>
      <c r="V394" s="247"/>
    </row>
    <row r="395" spans="1:22" x14ac:dyDescent="0.25">
      <c r="A395" s="771">
        <v>11</v>
      </c>
      <c r="B395" s="772"/>
      <c r="C395" s="771"/>
      <c r="D395" s="771" t="s">
        <v>343</v>
      </c>
      <c r="E395" s="771" t="s">
        <v>303</v>
      </c>
      <c r="F395" s="771" t="s">
        <v>611</v>
      </c>
      <c r="G395" s="771" t="s">
        <v>612</v>
      </c>
      <c r="H395" s="771" t="s">
        <v>616</v>
      </c>
      <c r="I395" s="772" t="s">
        <v>304</v>
      </c>
      <c r="J395" s="771" t="s">
        <v>316</v>
      </c>
      <c r="K395" s="773">
        <v>44571</v>
      </c>
      <c r="L395" s="773">
        <v>45170</v>
      </c>
      <c r="M395" s="726">
        <v>46265</v>
      </c>
      <c r="N395" s="774">
        <v>3.0027397260273974</v>
      </c>
      <c r="O395" s="771">
        <v>63</v>
      </c>
      <c r="P395" s="728" t="s">
        <v>600</v>
      </c>
      <c r="Q395" s="740">
        <v>38811.15</v>
      </c>
      <c r="R395" s="775">
        <v>46447</v>
      </c>
      <c r="S395" s="122" t="s">
        <v>777</v>
      </c>
      <c r="T395" s="122"/>
      <c r="U395" s="246"/>
      <c r="V395" s="247"/>
    </row>
    <row r="396" spans="1:22" x14ac:dyDescent="0.25">
      <c r="A396" s="771">
        <v>12</v>
      </c>
      <c r="B396" s="772"/>
      <c r="C396" s="771"/>
      <c r="D396" s="771" t="s">
        <v>346</v>
      </c>
      <c r="E396" s="771" t="s">
        <v>303</v>
      </c>
      <c r="F396" s="771" t="s">
        <v>611</v>
      </c>
      <c r="G396" s="771" t="s">
        <v>612</v>
      </c>
      <c r="H396" s="771"/>
      <c r="I396" s="772" t="s">
        <v>304</v>
      </c>
      <c r="J396" s="771" t="s">
        <v>333</v>
      </c>
      <c r="K396" s="773">
        <v>44608</v>
      </c>
      <c r="L396" s="773">
        <v>45170</v>
      </c>
      <c r="M396" s="726">
        <v>46265</v>
      </c>
      <c r="N396" s="774">
        <v>3.0027397260273974</v>
      </c>
      <c r="O396" s="771">
        <v>66</v>
      </c>
      <c r="P396" s="728" t="s">
        <v>600</v>
      </c>
      <c r="Q396" s="740">
        <v>45013.5</v>
      </c>
      <c r="R396" s="775">
        <v>46447</v>
      </c>
      <c r="S396" s="122" t="s">
        <v>777</v>
      </c>
      <c r="T396" s="122"/>
      <c r="U396" s="246"/>
      <c r="V396" s="247"/>
    </row>
    <row r="397" spans="1:22" x14ac:dyDescent="0.25">
      <c r="A397" s="771">
        <v>13</v>
      </c>
      <c r="B397" s="772"/>
      <c r="C397" s="771"/>
      <c r="D397" s="771" t="s">
        <v>349</v>
      </c>
      <c r="E397" s="771" t="s">
        <v>303</v>
      </c>
      <c r="F397" s="771" t="s">
        <v>620</v>
      </c>
      <c r="G397" s="771"/>
      <c r="H397" s="771"/>
      <c r="I397" s="772" t="s">
        <v>304</v>
      </c>
      <c r="J397" s="771" t="s">
        <v>333</v>
      </c>
      <c r="K397" s="773">
        <v>44816</v>
      </c>
      <c r="L397" s="773">
        <v>45170</v>
      </c>
      <c r="M397" s="726">
        <v>46265</v>
      </c>
      <c r="N397" s="774">
        <v>3.0027397260273974</v>
      </c>
      <c r="O397" s="771">
        <v>55</v>
      </c>
      <c r="P397" s="728" t="s">
        <v>600</v>
      </c>
      <c r="Q397" s="740">
        <v>26638.5</v>
      </c>
      <c r="R397" s="775">
        <v>46447</v>
      </c>
      <c r="S397" s="122" t="s">
        <v>777</v>
      </c>
      <c r="T397" s="122"/>
      <c r="U397" s="246"/>
      <c r="V397" s="247"/>
    </row>
    <row r="398" spans="1:22" x14ac:dyDescent="0.25">
      <c r="A398" s="771">
        <v>14</v>
      </c>
      <c r="B398" s="772"/>
      <c r="C398" s="771"/>
      <c r="D398" s="771" t="s">
        <v>352</v>
      </c>
      <c r="E398" s="771" t="s">
        <v>303</v>
      </c>
      <c r="F398" s="771" t="s">
        <v>611</v>
      </c>
      <c r="G398" s="771" t="s">
        <v>612</v>
      </c>
      <c r="H398" s="771"/>
      <c r="I398" s="772" t="s">
        <v>304</v>
      </c>
      <c r="J398" s="771" t="s">
        <v>333</v>
      </c>
      <c r="K398" s="773">
        <v>44809</v>
      </c>
      <c r="L398" s="773">
        <v>45170</v>
      </c>
      <c r="M398" s="726">
        <v>46265</v>
      </c>
      <c r="N398" s="774">
        <v>3.0027397260273974</v>
      </c>
      <c r="O398" s="771">
        <v>38</v>
      </c>
      <c r="P398" s="728" t="s">
        <v>600</v>
      </c>
      <c r="Q398" s="740">
        <v>26638.5</v>
      </c>
      <c r="R398" s="775">
        <v>46447</v>
      </c>
      <c r="S398" s="122" t="s">
        <v>777</v>
      </c>
      <c r="T398" s="122"/>
      <c r="U398" s="246"/>
      <c r="V398" s="247"/>
    </row>
    <row r="399" spans="1:22" x14ac:dyDescent="0.25">
      <c r="A399" s="771">
        <v>15</v>
      </c>
      <c r="B399" s="772"/>
      <c r="C399" s="771"/>
      <c r="D399" s="771" t="s">
        <v>355</v>
      </c>
      <c r="E399" s="771" t="s">
        <v>303</v>
      </c>
      <c r="F399" s="771" t="s">
        <v>620</v>
      </c>
      <c r="G399" s="771"/>
      <c r="H399" s="771"/>
      <c r="I399" s="772" t="s">
        <v>304</v>
      </c>
      <c r="J399" s="771" t="s">
        <v>356</v>
      </c>
      <c r="K399" s="773">
        <v>44831</v>
      </c>
      <c r="L399" s="773">
        <v>45170</v>
      </c>
      <c r="M399" s="726">
        <v>46265</v>
      </c>
      <c r="N399" s="774">
        <v>3.0027397260273974</v>
      </c>
      <c r="O399" s="771">
        <v>39</v>
      </c>
      <c r="P399" s="728" t="s">
        <v>600</v>
      </c>
      <c r="Q399" s="740">
        <v>26638.5</v>
      </c>
      <c r="R399" s="775">
        <v>46447</v>
      </c>
      <c r="S399" s="122" t="s">
        <v>777</v>
      </c>
      <c r="T399" s="122"/>
      <c r="U399" s="246"/>
      <c r="V399" s="247"/>
    </row>
    <row r="400" spans="1:22" x14ac:dyDescent="0.25">
      <c r="A400" s="771">
        <v>16</v>
      </c>
      <c r="B400" s="772"/>
      <c r="C400" s="771"/>
      <c r="D400" s="771" t="s">
        <v>359</v>
      </c>
      <c r="E400" s="771" t="s">
        <v>303</v>
      </c>
      <c r="F400" s="771" t="s">
        <v>620</v>
      </c>
      <c r="G400" s="771"/>
      <c r="H400" s="771"/>
      <c r="I400" s="772" t="s">
        <v>304</v>
      </c>
      <c r="J400" s="771" t="s">
        <v>333</v>
      </c>
      <c r="K400" s="773">
        <v>44970</v>
      </c>
      <c r="L400" s="773">
        <v>45170</v>
      </c>
      <c r="M400" s="726">
        <v>46265</v>
      </c>
      <c r="N400" s="774">
        <v>3.0027397260273974</v>
      </c>
      <c r="O400" s="771">
        <v>39</v>
      </c>
      <c r="P400" s="728" t="s">
        <v>600</v>
      </c>
      <c r="Q400" s="740">
        <v>21388.5</v>
      </c>
      <c r="R400" s="775">
        <v>46447</v>
      </c>
      <c r="S400" s="122" t="s">
        <v>777</v>
      </c>
      <c r="T400" s="122"/>
      <c r="U400" s="246"/>
      <c r="V400" s="247"/>
    </row>
    <row r="401" spans="1:22" x14ac:dyDescent="0.25">
      <c r="A401" s="772">
        <v>17</v>
      </c>
      <c r="B401" s="772"/>
      <c r="C401" s="771"/>
      <c r="D401" s="771" t="s">
        <v>362</v>
      </c>
      <c r="E401" s="771" t="s">
        <v>303</v>
      </c>
      <c r="F401" s="771" t="s">
        <v>620</v>
      </c>
      <c r="G401" s="771"/>
      <c r="H401" s="771"/>
      <c r="I401" s="772" t="s">
        <v>304</v>
      </c>
      <c r="J401" s="771" t="s">
        <v>305</v>
      </c>
      <c r="K401" s="773">
        <v>45152</v>
      </c>
      <c r="L401" s="773">
        <v>45170</v>
      </c>
      <c r="M401" s="726">
        <v>46265</v>
      </c>
      <c r="N401" s="776">
        <v>3.0027397260273974</v>
      </c>
      <c r="O401" s="772">
        <v>45</v>
      </c>
      <c r="P401" s="728" t="s">
        <v>600</v>
      </c>
      <c r="Q401" s="740">
        <v>29138.5</v>
      </c>
      <c r="R401" s="775">
        <v>46447</v>
      </c>
      <c r="S401" s="122" t="s">
        <v>777</v>
      </c>
      <c r="T401" s="122"/>
      <c r="U401" s="246"/>
      <c r="V401" s="247"/>
    </row>
    <row r="402" spans="1:22" x14ac:dyDescent="0.25">
      <c r="A402" s="771">
        <v>18</v>
      </c>
      <c r="B402" s="772"/>
      <c r="C402" s="771"/>
      <c r="D402" s="771" t="s">
        <v>359</v>
      </c>
      <c r="E402" s="771" t="s">
        <v>303</v>
      </c>
      <c r="F402" s="771" t="s">
        <v>611</v>
      </c>
      <c r="G402" s="771" t="s">
        <v>612</v>
      </c>
      <c r="H402" s="771" t="s">
        <v>616</v>
      </c>
      <c r="I402" s="772" t="s">
        <v>304</v>
      </c>
      <c r="J402" s="771" t="s">
        <v>333</v>
      </c>
      <c r="K402" s="773">
        <v>45236</v>
      </c>
      <c r="L402" s="773">
        <v>45236</v>
      </c>
      <c r="M402" s="726">
        <v>46265</v>
      </c>
      <c r="N402" s="774">
        <v>2.8219178082191783</v>
      </c>
      <c r="O402" s="771">
        <v>37</v>
      </c>
      <c r="P402" s="728" t="s">
        <v>600</v>
      </c>
      <c r="Q402" s="740">
        <v>25063.5</v>
      </c>
      <c r="R402" s="775">
        <v>46447</v>
      </c>
      <c r="S402" s="122" t="s">
        <v>777</v>
      </c>
      <c r="T402" s="122"/>
      <c r="U402" s="246"/>
      <c r="V402" s="247"/>
    </row>
    <row r="403" spans="1:22" x14ac:dyDescent="0.25">
      <c r="A403" s="771">
        <v>19</v>
      </c>
      <c r="B403" s="772"/>
      <c r="C403" s="771"/>
      <c r="D403" s="771" t="s">
        <v>367</v>
      </c>
      <c r="E403" s="771" t="s">
        <v>303</v>
      </c>
      <c r="F403" s="771" t="s">
        <v>611</v>
      </c>
      <c r="G403" s="771" t="s">
        <v>612</v>
      </c>
      <c r="H403" s="771"/>
      <c r="I403" s="772" t="s">
        <v>304</v>
      </c>
      <c r="J403" s="771" t="s">
        <v>368</v>
      </c>
      <c r="K403" s="773">
        <v>45411</v>
      </c>
      <c r="L403" s="773">
        <v>45411</v>
      </c>
      <c r="M403" s="726">
        <v>46265</v>
      </c>
      <c r="N403" s="774">
        <v>2.3424657534246576</v>
      </c>
      <c r="O403" s="771">
        <v>59</v>
      </c>
      <c r="P403" s="728" t="s">
        <v>600</v>
      </c>
      <c r="Q403" s="740">
        <v>68638.5</v>
      </c>
      <c r="R403" s="775">
        <v>46447</v>
      </c>
      <c r="S403" s="122" t="s">
        <v>777</v>
      </c>
      <c r="T403" s="122"/>
      <c r="U403" s="246"/>
      <c r="V403" s="247"/>
    </row>
    <row r="404" spans="1:22" x14ac:dyDescent="0.25">
      <c r="A404" s="771">
        <v>20</v>
      </c>
      <c r="B404" s="772"/>
      <c r="C404" s="771"/>
      <c r="D404" s="771" t="s">
        <v>371</v>
      </c>
      <c r="E404" s="771" t="s">
        <v>303</v>
      </c>
      <c r="F404" s="771" t="s">
        <v>611</v>
      </c>
      <c r="G404" s="771"/>
      <c r="H404" s="771" t="s">
        <v>621</v>
      </c>
      <c r="I404" s="772" t="s">
        <v>304</v>
      </c>
      <c r="J404" s="771" t="s">
        <v>333</v>
      </c>
      <c r="K404" s="773">
        <v>45454</v>
      </c>
      <c r="L404" s="773">
        <v>45454</v>
      </c>
      <c r="M404" s="726">
        <v>46265</v>
      </c>
      <c r="N404" s="774">
        <v>2.2246575342465755</v>
      </c>
      <c r="O404" s="771">
        <v>38</v>
      </c>
      <c r="P404" s="728" t="s">
        <v>600</v>
      </c>
      <c r="Q404" s="740">
        <v>35038.5</v>
      </c>
      <c r="R404" s="775">
        <v>46447</v>
      </c>
      <c r="S404" s="122" t="s">
        <v>777</v>
      </c>
      <c r="T404" s="122"/>
      <c r="U404" s="246"/>
      <c r="V404" s="247"/>
    </row>
    <row r="405" spans="1:22" x14ac:dyDescent="0.25">
      <c r="A405" s="771">
        <v>21</v>
      </c>
      <c r="B405" s="772"/>
      <c r="C405" s="771"/>
      <c r="D405" s="771" t="s">
        <v>374</v>
      </c>
      <c r="E405" s="771" t="s">
        <v>303</v>
      </c>
      <c r="F405" s="771" t="s">
        <v>620</v>
      </c>
      <c r="G405" s="771"/>
      <c r="H405" s="771"/>
      <c r="I405" s="772" t="s">
        <v>304</v>
      </c>
      <c r="J405" s="771" t="s">
        <v>333</v>
      </c>
      <c r="K405" s="773">
        <v>45600</v>
      </c>
      <c r="L405" s="773">
        <v>45600</v>
      </c>
      <c r="M405" s="726">
        <v>46265</v>
      </c>
      <c r="N405" s="774">
        <v>1.8246575342465754</v>
      </c>
      <c r="O405" s="771">
        <v>65</v>
      </c>
      <c r="P405" s="728" t="s">
        <v>600</v>
      </c>
      <c r="Q405" s="740">
        <v>44488.5</v>
      </c>
      <c r="R405" s="775">
        <v>46447</v>
      </c>
      <c r="S405" s="122" t="s">
        <v>777</v>
      </c>
      <c r="T405" s="122"/>
      <c r="U405" s="246"/>
      <c r="V405" s="247"/>
    </row>
    <row r="406" spans="1:22" x14ac:dyDescent="0.25">
      <c r="A406" s="771">
        <v>22</v>
      </c>
      <c r="B406" s="772"/>
      <c r="C406" s="771"/>
      <c r="D406" s="771" t="s">
        <v>380</v>
      </c>
      <c r="E406" s="771" t="s">
        <v>303</v>
      </c>
      <c r="F406" s="771" t="s">
        <v>611</v>
      </c>
      <c r="G406" s="771" t="s">
        <v>612</v>
      </c>
      <c r="H406" s="771" t="s">
        <v>616</v>
      </c>
      <c r="I406" s="772" t="s">
        <v>304</v>
      </c>
      <c r="J406" s="771" t="s">
        <v>309</v>
      </c>
      <c r="K406" s="773">
        <v>45677</v>
      </c>
      <c r="L406" s="773">
        <v>45677</v>
      </c>
      <c r="M406" s="726">
        <v>46265</v>
      </c>
      <c r="N406" s="774">
        <v>1.6136986301369862</v>
      </c>
      <c r="O406" s="771">
        <v>65</v>
      </c>
      <c r="P406" s="728" t="s">
        <v>600</v>
      </c>
      <c r="Q406" s="740">
        <v>52888.5</v>
      </c>
      <c r="R406" s="775">
        <v>46447</v>
      </c>
      <c r="S406" s="122" t="s">
        <v>777</v>
      </c>
      <c r="T406" s="122"/>
      <c r="U406" s="246"/>
      <c r="V406" s="247"/>
    </row>
    <row r="407" spans="1:22" x14ac:dyDescent="0.25">
      <c r="A407" s="771">
        <v>23</v>
      </c>
      <c r="B407" s="772"/>
      <c r="C407" s="771"/>
      <c r="D407" s="771" t="s">
        <v>384</v>
      </c>
      <c r="E407" s="771" t="s">
        <v>303</v>
      </c>
      <c r="F407" s="771" t="s">
        <v>611</v>
      </c>
      <c r="G407" s="771"/>
      <c r="H407" s="771"/>
      <c r="I407" s="772" t="s">
        <v>304</v>
      </c>
      <c r="J407" s="771" t="s">
        <v>333</v>
      </c>
      <c r="K407" s="773">
        <v>45831</v>
      </c>
      <c r="L407" s="773">
        <v>45831</v>
      </c>
      <c r="M407" s="726">
        <v>46265</v>
      </c>
      <c r="N407" s="774">
        <v>1.1917808219178083</v>
      </c>
      <c r="O407" s="771">
        <v>40</v>
      </c>
      <c r="P407" s="728" t="s">
        <v>600</v>
      </c>
      <c r="Q407" s="740">
        <v>31888.5</v>
      </c>
      <c r="R407" s="775">
        <v>46447</v>
      </c>
      <c r="S407" s="122" t="s">
        <v>777</v>
      </c>
      <c r="T407" s="122"/>
      <c r="U407" s="246"/>
      <c r="V407" s="247"/>
    </row>
    <row r="408" spans="1:22" x14ac:dyDescent="0.25">
      <c r="A408" s="772">
        <v>24</v>
      </c>
      <c r="B408" s="391"/>
      <c r="C408" s="771"/>
      <c r="D408" s="771" t="s">
        <v>386</v>
      </c>
      <c r="E408" s="771" t="s">
        <v>303</v>
      </c>
      <c r="F408" s="771" t="s">
        <v>620</v>
      </c>
      <c r="G408" s="771"/>
      <c r="H408" s="771"/>
      <c r="I408" s="772" t="s">
        <v>304</v>
      </c>
      <c r="J408" s="771" t="s">
        <v>333</v>
      </c>
      <c r="K408" s="773">
        <v>45887</v>
      </c>
      <c r="L408" s="773">
        <v>45887</v>
      </c>
      <c r="M408" s="726">
        <v>46265</v>
      </c>
      <c r="N408" s="776">
        <v>1.0383561643835617</v>
      </c>
      <c r="O408" s="771"/>
      <c r="P408" s="728" t="s">
        <v>600</v>
      </c>
      <c r="Q408" s="740">
        <v>23388.5</v>
      </c>
      <c r="R408" s="775">
        <v>46447</v>
      </c>
      <c r="S408" s="122" t="s">
        <v>777</v>
      </c>
      <c r="T408" s="122"/>
      <c r="U408" s="246"/>
      <c r="V408" s="247"/>
    </row>
    <row r="409" spans="1:22" x14ac:dyDescent="0.25">
      <c r="A409" s="771">
        <v>25</v>
      </c>
      <c r="B409" s="391"/>
      <c r="C409" s="771"/>
      <c r="D409" s="771" t="s">
        <v>388</v>
      </c>
      <c r="E409" s="771" t="s">
        <v>303</v>
      </c>
      <c r="F409" s="771" t="s">
        <v>620</v>
      </c>
      <c r="G409" s="771"/>
      <c r="H409" s="771"/>
      <c r="I409" s="772" t="s">
        <v>389</v>
      </c>
      <c r="J409" s="771" t="s">
        <v>333</v>
      </c>
      <c r="K409" s="773">
        <v>45873</v>
      </c>
      <c r="L409" s="773">
        <v>45873</v>
      </c>
      <c r="M409" s="726">
        <v>46265</v>
      </c>
      <c r="N409" s="774">
        <v>1.0767123287671232</v>
      </c>
      <c r="O409" s="771"/>
      <c r="P409" s="728" t="s">
        <v>600</v>
      </c>
      <c r="Q409" s="740">
        <v>31888.5</v>
      </c>
      <c r="R409" s="775">
        <v>46447</v>
      </c>
      <c r="S409" s="122" t="s">
        <v>777</v>
      </c>
      <c r="T409" s="122"/>
      <c r="U409" s="246"/>
      <c r="V409" s="247"/>
    </row>
    <row r="410" spans="1:22" x14ac:dyDescent="0.25">
      <c r="A410" s="771">
        <v>26</v>
      </c>
      <c r="B410" s="391"/>
      <c r="C410" s="771"/>
      <c r="D410" s="771" t="s">
        <v>391</v>
      </c>
      <c r="E410" s="771" t="s">
        <v>303</v>
      </c>
      <c r="F410" s="771" t="s">
        <v>620</v>
      </c>
      <c r="G410" s="771"/>
      <c r="H410" s="771"/>
      <c r="I410" s="772" t="s">
        <v>304</v>
      </c>
      <c r="J410" s="771" t="s">
        <v>333</v>
      </c>
      <c r="K410" s="773">
        <v>45901</v>
      </c>
      <c r="L410" s="773">
        <v>45901</v>
      </c>
      <c r="M410" s="726">
        <v>46265</v>
      </c>
      <c r="N410" s="774">
        <v>1</v>
      </c>
      <c r="O410" s="771"/>
      <c r="P410" s="728" t="s">
        <v>600</v>
      </c>
      <c r="Q410" s="740">
        <v>18238.5</v>
      </c>
      <c r="R410" s="775">
        <v>46447</v>
      </c>
      <c r="S410" s="122" t="s">
        <v>777</v>
      </c>
      <c r="T410" s="122"/>
      <c r="U410" s="246"/>
      <c r="V410" s="247"/>
    </row>
    <row r="411" spans="1:22" x14ac:dyDescent="0.25">
      <c r="A411" s="771">
        <v>27</v>
      </c>
      <c r="B411" s="391"/>
      <c r="C411" s="771"/>
      <c r="D411" s="771" t="s">
        <v>395</v>
      </c>
      <c r="E411" s="771" t="s">
        <v>303</v>
      </c>
      <c r="F411" s="771" t="s">
        <v>611</v>
      </c>
      <c r="G411" s="771"/>
      <c r="H411" s="771" t="s">
        <v>616</v>
      </c>
      <c r="I411" s="772" t="s">
        <v>304</v>
      </c>
      <c r="J411" s="771" t="s">
        <v>333</v>
      </c>
      <c r="K411" s="773">
        <v>45978</v>
      </c>
      <c r="L411" s="773">
        <v>45978</v>
      </c>
      <c r="M411" s="726">
        <v>46265</v>
      </c>
      <c r="N411" s="774">
        <v>0.78904109589041094</v>
      </c>
      <c r="O411" s="771"/>
      <c r="P411" s="728" t="s">
        <v>600</v>
      </c>
      <c r="Q411" s="740">
        <v>27688.5</v>
      </c>
      <c r="R411" s="775">
        <v>46447</v>
      </c>
      <c r="S411" s="122" t="s">
        <v>777</v>
      </c>
      <c r="T411" s="122"/>
      <c r="U411" s="246"/>
      <c r="V411" s="247"/>
    </row>
    <row r="412" spans="1:22" x14ac:dyDescent="0.25">
      <c r="A412" s="771">
        <v>28</v>
      </c>
      <c r="B412" s="391"/>
      <c r="C412" s="771"/>
      <c r="D412" s="771" t="s">
        <v>397</v>
      </c>
      <c r="E412" s="771" t="s">
        <v>303</v>
      </c>
      <c r="F412" s="771" t="s">
        <v>620</v>
      </c>
      <c r="G412" s="771"/>
      <c r="H412" s="771"/>
      <c r="I412" s="772" t="s">
        <v>304</v>
      </c>
      <c r="J412" s="771" t="s">
        <v>333</v>
      </c>
      <c r="K412" s="773">
        <v>46006</v>
      </c>
      <c r="L412" s="773">
        <v>46006</v>
      </c>
      <c r="M412" s="726">
        <v>46265</v>
      </c>
      <c r="N412" s="774">
        <v>0.71232876712328763</v>
      </c>
      <c r="O412" s="771"/>
      <c r="P412" s="728" t="s">
        <v>600</v>
      </c>
      <c r="Q412" s="740">
        <v>31888.5</v>
      </c>
      <c r="R412" s="775">
        <v>46447</v>
      </c>
      <c r="S412" s="122" t="s">
        <v>777</v>
      </c>
      <c r="T412" s="122"/>
      <c r="U412" s="246"/>
      <c r="V412" s="247"/>
    </row>
    <row r="413" spans="1:22" x14ac:dyDescent="0.25">
      <c r="A413" s="771">
        <v>29</v>
      </c>
      <c r="B413" s="391"/>
      <c r="C413" s="771"/>
      <c r="D413" s="771" t="s">
        <v>399</v>
      </c>
      <c r="E413" s="771" t="s">
        <v>303</v>
      </c>
      <c r="F413" s="771" t="s">
        <v>620</v>
      </c>
      <c r="G413" s="771"/>
      <c r="H413" s="771"/>
      <c r="I413" s="772" t="s">
        <v>304</v>
      </c>
      <c r="J413" s="771" t="s">
        <v>356</v>
      </c>
      <c r="K413" s="773">
        <v>46006</v>
      </c>
      <c r="L413" s="773">
        <v>46006</v>
      </c>
      <c r="M413" s="726">
        <v>46265</v>
      </c>
      <c r="N413" s="774">
        <v>0.71232876712328763</v>
      </c>
      <c r="O413" s="771"/>
      <c r="P413" s="728" t="s">
        <v>600</v>
      </c>
      <c r="Q413" s="740">
        <v>21388.5</v>
      </c>
      <c r="R413" s="775">
        <v>46447</v>
      </c>
      <c r="S413" s="122" t="s">
        <v>777</v>
      </c>
      <c r="T413" s="122"/>
      <c r="U413" s="246"/>
      <c r="V413" s="247"/>
    </row>
    <row r="414" spans="1:22" x14ac:dyDescent="0.25">
      <c r="A414" s="771">
        <v>30</v>
      </c>
      <c r="B414" s="422"/>
      <c r="C414" s="771"/>
      <c r="D414" s="771" t="s">
        <v>381</v>
      </c>
      <c r="E414" s="771"/>
      <c r="F414" s="771" t="s">
        <v>611</v>
      </c>
      <c r="G414" s="771" t="s">
        <v>612</v>
      </c>
      <c r="H414" s="771" t="s">
        <v>616</v>
      </c>
      <c r="I414" s="772"/>
      <c r="J414" s="771" t="s">
        <v>309</v>
      </c>
      <c r="K414" s="773">
        <v>46055</v>
      </c>
      <c r="L414" s="773">
        <v>46055</v>
      </c>
      <c r="M414" s="726">
        <v>46265</v>
      </c>
      <c r="N414" s="774">
        <v>0.57808219178082187</v>
      </c>
      <c r="O414" s="771"/>
      <c r="P414" s="728" t="s">
        <v>600</v>
      </c>
      <c r="Q414" s="740">
        <v>16138.5</v>
      </c>
      <c r="R414" s="775">
        <v>46447</v>
      </c>
      <c r="S414" s="122" t="s">
        <v>777</v>
      </c>
      <c r="T414" s="122"/>
      <c r="U414" s="246"/>
      <c r="V414" s="247"/>
    </row>
    <row r="415" spans="1:22" x14ac:dyDescent="0.25">
      <c r="A415" s="771">
        <v>31</v>
      </c>
      <c r="B415" s="422"/>
      <c r="C415" s="771"/>
      <c r="D415" s="771" t="s">
        <v>352</v>
      </c>
      <c r="E415" s="771"/>
      <c r="F415" s="771" t="s">
        <v>611</v>
      </c>
      <c r="G415" s="771" t="s">
        <v>612</v>
      </c>
      <c r="H415" s="771" t="s">
        <v>616</v>
      </c>
      <c r="I415" s="772"/>
      <c r="J415" s="771" t="s">
        <v>356</v>
      </c>
      <c r="K415" s="773">
        <v>46083</v>
      </c>
      <c r="L415" s="773">
        <v>46083</v>
      </c>
      <c r="M415" s="726">
        <v>46265</v>
      </c>
      <c r="N415" s="774">
        <v>0.50136986301369868</v>
      </c>
      <c r="O415" s="771"/>
      <c r="P415" s="728" t="s">
        <v>600</v>
      </c>
      <c r="Q415" s="740">
        <v>16138.5</v>
      </c>
      <c r="R415" s="775">
        <v>46447</v>
      </c>
      <c r="S415" s="122" t="s">
        <v>777</v>
      </c>
      <c r="T415" s="122"/>
      <c r="U415" s="246"/>
      <c r="V415" s="247"/>
    </row>
    <row r="416" spans="1:22" x14ac:dyDescent="0.25">
      <c r="A416" s="771">
        <v>32</v>
      </c>
      <c r="B416" s="422"/>
      <c r="C416" s="771"/>
      <c r="D416" s="771" t="s">
        <v>414</v>
      </c>
      <c r="E416" s="771"/>
      <c r="F416" s="771" t="s">
        <v>620</v>
      </c>
      <c r="G416" s="771"/>
      <c r="H416" s="771"/>
      <c r="I416" s="772"/>
      <c r="J416" s="771" t="s">
        <v>333</v>
      </c>
      <c r="K416" s="773">
        <v>46104</v>
      </c>
      <c r="L416" s="773">
        <v>46104</v>
      </c>
      <c r="M416" s="726">
        <v>46265</v>
      </c>
      <c r="N416" s="774">
        <v>0.44383561643835617</v>
      </c>
      <c r="O416" s="771"/>
      <c r="P416" s="728" t="s">
        <v>600</v>
      </c>
      <c r="Q416" s="740">
        <v>35038.5</v>
      </c>
      <c r="R416" s="775">
        <v>46447</v>
      </c>
      <c r="S416" s="122" t="s">
        <v>777</v>
      </c>
      <c r="T416" s="122"/>
      <c r="U416" s="246"/>
      <c r="V416" s="247"/>
    </row>
    <row r="417" spans="1:22" x14ac:dyDescent="0.25">
      <c r="A417" s="771">
        <v>33</v>
      </c>
      <c r="B417" s="422"/>
      <c r="C417" s="771"/>
      <c r="D417" s="771" t="s">
        <v>648</v>
      </c>
      <c r="E417" s="771"/>
      <c r="F417" s="771"/>
      <c r="G417" s="771"/>
      <c r="H417" s="771"/>
      <c r="I417" s="772"/>
      <c r="J417" s="771" t="s">
        <v>650</v>
      </c>
      <c r="K417" s="773">
        <v>46155</v>
      </c>
      <c r="L417" s="773"/>
      <c r="M417" s="726"/>
      <c r="N417" s="774">
        <v>2.7397260273972603E-3</v>
      </c>
      <c r="O417" s="771"/>
      <c r="P417" s="728" t="s">
        <v>600</v>
      </c>
      <c r="Q417" s="740">
        <v>37138.5</v>
      </c>
      <c r="R417" s="775">
        <v>46447</v>
      </c>
      <c r="S417" s="122" t="s">
        <v>777</v>
      </c>
      <c r="T417" s="122"/>
      <c r="U417" s="246"/>
      <c r="V417" s="247"/>
    </row>
    <row r="418" spans="1:22" x14ac:dyDescent="0.25">
      <c r="A418" s="771">
        <v>34</v>
      </c>
      <c r="B418" s="422"/>
      <c r="C418" s="771"/>
      <c r="D418" s="771" t="s">
        <v>649</v>
      </c>
      <c r="E418" s="771"/>
      <c r="F418" s="771"/>
      <c r="G418" s="771"/>
      <c r="H418" s="771"/>
      <c r="I418" s="772"/>
      <c r="J418" s="771" t="s">
        <v>650</v>
      </c>
      <c r="K418" s="773">
        <v>46132</v>
      </c>
      <c r="L418" s="773"/>
      <c r="M418" s="726"/>
      <c r="N418" s="774">
        <v>2.7397260273972603E-3</v>
      </c>
      <c r="O418" s="771"/>
      <c r="P418" s="728" t="s">
        <v>600</v>
      </c>
      <c r="Q418" s="740">
        <v>40288.5</v>
      </c>
      <c r="R418" s="775">
        <v>46447</v>
      </c>
      <c r="S418" s="122" t="s">
        <v>777</v>
      </c>
      <c r="T418" s="122"/>
      <c r="U418" s="246"/>
      <c r="V418" s="247"/>
    </row>
    <row r="419" spans="1:22" x14ac:dyDescent="0.25">
      <c r="A419" s="771">
        <v>35</v>
      </c>
      <c r="B419" s="772"/>
      <c r="C419" s="771"/>
      <c r="D419" s="771" t="s">
        <v>416</v>
      </c>
      <c r="E419" s="771"/>
      <c r="F419" s="771" t="s">
        <v>611</v>
      </c>
      <c r="G419" s="771"/>
      <c r="H419" s="771"/>
      <c r="I419" s="772"/>
      <c r="J419" s="771"/>
      <c r="K419" s="773">
        <v>46211</v>
      </c>
      <c r="L419" s="773"/>
      <c r="M419" s="726"/>
      <c r="N419" s="771"/>
      <c r="O419" s="771"/>
      <c r="P419" s="728" t="s">
        <v>600</v>
      </c>
      <c r="Q419" s="740">
        <v>40288.5</v>
      </c>
      <c r="R419" s="775">
        <v>46447</v>
      </c>
      <c r="S419" s="122" t="s">
        <v>777</v>
      </c>
      <c r="T419" s="122"/>
      <c r="U419" s="246"/>
      <c r="V419" s="247"/>
    </row>
    <row r="420" spans="1:22" x14ac:dyDescent="0.25">
      <c r="A420" s="398">
        <v>1</v>
      </c>
      <c r="B420" s="402"/>
      <c r="C420" s="398"/>
      <c r="D420" s="398" t="s">
        <v>302</v>
      </c>
      <c r="E420" s="398" t="s">
        <v>303</v>
      </c>
      <c r="F420" s="398" t="s">
        <v>611</v>
      </c>
      <c r="G420" s="398" t="s">
        <v>612</v>
      </c>
      <c r="H420" s="398"/>
      <c r="I420" s="402" t="s">
        <v>304</v>
      </c>
      <c r="J420" s="398" t="s">
        <v>305</v>
      </c>
      <c r="K420" s="393">
        <v>44566</v>
      </c>
      <c r="L420" s="393">
        <v>45170</v>
      </c>
      <c r="M420" s="726">
        <v>46265</v>
      </c>
      <c r="N420" s="745">
        <v>3.0027397260273974</v>
      </c>
      <c r="O420" s="398">
        <v>65</v>
      </c>
      <c r="P420" s="728" t="s">
        <v>600</v>
      </c>
      <c r="Q420" s="744">
        <v>33988.5</v>
      </c>
      <c r="R420" s="395">
        <v>46478</v>
      </c>
      <c r="S420" s="122" t="s">
        <v>777</v>
      </c>
      <c r="T420" s="423">
        <v>510559.0575</v>
      </c>
      <c r="U420" s="246"/>
      <c r="V420" s="247"/>
    </row>
    <row r="421" spans="1:22" x14ac:dyDescent="0.25">
      <c r="A421" s="398">
        <v>2</v>
      </c>
      <c r="B421" s="402"/>
      <c r="C421" s="398"/>
      <c r="D421" s="398" t="s">
        <v>308</v>
      </c>
      <c r="E421" s="398" t="s">
        <v>303</v>
      </c>
      <c r="F421" s="398" t="s">
        <v>611</v>
      </c>
      <c r="G421" s="398" t="s">
        <v>612</v>
      </c>
      <c r="H421" s="398" t="s">
        <v>616</v>
      </c>
      <c r="I421" s="402" t="s">
        <v>304</v>
      </c>
      <c r="J421" s="398" t="s">
        <v>309</v>
      </c>
      <c r="K421" s="393">
        <v>44571</v>
      </c>
      <c r="L421" s="393">
        <v>45170</v>
      </c>
      <c r="M421" s="726">
        <v>46265</v>
      </c>
      <c r="N421" s="745">
        <v>3.0027397260273974</v>
      </c>
      <c r="O421" s="398">
        <v>68</v>
      </c>
      <c r="P421" s="728" t="s">
        <v>600</v>
      </c>
      <c r="Q421" s="744">
        <v>55116.6</v>
      </c>
      <c r="R421" s="395">
        <v>46478</v>
      </c>
      <c r="S421" s="122" t="s">
        <v>777</v>
      </c>
      <c r="T421" s="122"/>
      <c r="U421" s="246"/>
      <c r="V421" s="247"/>
    </row>
    <row r="422" spans="1:22" x14ac:dyDescent="0.25">
      <c r="A422" s="402">
        <v>3</v>
      </c>
      <c r="B422" s="402"/>
      <c r="C422" s="398"/>
      <c r="D422" s="398" t="s">
        <v>312</v>
      </c>
      <c r="E422" s="398" t="s">
        <v>303</v>
      </c>
      <c r="F422" s="398" t="s">
        <v>611</v>
      </c>
      <c r="G422" s="398" t="s">
        <v>612</v>
      </c>
      <c r="H422" s="398"/>
      <c r="I422" s="402" t="s">
        <v>304</v>
      </c>
      <c r="J422" s="398" t="s">
        <v>305</v>
      </c>
      <c r="K422" s="393">
        <v>44571</v>
      </c>
      <c r="L422" s="393">
        <v>45170</v>
      </c>
      <c r="M422" s="726">
        <v>46265</v>
      </c>
      <c r="N422" s="746">
        <v>3.0027397260273974</v>
      </c>
      <c r="O422" s="402">
        <v>68</v>
      </c>
      <c r="P422" s="728" t="s">
        <v>600</v>
      </c>
      <c r="Q422" s="744">
        <v>45390.45</v>
      </c>
      <c r="R422" s="395">
        <v>46478</v>
      </c>
      <c r="S422" s="122" t="s">
        <v>928</v>
      </c>
      <c r="T422" s="122"/>
      <c r="U422" s="246"/>
      <c r="V422" s="247"/>
    </row>
    <row r="423" spans="1:22" x14ac:dyDescent="0.25">
      <c r="A423" s="402">
        <v>4</v>
      </c>
      <c r="B423" s="402"/>
      <c r="C423" s="398"/>
      <c r="D423" s="398" t="s">
        <v>315</v>
      </c>
      <c r="E423" s="398" t="s">
        <v>303</v>
      </c>
      <c r="F423" s="398" t="s">
        <v>611</v>
      </c>
      <c r="G423" s="398" t="s">
        <v>612</v>
      </c>
      <c r="H423" s="398"/>
      <c r="I423" s="402" t="s">
        <v>304</v>
      </c>
      <c r="J423" s="398" t="s">
        <v>316</v>
      </c>
      <c r="K423" s="393">
        <v>44571</v>
      </c>
      <c r="L423" s="393">
        <v>45170</v>
      </c>
      <c r="M423" s="726">
        <v>46265</v>
      </c>
      <c r="N423" s="746">
        <v>3.0027397260273974</v>
      </c>
      <c r="O423" s="422">
        <v>68</v>
      </c>
      <c r="P423" s="735" t="s">
        <v>600</v>
      </c>
      <c r="Q423" s="744">
        <v>47355</v>
      </c>
      <c r="R423" s="395">
        <v>46478</v>
      </c>
      <c r="S423" s="122" t="s">
        <v>777</v>
      </c>
      <c r="T423" s="122"/>
      <c r="U423" s="246"/>
      <c r="V423" s="247"/>
    </row>
    <row r="424" spans="1:22" x14ac:dyDescent="0.25">
      <c r="A424" s="398">
        <v>5</v>
      </c>
      <c r="B424" s="402"/>
      <c r="C424" s="398"/>
      <c r="D424" s="398" t="s">
        <v>319</v>
      </c>
      <c r="E424" s="398" t="s">
        <v>303</v>
      </c>
      <c r="F424" s="398" t="s">
        <v>611</v>
      </c>
      <c r="G424" s="398" t="s">
        <v>612</v>
      </c>
      <c r="H424" s="398" t="s">
        <v>616</v>
      </c>
      <c r="I424" s="402" t="s">
        <v>304</v>
      </c>
      <c r="J424" s="398" t="s">
        <v>309</v>
      </c>
      <c r="K424" s="393">
        <v>44571</v>
      </c>
      <c r="L424" s="393">
        <v>45170</v>
      </c>
      <c r="M424" s="726">
        <v>46265</v>
      </c>
      <c r="N424" s="746">
        <v>3.0027397260273974</v>
      </c>
      <c r="O424" s="402">
        <v>65</v>
      </c>
      <c r="P424" s="728" t="s">
        <v>600</v>
      </c>
      <c r="Q424" s="744">
        <v>21750.75</v>
      </c>
      <c r="R424" s="395">
        <v>46478</v>
      </c>
      <c r="S424" s="122" t="s">
        <v>777</v>
      </c>
      <c r="T424" s="122"/>
      <c r="U424" s="246"/>
      <c r="V424" s="247"/>
    </row>
    <row r="425" spans="1:22" x14ac:dyDescent="0.25">
      <c r="A425" s="398">
        <v>6</v>
      </c>
      <c r="B425" s="402"/>
      <c r="C425" s="398"/>
      <c r="D425" s="398" t="s">
        <v>325</v>
      </c>
      <c r="E425" s="398" t="s">
        <v>303</v>
      </c>
      <c r="F425" s="398" t="s">
        <v>611</v>
      </c>
      <c r="G425" s="398" t="s">
        <v>612</v>
      </c>
      <c r="H425" s="398" t="s">
        <v>619</v>
      </c>
      <c r="I425" s="402" t="s">
        <v>304</v>
      </c>
      <c r="J425" s="398" t="s">
        <v>305</v>
      </c>
      <c r="K425" s="393">
        <v>44571</v>
      </c>
      <c r="L425" s="393">
        <v>45170</v>
      </c>
      <c r="M425" s="726">
        <v>46265</v>
      </c>
      <c r="N425" s="745">
        <v>3.0027397260273974</v>
      </c>
      <c r="O425" s="398">
        <v>60</v>
      </c>
      <c r="P425" s="728" t="s">
        <v>600</v>
      </c>
      <c r="Q425" s="744">
        <v>40461.75</v>
      </c>
      <c r="R425" s="395">
        <v>46478</v>
      </c>
      <c r="S425" s="122" t="s">
        <v>777</v>
      </c>
      <c r="T425" s="122"/>
      <c r="U425" s="246"/>
      <c r="V425" s="247"/>
    </row>
    <row r="426" spans="1:22" x14ac:dyDescent="0.25">
      <c r="A426" s="398">
        <v>7</v>
      </c>
      <c r="B426" s="402"/>
      <c r="C426" s="398"/>
      <c r="D426" s="398" t="s">
        <v>328</v>
      </c>
      <c r="E426" s="398" t="s">
        <v>303</v>
      </c>
      <c r="F426" s="398" t="s">
        <v>611</v>
      </c>
      <c r="G426" s="398" t="s">
        <v>612</v>
      </c>
      <c r="H426" s="398" t="s">
        <v>621</v>
      </c>
      <c r="I426" s="402" t="s">
        <v>304</v>
      </c>
      <c r="J426" s="398" t="s">
        <v>329</v>
      </c>
      <c r="K426" s="393">
        <v>44571</v>
      </c>
      <c r="L426" s="393">
        <v>45170</v>
      </c>
      <c r="M426" s="726">
        <v>46265</v>
      </c>
      <c r="N426" s="745">
        <v>3.0027397260273974</v>
      </c>
      <c r="O426" s="398">
        <v>48</v>
      </c>
      <c r="P426" s="728" t="s">
        <v>600</v>
      </c>
      <c r="Q426" s="744">
        <v>5587.7955000000002</v>
      </c>
      <c r="R426" s="395">
        <v>46478</v>
      </c>
      <c r="S426" s="122" t="s">
        <v>777</v>
      </c>
      <c r="T426" s="122"/>
      <c r="U426" s="246"/>
      <c r="V426" s="247"/>
    </row>
    <row r="427" spans="1:22" x14ac:dyDescent="0.25">
      <c r="A427" s="398">
        <v>8</v>
      </c>
      <c r="B427" s="402"/>
      <c r="C427" s="398"/>
      <c r="D427" s="398" t="s">
        <v>332</v>
      </c>
      <c r="E427" s="398" t="s">
        <v>303</v>
      </c>
      <c r="F427" s="398" t="s">
        <v>611</v>
      </c>
      <c r="G427" s="398" t="s">
        <v>612</v>
      </c>
      <c r="H427" s="398" t="s">
        <v>621</v>
      </c>
      <c r="I427" s="402" t="s">
        <v>304</v>
      </c>
      <c r="J427" s="398" t="s">
        <v>333</v>
      </c>
      <c r="K427" s="393">
        <v>44566</v>
      </c>
      <c r="L427" s="393">
        <v>45170</v>
      </c>
      <c r="M427" s="726">
        <v>46265</v>
      </c>
      <c r="N427" s="745">
        <v>3.0027397260273974</v>
      </c>
      <c r="O427" s="398">
        <v>35</v>
      </c>
      <c r="P427" s="728" t="s">
        <v>600</v>
      </c>
      <c r="Q427" s="744">
        <v>12988.5</v>
      </c>
      <c r="R427" s="395">
        <v>46478</v>
      </c>
      <c r="S427" s="122" t="s">
        <v>777</v>
      </c>
      <c r="T427" s="122"/>
      <c r="U427" s="246"/>
      <c r="V427" s="247"/>
    </row>
    <row r="428" spans="1:22" x14ac:dyDescent="0.25">
      <c r="A428" s="398">
        <v>9</v>
      </c>
      <c r="B428" s="402"/>
      <c r="C428" s="398"/>
      <c r="D428" s="398" t="s">
        <v>308</v>
      </c>
      <c r="E428" s="398" t="s">
        <v>303</v>
      </c>
      <c r="F428" s="398" t="s">
        <v>620</v>
      </c>
      <c r="G428" s="398"/>
      <c r="H428" s="398"/>
      <c r="I428" s="402" t="s">
        <v>336</v>
      </c>
      <c r="J428" s="398" t="s">
        <v>337</v>
      </c>
      <c r="K428" s="393">
        <v>44566</v>
      </c>
      <c r="L428" s="393">
        <v>45170</v>
      </c>
      <c r="M428" s="726">
        <v>46265</v>
      </c>
      <c r="N428" s="745">
        <v>3.0027397260273974</v>
      </c>
      <c r="O428" s="398">
        <v>59</v>
      </c>
      <c r="P428" s="728" t="s">
        <v>600</v>
      </c>
      <c r="Q428" s="744">
        <v>69688.5</v>
      </c>
      <c r="R428" s="395">
        <v>46478</v>
      </c>
      <c r="S428" s="122" t="s">
        <v>777</v>
      </c>
      <c r="T428" s="122"/>
      <c r="U428" s="246"/>
      <c r="V428" s="247"/>
    </row>
    <row r="429" spans="1:22" x14ac:dyDescent="0.25">
      <c r="A429" s="398">
        <v>10</v>
      </c>
      <c r="B429" s="402"/>
      <c r="C429" s="398"/>
      <c r="D429" s="398" t="s">
        <v>340</v>
      </c>
      <c r="E429" s="398" t="s">
        <v>303</v>
      </c>
      <c r="F429" s="398" t="s">
        <v>620</v>
      </c>
      <c r="G429" s="398"/>
      <c r="H429" s="398"/>
      <c r="I429" s="402" t="s">
        <v>304</v>
      </c>
      <c r="J429" s="398" t="s">
        <v>305</v>
      </c>
      <c r="K429" s="393">
        <v>44571</v>
      </c>
      <c r="L429" s="393">
        <v>45170</v>
      </c>
      <c r="M429" s="726">
        <v>46265</v>
      </c>
      <c r="N429" s="745">
        <v>3.0027397260273974</v>
      </c>
      <c r="O429" s="398">
        <v>52</v>
      </c>
      <c r="P429" s="728" t="s">
        <v>600</v>
      </c>
      <c r="Q429" s="744">
        <v>6688.5</v>
      </c>
      <c r="R429" s="395">
        <v>46478</v>
      </c>
      <c r="S429" s="122" t="s">
        <v>777</v>
      </c>
      <c r="T429" s="122"/>
      <c r="U429" s="246"/>
      <c r="V429" s="247"/>
    </row>
    <row r="430" spans="1:22" x14ac:dyDescent="0.25">
      <c r="A430" s="398">
        <v>11</v>
      </c>
      <c r="B430" s="402"/>
      <c r="C430" s="398"/>
      <c r="D430" s="398" t="s">
        <v>343</v>
      </c>
      <c r="E430" s="398" t="s">
        <v>303</v>
      </c>
      <c r="F430" s="398" t="s">
        <v>611</v>
      </c>
      <c r="G430" s="398" t="s">
        <v>612</v>
      </c>
      <c r="H430" s="398" t="s">
        <v>616</v>
      </c>
      <c r="I430" s="402" t="s">
        <v>304</v>
      </c>
      <c r="J430" s="398" t="s">
        <v>316</v>
      </c>
      <c r="K430" s="393">
        <v>44571</v>
      </c>
      <c r="L430" s="393">
        <v>45170</v>
      </c>
      <c r="M430" s="726">
        <v>46265</v>
      </c>
      <c r="N430" s="745">
        <v>3.0027397260273974</v>
      </c>
      <c r="O430" s="398">
        <v>63</v>
      </c>
      <c r="P430" s="728" t="s">
        <v>600</v>
      </c>
      <c r="Q430" s="744">
        <v>38811.15</v>
      </c>
      <c r="R430" s="395">
        <v>46478</v>
      </c>
      <c r="S430" s="122" t="s">
        <v>777</v>
      </c>
      <c r="T430" s="122"/>
      <c r="U430" s="246"/>
      <c r="V430" s="247"/>
    </row>
    <row r="431" spans="1:22" x14ac:dyDescent="0.25">
      <c r="A431" s="398">
        <v>12</v>
      </c>
      <c r="B431" s="402"/>
      <c r="C431" s="398"/>
      <c r="D431" s="398" t="s">
        <v>346</v>
      </c>
      <c r="E431" s="398" t="s">
        <v>303</v>
      </c>
      <c r="F431" s="398" t="s">
        <v>611</v>
      </c>
      <c r="G431" s="398" t="s">
        <v>612</v>
      </c>
      <c r="H431" s="398"/>
      <c r="I431" s="402" t="s">
        <v>304</v>
      </c>
      <c r="J431" s="398" t="s">
        <v>333</v>
      </c>
      <c r="K431" s="393">
        <v>44608</v>
      </c>
      <c r="L431" s="393">
        <v>45170</v>
      </c>
      <c r="M431" s="726">
        <v>46265</v>
      </c>
      <c r="N431" s="745">
        <v>3.0027397260273974</v>
      </c>
      <c r="O431" s="398">
        <v>66</v>
      </c>
      <c r="P431" s="728" t="s">
        <v>600</v>
      </c>
      <c r="Q431" s="744">
        <v>45013.5</v>
      </c>
      <c r="R431" s="395">
        <v>46478</v>
      </c>
      <c r="S431" s="122" t="s">
        <v>777</v>
      </c>
      <c r="T431" s="122"/>
      <c r="U431" s="246"/>
      <c r="V431" s="247"/>
    </row>
    <row r="432" spans="1:22" x14ac:dyDescent="0.25">
      <c r="A432" s="398">
        <v>13</v>
      </c>
      <c r="B432" s="402"/>
      <c r="C432" s="398"/>
      <c r="D432" s="398" t="s">
        <v>349</v>
      </c>
      <c r="E432" s="398" t="s">
        <v>303</v>
      </c>
      <c r="F432" s="398" t="s">
        <v>620</v>
      </c>
      <c r="G432" s="398"/>
      <c r="H432" s="398"/>
      <c r="I432" s="402" t="s">
        <v>304</v>
      </c>
      <c r="J432" s="398" t="s">
        <v>333</v>
      </c>
      <c r="K432" s="393">
        <v>44816</v>
      </c>
      <c r="L432" s="393">
        <v>45170</v>
      </c>
      <c r="M432" s="726">
        <v>46265</v>
      </c>
      <c r="N432" s="745">
        <v>3.0027397260273974</v>
      </c>
      <c r="O432" s="398">
        <v>55</v>
      </c>
      <c r="P432" s="728" t="s">
        <v>600</v>
      </c>
      <c r="Q432" s="744">
        <v>26638.5</v>
      </c>
      <c r="R432" s="395">
        <v>46478</v>
      </c>
      <c r="S432" s="122" t="s">
        <v>777</v>
      </c>
      <c r="T432" s="122"/>
      <c r="U432" s="246"/>
      <c r="V432" s="247"/>
    </row>
    <row r="433" spans="1:22" x14ac:dyDescent="0.25">
      <c r="A433" s="398">
        <v>14</v>
      </c>
      <c r="B433" s="402"/>
      <c r="C433" s="398"/>
      <c r="D433" s="398" t="s">
        <v>352</v>
      </c>
      <c r="E433" s="398" t="s">
        <v>303</v>
      </c>
      <c r="F433" s="398" t="s">
        <v>611</v>
      </c>
      <c r="G433" s="398" t="s">
        <v>612</v>
      </c>
      <c r="H433" s="398"/>
      <c r="I433" s="402" t="s">
        <v>304</v>
      </c>
      <c r="J433" s="398" t="s">
        <v>333</v>
      </c>
      <c r="K433" s="393">
        <v>44809</v>
      </c>
      <c r="L433" s="393">
        <v>45170</v>
      </c>
      <c r="M433" s="726">
        <v>46265</v>
      </c>
      <c r="N433" s="745">
        <v>3.0027397260273974</v>
      </c>
      <c r="O433" s="398">
        <v>38</v>
      </c>
      <c r="P433" s="728" t="s">
        <v>600</v>
      </c>
      <c r="Q433" s="744">
        <v>26638.5</v>
      </c>
      <c r="R433" s="395">
        <v>46478</v>
      </c>
      <c r="S433" s="122" t="s">
        <v>777</v>
      </c>
      <c r="T433" s="122"/>
      <c r="U433" s="246"/>
      <c r="V433" s="247"/>
    </row>
    <row r="434" spans="1:22" x14ac:dyDescent="0.25">
      <c r="A434" s="398">
        <v>15</v>
      </c>
      <c r="B434" s="402"/>
      <c r="C434" s="398"/>
      <c r="D434" s="398" t="s">
        <v>355</v>
      </c>
      <c r="E434" s="398" t="s">
        <v>303</v>
      </c>
      <c r="F434" s="398" t="s">
        <v>620</v>
      </c>
      <c r="G434" s="398"/>
      <c r="H434" s="398"/>
      <c r="I434" s="402" t="s">
        <v>304</v>
      </c>
      <c r="J434" s="398" t="s">
        <v>356</v>
      </c>
      <c r="K434" s="393">
        <v>44831</v>
      </c>
      <c r="L434" s="393">
        <v>45170</v>
      </c>
      <c r="M434" s="726">
        <v>46265</v>
      </c>
      <c r="N434" s="745">
        <v>3.0027397260273974</v>
      </c>
      <c r="O434" s="398">
        <v>39</v>
      </c>
      <c r="P434" s="728" t="s">
        <v>600</v>
      </c>
      <c r="Q434" s="744">
        <v>26638.5</v>
      </c>
      <c r="R434" s="395">
        <v>46478</v>
      </c>
      <c r="S434" s="122" t="s">
        <v>777</v>
      </c>
      <c r="T434" s="122"/>
      <c r="U434" s="246"/>
      <c r="V434" s="247"/>
    </row>
    <row r="435" spans="1:22" x14ac:dyDescent="0.25">
      <c r="A435" s="398">
        <v>16</v>
      </c>
      <c r="B435" s="402"/>
      <c r="C435" s="398"/>
      <c r="D435" s="398" t="s">
        <v>359</v>
      </c>
      <c r="E435" s="398" t="s">
        <v>303</v>
      </c>
      <c r="F435" s="398" t="s">
        <v>620</v>
      </c>
      <c r="G435" s="398"/>
      <c r="H435" s="398"/>
      <c r="I435" s="402" t="s">
        <v>304</v>
      </c>
      <c r="J435" s="398" t="s">
        <v>333</v>
      </c>
      <c r="K435" s="393">
        <v>44970</v>
      </c>
      <c r="L435" s="393">
        <v>45170</v>
      </c>
      <c r="M435" s="726">
        <v>46265</v>
      </c>
      <c r="N435" s="745">
        <v>3.0027397260273974</v>
      </c>
      <c r="O435" s="398">
        <v>39</v>
      </c>
      <c r="P435" s="728" t="s">
        <v>600</v>
      </c>
      <c r="Q435" s="744">
        <v>21388.5</v>
      </c>
      <c r="R435" s="395">
        <v>46478</v>
      </c>
      <c r="S435" s="122" t="s">
        <v>777</v>
      </c>
      <c r="T435" s="122"/>
      <c r="U435" s="246"/>
      <c r="V435" s="247"/>
    </row>
    <row r="436" spans="1:22" x14ac:dyDescent="0.25">
      <c r="A436" s="402">
        <v>17</v>
      </c>
      <c r="B436" s="402"/>
      <c r="C436" s="398"/>
      <c r="D436" s="398" t="s">
        <v>362</v>
      </c>
      <c r="E436" s="398" t="s">
        <v>303</v>
      </c>
      <c r="F436" s="398" t="s">
        <v>620</v>
      </c>
      <c r="G436" s="398"/>
      <c r="H436" s="398"/>
      <c r="I436" s="402" t="s">
        <v>304</v>
      </c>
      <c r="J436" s="398" t="s">
        <v>305</v>
      </c>
      <c r="K436" s="393">
        <v>45152</v>
      </c>
      <c r="L436" s="393">
        <v>45170</v>
      </c>
      <c r="M436" s="726">
        <v>46265</v>
      </c>
      <c r="N436" s="746">
        <v>3.0027397260273974</v>
      </c>
      <c r="O436" s="402">
        <v>45</v>
      </c>
      <c r="P436" s="728" t="s">
        <v>600</v>
      </c>
      <c r="Q436" s="740">
        <v>29138.5</v>
      </c>
      <c r="R436" s="395">
        <v>46478</v>
      </c>
      <c r="S436" s="122" t="s">
        <v>777</v>
      </c>
      <c r="T436" s="122"/>
      <c r="U436" s="246"/>
      <c r="V436" s="247"/>
    </row>
    <row r="437" spans="1:22" x14ac:dyDescent="0.25">
      <c r="A437" s="398">
        <v>18</v>
      </c>
      <c r="B437" s="402"/>
      <c r="C437" s="398"/>
      <c r="D437" s="398" t="s">
        <v>359</v>
      </c>
      <c r="E437" s="398" t="s">
        <v>303</v>
      </c>
      <c r="F437" s="398" t="s">
        <v>611</v>
      </c>
      <c r="G437" s="398" t="s">
        <v>612</v>
      </c>
      <c r="H437" s="398" t="s">
        <v>616</v>
      </c>
      <c r="I437" s="402" t="s">
        <v>304</v>
      </c>
      <c r="J437" s="398" t="s">
        <v>333</v>
      </c>
      <c r="K437" s="393">
        <v>45236</v>
      </c>
      <c r="L437" s="393">
        <v>45236</v>
      </c>
      <c r="M437" s="726">
        <v>46265</v>
      </c>
      <c r="N437" s="745">
        <v>2.8219178082191783</v>
      </c>
      <c r="O437" s="398">
        <v>37</v>
      </c>
      <c r="P437" s="728" t="s">
        <v>600</v>
      </c>
      <c r="Q437" s="744">
        <v>25063.5</v>
      </c>
      <c r="R437" s="395">
        <v>46478</v>
      </c>
      <c r="S437" s="122" t="s">
        <v>777</v>
      </c>
      <c r="T437" s="122"/>
      <c r="U437" s="246"/>
      <c r="V437" s="247"/>
    </row>
    <row r="438" spans="1:22" x14ac:dyDescent="0.25">
      <c r="A438" s="398">
        <v>19</v>
      </c>
      <c r="B438" s="402"/>
      <c r="C438" s="398"/>
      <c r="D438" s="398" t="s">
        <v>367</v>
      </c>
      <c r="E438" s="398" t="s">
        <v>303</v>
      </c>
      <c r="F438" s="398" t="s">
        <v>611</v>
      </c>
      <c r="G438" s="398" t="s">
        <v>612</v>
      </c>
      <c r="H438" s="398"/>
      <c r="I438" s="402" t="s">
        <v>304</v>
      </c>
      <c r="J438" s="398" t="s">
        <v>368</v>
      </c>
      <c r="K438" s="393">
        <v>45411</v>
      </c>
      <c r="L438" s="393">
        <v>45411</v>
      </c>
      <c r="M438" s="726">
        <v>46265</v>
      </c>
      <c r="N438" s="745">
        <v>2.3424657534246576</v>
      </c>
      <c r="O438" s="398">
        <v>59</v>
      </c>
      <c r="P438" s="728" t="s">
        <v>600</v>
      </c>
      <c r="Q438" s="744">
        <v>68638.5</v>
      </c>
      <c r="R438" s="395">
        <v>46478</v>
      </c>
      <c r="S438" s="122" t="s">
        <v>777</v>
      </c>
      <c r="T438" s="122"/>
      <c r="U438" s="246"/>
      <c r="V438" s="247"/>
    </row>
    <row r="439" spans="1:22" x14ac:dyDescent="0.25">
      <c r="A439" s="398">
        <v>20</v>
      </c>
      <c r="B439" s="402"/>
      <c r="C439" s="398"/>
      <c r="D439" s="398" t="s">
        <v>371</v>
      </c>
      <c r="E439" s="398" t="s">
        <v>303</v>
      </c>
      <c r="F439" s="398" t="s">
        <v>611</v>
      </c>
      <c r="G439" s="398"/>
      <c r="H439" s="398" t="s">
        <v>621</v>
      </c>
      <c r="I439" s="402" t="s">
        <v>304</v>
      </c>
      <c r="J439" s="398" t="s">
        <v>333</v>
      </c>
      <c r="K439" s="393">
        <v>45454</v>
      </c>
      <c r="L439" s="393">
        <v>45454</v>
      </c>
      <c r="M439" s="726">
        <v>46265</v>
      </c>
      <c r="N439" s="745">
        <v>2.2246575342465755</v>
      </c>
      <c r="O439" s="398">
        <v>38</v>
      </c>
      <c r="P439" s="728" t="s">
        <v>600</v>
      </c>
      <c r="Q439" s="744">
        <v>35038.5</v>
      </c>
      <c r="R439" s="395">
        <v>46478</v>
      </c>
      <c r="S439" s="122" t="s">
        <v>777</v>
      </c>
      <c r="T439" s="122"/>
      <c r="U439" s="246"/>
      <c r="V439" s="247"/>
    </row>
    <row r="440" spans="1:22" x14ac:dyDescent="0.25">
      <c r="A440" s="398">
        <v>21</v>
      </c>
      <c r="B440" s="402"/>
      <c r="C440" s="398"/>
      <c r="D440" s="398" t="s">
        <v>374</v>
      </c>
      <c r="E440" s="398" t="s">
        <v>303</v>
      </c>
      <c r="F440" s="398" t="s">
        <v>620</v>
      </c>
      <c r="G440" s="398"/>
      <c r="H440" s="398"/>
      <c r="I440" s="402" t="s">
        <v>304</v>
      </c>
      <c r="J440" s="398" t="s">
        <v>333</v>
      </c>
      <c r="K440" s="393">
        <v>45600</v>
      </c>
      <c r="L440" s="393">
        <v>45600</v>
      </c>
      <c r="M440" s="726">
        <v>46265</v>
      </c>
      <c r="N440" s="745">
        <v>1.8246575342465754</v>
      </c>
      <c r="O440" s="398">
        <v>65</v>
      </c>
      <c r="P440" s="728" t="s">
        <v>600</v>
      </c>
      <c r="Q440" s="744">
        <v>44488.5</v>
      </c>
      <c r="R440" s="395">
        <v>46478</v>
      </c>
      <c r="S440" s="122" t="s">
        <v>777</v>
      </c>
      <c r="T440" s="122"/>
      <c r="U440" s="246"/>
      <c r="V440" s="247"/>
    </row>
    <row r="441" spans="1:22" x14ac:dyDescent="0.25">
      <c r="A441" s="398">
        <v>22</v>
      </c>
      <c r="B441" s="402"/>
      <c r="C441" s="398"/>
      <c r="D441" s="398" t="s">
        <v>380</v>
      </c>
      <c r="E441" s="398" t="s">
        <v>303</v>
      </c>
      <c r="F441" s="398" t="s">
        <v>611</v>
      </c>
      <c r="G441" s="398" t="s">
        <v>612</v>
      </c>
      <c r="H441" s="398" t="s">
        <v>616</v>
      </c>
      <c r="I441" s="402" t="s">
        <v>304</v>
      </c>
      <c r="J441" s="398" t="s">
        <v>309</v>
      </c>
      <c r="K441" s="393">
        <v>45677</v>
      </c>
      <c r="L441" s="393">
        <v>45677</v>
      </c>
      <c r="M441" s="726">
        <v>46265</v>
      </c>
      <c r="N441" s="745">
        <v>1.6136986301369862</v>
      </c>
      <c r="O441" s="398">
        <v>65</v>
      </c>
      <c r="P441" s="728" t="s">
        <v>600</v>
      </c>
      <c r="Q441" s="744">
        <v>52888.5</v>
      </c>
      <c r="R441" s="395">
        <v>46478</v>
      </c>
      <c r="S441" s="122" t="s">
        <v>777</v>
      </c>
      <c r="T441" s="122"/>
      <c r="U441" s="246"/>
      <c r="V441" s="247"/>
    </row>
    <row r="442" spans="1:22" x14ac:dyDescent="0.25">
      <c r="A442" s="398">
        <v>23</v>
      </c>
      <c r="B442" s="402"/>
      <c r="C442" s="398"/>
      <c r="D442" s="398" t="s">
        <v>384</v>
      </c>
      <c r="E442" s="398" t="s">
        <v>303</v>
      </c>
      <c r="F442" s="398" t="s">
        <v>611</v>
      </c>
      <c r="G442" s="398"/>
      <c r="H442" s="398"/>
      <c r="I442" s="402" t="s">
        <v>304</v>
      </c>
      <c r="J442" s="398" t="s">
        <v>333</v>
      </c>
      <c r="K442" s="393">
        <v>45831</v>
      </c>
      <c r="L442" s="393">
        <v>45831</v>
      </c>
      <c r="M442" s="726">
        <v>46265</v>
      </c>
      <c r="N442" s="745">
        <v>1.1917808219178083</v>
      </c>
      <c r="O442" s="398">
        <v>40</v>
      </c>
      <c r="P442" s="728" t="s">
        <v>600</v>
      </c>
      <c r="Q442" s="744">
        <v>31888.5</v>
      </c>
      <c r="R442" s="395">
        <v>46478</v>
      </c>
      <c r="S442" s="122" t="s">
        <v>777</v>
      </c>
      <c r="T442" s="122"/>
      <c r="U442" s="246"/>
      <c r="V442" s="247"/>
    </row>
    <row r="443" spans="1:22" x14ac:dyDescent="0.25">
      <c r="A443" s="402">
        <v>24</v>
      </c>
      <c r="B443" s="391"/>
      <c r="C443" s="398"/>
      <c r="D443" s="398" t="s">
        <v>386</v>
      </c>
      <c r="E443" s="398" t="s">
        <v>303</v>
      </c>
      <c r="F443" s="398" t="s">
        <v>620</v>
      </c>
      <c r="G443" s="398"/>
      <c r="H443" s="398"/>
      <c r="I443" s="402" t="s">
        <v>304</v>
      </c>
      <c r="J443" s="398" t="s">
        <v>333</v>
      </c>
      <c r="K443" s="393">
        <v>45887</v>
      </c>
      <c r="L443" s="393">
        <v>45887</v>
      </c>
      <c r="M443" s="726">
        <v>46265</v>
      </c>
      <c r="N443" s="746">
        <v>1.0383561643835617</v>
      </c>
      <c r="O443" s="398"/>
      <c r="P443" s="728" t="s">
        <v>600</v>
      </c>
      <c r="Q443" s="740">
        <v>23388.5</v>
      </c>
      <c r="R443" s="395">
        <v>46478</v>
      </c>
      <c r="S443" s="122" t="s">
        <v>777</v>
      </c>
      <c r="T443" s="122"/>
      <c r="U443" s="246"/>
      <c r="V443" s="247"/>
    </row>
    <row r="444" spans="1:22" x14ac:dyDescent="0.25">
      <c r="A444" s="398">
        <v>25</v>
      </c>
      <c r="B444" s="391"/>
      <c r="C444" s="398"/>
      <c r="D444" s="398" t="s">
        <v>388</v>
      </c>
      <c r="E444" s="398" t="s">
        <v>303</v>
      </c>
      <c r="F444" s="398" t="s">
        <v>620</v>
      </c>
      <c r="G444" s="398"/>
      <c r="H444" s="398"/>
      <c r="I444" s="402" t="s">
        <v>389</v>
      </c>
      <c r="J444" s="398" t="s">
        <v>333</v>
      </c>
      <c r="K444" s="393">
        <v>45873</v>
      </c>
      <c r="L444" s="393">
        <v>45873</v>
      </c>
      <c r="M444" s="726">
        <v>46265</v>
      </c>
      <c r="N444" s="745">
        <v>1.0767123287671232</v>
      </c>
      <c r="O444" s="398"/>
      <c r="P444" s="728" t="s">
        <v>600</v>
      </c>
      <c r="Q444" s="744">
        <v>31888.5</v>
      </c>
      <c r="R444" s="395">
        <v>46478</v>
      </c>
      <c r="S444" s="122" t="s">
        <v>777</v>
      </c>
      <c r="T444" s="122"/>
      <c r="U444" s="246"/>
      <c r="V444" s="247"/>
    </row>
    <row r="445" spans="1:22" x14ac:dyDescent="0.25">
      <c r="A445" s="398">
        <v>26</v>
      </c>
      <c r="B445" s="391"/>
      <c r="C445" s="398"/>
      <c r="D445" s="398" t="s">
        <v>391</v>
      </c>
      <c r="E445" s="398" t="s">
        <v>303</v>
      </c>
      <c r="F445" s="398" t="s">
        <v>620</v>
      </c>
      <c r="G445" s="398"/>
      <c r="H445" s="398"/>
      <c r="I445" s="402" t="s">
        <v>304</v>
      </c>
      <c r="J445" s="398" t="s">
        <v>333</v>
      </c>
      <c r="K445" s="393">
        <v>45901</v>
      </c>
      <c r="L445" s="393">
        <v>45901</v>
      </c>
      <c r="M445" s="726">
        <v>46265</v>
      </c>
      <c r="N445" s="745">
        <v>1</v>
      </c>
      <c r="O445" s="398"/>
      <c r="P445" s="728" t="s">
        <v>600</v>
      </c>
      <c r="Q445" s="744">
        <v>18238.5</v>
      </c>
      <c r="R445" s="395">
        <v>46478</v>
      </c>
      <c r="S445" s="122" t="s">
        <v>777</v>
      </c>
      <c r="T445" s="122"/>
      <c r="U445" s="246"/>
      <c r="V445" s="247"/>
    </row>
    <row r="446" spans="1:22" x14ac:dyDescent="0.25">
      <c r="A446" s="398">
        <v>27</v>
      </c>
      <c r="B446" s="391"/>
      <c r="C446" s="398"/>
      <c r="D446" s="398" t="s">
        <v>395</v>
      </c>
      <c r="E446" s="398" t="s">
        <v>303</v>
      </c>
      <c r="F446" s="398" t="s">
        <v>611</v>
      </c>
      <c r="G446" s="398"/>
      <c r="H446" s="398" t="s">
        <v>616</v>
      </c>
      <c r="I446" s="402" t="s">
        <v>304</v>
      </c>
      <c r="J446" s="398" t="s">
        <v>333</v>
      </c>
      <c r="K446" s="393">
        <v>45978</v>
      </c>
      <c r="L446" s="393">
        <v>45978</v>
      </c>
      <c r="M446" s="726">
        <v>46265</v>
      </c>
      <c r="N446" s="745">
        <v>0.78904109589041094</v>
      </c>
      <c r="O446" s="398"/>
      <c r="P446" s="728" t="s">
        <v>600</v>
      </c>
      <c r="Q446" s="744">
        <v>27688.5</v>
      </c>
      <c r="R446" s="395">
        <v>46478</v>
      </c>
      <c r="S446" s="122" t="s">
        <v>777</v>
      </c>
      <c r="T446" s="122"/>
      <c r="U446" s="246"/>
      <c r="V446" s="247"/>
    </row>
    <row r="447" spans="1:22" x14ac:dyDescent="0.25">
      <c r="A447" s="398">
        <v>28</v>
      </c>
      <c r="B447" s="391"/>
      <c r="C447" s="398"/>
      <c r="D447" s="398" t="s">
        <v>397</v>
      </c>
      <c r="E447" s="398" t="s">
        <v>303</v>
      </c>
      <c r="F447" s="398" t="s">
        <v>620</v>
      </c>
      <c r="G447" s="398"/>
      <c r="H447" s="398"/>
      <c r="I447" s="402" t="s">
        <v>304</v>
      </c>
      <c r="J447" s="398" t="s">
        <v>333</v>
      </c>
      <c r="K447" s="393">
        <v>46006</v>
      </c>
      <c r="L447" s="393">
        <v>46006</v>
      </c>
      <c r="M447" s="726">
        <v>46265</v>
      </c>
      <c r="N447" s="745">
        <v>0.71232876712328763</v>
      </c>
      <c r="O447" s="398"/>
      <c r="P447" s="728" t="s">
        <v>600</v>
      </c>
      <c r="Q447" s="744">
        <v>31888.5</v>
      </c>
      <c r="R447" s="395">
        <v>46478</v>
      </c>
      <c r="S447" s="122" t="s">
        <v>777</v>
      </c>
      <c r="T447" s="122"/>
      <c r="U447" s="246"/>
      <c r="V447" s="247"/>
    </row>
    <row r="448" spans="1:22" x14ac:dyDescent="0.25">
      <c r="A448" s="398">
        <v>29</v>
      </c>
      <c r="B448" s="391"/>
      <c r="C448" s="398"/>
      <c r="D448" s="398" t="s">
        <v>399</v>
      </c>
      <c r="E448" s="398" t="s">
        <v>303</v>
      </c>
      <c r="F448" s="398" t="s">
        <v>620</v>
      </c>
      <c r="G448" s="398"/>
      <c r="H448" s="398"/>
      <c r="I448" s="402" t="s">
        <v>304</v>
      </c>
      <c r="J448" s="398" t="s">
        <v>356</v>
      </c>
      <c r="K448" s="393">
        <v>46006</v>
      </c>
      <c r="L448" s="393">
        <v>46006</v>
      </c>
      <c r="M448" s="726">
        <v>46265</v>
      </c>
      <c r="N448" s="745">
        <v>0.71232876712328763</v>
      </c>
      <c r="O448" s="398"/>
      <c r="P448" s="728" t="s">
        <v>600</v>
      </c>
      <c r="Q448" s="744">
        <v>21388.5</v>
      </c>
      <c r="R448" s="395">
        <v>46478</v>
      </c>
      <c r="S448" s="122" t="s">
        <v>777</v>
      </c>
      <c r="T448" s="122"/>
      <c r="U448" s="246"/>
      <c r="V448" s="247"/>
    </row>
    <row r="449" spans="1:22" x14ac:dyDescent="0.25">
      <c r="A449" s="398">
        <v>30</v>
      </c>
      <c r="B449" s="422"/>
      <c r="C449" s="398"/>
      <c r="D449" s="398" t="s">
        <v>381</v>
      </c>
      <c r="E449" s="398"/>
      <c r="F449" s="398" t="s">
        <v>611</v>
      </c>
      <c r="G449" s="398" t="s">
        <v>612</v>
      </c>
      <c r="H449" s="398" t="s">
        <v>616</v>
      </c>
      <c r="I449" s="402"/>
      <c r="J449" s="398" t="s">
        <v>309</v>
      </c>
      <c r="K449" s="393">
        <v>46055</v>
      </c>
      <c r="L449" s="393">
        <v>46055</v>
      </c>
      <c r="M449" s="726">
        <v>46265</v>
      </c>
      <c r="N449" s="745">
        <v>0.57808219178082187</v>
      </c>
      <c r="O449" s="398"/>
      <c r="P449" s="728" t="s">
        <v>600</v>
      </c>
      <c r="Q449" s="744">
        <v>16138.5</v>
      </c>
      <c r="R449" s="395">
        <v>46478</v>
      </c>
      <c r="S449" s="122" t="s">
        <v>777</v>
      </c>
      <c r="T449" s="122"/>
      <c r="U449" s="246"/>
      <c r="V449" s="247"/>
    </row>
    <row r="450" spans="1:22" x14ac:dyDescent="0.25">
      <c r="A450" s="398">
        <v>31</v>
      </c>
      <c r="B450" s="422"/>
      <c r="C450" s="398"/>
      <c r="D450" s="398" t="s">
        <v>352</v>
      </c>
      <c r="E450" s="398"/>
      <c r="F450" s="398" t="s">
        <v>611</v>
      </c>
      <c r="G450" s="398" t="s">
        <v>612</v>
      </c>
      <c r="H450" s="398" t="s">
        <v>616</v>
      </c>
      <c r="I450" s="402"/>
      <c r="J450" s="398" t="s">
        <v>356</v>
      </c>
      <c r="K450" s="393">
        <v>46083</v>
      </c>
      <c r="L450" s="393">
        <v>46083</v>
      </c>
      <c r="M450" s="726">
        <v>46265</v>
      </c>
      <c r="N450" s="745">
        <v>0.50136986301369868</v>
      </c>
      <c r="O450" s="398"/>
      <c r="P450" s="728" t="s">
        <v>600</v>
      </c>
      <c r="Q450" s="744">
        <v>16138.5</v>
      </c>
      <c r="R450" s="395">
        <v>46478</v>
      </c>
      <c r="S450" s="122" t="s">
        <v>777</v>
      </c>
      <c r="T450" s="122"/>
      <c r="U450" s="246"/>
      <c r="V450" s="247"/>
    </row>
    <row r="451" spans="1:22" x14ac:dyDescent="0.25">
      <c r="A451" s="398">
        <v>32</v>
      </c>
      <c r="B451" s="422"/>
      <c r="C451" s="398"/>
      <c r="D451" s="398" t="s">
        <v>414</v>
      </c>
      <c r="E451" s="398"/>
      <c r="F451" s="398" t="s">
        <v>620</v>
      </c>
      <c r="G451" s="398"/>
      <c r="H451" s="398"/>
      <c r="I451" s="402"/>
      <c r="J451" s="398" t="s">
        <v>333</v>
      </c>
      <c r="K451" s="393">
        <v>46104</v>
      </c>
      <c r="L451" s="393">
        <v>46104</v>
      </c>
      <c r="M451" s="726">
        <v>46265</v>
      </c>
      <c r="N451" s="745">
        <v>0.44383561643835617</v>
      </c>
      <c r="O451" s="398"/>
      <c r="P451" s="728" t="s">
        <v>600</v>
      </c>
      <c r="Q451" s="744">
        <v>35038.5</v>
      </c>
      <c r="R451" s="395">
        <v>46478</v>
      </c>
      <c r="S451" s="122" t="s">
        <v>777</v>
      </c>
      <c r="T451" s="122"/>
      <c r="U451" s="246"/>
      <c r="V451" s="247"/>
    </row>
    <row r="452" spans="1:22" x14ac:dyDescent="0.25">
      <c r="A452" s="398">
        <v>33</v>
      </c>
      <c r="B452" s="422"/>
      <c r="C452" s="398"/>
      <c r="D452" s="398" t="s">
        <v>648</v>
      </c>
      <c r="E452" s="398"/>
      <c r="F452" s="398"/>
      <c r="G452" s="398"/>
      <c r="H452" s="398"/>
      <c r="I452" s="402"/>
      <c r="J452" s="398" t="s">
        <v>650</v>
      </c>
      <c r="K452" s="393">
        <v>46155</v>
      </c>
      <c r="L452" s="393"/>
      <c r="M452" s="726"/>
      <c r="N452" s="745">
        <v>2.7397260273972603E-3</v>
      </c>
      <c r="O452" s="398"/>
      <c r="P452" s="728" t="s">
        <v>600</v>
      </c>
      <c r="Q452" s="744">
        <v>37138.5</v>
      </c>
      <c r="R452" s="395">
        <v>46478</v>
      </c>
      <c r="S452" s="122" t="s">
        <v>777</v>
      </c>
      <c r="T452" s="122"/>
      <c r="U452" s="246"/>
      <c r="V452" s="247"/>
    </row>
    <row r="453" spans="1:22" x14ac:dyDescent="0.25">
      <c r="A453" s="398">
        <v>34</v>
      </c>
      <c r="B453" s="422"/>
      <c r="C453" s="398"/>
      <c r="D453" s="398" t="s">
        <v>649</v>
      </c>
      <c r="E453" s="398"/>
      <c r="F453" s="398"/>
      <c r="G453" s="398"/>
      <c r="H453" s="398"/>
      <c r="I453" s="402"/>
      <c r="J453" s="398" t="s">
        <v>650</v>
      </c>
      <c r="K453" s="393">
        <v>46132</v>
      </c>
      <c r="L453" s="393"/>
      <c r="M453" s="726"/>
      <c r="N453" s="745">
        <v>2.7397260273972603E-3</v>
      </c>
      <c r="O453" s="398"/>
      <c r="P453" s="728" t="s">
        <v>600</v>
      </c>
      <c r="Q453" s="744">
        <v>40288.5</v>
      </c>
      <c r="R453" s="395">
        <v>46478</v>
      </c>
      <c r="S453" s="122" t="s">
        <v>777</v>
      </c>
      <c r="T453" s="122"/>
      <c r="U453" s="246"/>
      <c r="V453" s="247"/>
    </row>
    <row r="454" spans="1:22" x14ac:dyDescent="0.25">
      <c r="A454" s="398">
        <v>35</v>
      </c>
      <c r="B454" s="402"/>
      <c r="C454" s="398"/>
      <c r="D454" s="398" t="s">
        <v>416</v>
      </c>
      <c r="E454" s="398"/>
      <c r="F454" s="398" t="s">
        <v>611</v>
      </c>
      <c r="G454" s="398"/>
      <c r="H454" s="398"/>
      <c r="I454" s="402"/>
      <c r="J454" s="398"/>
      <c r="K454" s="393">
        <v>46211</v>
      </c>
      <c r="L454" s="393"/>
      <c r="M454" s="726"/>
      <c r="N454" s="398"/>
      <c r="O454" s="398"/>
      <c r="P454" s="728" t="s">
        <v>600</v>
      </c>
      <c r="Q454" s="744">
        <v>40288.5</v>
      </c>
      <c r="R454" s="395">
        <v>46478</v>
      </c>
      <c r="S454" s="122" t="s">
        <v>777</v>
      </c>
      <c r="T454" s="122"/>
      <c r="U454" s="246"/>
      <c r="V454" s="247"/>
    </row>
    <row r="455" spans="1:22" x14ac:dyDescent="0.25">
      <c r="A455" s="763">
        <v>1</v>
      </c>
      <c r="B455" s="764"/>
      <c r="C455" s="763"/>
      <c r="D455" s="763" t="s">
        <v>302</v>
      </c>
      <c r="E455" s="763" t="s">
        <v>303</v>
      </c>
      <c r="F455" s="763" t="s">
        <v>611</v>
      </c>
      <c r="G455" s="763" t="s">
        <v>612</v>
      </c>
      <c r="H455" s="763"/>
      <c r="I455" s="764" t="s">
        <v>304</v>
      </c>
      <c r="J455" s="763" t="s">
        <v>305</v>
      </c>
      <c r="K455" s="765">
        <v>44566</v>
      </c>
      <c r="L455" s="765">
        <v>45170</v>
      </c>
      <c r="M455" s="726">
        <v>46265</v>
      </c>
      <c r="N455" s="766">
        <v>3.0027397260273974</v>
      </c>
      <c r="O455" s="763">
        <v>65</v>
      </c>
      <c r="P455" s="728" t="s">
        <v>600</v>
      </c>
      <c r="Q455" s="767">
        <v>33988.5</v>
      </c>
      <c r="R455" s="768">
        <v>46508</v>
      </c>
      <c r="S455" s="122" t="s">
        <v>777</v>
      </c>
      <c r="T455" s="423">
        <v>510559.0575</v>
      </c>
      <c r="U455" s="246"/>
      <c r="V455" s="247"/>
    </row>
    <row r="456" spans="1:22" x14ac:dyDescent="0.25">
      <c r="A456" s="763">
        <v>2</v>
      </c>
      <c r="B456" s="764"/>
      <c r="C456" s="763"/>
      <c r="D456" s="763" t="s">
        <v>308</v>
      </c>
      <c r="E456" s="763" t="s">
        <v>303</v>
      </c>
      <c r="F456" s="763" t="s">
        <v>611</v>
      </c>
      <c r="G456" s="763" t="s">
        <v>612</v>
      </c>
      <c r="H456" s="763" t="s">
        <v>616</v>
      </c>
      <c r="I456" s="764" t="s">
        <v>304</v>
      </c>
      <c r="J456" s="763" t="s">
        <v>309</v>
      </c>
      <c r="K456" s="765">
        <v>44571</v>
      </c>
      <c r="L456" s="765">
        <v>45170</v>
      </c>
      <c r="M456" s="726">
        <v>46265</v>
      </c>
      <c r="N456" s="766">
        <v>3.0027397260273974</v>
      </c>
      <c r="O456" s="763">
        <v>68</v>
      </c>
      <c r="P456" s="728" t="s">
        <v>600</v>
      </c>
      <c r="Q456" s="767">
        <v>55116.6</v>
      </c>
      <c r="R456" s="768">
        <v>46508</v>
      </c>
      <c r="S456" s="122" t="s">
        <v>777</v>
      </c>
      <c r="T456" s="122"/>
      <c r="U456" s="246"/>
      <c r="V456" s="247"/>
    </row>
    <row r="457" spans="1:22" x14ac:dyDescent="0.25">
      <c r="A457" s="764">
        <v>3</v>
      </c>
      <c r="B457" s="764"/>
      <c r="C457" s="763"/>
      <c r="D457" s="763" t="s">
        <v>312</v>
      </c>
      <c r="E457" s="763" t="s">
        <v>303</v>
      </c>
      <c r="F457" s="763" t="s">
        <v>611</v>
      </c>
      <c r="G457" s="763" t="s">
        <v>612</v>
      </c>
      <c r="H457" s="763"/>
      <c r="I457" s="764" t="s">
        <v>304</v>
      </c>
      <c r="J457" s="763" t="s">
        <v>305</v>
      </c>
      <c r="K457" s="765">
        <v>44571</v>
      </c>
      <c r="L457" s="765">
        <v>45170</v>
      </c>
      <c r="M457" s="726">
        <v>46265</v>
      </c>
      <c r="N457" s="769">
        <v>3.0027397260273974</v>
      </c>
      <c r="O457" s="764">
        <v>68</v>
      </c>
      <c r="P457" s="728" t="s">
        <v>600</v>
      </c>
      <c r="Q457" s="767">
        <v>45390.45</v>
      </c>
      <c r="R457" s="768">
        <v>46508</v>
      </c>
      <c r="S457" s="122" t="s">
        <v>928</v>
      </c>
      <c r="T457" s="122"/>
      <c r="U457" s="246"/>
      <c r="V457" s="247"/>
    </row>
    <row r="458" spans="1:22" x14ac:dyDescent="0.25">
      <c r="A458" s="764">
        <v>4</v>
      </c>
      <c r="B458" s="764"/>
      <c r="C458" s="763"/>
      <c r="D458" s="763" t="s">
        <v>315</v>
      </c>
      <c r="E458" s="763" t="s">
        <v>303</v>
      </c>
      <c r="F458" s="763" t="s">
        <v>611</v>
      </c>
      <c r="G458" s="763" t="s">
        <v>612</v>
      </c>
      <c r="H458" s="763"/>
      <c r="I458" s="764" t="s">
        <v>304</v>
      </c>
      <c r="J458" s="763" t="s">
        <v>316</v>
      </c>
      <c r="K458" s="765">
        <v>44571</v>
      </c>
      <c r="L458" s="765">
        <v>45170</v>
      </c>
      <c r="M458" s="726">
        <v>46265</v>
      </c>
      <c r="N458" s="769">
        <v>3.0027397260273974</v>
      </c>
      <c r="O458" s="770">
        <v>68</v>
      </c>
      <c r="P458" s="735" t="s">
        <v>600</v>
      </c>
      <c r="Q458" s="767">
        <v>47355</v>
      </c>
      <c r="R458" s="768">
        <v>46508</v>
      </c>
      <c r="S458" s="122" t="s">
        <v>777</v>
      </c>
      <c r="T458" s="122"/>
      <c r="U458" s="246"/>
      <c r="V458" s="247"/>
    </row>
    <row r="459" spans="1:22" x14ac:dyDescent="0.25">
      <c r="A459" s="763">
        <v>5</v>
      </c>
      <c r="B459" s="764"/>
      <c r="C459" s="763"/>
      <c r="D459" s="763" t="s">
        <v>319</v>
      </c>
      <c r="E459" s="763" t="s">
        <v>303</v>
      </c>
      <c r="F459" s="763" t="s">
        <v>611</v>
      </c>
      <c r="G459" s="763" t="s">
        <v>612</v>
      </c>
      <c r="H459" s="763" t="s">
        <v>616</v>
      </c>
      <c r="I459" s="764" t="s">
        <v>304</v>
      </c>
      <c r="J459" s="763" t="s">
        <v>309</v>
      </c>
      <c r="K459" s="765">
        <v>44571</v>
      </c>
      <c r="L459" s="765">
        <v>45170</v>
      </c>
      <c r="M459" s="726">
        <v>46265</v>
      </c>
      <c r="N459" s="769">
        <v>3.0027397260273974</v>
      </c>
      <c r="O459" s="764">
        <v>65</v>
      </c>
      <c r="P459" s="728" t="s">
        <v>600</v>
      </c>
      <c r="Q459" s="767">
        <v>21750.75</v>
      </c>
      <c r="R459" s="768">
        <v>46508</v>
      </c>
      <c r="S459" s="122" t="s">
        <v>777</v>
      </c>
      <c r="T459" s="122"/>
      <c r="U459" s="246"/>
      <c r="V459" s="247"/>
    </row>
    <row r="460" spans="1:22" x14ac:dyDescent="0.25">
      <c r="A460" s="763">
        <v>6</v>
      </c>
      <c r="B460" s="764"/>
      <c r="C460" s="763"/>
      <c r="D460" s="763" t="s">
        <v>325</v>
      </c>
      <c r="E460" s="763" t="s">
        <v>303</v>
      </c>
      <c r="F460" s="763" t="s">
        <v>611</v>
      </c>
      <c r="G460" s="763" t="s">
        <v>612</v>
      </c>
      <c r="H460" s="763" t="s">
        <v>619</v>
      </c>
      <c r="I460" s="764" t="s">
        <v>304</v>
      </c>
      <c r="J460" s="763" t="s">
        <v>305</v>
      </c>
      <c r="K460" s="765">
        <v>44571</v>
      </c>
      <c r="L460" s="765">
        <v>45170</v>
      </c>
      <c r="M460" s="726">
        <v>46265</v>
      </c>
      <c r="N460" s="766">
        <v>3.0027397260273974</v>
      </c>
      <c r="O460" s="763">
        <v>60</v>
      </c>
      <c r="P460" s="728" t="s">
        <v>600</v>
      </c>
      <c r="Q460" s="767">
        <v>40461.75</v>
      </c>
      <c r="R460" s="768">
        <v>46508</v>
      </c>
      <c r="S460" s="122" t="s">
        <v>777</v>
      </c>
      <c r="T460" s="122"/>
      <c r="U460" s="246"/>
      <c r="V460" s="247"/>
    </row>
    <row r="461" spans="1:22" x14ac:dyDescent="0.25">
      <c r="A461" s="763">
        <v>7</v>
      </c>
      <c r="B461" s="764"/>
      <c r="C461" s="763"/>
      <c r="D461" s="763" t="s">
        <v>328</v>
      </c>
      <c r="E461" s="763" t="s">
        <v>303</v>
      </c>
      <c r="F461" s="763" t="s">
        <v>611</v>
      </c>
      <c r="G461" s="763" t="s">
        <v>612</v>
      </c>
      <c r="H461" s="763" t="s">
        <v>621</v>
      </c>
      <c r="I461" s="764" t="s">
        <v>304</v>
      </c>
      <c r="J461" s="763" t="s">
        <v>329</v>
      </c>
      <c r="K461" s="765">
        <v>44571</v>
      </c>
      <c r="L461" s="765">
        <v>45170</v>
      </c>
      <c r="M461" s="726">
        <v>46265</v>
      </c>
      <c r="N461" s="766">
        <v>3.0027397260273974</v>
      </c>
      <c r="O461" s="763">
        <v>48</v>
      </c>
      <c r="P461" s="728" t="s">
        <v>600</v>
      </c>
      <c r="Q461" s="767">
        <v>5587.7955000000002</v>
      </c>
      <c r="R461" s="768">
        <v>46508</v>
      </c>
      <c r="S461" s="122" t="s">
        <v>777</v>
      </c>
      <c r="T461" s="122"/>
      <c r="U461" s="246"/>
      <c r="V461" s="247"/>
    </row>
    <row r="462" spans="1:22" x14ac:dyDescent="0.25">
      <c r="A462" s="763">
        <v>8</v>
      </c>
      <c r="B462" s="764"/>
      <c r="C462" s="763"/>
      <c r="D462" s="763" t="s">
        <v>332</v>
      </c>
      <c r="E462" s="763" t="s">
        <v>303</v>
      </c>
      <c r="F462" s="763" t="s">
        <v>611</v>
      </c>
      <c r="G462" s="763" t="s">
        <v>612</v>
      </c>
      <c r="H462" s="763" t="s">
        <v>621</v>
      </c>
      <c r="I462" s="764" t="s">
        <v>304</v>
      </c>
      <c r="J462" s="763" t="s">
        <v>333</v>
      </c>
      <c r="K462" s="765">
        <v>44566</v>
      </c>
      <c r="L462" s="765">
        <v>45170</v>
      </c>
      <c r="M462" s="726">
        <v>46265</v>
      </c>
      <c r="N462" s="766">
        <v>3.0027397260273974</v>
      </c>
      <c r="O462" s="763">
        <v>35</v>
      </c>
      <c r="P462" s="728" t="s">
        <v>600</v>
      </c>
      <c r="Q462" s="767">
        <v>12988.5</v>
      </c>
      <c r="R462" s="768">
        <v>46508</v>
      </c>
      <c r="S462" s="122" t="s">
        <v>777</v>
      </c>
      <c r="T462" s="122"/>
      <c r="U462" s="246"/>
      <c r="V462" s="247"/>
    </row>
    <row r="463" spans="1:22" x14ac:dyDescent="0.25">
      <c r="A463" s="763">
        <v>9</v>
      </c>
      <c r="B463" s="764"/>
      <c r="C463" s="763"/>
      <c r="D463" s="763" t="s">
        <v>308</v>
      </c>
      <c r="E463" s="763" t="s">
        <v>303</v>
      </c>
      <c r="F463" s="763" t="s">
        <v>620</v>
      </c>
      <c r="G463" s="763"/>
      <c r="H463" s="763"/>
      <c r="I463" s="764" t="s">
        <v>336</v>
      </c>
      <c r="J463" s="763" t="s">
        <v>337</v>
      </c>
      <c r="K463" s="765">
        <v>44566</v>
      </c>
      <c r="L463" s="765">
        <v>45170</v>
      </c>
      <c r="M463" s="726">
        <v>46265</v>
      </c>
      <c r="N463" s="766">
        <v>3.0027397260273974</v>
      </c>
      <c r="O463" s="763">
        <v>59</v>
      </c>
      <c r="P463" s="728" t="s">
        <v>600</v>
      </c>
      <c r="Q463" s="767">
        <v>69688.5</v>
      </c>
      <c r="R463" s="768">
        <v>46508</v>
      </c>
      <c r="S463" s="122" t="s">
        <v>777</v>
      </c>
      <c r="T463" s="122"/>
      <c r="U463" s="246"/>
      <c r="V463" s="247"/>
    </row>
    <row r="464" spans="1:22" x14ac:dyDescent="0.25">
      <c r="A464" s="763">
        <v>10</v>
      </c>
      <c r="B464" s="764"/>
      <c r="C464" s="763"/>
      <c r="D464" s="763" t="s">
        <v>340</v>
      </c>
      <c r="E464" s="763" t="s">
        <v>303</v>
      </c>
      <c r="F464" s="763" t="s">
        <v>620</v>
      </c>
      <c r="G464" s="763"/>
      <c r="H464" s="763"/>
      <c r="I464" s="764" t="s">
        <v>304</v>
      </c>
      <c r="J464" s="763" t="s">
        <v>305</v>
      </c>
      <c r="K464" s="765">
        <v>44571</v>
      </c>
      <c r="L464" s="765">
        <v>45170</v>
      </c>
      <c r="M464" s="726">
        <v>46265</v>
      </c>
      <c r="N464" s="766">
        <v>3.0027397260273974</v>
      </c>
      <c r="O464" s="763">
        <v>52</v>
      </c>
      <c r="P464" s="728" t="s">
        <v>600</v>
      </c>
      <c r="Q464" s="767">
        <v>6688.5</v>
      </c>
      <c r="R464" s="768">
        <v>46508</v>
      </c>
      <c r="S464" s="122" t="s">
        <v>777</v>
      </c>
      <c r="T464" s="122"/>
      <c r="U464" s="246"/>
      <c r="V464" s="247"/>
    </row>
    <row r="465" spans="1:22" x14ac:dyDescent="0.25">
      <c r="A465" s="763">
        <v>11</v>
      </c>
      <c r="B465" s="764"/>
      <c r="C465" s="763"/>
      <c r="D465" s="763" t="s">
        <v>343</v>
      </c>
      <c r="E465" s="763" t="s">
        <v>303</v>
      </c>
      <c r="F465" s="763" t="s">
        <v>611</v>
      </c>
      <c r="G465" s="763" t="s">
        <v>612</v>
      </c>
      <c r="H465" s="763" t="s">
        <v>616</v>
      </c>
      <c r="I465" s="764" t="s">
        <v>304</v>
      </c>
      <c r="J465" s="763" t="s">
        <v>316</v>
      </c>
      <c r="K465" s="765">
        <v>44571</v>
      </c>
      <c r="L465" s="765">
        <v>45170</v>
      </c>
      <c r="M465" s="726">
        <v>46265</v>
      </c>
      <c r="N465" s="766">
        <v>3.0027397260273974</v>
      </c>
      <c r="O465" s="763">
        <v>63</v>
      </c>
      <c r="P465" s="728" t="s">
        <v>600</v>
      </c>
      <c r="Q465" s="767">
        <v>38811.15</v>
      </c>
      <c r="R465" s="768">
        <v>46508</v>
      </c>
      <c r="S465" s="122" t="s">
        <v>777</v>
      </c>
      <c r="T465" s="122"/>
      <c r="U465" s="246"/>
      <c r="V465" s="247"/>
    </row>
    <row r="466" spans="1:22" x14ac:dyDescent="0.25">
      <c r="A466" s="763">
        <v>12</v>
      </c>
      <c r="B466" s="764"/>
      <c r="C466" s="763"/>
      <c r="D466" s="763" t="s">
        <v>346</v>
      </c>
      <c r="E466" s="763" t="s">
        <v>303</v>
      </c>
      <c r="F466" s="763" t="s">
        <v>611</v>
      </c>
      <c r="G466" s="763" t="s">
        <v>612</v>
      </c>
      <c r="H466" s="763"/>
      <c r="I466" s="764" t="s">
        <v>304</v>
      </c>
      <c r="J466" s="763" t="s">
        <v>333</v>
      </c>
      <c r="K466" s="765">
        <v>44608</v>
      </c>
      <c r="L466" s="765">
        <v>45170</v>
      </c>
      <c r="M466" s="726">
        <v>46265</v>
      </c>
      <c r="N466" s="766">
        <v>3.0027397260273974</v>
      </c>
      <c r="O466" s="763">
        <v>66</v>
      </c>
      <c r="P466" s="728" t="s">
        <v>600</v>
      </c>
      <c r="Q466" s="767">
        <v>45013.5</v>
      </c>
      <c r="R466" s="768">
        <v>46508</v>
      </c>
      <c r="S466" s="122" t="s">
        <v>777</v>
      </c>
      <c r="T466" s="122"/>
      <c r="U466" s="246"/>
      <c r="V466" s="247"/>
    </row>
    <row r="467" spans="1:22" x14ac:dyDescent="0.25">
      <c r="A467" s="763">
        <v>13</v>
      </c>
      <c r="B467" s="764"/>
      <c r="C467" s="763"/>
      <c r="D467" s="763" t="s">
        <v>349</v>
      </c>
      <c r="E467" s="763" t="s">
        <v>303</v>
      </c>
      <c r="F467" s="763" t="s">
        <v>620</v>
      </c>
      <c r="G467" s="763"/>
      <c r="H467" s="763"/>
      <c r="I467" s="764" t="s">
        <v>304</v>
      </c>
      <c r="J467" s="763" t="s">
        <v>333</v>
      </c>
      <c r="K467" s="765">
        <v>44816</v>
      </c>
      <c r="L467" s="765">
        <v>45170</v>
      </c>
      <c r="M467" s="726">
        <v>46265</v>
      </c>
      <c r="N467" s="766">
        <v>3.0027397260273974</v>
      </c>
      <c r="O467" s="763">
        <v>55</v>
      </c>
      <c r="P467" s="728" t="s">
        <v>600</v>
      </c>
      <c r="Q467" s="767">
        <v>26638.5</v>
      </c>
      <c r="R467" s="768">
        <v>46508</v>
      </c>
      <c r="S467" s="122" t="s">
        <v>777</v>
      </c>
      <c r="T467" s="122"/>
      <c r="U467" s="246"/>
      <c r="V467" s="247"/>
    </row>
    <row r="468" spans="1:22" x14ac:dyDescent="0.25">
      <c r="A468" s="763">
        <v>14</v>
      </c>
      <c r="B468" s="764"/>
      <c r="C468" s="763"/>
      <c r="D468" s="763" t="s">
        <v>352</v>
      </c>
      <c r="E468" s="763" t="s">
        <v>303</v>
      </c>
      <c r="F468" s="763" t="s">
        <v>611</v>
      </c>
      <c r="G468" s="763" t="s">
        <v>612</v>
      </c>
      <c r="H468" s="763"/>
      <c r="I468" s="764" t="s">
        <v>304</v>
      </c>
      <c r="J468" s="763" t="s">
        <v>333</v>
      </c>
      <c r="K468" s="765">
        <v>44809</v>
      </c>
      <c r="L468" s="765">
        <v>45170</v>
      </c>
      <c r="M468" s="726">
        <v>46265</v>
      </c>
      <c r="N468" s="766">
        <v>3.0027397260273974</v>
      </c>
      <c r="O468" s="763">
        <v>38</v>
      </c>
      <c r="P468" s="728" t="s">
        <v>600</v>
      </c>
      <c r="Q468" s="767">
        <v>26638.5</v>
      </c>
      <c r="R468" s="768">
        <v>46508</v>
      </c>
      <c r="S468" s="122" t="s">
        <v>777</v>
      </c>
      <c r="T468" s="122"/>
      <c r="U468" s="246"/>
      <c r="V468" s="247"/>
    </row>
    <row r="469" spans="1:22" x14ac:dyDescent="0.25">
      <c r="A469" s="763">
        <v>15</v>
      </c>
      <c r="B469" s="764"/>
      <c r="C469" s="763"/>
      <c r="D469" s="763" t="s">
        <v>355</v>
      </c>
      <c r="E469" s="763" t="s">
        <v>303</v>
      </c>
      <c r="F469" s="763" t="s">
        <v>620</v>
      </c>
      <c r="G469" s="763"/>
      <c r="H469" s="763"/>
      <c r="I469" s="764" t="s">
        <v>304</v>
      </c>
      <c r="J469" s="763" t="s">
        <v>356</v>
      </c>
      <c r="K469" s="765">
        <v>44831</v>
      </c>
      <c r="L469" s="765">
        <v>45170</v>
      </c>
      <c r="M469" s="726">
        <v>46265</v>
      </c>
      <c r="N469" s="766">
        <v>3.0027397260273974</v>
      </c>
      <c r="O469" s="763">
        <v>39</v>
      </c>
      <c r="P469" s="728" t="s">
        <v>600</v>
      </c>
      <c r="Q469" s="767">
        <v>26638.5</v>
      </c>
      <c r="R469" s="768">
        <v>46508</v>
      </c>
      <c r="S469" s="122" t="s">
        <v>777</v>
      </c>
      <c r="T469" s="122"/>
      <c r="U469" s="246"/>
      <c r="V469" s="247"/>
    </row>
    <row r="470" spans="1:22" x14ac:dyDescent="0.25">
      <c r="A470" s="763">
        <v>16</v>
      </c>
      <c r="B470" s="764"/>
      <c r="C470" s="763"/>
      <c r="D470" s="763" t="s">
        <v>359</v>
      </c>
      <c r="E470" s="763" t="s">
        <v>303</v>
      </c>
      <c r="F470" s="763" t="s">
        <v>620</v>
      </c>
      <c r="G470" s="763"/>
      <c r="H470" s="763"/>
      <c r="I470" s="764" t="s">
        <v>304</v>
      </c>
      <c r="J470" s="763" t="s">
        <v>333</v>
      </c>
      <c r="K470" s="765">
        <v>44970</v>
      </c>
      <c r="L470" s="765">
        <v>45170</v>
      </c>
      <c r="M470" s="726">
        <v>46265</v>
      </c>
      <c r="N470" s="766">
        <v>3.0027397260273974</v>
      </c>
      <c r="O470" s="763">
        <v>39</v>
      </c>
      <c r="P470" s="728" t="s">
        <v>600</v>
      </c>
      <c r="Q470" s="767">
        <v>21388.5</v>
      </c>
      <c r="R470" s="768">
        <v>46508</v>
      </c>
      <c r="S470" s="122" t="s">
        <v>777</v>
      </c>
      <c r="T470" s="122"/>
      <c r="U470" s="246"/>
      <c r="V470" s="247"/>
    </row>
    <row r="471" spans="1:22" x14ac:dyDescent="0.25">
      <c r="A471" s="764">
        <v>17</v>
      </c>
      <c r="B471" s="764"/>
      <c r="C471" s="763"/>
      <c r="D471" s="763" t="s">
        <v>362</v>
      </c>
      <c r="E471" s="763" t="s">
        <v>303</v>
      </c>
      <c r="F471" s="763" t="s">
        <v>620</v>
      </c>
      <c r="G471" s="763"/>
      <c r="H471" s="763"/>
      <c r="I471" s="764" t="s">
        <v>304</v>
      </c>
      <c r="J471" s="763" t="s">
        <v>305</v>
      </c>
      <c r="K471" s="765">
        <v>45152</v>
      </c>
      <c r="L471" s="765">
        <v>45170</v>
      </c>
      <c r="M471" s="726">
        <v>46265</v>
      </c>
      <c r="N471" s="769">
        <v>3.0027397260273974</v>
      </c>
      <c r="O471" s="764">
        <v>45</v>
      </c>
      <c r="P471" s="728" t="s">
        <v>600</v>
      </c>
      <c r="Q471" s="740">
        <v>29138.5</v>
      </c>
      <c r="R471" s="768">
        <v>46508</v>
      </c>
      <c r="S471" s="122" t="s">
        <v>777</v>
      </c>
      <c r="T471" s="122"/>
      <c r="U471" s="246"/>
      <c r="V471" s="247"/>
    </row>
    <row r="472" spans="1:22" x14ac:dyDescent="0.25">
      <c r="A472" s="763">
        <v>18</v>
      </c>
      <c r="B472" s="764"/>
      <c r="C472" s="763"/>
      <c r="D472" s="763" t="s">
        <v>359</v>
      </c>
      <c r="E472" s="763" t="s">
        <v>303</v>
      </c>
      <c r="F472" s="763" t="s">
        <v>611</v>
      </c>
      <c r="G472" s="763" t="s">
        <v>612</v>
      </c>
      <c r="H472" s="763" t="s">
        <v>616</v>
      </c>
      <c r="I472" s="764" t="s">
        <v>304</v>
      </c>
      <c r="J472" s="763" t="s">
        <v>333</v>
      </c>
      <c r="K472" s="765">
        <v>45236</v>
      </c>
      <c r="L472" s="765">
        <v>45236</v>
      </c>
      <c r="M472" s="726">
        <v>46265</v>
      </c>
      <c r="N472" s="766">
        <v>2.8219178082191783</v>
      </c>
      <c r="O472" s="763">
        <v>37</v>
      </c>
      <c r="P472" s="728" t="s">
        <v>600</v>
      </c>
      <c r="Q472" s="767">
        <v>25063.5</v>
      </c>
      <c r="R472" s="768">
        <v>46508</v>
      </c>
      <c r="S472" s="122" t="s">
        <v>777</v>
      </c>
      <c r="T472" s="122"/>
      <c r="U472" s="246"/>
      <c r="V472" s="247"/>
    </row>
    <row r="473" spans="1:22" x14ac:dyDescent="0.25">
      <c r="A473" s="763">
        <v>19</v>
      </c>
      <c r="B473" s="764"/>
      <c r="C473" s="763"/>
      <c r="D473" s="763" t="s">
        <v>367</v>
      </c>
      <c r="E473" s="763" t="s">
        <v>303</v>
      </c>
      <c r="F473" s="763" t="s">
        <v>611</v>
      </c>
      <c r="G473" s="763" t="s">
        <v>612</v>
      </c>
      <c r="H473" s="763"/>
      <c r="I473" s="764" t="s">
        <v>304</v>
      </c>
      <c r="J473" s="763" t="s">
        <v>368</v>
      </c>
      <c r="K473" s="765">
        <v>45411</v>
      </c>
      <c r="L473" s="765">
        <v>45411</v>
      </c>
      <c r="M473" s="726">
        <v>46265</v>
      </c>
      <c r="N473" s="766">
        <v>2.3424657534246576</v>
      </c>
      <c r="O473" s="763">
        <v>59</v>
      </c>
      <c r="P473" s="728" t="s">
        <v>600</v>
      </c>
      <c r="Q473" s="767">
        <v>68638.5</v>
      </c>
      <c r="R473" s="768">
        <v>46508</v>
      </c>
      <c r="S473" s="122" t="s">
        <v>777</v>
      </c>
      <c r="T473" s="122"/>
      <c r="U473" s="246"/>
      <c r="V473" s="247"/>
    </row>
    <row r="474" spans="1:22" x14ac:dyDescent="0.25">
      <c r="A474" s="763">
        <v>20</v>
      </c>
      <c r="B474" s="764"/>
      <c r="C474" s="763"/>
      <c r="D474" s="763" t="s">
        <v>371</v>
      </c>
      <c r="E474" s="763" t="s">
        <v>303</v>
      </c>
      <c r="F474" s="763" t="s">
        <v>611</v>
      </c>
      <c r="G474" s="763"/>
      <c r="H474" s="763" t="s">
        <v>621</v>
      </c>
      <c r="I474" s="764" t="s">
        <v>304</v>
      </c>
      <c r="J474" s="763" t="s">
        <v>333</v>
      </c>
      <c r="K474" s="765">
        <v>45454</v>
      </c>
      <c r="L474" s="765">
        <v>45454</v>
      </c>
      <c r="M474" s="726">
        <v>46265</v>
      </c>
      <c r="N474" s="766">
        <v>2.2246575342465755</v>
      </c>
      <c r="O474" s="763">
        <v>38</v>
      </c>
      <c r="P474" s="728" t="s">
        <v>600</v>
      </c>
      <c r="Q474" s="767">
        <v>35038.5</v>
      </c>
      <c r="R474" s="768">
        <v>46508</v>
      </c>
      <c r="S474" s="122" t="s">
        <v>777</v>
      </c>
      <c r="T474" s="122"/>
      <c r="U474" s="246"/>
      <c r="V474" s="247"/>
    </row>
    <row r="475" spans="1:22" x14ac:dyDescent="0.25">
      <c r="A475" s="763">
        <v>21</v>
      </c>
      <c r="B475" s="764"/>
      <c r="C475" s="763"/>
      <c r="D475" s="763" t="s">
        <v>374</v>
      </c>
      <c r="E475" s="763" t="s">
        <v>303</v>
      </c>
      <c r="F475" s="763" t="s">
        <v>620</v>
      </c>
      <c r="G475" s="763"/>
      <c r="H475" s="763"/>
      <c r="I475" s="764" t="s">
        <v>304</v>
      </c>
      <c r="J475" s="763" t="s">
        <v>333</v>
      </c>
      <c r="K475" s="765">
        <v>45600</v>
      </c>
      <c r="L475" s="765">
        <v>45600</v>
      </c>
      <c r="M475" s="726">
        <v>46265</v>
      </c>
      <c r="N475" s="766">
        <v>1.8246575342465754</v>
      </c>
      <c r="O475" s="763">
        <v>65</v>
      </c>
      <c r="P475" s="728" t="s">
        <v>600</v>
      </c>
      <c r="Q475" s="767">
        <v>44488.5</v>
      </c>
      <c r="R475" s="768">
        <v>46508</v>
      </c>
      <c r="S475" s="122" t="s">
        <v>777</v>
      </c>
      <c r="T475" s="122"/>
      <c r="U475" s="246"/>
      <c r="V475" s="247"/>
    </row>
    <row r="476" spans="1:22" x14ac:dyDescent="0.25">
      <c r="A476" s="763">
        <v>22</v>
      </c>
      <c r="B476" s="764"/>
      <c r="C476" s="763"/>
      <c r="D476" s="763" t="s">
        <v>380</v>
      </c>
      <c r="E476" s="763" t="s">
        <v>303</v>
      </c>
      <c r="F476" s="763" t="s">
        <v>611</v>
      </c>
      <c r="G476" s="763" t="s">
        <v>612</v>
      </c>
      <c r="H476" s="763" t="s">
        <v>616</v>
      </c>
      <c r="I476" s="764" t="s">
        <v>304</v>
      </c>
      <c r="J476" s="763" t="s">
        <v>309</v>
      </c>
      <c r="K476" s="765">
        <v>45677</v>
      </c>
      <c r="L476" s="765">
        <v>45677</v>
      </c>
      <c r="M476" s="726">
        <v>46265</v>
      </c>
      <c r="N476" s="766">
        <v>1.6136986301369862</v>
      </c>
      <c r="O476" s="763">
        <v>65</v>
      </c>
      <c r="P476" s="728" t="s">
        <v>600</v>
      </c>
      <c r="Q476" s="767">
        <v>52888.5</v>
      </c>
      <c r="R476" s="768">
        <v>46508</v>
      </c>
      <c r="S476" s="122" t="s">
        <v>777</v>
      </c>
      <c r="T476" s="122"/>
      <c r="U476" s="246"/>
      <c r="V476" s="247"/>
    </row>
    <row r="477" spans="1:22" x14ac:dyDescent="0.25">
      <c r="A477" s="763">
        <v>23</v>
      </c>
      <c r="B477" s="764"/>
      <c r="C477" s="763"/>
      <c r="D477" s="763" t="s">
        <v>384</v>
      </c>
      <c r="E477" s="763" t="s">
        <v>303</v>
      </c>
      <c r="F477" s="763" t="s">
        <v>611</v>
      </c>
      <c r="G477" s="763"/>
      <c r="H477" s="763"/>
      <c r="I477" s="764" t="s">
        <v>304</v>
      </c>
      <c r="J477" s="763" t="s">
        <v>333</v>
      </c>
      <c r="K477" s="765">
        <v>45831</v>
      </c>
      <c r="L477" s="765">
        <v>45831</v>
      </c>
      <c r="M477" s="726">
        <v>46265</v>
      </c>
      <c r="N477" s="766">
        <v>1.1917808219178083</v>
      </c>
      <c r="O477" s="763">
        <v>40</v>
      </c>
      <c r="P477" s="728" t="s">
        <v>600</v>
      </c>
      <c r="Q477" s="767">
        <v>31888.5</v>
      </c>
      <c r="R477" s="768">
        <v>46508</v>
      </c>
      <c r="S477" s="122" t="s">
        <v>777</v>
      </c>
      <c r="T477" s="122"/>
      <c r="U477" s="246"/>
      <c r="V477" s="247"/>
    </row>
    <row r="478" spans="1:22" x14ac:dyDescent="0.25">
      <c r="A478" s="764">
        <v>24</v>
      </c>
      <c r="B478" s="391"/>
      <c r="C478" s="763"/>
      <c r="D478" s="763" t="s">
        <v>386</v>
      </c>
      <c r="E478" s="763" t="s">
        <v>303</v>
      </c>
      <c r="F478" s="763" t="s">
        <v>620</v>
      </c>
      <c r="G478" s="763"/>
      <c r="H478" s="763"/>
      <c r="I478" s="764" t="s">
        <v>304</v>
      </c>
      <c r="J478" s="763" t="s">
        <v>333</v>
      </c>
      <c r="K478" s="765">
        <v>45887</v>
      </c>
      <c r="L478" s="765">
        <v>45887</v>
      </c>
      <c r="M478" s="726">
        <v>46265</v>
      </c>
      <c r="N478" s="769">
        <v>1.0383561643835617</v>
      </c>
      <c r="O478" s="763"/>
      <c r="P478" s="728" t="s">
        <v>600</v>
      </c>
      <c r="Q478" s="740">
        <v>23388.5</v>
      </c>
      <c r="R478" s="768">
        <v>46508</v>
      </c>
      <c r="S478" s="122" t="s">
        <v>777</v>
      </c>
      <c r="T478" s="122"/>
      <c r="U478" s="246"/>
      <c r="V478" s="247"/>
    </row>
    <row r="479" spans="1:22" x14ac:dyDescent="0.25">
      <c r="A479" s="763">
        <v>25</v>
      </c>
      <c r="B479" s="391"/>
      <c r="C479" s="763"/>
      <c r="D479" s="763" t="s">
        <v>388</v>
      </c>
      <c r="E479" s="763" t="s">
        <v>303</v>
      </c>
      <c r="F479" s="763" t="s">
        <v>620</v>
      </c>
      <c r="G479" s="763"/>
      <c r="H479" s="763"/>
      <c r="I479" s="764" t="s">
        <v>389</v>
      </c>
      <c r="J479" s="763" t="s">
        <v>333</v>
      </c>
      <c r="K479" s="765">
        <v>45873</v>
      </c>
      <c r="L479" s="765">
        <v>45873</v>
      </c>
      <c r="M479" s="726">
        <v>46265</v>
      </c>
      <c r="N479" s="766">
        <v>1.0767123287671232</v>
      </c>
      <c r="O479" s="763"/>
      <c r="P479" s="728" t="s">
        <v>600</v>
      </c>
      <c r="Q479" s="767">
        <v>31888.5</v>
      </c>
      <c r="R479" s="768">
        <v>46508</v>
      </c>
      <c r="S479" s="122" t="s">
        <v>777</v>
      </c>
      <c r="T479" s="122"/>
      <c r="U479" s="246"/>
      <c r="V479" s="247"/>
    </row>
    <row r="480" spans="1:22" x14ac:dyDescent="0.25">
      <c r="A480" s="763">
        <v>26</v>
      </c>
      <c r="B480" s="391"/>
      <c r="C480" s="763"/>
      <c r="D480" s="763" t="s">
        <v>391</v>
      </c>
      <c r="E480" s="763" t="s">
        <v>303</v>
      </c>
      <c r="F480" s="763" t="s">
        <v>620</v>
      </c>
      <c r="G480" s="763"/>
      <c r="H480" s="763"/>
      <c r="I480" s="764" t="s">
        <v>304</v>
      </c>
      <c r="J480" s="763" t="s">
        <v>333</v>
      </c>
      <c r="K480" s="765">
        <v>45901</v>
      </c>
      <c r="L480" s="765">
        <v>45901</v>
      </c>
      <c r="M480" s="726">
        <v>46265</v>
      </c>
      <c r="N480" s="766">
        <v>1</v>
      </c>
      <c r="O480" s="763"/>
      <c r="P480" s="728" t="s">
        <v>600</v>
      </c>
      <c r="Q480" s="767">
        <v>18238.5</v>
      </c>
      <c r="R480" s="768">
        <v>46508</v>
      </c>
      <c r="S480" s="122" t="s">
        <v>777</v>
      </c>
      <c r="T480" s="122"/>
      <c r="U480" s="246"/>
      <c r="V480" s="247"/>
    </row>
    <row r="481" spans="1:22" x14ac:dyDescent="0.25">
      <c r="A481" s="763">
        <v>27</v>
      </c>
      <c r="B481" s="391"/>
      <c r="C481" s="763"/>
      <c r="D481" s="763" t="s">
        <v>395</v>
      </c>
      <c r="E481" s="763" t="s">
        <v>303</v>
      </c>
      <c r="F481" s="763" t="s">
        <v>611</v>
      </c>
      <c r="G481" s="763"/>
      <c r="H481" s="763" t="s">
        <v>616</v>
      </c>
      <c r="I481" s="764" t="s">
        <v>304</v>
      </c>
      <c r="J481" s="763" t="s">
        <v>333</v>
      </c>
      <c r="K481" s="765">
        <v>45978</v>
      </c>
      <c r="L481" s="765">
        <v>45978</v>
      </c>
      <c r="M481" s="726">
        <v>46265</v>
      </c>
      <c r="N481" s="766">
        <v>0.78904109589041094</v>
      </c>
      <c r="O481" s="763"/>
      <c r="P481" s="728" t="s">
        <v>600</v>
      </c>
      <c r="Q481" s="767">
        <v>27688.5</v>
      </c>
      <c r="R481" s="768">
        <v>46508</v>
      </c>
      <c r="S481" s="122" t="s">
        <v>777</v>
      </c>
      <c r="T481" s="122"/>
      <c r="U481" s="246"/>
      <c r="V481" s="247"/>
    </row>
    <row r="482" spans="1:22" x14ac:dyDescent="0.25">
      <c r="A482" s="763">
        <v>28</v>
      </c>
      <c r="B482" s="391"/>
      <c r="C482" s="763"/>
      <c r="D482" s="763" t="s">
        <v>397</v>
      </c>
      <c r="E482" s="763" t="s">
        <v>303</v>
      </c>
      <c r="F482" s="763" t="s">
        <v>620</v>
      </c>
      <c r="G482" s="763"/>
      <c r="H482" s="763"/>
      <c r="I482" s="764" t="s">
        <v>304</v>
      </c>
      <c r="J482" s="763" t="s">
        <v>333</v>
      </c>
      <c r="K482" s="765">
        <v>46006</v>
      </c>
      <c r="L482" s="765">
        <v>46006</v>
      </c>
      <c r="M482" s="726">
        <v>46265</v>
      </c>
      <c r="N482" s="766">
        <v>0.71232876712328763</v>
      </c>
      <c r="O482" s="763"/>
      <c r="P482" s="728" t="s">
        <v>600</v>
      </c>
      <c r="Q482" s="767">
        <v>31888.5</v>
      </c>
      <c r="R482" s="768">
        <v>46508</v>
      </c>
      <c r="S482" s="122" t="s">
        <v>777</v>
      </c>
      <c r="T482" s="122"/>
      <c r="U482" s="246"/>
      <c r="V482" s="247"/>
    </row>
    <row r="483" spans="1:22" x14ac:dyDescent="0.25">
      <c r="A483" s="763">
        <v>29</v>
      </c>
      <c r="B483" s="391"/>
      <c r="C483" s="763"/>
      <c r="D483" s="763" t="s">
        <v>399</v>
      </c>
      <c r="E483" s="763" t="s">
        <v>303</v>
      </c>
      <c r="F483" s="763" t="s">
        <v>620</v>
      </c>
      <c r="G483" s="763"/>
      <c r="H483" s="763"/>
      <c r="I483" s="764" t="s">
        <v>304</v>
      </c>
      <c r="J483" s="763" t="s">
        <v>356</v>
      </c>
      <c r="K483" s="765">
        <v>46006</v>
      </c>
      <c r="L483" s="765">
        <v>46006</v>
      </c>
      <c r="M483" s="726">
        <v>46265</v>
      </c>
      <c r="N483" s="766">
        <v>0.71232876712328763</v>
      </c>
      <c r="O483" s="763"/>
      <c r="P483" s="728" t="s">
        <v>600</v>
      </c>
      <c r="Q483" s="767">
        <v>21388.5</v>
      </c>
      <c r="R483" s="768">
        <v>46508</v>
      </c>
      <c r="S483" s="122" t="s">
        <v>777</v>
      </c>
      <c r="T483" s="122"/>
      <c r="U483" s="246"/>
      <c r="V483" s="247"/>
    </row>
    <row r="484" spans="1:22" x14ac:dyDescent="0.25">
      <c r="A484" s="763">
        <v>30</v>
      </c>
      <c r="B484" s="422"/>
      <c r="C484" s="763"/>
      <c r="D484" s="763" t="s">
        <v>381</v>
      </c>
      <c r="E484" s="763"/>
      <c r="F484" s="763" t="s">
        <v>611</v>
      </c>
      <c r="G484" s="763" t="s">
        <v>612</v>
      </c>
      <c r="H484" s="763" t="s">
        <v>616</v>
      </c>
      <c r="I484" s="764"/>
      <c r="J484" s="763" t="s">
        <v>309</v>
      </c>
      <c r="K484" s="765">
        <v>46055</v>
      </c>
      <c r="L484" s="765">
        <v>46055</v>
      </c>
      <c r="M484" s="726">
        <v>46265</v>
      </c>
      <c r="N484" s="766">
        <v>0.57808219178082187</v>
      </c>
      <c r="O484" s="763"/>
      <c r="P484" s="728" t="s">
        <v>600</v>
      </c>
      <c r="Q484" s="767">
        <v>16138.5</v>
      </c>
      <c r="R484" s="768">
        <v>46508</v>
      </c>
      <c r="S484" s="122" t="s">
        <v>777</v>
      </c>
      <c r="T484" s="122"/>
      <c r="U484" s="246"/>
      <c r="V484" s="247"/>
    </row>
    <row r="485" spans="1:22" x14ac:dyDescent="0.25">
      <c r="A485" s="763">
        <v>31</v>
      </c>
      <c r="B485" s="422"/>
      <c r="C485" s="763"/>
      <c r="D485" s="763" t="s">
        <v>352</v>
      </c>
      <c r="E485" s="763"/>
      <c r="F485" s="763" t="s">
        <v>611</v>
      </c>
      <c r="G485" s="763" t="s">
        <v>612</v>
      </c>
      <c r="H485" s="763" t="s">
        <v>616</v>
      </c>
      <c r="I485" s="764"/>
      <c r="J485" s="763" t="s">
        <v>356</v>
      </c>
      <c r="K485" s="765">
        <v>46083</v>
      </c>
      <c r="L485" s="765">
        <v>46083</v>
      </c>
      <c r="M485" s="726">
        <v>46265</v>
      </c>
      <c r="N485" s="766">
        <v>0.50136986301369868</v>
      </c>
      <c r="O485" s="763"/>
      <c r="P485" s="728" t="s">
        <v>600</v>
      </c>
      <c r="Q485" s="767">
        <v>16138.5</v>
      </c>
      <c r="R485" s="768">
        <v>46508</v>
      </c>
      <c r="S485" s="122" t="s">
        <v>777</v>
      </c>
      <c r="T485" s="122"/>
      <c r="U485" s="246"/>
      <c r="V485" s="247"/>
    </row>
    <row r="486" spans="1:22" x14ac:dyDescent="0.25">
      <c r="A486" s="763">
        <v>32</v>
      </c>
      <c r="B486" s="422"/>
      <c r="C486" s="763"/>
      <c r="D486" s="763" t="s">
        <v>414</v>
      </c>
      <c r="E486" s="763"/>
      <c r="F486" s="763" t="s">
        <v>620</v>
      </c>
      <c r="G486" s="763"/>
      <c r="H486" s="763"/>
      <c r="I486" s="764"/>
      <c r="J486" s="763" t="s">
        <v>333</v>
      </c>
      <c r="K486" s="765">
        <v>46104</v>
      </c>
      <c r="L486" s="765">
        <v>46104</v>
      </c>
      <c r="M486" s="726">
        <v>46265</v>
      </c>
      <c r="N486" s="766">
        <v>0.44383561643835617</v>
      </c>
      <c r="O486" s="763"/>
      <c r="P486" s="728" t="s">
        <v>600</v>
      </c>
      <c r="Q486" s="767">
        <v>35038.5</v>
      </c>
      <c r="R486" s="768">
        <v>46508</v>
      </c>
      <c r="S486" s="122" t="s">
        <v>777</v>
      </c>
      <c r="T486" s="122"/>
      <c r="U486" s="246"/>
      <c r="V486" s="247"/>
    </row>
    <row r="487" spans="1:22" x14ac:dyDescent="0.25">
      <c r="A487" s="763">
        <v>33</v>
      </c>
      <c r="B487" s="422"/>
      <c r="C487" s="763"/>
      <c r="D487" s="763" t="s">
        <v>648</v>
      </c>
      <c r="E487" s="763"/>
      <c r="F487" s="763"/>
      <c r="G487" s="763"/>
      <c r="H487" s="763"/>
      <c r="I487" s="764"/>
      <c r="J487" s="763" t="s">
        <v>650</v>
      </c>
      <c r="K487" s="765">
        <v>46155</v>
      </c>
      <c r="L487" s="765"/>
      <c r="M487" s="726"/>
      <c r="N487" s="766">
        <v>2.7397260273972603E-3</v>
      </c>
      <c r="O487" s="763"/>
      <c r="P487" s="728" t="s">
        <v>600</v>
      </c>
      <c r="Q487" s="767">
        <v>37138.5</v>
      </c>
      <c r="R487" s="768">
        <v>46508</v>
      </c>
      <c r="S487" s="122" t="s">
        <v>777</v>
      </c>
      <c r="T487" s="122"/>
      <c r="U487" s="246"/>
      <c r="V487" s="247"/>
    </row>
    <row r="488" spans="1:22" x14ac:dyDescent="0.25">
      <c r="A488" s="763">
        <v>34</v>
      </c>
      <c r="B488" s="422"/>
      <c r="C488" s="763"/>
      <c r="D488" s="763" t="s">
        <v>649</v>
      </c>
      <c r="E488" s="763"/>
      <c r="F488" s="763"/>
      <c r="G488" s="763"/>
      <c r="H488" s="763"/>
      <c r="I488" s="764"/>
      <c r="J488" s="763" t="s">
        <v>650</v>
      </c>
      <c r="K488" s="765">
        <v>46132</v>
      </c>
      <c r="L488" s="765"/>
      <c r="M488" s="726"/>
      <c r="N488" s="766">
        <v>2.7397260273972603E-3</v>
      </c>
      <c r="O488" s="763"/>
      <c r="P488" s="728" t="s">
        <v>600</v>
      </c>
      <c r="Q488" s="767">
        <v>40288.5</v>
      </c>
      <c r="R488" s="768">
        <v>46508</v>
      </c>
      <c r="S488" s="122" t="s">
        <v>777</v>
      </c>
      <c r="T488" s="122"/>
      <c r="U488" s="246"/>
      <c r="V488" s="247"/>
    </row>
    <row r="489" spans="1:22" x14ac:dyDescent="0.25">
      <c r="A489" s="763">
        <v>35</v>
      </c>
      <c r="B489" s="764"/>
      <c r="C489" s="763"/>
      <c r="D489" s="763" t="s">
        <v>416</v>
      </c>
      <c r="E489" s="763"/>
      <c r="F489" s="763" t="s">
        <v>611</v>
      </c>
      <c r="G489" s="763"/>
      <c r="H489" s="763"/>
      <c r="I489" s="764"/>
      <c r="J489" s="763"/>
      <c r="K489" s="765">
        <v>46211</v>
      </c>
      <c r="L489" s="765"/>
      <c r="M489" s="726"/>
      <c r="N489" s="763"/>
      <c r="O489" s="763"/>
      <c r="P489" s="728" t="s">
        <v>600</v>
      </c>
      <c r="Q489" s="767">
        <v>40288.5</v>
      </c>
      <c r="R489" s="768">
        <v>46508</v>
      </c>
      <c r="S489" s="122" t="s">
        <v>777</v>
      </c>
      <c r="T489" s="122"/>
      <c r="U489" s="246"/>
      <c r="V489" s="247"/>
    </row>
    <row r="490" spans="1:22" x14ac:dyDescent="0.25">
      <c r="A490" s="747">
        <v>1</v>
      </c>
      <c r="B490" s="748"/>
      <c r="C490" s="747"/>
      <c r="D490" s="747" t="s">
        <v>302</v>
      </c>
      <c r="E490" s="747" t="s">
        <v>303</v>
      </c>
      <c r="F490" s="747" t="s">
        <v>611</v>
      </c>
      <c r="G490" s="747" t="s">
        <v>612</v>
      </c>
      <c r="H490" s="747"/>
      <c r="I490" s="748" t="s">
        <v>304</v>
      </c>
      <c r="J490" s="747" t="s">
        <v>305</v>
      </c>
      <c r="K490" s="749">
        <v>44566</v>
      </c>
      <c r="L490" s="749">
        <v>45170</v>
      </c>
      <c r="M490" s="726">
        <v>46265</v>
      </c>
      <c r="N490" s="750">
        <v>3.0027397260273974</v>
      </c>
      <c r="O490" s="747">
        <v>65</v>
      </c>
      <c r="P490" s="728" t="s">
        <v>600</v>
      </c>
      <c r="Q490" s="751">
        <v>33988.5</v>
      </c>
      <c r="R490" s="752">
        <v>46539</v>
      </c>
      <c r="S490" s="122" t="s">
        <v>777</v>
      </c>
      <c r="T490" s="423">
        <v>510559.0575</v>
      </c>
      <c r="U490" s="246"/>
      <c r="V490" s="247"/>
    </row>
    <row r="491" spans="1:22" x14ac:dyDescent="0.25">
      <c r="A491" s="747">
        <v>2</v>
      </c>
      <c r="B491" s="748"/>
      <c r="C491" s="747"/>
      <c r="D491" s="747" t="s">
        <v>308</v>
      </c>
      <c r="E491" s="747" t="s">
        <v>303</v>
      </c>
      <c r="F491" s="747" t="s">
        <v>611</v>
      </c>
      <c r="G491" s="747" t="s">
        <v>612</v>
      </c>
      <c r="H491" s="747" t="s">
        <v>616</v>
      </c>
      <c r="I491" s="748" t="s">
        <v>304</v>
      </c>
      <c r="J491" s="747" t="s">
        <v>309</v>
      </c>
      <c r="K491" s="749">
        <v>44571</v>
      </c>
      <c r="L491" s="749">
        <v>45170</v>
      </c>
      <c r="M491" s="726">
        <v>46265</v>
      </c>
      <c r="N491" s="750">
        <v>3.0027397260273974</v>
      </c>
      <c r="O491" s="747">
        <v>68</v>
      </c>
      <c r="P491" s="728" t="s">
        <v>600</v>
      </c>
      <c r="Q491" s="751">
        <v>55116.6</v>
      </c>
      <c r="R491" s="752">
        <v>46539</v>
      </c>
      <c r="S491" s="122" t="s">
        <v>777</v>
      </c>
      <c r="T491" s="122"/>
      <c r="U491" s="246"/>
      <c r="V491" s="247"/>
    </row>
    <row r="492" spans="1:22" x14ac:dyDescent="0.25">
      <c r="A492" s="748">
        <v>3</v>
      </c>
      <c r="B492" s="748"/>
      <c r="C492" s="747"/>
      <c r="D492" s="747" t="s">
        <v>312</v>
      </c>
      <c r="E492" s="747" t="s">
        <v>303</v>
      </c>
      <c r="F492" s="747" t="s">
        <v>611</v>
      </c>
      <c r="G492" s="747" t="s">
        <v>612</v>
      </c>
      <c r="H492" s="747"/>
      <c r="I492" s="748" t="s">
        <v>304</v>
      </c>
      <c r="J492" s="747" t="s">
        <v>305</v>
      </c>
      <c r="K492" s="749">
        <v>44571</v>
      </c>
      <c r="L492" s="749">
        <v>45170</v>
      </c>
      <c r="M492" s="726">
        <v>46265</v>
      </c>
      <c r="N492" s="753">
        <v>3.0027397260273974</v>
      </c>
      <c r="O492" s="748">
        <v>68</v>
      </c>
      <c r="P492" s="728" t="s">
        <v>600</v>
      </c>
      <c r="Q492" s="751">
        <v>45390.45</v>
      </c>
      <c r="R492" s="752">
        <v>46539</v>
      </c>
      <c r="S492" s="122" t="s">
        <v>928</v>
      </c>
      <c r="T492" s="122"/>
      <c r="U492" s="246"/>
      <c r="V492" s="247"/>
    </row>
    <row r="493" spans="1:22" x14ac:dyDescent="0.25">
      <c r="A493" s="748">
        <v>4</v>
      </c>
      <c r="B493" s="748"/>
      <c r="C493" s="747"/>
      <c r="D493" s="747" t="s">
        <v>315</v>
      </c>
      <c r="E493" s="747" t="s">
        <v>303</v>
      </c>
      <c r="F493" s="747" t="s">
        <v>611</v>
      </c>
      <c r="G493" s="747" t="s">
        <v>612</v>
      </c>
      <c r="H493" s="747"/>
      <c r="I493" s="748" t="s">
        <v>304</v>
      </c>
      <c r="J493" s="747" t="s">
        <v>316</v>
      </c>
      <c r="K493" s="749">
        <v>44571</v>
      </c>
      <c r="L493" s="749">
        <v>45170</v>
      </c>
      <c r="M493" s="726">
        <v>46265</v>
      </c>
      <c r="N493" s="753">
        <v>3.0027397260273974</v>
      </c>
      <c r="O493" s="754">
        <v>68</v>
      </c>
      <c r="P493" s="735" t="s">
        <v>600</v>
      </c>
      <c r="Q493" s="751">
        <v>47355</v>
      </c>
      <c r="R493" s="752">
        <v>46539</v>
      </c>
      <c r="S493" s="122" t="s">
        <v>777</v>
      </c>
      <c r="T493" s="122"/>
      <c r="U493" s="246"/>
      <c r="V493" s="247"/>
    </row>
    <row r="494" spans="1:22" x14ac:dyDescent="0.25">
      <c r="A494" s="747">
        <v>5</v>
      </c>
      <c r="B494" s="748"/>
      <c r="C494" s="747"/>
      <c r="D494" s="747" t="s">
        <v>319</v>
      </c>
      <c r="E494" s="747" t="s">
        <v>303</v>
      </c>
      <c r="F494" s="747" t="s">
        <v>611</v>
      </c>
      <c r="G494" s="747" t="s">
        <v>612</v>
      </c>
      <c r="H494" s="747" t="s">
        <v>616</v>
      </c>
      <c r="I494" s="748" t="s">
        <v>304</v>
      </c>
      <c r="J494" s="747" t="s">
        <v>309</v>
      </c>
      <c r="K494" s="749">
        <v>44571</v>
      </c>
      <c r="L494" s="749">
        <v>45170</v>
      </c>
      <c r="M494" s="726">
        <v>46265</v>
      </c>
      <c r="N494" s="753">
        <v>3.0027397260273974</v>
      </c>
      <c r="O494" s="748">
        <v>65</v>
      </c>
      <c r="P494" s="728" t="s">
        <v>600</v>
      </c>
      <c r="Q494" s="751">
        <v>21750.75</v>
      </c>
      <c r="R494" s="752">
        <v>46539</v>
      </c>
      <c r="S494" s="122" t="s">
        <v>777</v>
      </c>
      <c r="T494" s="122"/>
      <c r="U494" s="246"/>
      <c r="V494" s="247"/>
    </row>
    <row r="495" spans="1:22" x14ac:dyDescent="0.25">
      <c r="A495" s="747">
        <v>6</v>
      </c>
      <c r="B495" s="748"/>
      <c r="C495" s="747"/>
      <c r="D495" s="747" t="s">
        <v>325</v>
      </c>
      <c r="E495" s="747" t="s">
        <v>303</v>
      </c>
      <c r="F495" s="747" t="s">
        <v>611</v>
      </c>
      <c r="G495" s="747" t="s">
        <v>612</v>
      </c>
      <c r="H495" s="747" t="s">
        <v>619</v>
      </c>
      <c r="I495" s="748" t="s">
        <v>304</v>
      </c>
      <c r="J495" s="747" t="s">
        <v>305</v>
      </c>
      <c r="K495" s="749">
        <v>44571</v>
      </c>
      <c r="L495" s="749">
        <v>45170</v>
      </c>
      <c r="M495" s="726">
        <v>46265</v>
      </c>
      <c r="N495" s="750">
        <v>3.0027397260273974</v>
      </c>
      <c r="O495" s="747">
        <v>60</v>
      </c>
      <c r="P495" s="728" t="s">
        <v>600</v>
      </c>
      <c r="Q495" s="751">
        <v>40461.75</v>
      </c>
      <c r="R495" s="752">
        <v>46539</v>
      </c>
      <c r="S495" s="122" t="s">
        <v>777</v>
      </c>
      <c r="T495" s="122"/>
      <c r="U495" s="246"/>
      <c r="V495" s="247"/>
    </row>
    <row r="496" spans="1:22" x14ac:dyDescent="0.25">
      <c r="A496" s="747">
        <v>7</v>
      </c>
      <c r="B496" s="748"/>
      <c r="C496" s="747"/>
      <c r="D496" s="747" t="s">
        <v>328</v>
      </c>
      <c r="E496" s="747" t="s">
        <v>303</v>
      </c>
      <c r="F496" s="747" t="s">
        <v>611</v>
      </c>
      <c r="G496" s="747" t="s">
        <v>612</v>
      </c>
      <c r="H496" s="747" t="s">
        <v>621</v>
      </c>
      <c r="I496" s="748" t="s">
        <v>304</v>
      </c>
      <c r="J496" s="747" t="s">
        <v>329</v>
      </c>
      <c r="K496" s="749">
        <v>44571</v>
      </c>
      <c r="L496" s="749">
        <v>45170</v>
      </c>
      <c r="M496" s="726">
        <v>46265</v>
      </c>
      <c r="N496" s="750">
        <v>3.0027397260273974</v>
      </c>
      <c r="O496" s="747">
        <v>48</v>
      </c>
      <c r="P496" s="728" t="s">
        <v>600</v>
      </c>
      <c r="Q496" s="751">
        <v>5587.7955000000002</v>
      </c>
      <c r="R496" s="752">
        <v>46539</v>
      </c>
      <c r="S496" s="122" t="s">
        <v>777</v>
      </c>
      <c r="T496" s="122"/>
      <c r="U496" s="246"/>
      <c r="V496" s="247"/>
    </row>
    <row r="497" spans="1:22" x14ac:dyDescent="0.25">
      <c r="A497" s="747">
        <v>8</v>
      </c>
      <c r="B497" s="748"/>
      <c r="C497" s="747"/>
      <c r="D497" s="747" t="s">
        <v>332</v>
      </c>
      <c r="E497" s="747" t="s">
        <v>303</v>
      </c>
      <c r="F497" s="747" t="s">
        <v>611</v>
      </c>
      <c r="G497" s="747" t="s">
        <v>612</v>
      </c>
      <c r="H497" s="747" t="s">
        <v>621</v>
      </c>
      <c r="I497" s="748" t="s">
        <v>304</v>
      </c>
      <c r="J497" s="747" t="s">
        <v>333</v>
      </c>
      <c r="K497" s="749">
        <v>44566</v>
      </c>
      <c r="L497" s="749">
        <v>45170</v>
      </c>
      <c r="M497" s="726">
        <v>46265</v>
      </c>
      <c r="N497" s="750">
        <v>3.0027397260273974</v>
      </c>
      <c r="O497" s="747">
        <v>35</v>
      </c>
      <c r="P497" s="728" t="s">
        <v>600</v>
      </c>
      <c r="Q497" s="751">
        <v>12988.5</v>
      </c>
      <c r="R497" s="752">
        <v>46539</v>
      </c>
      <c r="S497" s="122" t="s">
        <v>777</v>
      </c>
      <c r="T497" s="122"/>
      <c r="U497" s="246"/>
      <c r="V497" s="247"/>
    </row>
    <row r="498" spans="1:22" x14ac:dyDescent="0.25">
      <c r="A498" s="747">
        <v>9</v>
      </c>
      <c r="B498" s="748"/>
      <c r="C498" s="747"/>
      <c r="D498" s="747" t="s">
        <v>308</v>
      </c>
      <c r="E498" s="747" t="s">
        <v>303</v>
      </c>
      <c r="F498" s="747" t="s">
        <v>620</v>
      </c>
      <c r="G498" s="747"/>
      <c r="H498" s="747"/>
      <c r="I498" s="748" t="s">
        <v>336</v>
      </c>
      <c r="J498" s="747" t="s">
        <v>337</v>
      </c>
      <c r="K498" s="749">
        <v>44566</v>
      </c>
      <c r="L498" s="749">
        <v>45170</v>
      </c>
      <c r="M498" s="726">
        <v>46265</v>
      </c>
      <c r="N498" s="750">
        <v>3.0027397260273974</v>
      </c>
      <c r="O498" s="747">
        <v>59</v>
      </c>
      <c r="P498" s="728" t="s">
        <v>600</v>
      </c>
      <c r="Q498" s="751">
        <v>69688.5</v>
      </c>
      <c r="R498" s="752">
        <v>46539</v>
      </c>
      <c r="S498" s="122" t="s">
        <v>777</v>
      </c>
      <c r="T498" s="122"/>
      <c r="U498" s="246"/>
      <c r="V498" s="247"/>
    </row>
    <row r="499" spans="1:22" x14ac:dyDescent="0.25">
      <c r="A499" s="747">
        <v>10</v>
      </c>
      <c r="B499" s="748"/>
      <c r="C499" s="747"/>
      <c r="D499" s="747" t="s">
        <v>340</v>
      </c>
      <c r="E499" s="747" t="s">
        <v>303</v>
      </c>
      <c r="F499" s="747" t="s">
        <v>620</v>
      </c>
      <c r="G499" s="747"/>
      <c r="H499" s="747"/>
      <c r="I499" s="748" t="s">
        <v>304</v>
      </c>
      <c r="J499" s="747" t="s">
        <v>305</v>
      </c>
      <c r="K499" s="749">
        <v>44571</v>
      </c>
      <c r="L499" s="749">
        <v>45170</v>
      </c>
      <c r="M499" s="726">
        <v>46265</v>
      </c>
      <c r="N499" s="750">
        <v>3.0027397260273974</v>
      </c>
      <c r="O499" s="747">
        <v>52</v>
      </c>
      <c r="P499" s="728" t="s">
        <v>600</v>
      </c>
      <c r="Q499" s="751">
        <v>6688.5</v>
      </c>
      <c r="R499" s="752">
        <v>46539</v>
      </c>
      <c r="S499" s="122" t="s">
        <v>777</v>
      </c>
      <c r="T499" s="122"/>
      <c r="U499" s="246"/>
      <c r="V499" s="247"/>
    </row>
    <row r="500" spans="1:22" x14ac:dyDescent="0.25">
      <c r="A500" s="747">
        <v>11</v>
      </c>
      <c r="B500" s="748"/>
      <c r="C500" s="747"/>
      <c r="D500" s="747" t="s">
        <v>343</v>
      </c>
      <c r="E500" s="747" t="s">
        <v>303</v>
      </c>
      <c r="F500" s="747" t="s">
        <v>611</v>
      </c>
      <c r="G500" s="747" t="s">
        <v>612</v>
      </c>
      <c r="H500" s="747" t="s">
        <v>616</v>
      </c>
      <c r="I500" s="748" t="s">
        <v>304</v>
      </c>
      <c r="J500" s="747" t="s">
        <v>316</v>
      </c>
      <c r="K500" s="749">
        <v>44571</v>
      </c>
      <c r="L500" s="749">
        <v>45170</v>
      </c>
      <c r="M500" s="726">
        <v>46265</v>
      </c>
      <c r="N500" s="750">
        <v>3.0027397260273974</v>
      </c>
      <c r="O500" s="747">
        <v>63</v>
      </c>
      <c r="P500" s="728" t="s">
        <v>600</v>
      </c>
      <c r="Q500" s="751">
        <v>38811.15</v>
      </c>
      <c r="R500" s="752">
        <v>46539</v>
      </c>
      <c r="S500" s="122" t="s">
        <v>777</v>
      </c>
      <c r="T500" s="122"/>
      <c r="U500" s="246"/>
      <c r="V500" s="247"/>
    </row>
    <row r="501" spans="1:22" x14ac:dyDescent="0.25">
      <c r="A501" s="747">
        <v>12</v>
      </c>
      <c r="B501" s="748"/>
      <c r="C501" s="747"/>
      <c r="D501" s="747" t="s">
        <v>346</v>
      </c>
      <c r="E501" s="747" t="s">
        <v>303</v>
      </c>
      <c r="F501" s="747" t="s">
        <v>611</v>
      </c>
      <c r="G501" s="747" t="s">
        <v>612</v>
      </c>
      <c r="H501" s="747"/>
      <c r="I501" s="748" t="s">
        <v>304</v>
      </c>
      <c r="J501" s="747" t="s">
        <v>333</v>
      </c>
      <c r="K501" s="749">
        <v>44608</v>
      </c>
      <c r="L501" s="749">
        <v>45170</v>
      </c>
      <c r="M501" s="726">
        <v>46265</v>
      </c>
      <c r="N501" s="750">
        <v>3.0027397260273974</v>
      </c>
      <c r="O501" s="747">
        <v>66</v>
      </c>
      <c r="P501" s="728" t="s">
        <v>600</v>
      </c>
      <c r="Q501" s="751">
        <v>45013.5</v>
      </c>
      <c r="R501" s="752">
        <v>46539</v>
      </c>
      <c r="S501" s="122" t="s">
        <v>777</v>
      </c>
      <c r="T501" s="122"/>
      <c r="U501" s="246"/>
      <c r="V501" s="247"/>
    </row>
    <row r="502" spans="1:22" x14ac:dyDescent="0.25">
      <c r="A502" s="747">
        <v>13</v>
      </c>
      <c r="B502" s="748"/>
      <c r="C502" s="747"/>
      <c r="D502" s="747" t="s">
        <v>349</v>
      </c>
      <c r="E502" s="747" t="s">
        <v>303</v>
      </c>
      <c r="F502" s="747" t="s">
        <v>620</v>
      </c>
      <c r="G502" s="747"/>
      <c r="H502" s="747"/>
      <c r="I502" s="748" t="s">
        <v>304</v>
      </c>
      <c r="J502" s="747" t="s">
        <v>333</v>
      </c>
      <c r="K502" s="749">
        <v>44816</v>
      </c>
      <c r="L502" s="749">
        <v>45170</v>
      </c>
      <c r="M502" s="726">
        <v>46265</v>
      </c>
      <c r="N502" s="750">
        <v>3.0027397260273974</v>
      </c>
      <c r="O502" s="747">
        <v>55</v>
      </c>
      <c r="P502" s="728" t="s">
        <v>600</v>
      </c>
      <c r="Q502" s="751">
        <v>26638.5</v>
      </c>
      <c r="R502" s="752">
        <v>46539</v>
      </c>
      <c r="S502" s="122" t="s">
        <v>777</v>
      </c>
      <c r="T502" s="122"/>
      <c r="U502" s="246"/>
      <c r="V502" s="247"/>
    </row>
    <row r="503" spans="1:22" x14ac:dyDescent="0.25">
      <c r="A503" s="747">
        <v>14</v>
      </c>
      <c r="B503" s="748"/>
      <c r="C503" s="747"/>
      <c r="D503" s="747" t="s">
        <v>352</v>
      </c>
      <c r="E503" s="747" t="s">
        <v>303</v>
      </c>
      <c r="F503" s="747" t="s">
        <v>611</v>
      </c>
      <c r="G503" s="747" t="s">
        <v>612</v>
      </c>
      <c r="H503" s="747"/>
      <c r="I503" s="748" t="s">
        <v>304</v>
      </c>
      <c r="J503" s="747" t="s">
        <v>333</v>
      </c>
      <c r="K503" s="749">
        <v>44809</v>
      </c>
      <c r="L503" s="749">
        <v>45170</v>
      </c>
      <c r="M503" s="726">
        <v>46265</v>
      </c>
      <c r="N503" s="750">
        <v>3.0027397260273974</v>
      </c>
      <c r="O503" s="747">
        <v>38</v>
      </c>
      <c r="P503" s="728" t="s">
        <v>600</v>
      </c>
      <c r="Q503" s="751">
        <v>26638.5</v>
      </c>
      <c r="R503" s="752">
        <v>46539</v>
      </c>
      <c r="S503" s="122" t="s">
        <v>777</v>
      </c>
      <c r="T503" s="122"/>
      <c r="U503" s="246"/>
      <c r="V503" s="247"/>
    </row>
    <row r="504" spans="1:22" x14ac:dyDescent="0.25">
      <c r="A504" s="747">
        <v>15</v>
      </c>
      <c r="B504" s="748"/>
      <c r="C504" s="747"/>
      <c r="D504" s="747" t="s">
        <v>355</v>
      </c>
      <c r="E504" s="747" t="s">
        <v>303</v>
      </c>
      <c r="F504" s="747" t="s">
        <v>620</v>
      </c>
      <c r="G504" s="747"/>
      <c r="H504" s="747"/>
      <c r="I504" s="748" t="s">
        <v>304</v>
      </c>
      <c r="J504" s="747" t="s">
        <v>356</v>
      </c>
      <c r="K504" s="749">
        <v>44831</v>
      </c>
      <c r="L504" s="749">
        <v>45170</v>
      </c>
      <c r="M504" s="726">
        <v>46265</v>
      </c>
      <c r="N504" s="750">
        <v>3.0027397260273974</v>
      </c>
      <c r="O504" s="747">
        <v>39</v>
      </c>
      <c r="P504" s="728" t="s">
        <v>600</v>
      </c>
      <c r="Q504" s="751">
        <v>26638.5</v>
      </c>
      <c r="R504" s="752">
        <v>46539</v>
      </c>
      <c r="S504" s="122" t="s">
        <v>777</v>
      </c>
      <c r="T504" s="122"/>
      <c r="U504" s="246"/>
      <c r="V504" s="247"/>
    </row>
    <row r="505" spans="1:22" x14ac:dyDescent="0.25">
      <c r="A505" s="747">
        <v>16</v>
      </c>
      <c r="B505" s="748"/>
      <c r="C505" s="747"/>
      <c r="D505" s="747" t="s">
        <v>359</v>
      </c>
      <c r="E505" s="747" t="s">
        <v>303</v>
      </c>
      <c r="F505" s="747" t="s">
        <v>620</v>
      </c>
      <c r="G505" s="747"/>
      <c r="H505" s="747"/>
      <c r="I505" s="748" t="s">
        <v>304</v>
      </c>
      <c r="J505" s="747" t="s">
        <v>333</v>
      </c>
      <c r="K505" s="749">
        <v>44970</v>
      </c>
      <c r="L505" s="749">
        <v>45170</v>
      </c>
      <c r="M505" s="726">
        <v>46265</v>
      </c>
      <c r="N505" s="750">
        <v>3.0027397260273974</v>
      </c>
      <c r="O505" s="747">
        <v>39</v>
      </c>
      <c r="P505" s="728" t="s">
        <v>600</v>
      </c>
      <c r="Q505" s="751">
        <v>21388.5</v>
      </c>
      <c r="R505" s="752">
        <v>46539</v>
      </c>
      <c r="S505" s="122" t="s">
        <v>777</v>
      </c>
      <c r="T505" s="122"/>
      <c r="U505" s="246"/>
      <c r="V505" s="247"/>
    </row>
    <row r="506" spans="1:22" x14ac:dyDescent="0.25">
      <c r="A506" s="748">
        <v>17</v>
      </c>
      <c r="B506" s="748"/>
      <c r="C506" s="747"/>
      <c r="D506" s="747" t="s">
        <v>362</v>
      </c>
      <c r="E506" s="747" t="s">
        <v>303</v>
      </c>
      <c r="F506" s="747" t="s">
        <v>620</v>
      </c>
      <c r="G506" s="747"/>
      <c r="H506" s="747"/>
      <c r="I506" s="748" t="s">
        <v>304</v>
      </c>
      <c r="J506" s="747" t="s">
        <v>305</v>
      </c>
      <c r="K506" s="749">
        <v>45152</v>
      </c>
      <c r="L506" s="749">
        <v>45170</v>
      </c>
      <c r="M506" s="726">
        <v>46265</v>
      </c>
      <c r="N506" s="753">
        <v>3.0027397260273974</v>
      </c>
      <c r="O506" s="748">
        <v>45</v>
      </c>
      <c r="P506" s="728" t="s">
        <v>600</v>
      </c>
      <c r="Q506" s="740">
        <v>29138.5</v>
      </c>
      <c r="R506" s="752">
        <v>46539</v>
      </c>
      <c r="S506" s="122" t="s">
        <v>777</v>
      </c>
      <c r="T506" s="122"/>
      <c r="U506" s="246"/>
      <c r="V506" s="247"/>
    </row>
    <row r="507" spans="1:22" x14ac:dyDescent="0.25">
      <c r="A507" s="747">
        <v>18</v>
      </c>
      <c r="B507" s="748"/>
      <c r="C507" s="747"/>
      <c r="D507" s="747" t="s">
        <v>359</v>
      </c>
      <c r="E507" s="747" t="s">
        <v>303</v>
      </c>
      <c r="F507" s="747" t="s">
        <v>611</v>
      </c>
      <c r="G507" s="747" t="s">
        <v>612</v>
      </c>
      <c r="H507" s="747" t="s">
        <v>616</v>
      </c>
      <c r="I507" s="748" t="s">
        <v>304</v>
      </c>
      <c r="J507" s="747" t="s">
        <v>333</v>
      </c>
      <c r="K507" s="749">
        <v>45236</v>
      </c>
      <c r="L507" s="749">
        <v>45236</v>
      </c>
      <c r="M507" s="726">
        <v>46265</v>
      </c>
      <c r="N507" s="750">
        <v>2.8219178082191783</v>
      </c>
      <c r="O507" s="747">
        <v>37</v>
      </c>
      <c r="P507" s="728" t="s">
        <v>600</v>
      </c>
      <c r="Q507" s="751">
        <v>25063.5</v>
      </c>
      <c r="R507" s="752">
        <v>46539</v>
      </c>
      <c r="S507" s="122" t="s">
        <v>777</v>
      </c>
      <c r="T507" s="122"/>
      <c r="U507" s="246"/>
      <c r="V507" s="247"/>
    </row>
    <row r="508" spans="1:22" x14ac:dyDescent="0.25">
      <c r="A508" s="747">
        <v>19</v>
      </c>
      <c r="B508" s="748"/>
      <c r="C508" s="747"/>
      <c r="D508" s="747" t="s">
        <v>367</v>
      </c>
      <c r="E508" s="747" t="s">
        <v>303</v>
      </c>
      <c r="F508" s="747" t="s">
        <v>611</v>
      </c>
      <c r="G508" s="747" t="s">
        <v>612</v>
      </c>
      <c r="H508" s="747"/>
      <c r="I508" s="748" t="s">
        <v>304</v>
      </c>
      <c r="J508" s="747" t="s">
        <v>368</v>
      </c>
      <c r="K508" s="749">
        <v>45411</v>
      </c>
      <c r="L508" s="749">
        <v>45411</v>
      </c>
      <c r="M508" s="726">
        <v>46265</v>
      </c>
      <c r="N508" s="750">
        <v>2.3424657534246576</v>
      </c>
      <c r="O508" s="747">
        <v>59</v>
      </c>
      <c r="P508" s="728" t="s">
        <v>600</v>
      </c>
      <c r="Q508" s="751">
        <v>68638.5</v>
      </c>
      <c r="R508" s="752">
        <v>46539</v>
      </c>
      <c r="S508" s="122" t="s">
        <v>777</v>
      </c>
      <c r="T508" s="122"/>
      <c r="U508" s="246"/>
      <c r="V508" s="247"/>
    </row>
    <row r="509" spans="1:22" x14ac:dyDescent="0.25">
      <c r="A509" s="747">
        <v>20</v>
      </c>
      <c r="B509" s="748"/>
      <c r="C509" s="747"/>
      <c r="D509" s="747" t="s">
        <v>371</v>
      </c>
      <c r="E509" s="747" t="s">
        <v>303</v>
      </c>
      <c r="F509" s="747" t="s">
        <v>611</v>
      </c>
      <c r="G509" s="747"/>
      <c r="H509" s="747" t="s">
        <v>621</v>
      </c>
      <c r="I509" s="748" t="s">
        <v>304</v>
      </c>
      <c r="J509" s="747" t="s">
        <v>333</v>
      </c>
      <c r="K509" s="749">
        <v>45454</v>
      </c>
      <c r="L509" s="749">
        <v>45454</v>
      </c>
      <c r="M509" s="726">
        <v>46265</v>
      </c>
      <c r="N509" s="750">
        <v>2.2246575342465755</v>
      </c>
      <c r="O509" s="747">
        <v>38</v>
      </c>
      <c r="P509" s="728" t="s">
        <v>600</v>
      </c>
      <c r="Q509" s="751">
        <v>35038.5</v>
      </c>
      <c r="R509" s="752">
        <v>46539</v>
      </c>
      <c r="S509" s="122" t="s">
        <v>777</v>
      </c>
      <c r="T509" s="122"/>
      <c r="U509" s="246"/>
      <c r="V509" s="247"/>
    </row>
    <row r="510" spans="1:22" x14ac:dyDescent="0.25">
      <c r="A510" s="747">
        <v>21</v>
      </c>
      <c r="B510" s="748"/>
      <c r="C510" s="747"/>
      <c r="D510" s="747" t="s">
        <v>374</v>
      </c>
      <c r="E510" s="747" t="s">
        <v>303</v>
      </c>
      <c r="F510" s="747" t="s">
        <v>620</v>
      </c>
      <c r="G510" s="747"/>
      <c r="H510" s="747"/>
      <c r="I510" s="748" t="s">
        <v>304</v>
      </c>
      <c r="J510" s="747" t="s">
        <v>333</v>
      </c>
      <c r="K510" s="749">
        <v>45600</v>
      </c>
      <c r="L510" s="749">
        <v>45600</v>
      </c>
      <c r="M510" s="726">
        <v>46265</v>
      </c>
      <c r="N510" s="750">
        <v>1.8246575342465754</v>
      </c>
      <c r="O510" s="747">
        <v>65</v>
      </c>
      <c r="P510" s="728" t="s">
        <v>600</v>
      </c>
      <c r="Q510" s="751">
        <v>44488.5</v>
      </c>
      <c r="R510" s="752">
        <v>46539</v>
      </c>
      <c r="S510" s="122" t="s">
        <v>777</v>
      </c>
      <c r="T510" s="122"/>
      <c r="U510" s="246"/>
      <c r="V510" s="247"/>
    </row>
    <row r="511" spans="1:22" x14ac:dyDescent="0.25">
      <c r="A511" s="747">
        <v>22</v>
      </c>
      <c r="B511" s="748"/>
      <c r="C511" s="747"/>
      <c r="D511" s="747" t="s">
        <v>380</v>
      </c>
      <c r="E511" s="747" t="s">
        <v>303</v>
      </c>
      <c r="F511" s="747" t="s">
        <v>611</v>
      </c>
      <c r="G511" s="747" t="s">
        <v>612</v>
      </c>
      <c r="H511" s="747" t="s">
        <v>616</v>
      </c>
      <c r="I511" s="748" t="s">
        <v>304</v>
      </c>
      <c r="J511" s="747" t="s">
        <v>309</v>
      </c>
      <c r="K511" s="749">
        <v>45677</v>
      </c>
      <c r="L511" s="749">
        <v>45677</v>
      </c>
      <c r="M511" s="726">
        <v>46265</v>
      </c>
      <c r="N511" s="750">
        <v>1.6136986301369862</v>
      </c>
      <c r="O511" s="747">
        <v>65</v>
      </c>
      <c r="P511" s="728" t="s">
        <v>600</v>
      </c>
      <c r="Q511" s="751">
        <v>52888.5</v>
      </c>
      <c r="R511" s="752">
        <v>46539</v>
      </c>
      <c r="S511" s="122" t="s">
        <v>777</v>
      </c>
      <c r="T511" s="122"/>
      <c r="U511" s="246"/>
      <c r="V511" s="247"/>
    </row>
    <row r="512" spans="1:22" x14ac:dyDescent="0.25">
      <c r="A512" s="747">
        <v>23</v>
      </c>
      <c r="B512" s="748"/>
      <c r="C512" s="747"/>
      <c r="D512" s="747" t="s">
        <v>384</v>
      </c>
      <c r="E512" s="747" t="s">
        <v>303</v>
      </c>
      <c r="F512" s="747" t="s">
        <v>611</v>
      </c>
      <c r="G512" s="747"/>
      <c r="H512" s="747"/>
      <c r="I512" s="748" t="s">
        <v>304</v>
      </c>
      <c r="J512" s="747" t="s">
        <v>333</v>
      </c>
      <c r="K512" s="749">
        <v>45831</v>
      </c>
      <c r="L512" s="749">
        <v>45831</v>
      </c>
      <c r="M512" s="726">
        <v>46265</v>
      </c>
      <c r="N512" s="750">
        <v>1.1917808219178083</v>
      </c>
      <c r="O512" s="747">
        <v>40</v>
      </c>
      <c r="P512" s="728" t="s">
        <v>600</v>
      </c>
      <c r="Q512" s="751">
        <v>31888.5</v>
      </c>
      <c r="R512" s="752">
        <v>46539</v>
      </c>
      <c r="S512" s="122" t="s">
        <v>777</v>
      </c>
      <c r="T512" s="122"/>
      <c r="U512" s="246"/>
      <c r="V512" s="247"/>
    </row>
    <row r="513" spans="1:22" x14ac:dyDescent="0.25">
      <c r="A513" s="748">
        <v>24</v>
      </c>
      <c r="B513" s="391"/>
      <c r="C513" s="747"/>
      <c r="D513" s="747" t="s">
        <v>386</v>
      </c>
      <c r="E513" s="747" t="s">
        <v>303</v>
      </c>
      <c r="F513" s="747" t="s">
        <v>620</v>
      </c>
      <c r="G513" s="747"/>
      <c r="H513" s="747"/>
      <c r="I513" s="748" t="s">
        <v>304</v>
      </c>
      <c r="J513" s="747" t="s">
        <v>333</v>
      </c>
      <c r="K513" s="749">
        <v>45887</v>
      </c>
      <c r="L513" s="749">
        <v>45887</v>
      </c>
      <c r="M513" s="726">
        <v>46265</v>
      </c>
      <c r="N513" s="753">
        <v>1.0383561643835617</v>
      </c>
      <c r="O513" s="747"/>
      <c r="P513" s="728" t="s">
        <v>600</v>
      </c>
      <c r="Q513" s="740">
        <v>23388.5</v>
      </c>
      <c r="R513" s="752">
        <v>46539</v>
      </c>
      <c r="S513" s="122" t="s">
        <v>777</v>
      </c>
      <c r="T513" s="122"/>
      <c r="U513" s="246"/>
      <c r="V513" s="247"/>
    </row>
    <row r="514" spans="1:22" x14ac:dyDescent="0.25">
      <c r="A514" s="747">
        <v>25</v>
      </c>
      <c r="B514" s="391"/>
      <c r="C514" s="747"/>
      <c r="D514" s="747" t="s">
        <v>388</v>
      </c>
      <c r="E514" s="747" t="s">
        <v>303</v>
      </c>
      <c r="F514" s="747" t="s">
        <v>620</v>
      </c>
      <c r="G514" s="747"/>
      <c r="H514" s="747"/>
      <c r="I514" s="748" t="s">
        <v>389</v>
      </c>
      <c r="J514" s="747" t="s">
        <v>333</v>
      </c>
      <c r="K514" s="749">
        <v>45873</v>
      </c>
      <c r="L514" s="749">
        <v>45873</v>
      </c>
      <c r="M514" s="726">
        <v>46265</v>
      </c>
      <c r="N514" s="750">
        <v>1.0767123287671232</v>
      </c>
      <c r="O514" s="747"/>
      <c r="P514" s="728" t="s">
        <v>600</v>
      </c>
      <c r="Q514" s="751">
        <v>31888.5</v>
      </c>
      <c r="R514" s="752">
        <v>46539</v>
      </c>
      <c r="S514" s="122" t="s">
        <v>777</v>
      </c>
      <c r="T514" s="122"/>
      <c r="U514" s="246"/>
      <c r="V514" s="247"/>
    </row>
    <row r="515" spans="1:22" x14ac:dyDescent="0.25">
      <c r="A515" s="747">
        <v>26</v>
      </c>
      <c r="B515" s="391"/>
      <c r="C515" s="747"/>
      <c r="D515" s="747" t="s">
        <v>391</v>
      </c>
      <c r="E515" s="747" t="s">
        <v>303</v>
      </c>
      <c r="F515" s="747" t="s">
        <v>620</v>
      </c>
      <c r="G515" s="747"/>
      <c r="H515" s="747"/>
      <c r="I515" s="748" t="s">
        <v>304</v>
      </c>
      <c r="J515" s="747" t="s">
        <v>333</v>
      </c>
      <c r="K515" s="749">
        <v>45901</v>
      </c>
      <c r="L515" s="749">
        <v>45901</v>
      </c>
      <c r="M515" s="726">
        <v>46265</v>
      </c>
      <c r="N515" s="750">
        <v>1</v>
      </c>
      <c r="O515" s="747"/>
      <c r="P515" s="728" t="s">
        <v>600</v>
      </c>
      <c r="Q515" s="751">
        <v>18238.5</v>
      </c>
      <c r="R515" s="752">
        <v>46539</v>
      </c>
      <c r="S515" s="122" t="s">
        <v>777</v>
      </c>
      <c r="T515" s="122"/>
      <c r="U515" s="246"/>
      <c r="V515" s="247"/>
    </row>
    <row r="516" spans="1:22" x14ac:dyDescent="0.25">
      <c r="A516" s="747">
        <v>27</v>
      </c>
      <c r="B516" s="391"/>
      <c r="C516" s="747"/>
      <c r="D516" s="747" t="s">
        <v>395</v>
      </c>
      <c r="E516" s="747" t="s">
        <v>303</v>
      </c>
      <c r="F516" s="747" t="s">
        <v>611</v>
      </c>
      <c r="G516" s="747"/>
      <c r="H516" s="747" t="s">
        <v>616</v>
      </c>
      <c r="I516" s="748" t="s">
        <v>304</v>
      </c>
      <c r="J516" s="747" t="s">
        <v>333</v>
      </c>
      <c r="K516" s="749">
        <v>45978</v>
      </c>
      <c r="L516" s="749">
        <v>45978</v>
      </c>
      <c r="M516" s="726">
        <v>46265</v>
      </c>
      <c r="N516" s="750">
        <v>0.78904109589041094</v>
      </c>
      <c r="O516" s="747"/>
      <c r="P516" s="728" t="s">
        <v>600</v>
      </c>
      <c r="Q516" s="751">
        <v>27688.5</v>
      </c>
      <c r="R516" s="752">
        <v>46539</v>
      </c>
      <c r="S516" s="122" t="s">
        <v>777</v>
      </c>
      <c r="T516" s="122"/>
      <c r="U516" s="246"/>
      <c r="V516" s="247"/>
    </row>
    <row r="517" spans="1:22" x14ac:dyDescent="0.25">
      <c r="A517" s="747">
        <v>28</v>
      </c>
      <c r="B517" s="391"/>
      <c r="C517" s="747"/>
      <c r="D517" s="747" t="s">
        <v>397</v>
      </c>
      <c r="E517" s="747" t="s">
        <v>303</v>
      </c>
      <c r="F517" s="747" t="s">
        <v>620</v>
      </c>
      <c r="G517" s="747"/>
      <c r="H517" s="747"/>
      <c r="I517" s="748" t="s">
        <v>304</v>
      </c>
      <c r="J517" s="747" t="s">
        <v>333</v>
      </c>
      <c r="K517" s="749">
        <v>46006</v>
      </c>
      <c r="L517" s="749">
        <v>46006</v>
      </c>
      <c r="M517" s="726">
        <v>46265</v>
      </c>
      <c r="N517" s="750">
        <v>0.71232876712328763</v>
      </c>
      <c r="O517" s="747"/>
      <c r="P517" s="728" t="s">
        <v>600</v>
      </c>
      <c r="Q517" s="751">
        <v>31888.5</v>
      </c>
      <c r="R517" s="752">
        <v>46539</v>
      </c>
      <c r="S517" s="122" t="s">
        <v>777</v>
      </c>
      <c r="T517" s="122"/>
      <c r="U517" s="246"/>
      <c r="V517" s="247"/>
    </row>
    <row r="518" spans="1:22" x14ac:dyDescent="0.25">
      <c r="A518" s="747">
        <v>29</v>
      </c>
      <c r="B518" s="391"/>
      <c r="C518" s="747"/>
      <c r="D518" s="747" t="s">
        <v>399</v>
      </c>
      <c r="E518" s="747" t="s">
        <v>303</v>
      </c>
      <c r="F518" s="747" t="s">
        <v>620</v>
      </c>
      <c r="G518" s="747"/>
      <c r="H518" s="747"/>
      <c r="I518" s="748" t="s">
        <v>304</v>
      </c>
      <c r="J518" s="747" t="s">
        <v>356</v>
      </c>
      <c r="K518" s="749">
        <v>46006</v>
      </c>
      <c r="L518" s="749">
        <v>46006</v>
      </c>
      <c r="M518" s="726">
        <v>46265</v>
      </c>
      <c r="N518" s="750">
        <v>0.71232876712328763</v>
      </c>
      <c r="O518" s="747"/>
      <c r="P518" s="728" t="s">
        <v>600</v>
      </c>
      <c r="Q518" s="751">
        <v>21388.5</v>
      </c>
      <c r="R518" s="752">
        <v>46539</v>
      </c>
      <c r="S518" s="122" t="s">
        <v>777</v>
      </c>
      <c r="T518" s="122"/>
      <c r="U518" s="246"/>
      <c r="V518" s="247"/>
    </row>
    <row r="519" spans="1:22" x14ac:dyDescent="0.25">
      <c r="A519" s="747">
        <v>30</v>
      </c>
      <c r="B519" s="422"/>
      <c r="C519" s="747"/>
      <c r="D519" s="747" t="s">
        <v>381</v>
      </c>
      <c r="E519" s="747"/>
      <c r="F519" s="747" t="s">
        <v>611</v>
      </c>
      <c r="G519" s="747" t="s">
        <v>612</v>
      </c>
      <c r="H519" s="747" t="s">
        <v>616</v>
      </c>
      <c r="I519" s="748"/>
      <c r="J519" s="747" t="s">
        <v>309</v>
      </c>
      <c r="K519" s="749">
        <v>46055</v>
      </c>
      <c r="L519" s="749">
        <v>46055</v>
      </c>
      <c r="M519" s="726">
        <v>46265</v>
      </c>
      <c r="N519" s="750">
        <v>0.57808219178082187</v>
      </c>
      <c r="O519" s="747"/>
      <c r="P519" s="728" t="s">
        <v>600</v>
      </c>
      <c r="Q519" s="751">
        <v>16138.5</v>
      </c>
      <c r="R519" s="752">
        <v>46539</v>
      </c>
      <c r="S519" s="122" t="s">
        <v>777</v>
      </c>
      <c r="T519" s="122"/>
      <c r="U519" s="246"/>
      <c r="V519" s="247"/>
    </row>
    <row r="520" spans="1:22" x14ac:dyDescent="0.25">
      <c r="A520" s="747">
        <v>31</v>
      </c>
      <c r="B520" s="422"/>
      <c r="C520" s="747"/>
      <c r="D520" s="747" t="s">
        <v>352</v>
      </c>
      <c r="E520" s="747"/>
      <c r="F520" s="747" t="s">
        <v>611</v>
      </c>
      <c r="G520" s="747" t="s">
        <v>612</v>
      </c>
      <c r="H520" s="747" t="s">
        <v>616</v>
      </c>
      <c r="I520" s="748"/>
      <c r="J520" s="747" t="s">
        <v>356</v>
      </c>
      <c r="K520" s="749">
        <v>46083</v>
      </c>
      <c r="L520" s="749">
        <v>46083</v>
      </c>
      <c r="M520" s="726">
        <v>46265</v>
      </c>
      <c r="N520" s="750">
        <v>0.50136986301369868</v>
      </c>
      <c r="O520" s="747"/>
      <c r="P520" s="728" t="s">
        <v>600</v>
      </c>
      <c r="Q520" s="751">
        <v>16138.5</v>
      </c>
      <c r="R520" s="752">
        <v>46539</v>
      </c>
      <c r="S520" s="122" t="s">
        <v>777</v>
      </c>
      <c r="T520" s="122"/>
      <c r="U520" s="246"/>
      <c r="V520" s="247"/>
    </row>
    <row r="521" spans="1:22" x14ac:dyDescent="0.25">
      <c r="A521" s="747">
        <v>32</v>
      </c>
      <c r="B521" s="422"/>
      <c r="C521" s="747"/>
      <c r="D521" s="747" t="s">
        <v>414</v>
      </c>
      <c r="E521" s="747"/>
      <c r="F521" s="747" t="s">
        <v>620</v>
      </c>
      <c r="G521" s="747"/>
      <c r="H521" s="747"/>
      <c r="I521" s="748"/>
      <c r="J521" s="747" t="s">
        <v>333</v>
      </c>
      <c r="K521" s="749">
        <v>46104</v>
      </c>
      <c r="L521" s="749">
        <v>46104</v>
      </c>
      <c r="M521" s="726">
        <v>46265</v>
      </c>
      <c r="N521" s="750">
        <v>0.44383561643835617</v>
      </c>
      <c r="O521" s="747"/>
      <c r="P521" s="728" t="s">
        <v>600</v>
      </c>
      <c r="Q521" s="751">
        <v>35038.5</v>
      </c>
      <c r="R521" s="752">
        <v>46539</v>
      </c>
      <c r="S521" s="122" t="s">
        <v>777</v>
      </c>
      <c r="T521" s="122"/>
      <c r="U521" s="246"/>
      <c r="V521" s="247"/>
    </row>
    <row r="522" spans="1:22" x14ac:dyDescent="0.25">
      <c r="A522" s="747">
        <v>33</v>
      </c>
      <c r="B522" s="422"/>
      <c r="C522" s="747"/>
      <c r="D522" s="747" t="s">
        <v>648</v>
      </c>
      <c r="E522" s="747"/>
      <c r="F522" s="747"/>
      <c r="G522" s="747"/>
      <c r="H522" s="747"/>
      <c r="I522" s="748"/>
      <c r="J522" s="747" t="s">
        <v>650</v>
      </c>
      <c r="K522" s="749">
        <v>46155</v>
      </c>
      <c r="L522" s="749"/>
      <c r="M522" s="726"/>
      <c r="N522" s="750">
        <v>2.7397260273972603E-3</v>
      </c>
      <c r="O522" s="747"/>
      <c r="P522" s="728" t="s">
        <v>600</v>
      </c>
      <c r="Q522" s="751">
        <v>37138.5</v>
      </c>
      <c r="R522" s="752">
        <v>46539</v>
      </c>
      <c r="S522" s="122" t="s">
        <v>777</v>
      </c>
      <c r="T522" s="122"/>
      <c r="U522" s="246"/>
      <c r="V522" s="247"/>
    </row>
    <row r="523" spans="1:22" x14ac:dyDescent="0.25">
      <c r="A523" s="747">
        <v>34</v>
      </c>
      <c r="B523" s="422"/>
      <c r="C523" s="747"/>
      <c r="D523" s="747" t="s">
        <v>649</v>
      </c>
      <c r="E523" s="747"/>
      <c r="F523" s="747"/>
      <c r="G523" s="747"/>
      <c r="H523" s="747"/>
      <c r="I523" s="748"/>
      <c r="J523" s="747" t="s">
        <v>650</v>
      </c>
      <c r="K523" s="749">
        <v>46132</v>
      </c>
      <c r="L523" s="749"/>
      <c r="M523" s="726"/>
      <c r="N523" s="750">
        <v>2.7397260273972603E-3</v>
      </c>
      <c r="O523" s="747"/>
      <c r="P523" s="728" t="s">
        <v>600</v>
      </c>
      <c r="Q523" s="751">
        <v>40288.5</v>
      </c>
      <c r="R523" s="752">
        <v>46539</v>
      </c>
      <c r="S523" s="122" t="s">
        <v>777</v>
      </c>
      <c r="T523" s="122"/>
      <c r="U523" s="246"/>
      <c r="V523" s="247"/>
    </row>
    <row r="524" spans="1:22" x14ac:dyDescent="0.25">
      <c r="A524" s="747">
        <v>35</v>
      </c>
      <c r="B524" s="748"/>
      <c r="C524" s="747"/>
      <c r="D524" s="747" t="s">
        <v>416</v>
      </c>
      <c r="E524" s="747"/>
      <c r="F524" s="747" t="s">
        <v>611</v>
      </c>
      <c r="G524" s="747"/>
      <c r="H524" s="747"/>
      <c r="I524" s="748"/>
      <c r="J524" s="747"/>
      <c r="K524" s="749">
        <v>46211</v>
      </c>
      <c r="L524" s="749"/>
      <c r="M524" s="726"/>
      <c r="N524" s="747"/>
      <c r="O524" s="747"/>
      <c r="P524" s="728" t="s">
        <v>600</v>
      </c>
      <c r="Q524" s="751">
        <v>40288.5</v>
      </c>
      <c r="R524" s="752">
        <v>46539</v>
      </c>
      <c r="S524" s="122" t="s">
        <v>777</v>
      </c>
      <c r="T524" s="122"/>
      <c r="U524" s="246"/>
      <c r="V524" s="247"/>
    </row>
    <row r="525" spans="1:22" x14ac:dyDescent="0.25">
      <c r="A525" s="763">
        <v>1</v>
      </c>
      <c r="B525" s="764"/>
      <c r="C525" s="763"/>
      <c r="D525" s="763" t="s">
        <v>302</v>
      </c>
      <c r="E525" s="763" t="s">
        <v>303</v>
      </c>
      <c r="F525" s="763" t="s">
        <v>611</v>
      </c>
      <c r="G525" s="763" t="s">
        <v>612</v>
      </c>
      <c r="H525" s="763"/>
      <c r="I525" s="764" t="s">
        <v>304</v>
      </c>
      <c r="J525" s="763" t="s">
        <v>305</v>
      </c>
      <c r="K525" s="765">
        <v>44566</v>
      </c>
      <c r="L525" s="765">
        <v>45170</v>
      </c>
      <c r="M525" s="726">
        <v>46265</v>
      </c>
      <c r="N525" s="766">
        <v>3.0027397260273974</v>
      </c>
      <c r="O525" s="763">
        <v>65</v>
      </c>
      <c r="P525" s="728" t="s">
        <v>600</v>
      </c>
      <c r="Q525" s="767">
        <v>33988.5</v>
      </c>
      <c r="R525" s="768">
        <v>46569</v>
      </c>
      <c r="S525" s="122" t="s">
        <v>777</v>
      </c>
      <c r="T525" s="423">
        <v>510559.0575</v>
      </c>
      <c r="U525" s="246"/>
      <c r="V525" s="247"/>
    </row>
    <row r="526" spans="1:22" x14ac:dyDescent="0.25">
      <c r="A526" s="763">
        <v>2</v>
      </c>
      <c r="B526" s="764"/>
      <c r="C526" s="763"/>
      <c r="D526" s="763" t="s">
        <v>308</v>
      </c>
      <c r="E526" s="763" t="s">
        <v>303</v>
      </c>
      <c r="F526" s="763" t="s">
        <v>611</v>
      </c>
      <c r="G526" s="763" t="s">
        <v>612</v>
      </c>
      <c r="H526" s="763" t="s">
        <v>616</v>
      </c>
      <c r="I526" s="764" t="s">
        <v>304</v>
      </c>
      <c r="J526" s="763" t="s">
        <v>309</v>
      </c>
      <c r="K526" s="765">
        <v>44571</v>
      </c>
      <c r="L526" s="765">
        <v>45170</v>
      </c>
      <c r="M526" s="726">
        <v>46265</v>
      </c>
      <c r="N526" s="766">
        <v>3.0027397260273974</v>
      </c>
      <c r="O526" s="763">
        <v>68</v>
      </c>
      <c r="P526" s="728" t="s">
        <v>600</v>
      </c>
      <c r="Q526" s="767">
        <v>55116.6</v>
      </c>
      <c r="R526" s="768">
        <v>46569</v>
      </c>
      <c r="S526" s="122" t="s">
        <v>777</v>
      </c>
      <c r="T526" s="122"/>
      <c r="U526" s="246"/>
      <c r="V526" s="247"/>
    </row>
    <row r="527" spans="1:22" x14ac:dyDescent="0.25">
      <c r="A527" s="764">
        <v>3</v>
      </c>
      <c r="B527" s="764"/>
      <c r="C527" s="763"/>
      <c r="D527" s="763" t="s">
        <v>312</v>
      </c>
      <c r="E527" s="763" t="s">
        <v>303</v>
      </c>
      <c r="F527" s="763" t="s">
        <v>611</v>
      </c>
      <c r="G527" s="763" t="s">
        <v>612</v>
      </c>
      <c r="H527" s="763"/>
      <c r="I527" s="764" t="s">
        <v>304</v>
      </c>
      <c r="J527" s="763" t="s">
        <v>305</v>
      </c>
      <c r="K527" s="765">
        <v>44571</v>
      </c>
      <c r="L527" s="765">
        <v>45170</v>
      </c>
      <c r="M527" s="726">
        <v>46265</v>
      </c>
      <c r="N527" s="769">
        <v>3.0027397260273974</v>
      </c>
      <c r="O527" s="764">
        <v>68</v>
      </c>
      <c r="P527" s="728" t="s">
        <v>600</v>
      </c>
      <c r="Q527" s="767">
        <v>45390.45</v>
      </c>
      <c r="R527" s="768">
        <v>46569</v>
      </c>
      <c r="S527" s="122" t="s">
        <v>928</v>
      </c>
      <c r="T527" s="122"/>
      <c r="U527" s="246"/>
      <c r="V527" s="247"/>
    </row>
    <row r="528" spans="1:22" x14ac:dyDescent="0.25">
      <c r="A528" s="764">
        <v>4</v>
      </c>
      <c r="B528" s="764"/>
      <c r="C528" s="763"/>
      <c r="D528" s="763" t="s">
        <v>315</v>
      </c>
      <c r="E528" s="763" t="s">
        <v>303</v>
      </c>
      <c r="F528" s="763" t="s">
        <v>611</v>
      </c>
      <c r="G528" s="763" t="s">
        <v>612</v>
      </c>
      <c r="H528" s="763"/>
      <c r="I528" s="764" t="s">
        <v>304</v>
      </c>
      <c r="J528" s="763" t="s">
        <v>316</v>
      </c>
      <c r="K528" s="765">
        <v>44571</v>
      </c>
      <c r="L528" s="765">
        <v>45170</v>
      </c>
      <c r="M528" s="726">
        <v>46265</v>
      </c>
      <c r="N528" s="769">
        <v>3.0027397260273974</v>
      </c>
      <c r="O528" s="770">
        <v>68</v>
      </c>
      <c r="P528" s="735" t="s">
        <v>600</v>
      </c>
      <c r="Q528" s="767">
        <v>47355</v>
      </c>
      <c r="R528" s="768">
        <v>46569</v>
      </c>
      <c r="S528" s="122" t="s">
        <v>777</v>
      </c>
      <c r="T528" s="122"/>
      <c r="U528" s="246"/>
      <c r="V528" s="247"/>
    </row>
    <row r="529" spans="1:22" x14ac:dyDescent="0.25">
      <c r="A529" s="763">
        <v>5</v>
      </c>
      <c r="B529" s="764"/>
      <c r="C529" s="763"/>
      <c r="D529" s="763" t="s">
        <v>319</v>
      </c>
      <c r="E529" s="763" t="s">
        <v>303</v>
      </c>
      <c r="F529" s="763" t="s">
        <v>611</v>
      </c>
      <c r="G529" s="763" t="s">
        <v>612</v>
      </c>
      <c r="H529" s="763" t="s">
        <v>616</v>
      </c>
      <c r="I529" s="764" t="s">
        <v>304</v>
      </c>
      <c r="J529" s="763" t="s">
        <v>309</v>
      </c>
      <c r="K529" s="765">
        <v>44571</v>
      </c>
      <c r="L529" s="765">
        <v>45170</v>
      </c>
      <c r="M529" s="726">
        <v>46265</v>
      </c>
      <c r="N529" s="769">
        <v>3.0027397260273974</v>
      </c>
      <c r="O529" s="764">
        <v>65</v>
      </c>
      <c r="P529" s="728" t="s">
        <v>600</v>
      </c>
      <c r="Q529" s="767">
        <v>21750.75</v>
      </c>
      <c r="R529" s="768">
        <v>46569</v>
      </c>
      <c r="S529" s="122" t="s">
        <v>777</v>
      </c>
      <c r="T529" s="122"/>
      <c r="U529" s="246"/>
      <c r="V529" s="247"/>
    </row>
    <row r="530" spans="1:22" x14ac:dyDescent="0.25">
      <c r="A530" s="763">
        <v>6</v>
      </c>
      <c r="B530" s="764"/>
      <c r="C530" s="763"/>
      <c r="D530" s="763" t="s">
        <v>325</v>
      </c>
      <c r="E530" s="763" t="s">
        <v>303</v>
      </c>
      <c r="F530" s="763" t="s">
        <v>611</v>
      </c>
      <c r="G530" s="763" t="s">
        <v>612</v>
      </c>
      <c r="H530" s="763" t="s">
        <v>619</v>
      </c>
      <c r="I530" s="764" t="s">
        <v>304</v>
      </c>
      <c r="J530" s="763" t="s">
        <v>305</v>
      </c>
      <c r="K530" s="765">
        <v>44571</v>
      </c>
      <c r="L530" s="765">
        <v>45170</v>
      </c>
      <c r="M530" s="726">
        <v>46265</v>
      </c>
      <c r="N530" s="766">
        <v>3.0027397260273974</v>
      </c>
      <c r="O530" s="763">
        <v>60</v>
      </c>
      <c r="P530" s="728" t="s">
        <v>600</v>
      </c>
      <c r="Q530" s="767">
        <v>40461.75</v>
      </c>
      <c r="R530" s="768">
        <v>46569</v>
      </c>
      <c r="S530" s="122" t="s">
        <v>777</v>
      </c>
      <c r="T530" s="122"/>
      <c r="U530" s="246"/>
      <c r="V530" s="247"/>
    </row>
    <row r="531" spans="1:22" x14ac:dyDescent="0.25">
      <c r="A531" s="763">
        <v>7</v>
      </c>
      <c r="B531" s="764"/>
      <c r="C531" s="763"/>
      <c r="D531" s="763" t="s">
        <v>328</v>
      </c>
      <c r="E531" s="763" t="s">
        <v>303</v>
      </c>
      <c r="F531" s="763" t="s">
        <v>611</v>
      </c>
      <c r="G531" s="763" t="s">
        <v>612</v>
      </c>
      <c r="H531" s="763" t="s">
        <v>621</v>
      </c>
      <c r="I531" s="764" t="s">
        <v>304</v>
      </c>
      <c r="J531" s="763" t="s">
        <v>329</v>
      </c>
      <c r="K531" s="765">
        <v>44571</v>
      </c>
      <c r="L531" s="765">
        <v>45170</v>
      </c>
      <c r="M531" s="726">
        <v>46265</v>
      </c>
      <c r="N531" s="766">
        <v>3.0027397260273974</v>
      </c>
      <c r="O531" s="763">
        <v>48</v>
      </c>
      <c r="P531" s="728" t="s">
        <v>600</v>
      </c>
      <c r="Q531" s="767">
        <v>5587.7955000000002</v>
      </c>
      <c r="R531" s="768">
        <v>46569</v>
      </c>
      <c r="S531" s="122" t="s">
        <v>777</v>
      </c>
      <c r="T531" s="122"/>
      <c r="U531" s="246"/>
      <c r="V531" s="247"/>
    </row>
    <row r="532" spans="1:22" x14ac:dyDescent="0.25">
      <c r="A532" s="763">
        <v>8</v>
      </c>
      <c r="B532" s="764"/>
      <c r="C532" s="763"/>
      <c r="D532" s="763" t="s">
        <v>332</v>
      </c>
      <c r="E532" s="763" t="s">
        <v>303</v>
      </c>
      <c r="F532" s="763" t="s">
        <v>611</v>
      </c>
      <c r="G532" s="763" t="s">
        <v>612</v>
      </c>
      <c r="H532" s="763" t="s">
        <v>621</v>
      </c>
      <c r="I532" s="764" t="s">
        <v>304</v>
      </c>
      <c r="J532" s="763" t="s">
        <v>333</v>
      </c>
      <c r="K532" s="765">
        <v>44566</v>
      </c>
      <c r="L532" s="765">
        <v>45170</v>
      </c>
      <c r="M532" s="726">
        <v>46265</v>
      </c>
      <c r="N532" s="766">
        <v>3.0027397260273974</v>
      </c>
      <c r="O532" s="763">
        <v>35</v>
      </c>
      <c r="P532" s="728" t="s">
        <v>600</v>
      </c>
      <c r="Q532" s="767">
        <v>12988.5</v>
      </c>
      <c r="R532" s="768">
        <v>46569</v>
      </c>
      <c r="S532" s="122" t="s">
        <v>777</v>
      </c>
      <c r="T532" s="122"/>
      <c r="U532" s="246"/>
      <c r="V532" s="247"/>
    </row>
    <row r="533" spans="1:22" x14ac:dyDescent="0.25">
      <c r="A533" s="763">
        <v>9</v>
      </c>
      <c r="B533" s="764"/>
      <c r="C533" s="763"/>
      <c r="D533" s="763" t="s">
        <v>308</v>
      </c>
      <c r="E533" s="763" t="s">
        <v>303</v>
      </c>
      <c r="F533" s="763" t="s">
        <v>620</v>
      </c>
      <c r="G533" s="763"/>
      <c r="H533" s="763"/>
      <c r="I533" s="764" t="s">
        <v>336</v>
      </c>
      <c r="J533" s="763" t="s">
        <v>337</v>
      </c>
      <c r="K533" s="765">
        <v>44566</v>
      </c>
      <c r="L533" s="765">
        <v>45170</v>
      </c>
      <c r="M533" s="726">
        <v>46265</v>
      </c>
      <c r="N533" s="766">
        <v>3.0027397260273974</v>
      </c>
      <c r="O533" s="763">
        <v>59</v>
      </c>
      <c r="P533" s="728" t="s">
        <v>600</v>
      </c>
      <c r="Q533" s="767">
        <v>69688.5</v>
      </c>
      <c r="R533" s="768">
        <v>46569</v>
      </c>
      <c r="S533" s="122" t="s">
        <v>777</v>
      </c>
      <c r="T533" s="122"/>
      <c r="U533" s="246"/>
      <c r="V533" s="247"/>
    </row>
    <row r="534" spans="1:22" x14ac:dyDescent="0.25">
      <c r="A534" s="763">
        <v>10</v>
      </c>
      <c r="B534" s="764"/>
      <c r="C534" s="763"/>
      <c r="D534" s="763" t="s">
        <v>340</v>
      </c>
      <c r="E534" s="763" t="s">
        <v>303</v>
      </c>
      <c r="F534" s="763" t="s">
        <v>620</v>
      </c>
      <c r="G534" s="763"/>
      <c r="H534" s="763"/>
      <c r="I534" s="764" t="s">
        <v>304</v>
      </c>
      <c r="J534" s="763" t="s">
        <v>305</v>
      </c>
      <c r="K534" s="765">
        <v>44571</v>
      </c>
      <c r="L534" s="765">
        <v>45170</v>
      </c>
      <c r="M534" s="726">
        <v>46265</v>
      </c>
      <c r="N534" s="766">
        <v>3.0027397260273974</v>
      </c>
      <c r="O534" s="763">
        <v>52</v>
      </c>
      <c r="P534" s="728" t="s">
        <v>600</v>
      </c>
      <c r="Q534" s="767">
        <v>6688.5</v>
      </c>
      <c r="R534" s="768">
        <v>46569</v>
      </c>
      <c r="S534" s="122" t="s">
        <v>777</v>
      </c>
      <c r="T534" s="122"/>
      <c r="U534" s="246"/>
      <c r="V534" s="247"/>
    </row>
    <row r="535" spans="1:22" x14ac:dyDescent="0.25">
      <c r="A535" s="763">
        <v>11</v>
      </c>
      <c r="B535" s="764"/>
      <c r="C535" s="763"/>
      <c r="D535" s="763" t="s">
        <v>343</v>
      </c>
      <c r="E535" s="763" t="s">
        <v>303</v>
      </c>
      <c r="F535" s="763" t="s">
        <v>611</v>
      </c>
      <c r="G535" s="763" t="s">
        <v>612</v>
      </c>
      <c r="H535" s="763" t="s">
        <v>616</v>
      </c>
      <c r="I535" s="764" t="s">
        <v>304</v>
      </c>
      <c r="J535" s="763" t="s">
        <v>316</v>
      </c>
      <c r="K535" s="765">
        <v>44571</v>
      </c>
      <c r="L535" s="765">
        <v>45170</v>
      </c>
      <c r="M535" s="726">
        <v>46265</v>
      </c>
      <c r="N535" s="766">
        <v>3.0027397260273974</v>
      </c>
      <c r="O535" s="763">
        <v>63</v>
      </c>
      <c r="P535" s="728" t="s">
        <v>600</v>
      </c>
      <c r="Q535" s="767">
        <v>38811.15</v>
      </c>
      <c r="R535" s="768">
        <v>46569</v>
      </c>
      <c r="S535" s="122" t="s">
        <v>777</v>
      </c>
      <c r="T535" s="122"/>
      <c r="U535" s="246"/>
      <c r="V535" s="247"/>
    </row>
    <row r="536" spans="1:22" x14ac:dyDescent="0.25">
      <c r="A536" s="763">
        <v>12</v>
      </c>
      <c r="B536" s="764"/>
      <c r="C536" s="763"/>
      <c r="D536" s="763" t="s">
        <v>346</v>
      </c>
      <c r="E536" s="763" t="s">
        <v>303</v>
      </c>
      <c r="F536" s="763" t="s">
        <v>611</v>
      </c>
      <c r="G536" s="763" t="s">
        <v>612</v>
      </c>
      <c r="H536" s="763"/>
      <c r="I536" s="764" t="s">
        <v>304</v>
      </c>
      <c r="J536" s="763" t="s">
        <v>333</v>
      </c>
      <c r="K536" s="765">
        <v>44608</v>
      </c>
      <c r="L536" s="765">
        <v>45170</v>
      </c>
      <c r="M536" s="726">
        <v>46265</v>
      </c>
      <c r="N536" s="766">
        <v>3.0027397260273974</v>
      </c>
      <c r="O536" s="763">
        <v>66</v>
      </c>
      <c r="P536" s="728" t="s">
        <v>600</v>
      </c>
      <c r="Q536" s="767">
        <v>45013.5</v>
      </c>
      <c r="R536" s="768">
        <v>46569</v>
      </c>
      <c r="S536" s="122" t="s">
        <v>777</v>
      </c>
      <c r="T536" s="122"/>
      <c r="U536" s="246"/>
      <c r="V536" s="247"/>
    </row>
    <row r="537" spans="1:22" x14ac:dyDescent="0.25">
      <c r="A537" s="763">
        <v>13</v>
      </c>
      <c r="B537" s="764"/>
      <c r="C537" s="763"/>
      <c r="D537" s="763" t="s">
        <v>349</v>
      </c>
      <c r="E537" s="763" t="s">
        <v>303</v>
      </c>
      <c r="F537" s="763" t="s">
        <v>620</v>
      </c>
      <c r="G537" s="763"/>
      <c r="H537" s="763"/>
      <c r="I537" s="764" t="s">
        <v>304</v>
      </c>
      <c r="J537" s="763" t="s">
        <v>333</v>
      </c>
      <c r="K537" s="765">
        <v>44816</v>
      </c>
      <c r="L537" s="765">
        <v>45170</v>
      </c>
      <c r="M537" s="726">
        <v>46265</v>
      </c>
      <c r="N537" s="766">
        <v>3.0027397260273974</v>
      </c>
      <c r="O537" s="763">
        <v>55</v>
      </c>
      <c r="P537" s="728" t="s">
        <v>600</v>
      </c>
      <c r="Q537" s="767">
        <v>26638.5</v>
      </c>
      <c r="R537" s="768">
        <v>46569</v>
      </c>
      <c r="S537" s="122" t="s">
        <v>777</v>
      </c>
      <c r="T537" s="122"/>
      <c r="U537" s="246"/>
      <c r="V537" s="247"/>
    </row>
    <row r="538" spans="1:22" x14ac:dyDescent="0.25">
      <c r="A538" s="763">
        <v>14</v>
      </c>
      <c r="B538" s="764"/>
      <c r="C538" s="763"/>
      <c r="D538" s="763" t="s">
        <v>352</v>
      </c>
      <c r="E538" s="763" t="s">
        <v>303</v>
      </c>
      <c r="F538" s="763" t="s">
        <v>611</v>
      </c>
      <c r="G538" s="763" t="s">
        <v>612</v>
      </c>
      <c r="H538" s="763"/>
      <c r="I538" s="764" t="s">
        <v>304</v>
      </c>
      <c r="J538" s="763" t="s">
        <v>333</v>
      </c>
      <c r="K538" s="765">
        <v>44809</v>
      </c>
      <c r="L538" s="765">
        <v>45170</v>
      </c>
      <c r="M538" s="726">
        <v>46265</v>
      </c>
      <c r="N538" s="766">
        <v>3.0027397260273974</v>
      </c>
      <c r="O538" s="763">
        <v>38</v>
      </c>
      <c r="P538" s="728" t="s">
        <v>600</v>
      </c>
      <c r="Q538" s="767">
        <v>26638.5</v>
      </c>
      <c r="R538" s="768">
        <v>46569</v>
      </c>
      <c r="S538" s="122" t="s">
        <v>777</v>
      </c>
      <c r="T538" s="122"/>
      <c r="U538" s="246"/>
      <c r="V538" s="247"/>
    </row>
    <row r="539" spans="1:22" x14ac:dyDescent="0.25">
      <c r="A539" s="763">
        <v>15</v>
      </c>
      <c r="B539" s="764"/>
      <c r="C539" s="763"/>
      <c r="D539" s="763" t="s">
        <v>355</v>
      </c>
      <c r="E539" s="763" t="s">
        <v>303</v>
      </c>
      <c r="F539" s="763" t="s">
        <v>620</v>
      </c>
      <c r="G539" s="763"/>
      <c r="H539" s="763"/>
      <c r="I539" s="764" t="s">
        <v>304</v>
      </c>
      <c r="J539" s="763" t="s">
        <v>356</v>
      </c>
      <c r="K539" s="765">
        <v>44831</v>
      </c>
      <c r="L539" s="765">
        <v>45170</v>
      </c>
      <c r="M539" s="726">
        <v>46265</v>
      </c>
      <c r="N539" s="766">
        <v>3.0027397260273974</v>
      </c>
      <c r="O539" s="763">
        <v>39</v>
      </c>
      <c r="P539" s="728" t="s">
        <v>600</v>
      </c>
      <c r="Q539" s="767">
        <v>26638.5</v>
      </c>
      <c r="R539" s="768">
        <v>46569</v>
      </c>
      <c r="S539" s="122" t="s">
        <v>777</v>
      </c>
      <c r="T539" s="122"/>
      <c r="U539" s="246"/>
      <c r="V539" s="247"/>
    </row>
    <row r="540" spans="1:22" x14ac:dyDescent="0.25">
      <c r="A540" s="763">
        <v>16</v>
      </c>
      <c r="B540" s="764"/>
      <c r="C540" s="763"/>
      <c r="D540" s="763" t="s">
        <v>359</v>
      </c>
      <c r="E540" s="763" t="s">
        <v>303</v>
      </c>
      <c r="F540" s="763" t="s">
        <v>620</v>
      </c>
      <c r="G540" s="763"/>
      <c r="H540" s="763"/>
      <c r="I540" s="764" t="s">
        <v>304</v>
      </c>
      <c r="J540" s="763" t="s">
        <v>333</v>
      </c>
      <c r="K540" s="765">
        <v>44970</v>
      </c>
      <c r="L540" s="765">
        <v>45170</v>
      </c>
      <c r="M540" s="726">
        <v>46265</v>
      </c>
      <c r="N540" s="766">
        <v>3.0027397260273974</v>
      </c>
      <c r="O540" s="763">
        <v>39</v>
      </c>
      <c r="P540" s="728" t="s">
        <v>600</v>
      </c>
      <c r="Q540" s="767">
        <v>21388.5</v>
      </c>
      <c r="R540" s="768">
        <v>46569</v>
      </c>
      <c r="S540" s="122" t="s">
        <v>777</v>
      </c>
      <c r="T540" s="122"/>
      <c r="U540" s="246"/>
      <c r="V540" s="247"/>
    </row>
    <row r="541" spans="1:22" x14ac:dyDescent="0.25">
      <c r="A541" s="764">
        <v>17</v>
      </c>
      <c r="B541" s="764"/>
      <c r="C541" s="763"/>
      <c r="D541" s="763" t="s">
        <v>362</v>
      </c>
      <c r="E541" s="763" t="s">
        <v>303</v>
      </c>
      <c r="F541" s="763" t="s">
        <v>620</v>
      </c>
      <c r="G541" s="763"/>
      <c r="H541" s="763"/>
      <c r="I541" s="764" t="s">
        <v>304</v>
      </c>
      <c r="J541" s="763" t="s">
        <v>305</v>
      </c>
      <c r="K541" s="765">
        <v>45152</v>
      </c>
      <c r="L541" s="765">
        <v>45170</v>
      </c>
      <c r="M541" s="726">
        <v>46265</v>
      </c>
      <c r="N541" s="769">
        <v>3.0027397260273974</v>
      </c>
      <c r="O541" s="764">
        <v>45</v>
      </c>
      <c r="P541" s="728" t="s">
        <v>600</v>
      </c>
      <c r="Q541" s="740">
        <v>29138.5</v>
      </c>
      <c r="R541" s="768">
        <v>46569</v>
      </c>
      <c r="S541" s="122" t="s">
        <v>777</v>
      </c>
      <c r="T541" s="122"/>
      <c r="U541" s="246"/>
      <c r="V541" s="247"/>
    </row>
    <row r="542" spans="1:22" x14ac:dyDescent="0.25">
      <c r="A542" s="763">
        <v>18</v>
      </c>
      <c r="B542" s="764"/>
      <c r="C542" s="763"/>
      <c r="D542" s="763" t="s">
        <v>359</v>
      </c>
      <c r="E542" s="763" t="s">
        <v>303</v>
      </c>
      <c r="F542" s="763" t="s">
        <v>611</v>
      </c>
      <c r="G542" s="763" t="s">
        <v>612</v>
      </c>
      <c r="H542" s="763" t="s">
        <v>616</v>
      </c>
      <c r="I542" s="764" t="s">
        <v>304</v>
      </c>
      <c r="J542" s="763" t="s">
        <v>333</v>
      </c>
      <c r="K542" s="765">
        <v>45236</v>
      </c>
      <c r="L542" s="765">
        <v>45236</v>
      </c>
      <c r="M542" s="726">
        <v>46265</v>
      </c>
      <c r="N542" s="766">
        <v>2.8219178082191783</v>
      </c>
      <c r="O542" s="763">
        <v>37</v>
      </c>
      <c r="P542" s="728" t="s">
        <v>600</v>
      </c>
      <c r="Q542" s="767">
        <v>25063.5</v>
      </c>
      <c r="R542" s="768">
        <v>46569</v>
      </c>
      <c r="S542" s="122" t="s">
        <v>777</v>
      </c>
      <c r="T542" s="122"/>
      <c r="U542" s="246"/>
      <c r="V542" s="247"/>
    </row>
    <row r="543" spans="1:22" x14ac:dyDescent="0.25">
      <c r="A543" s="763">
        <v>19</v>
      </c>
      <c r="B543" s="764"/>
      <c r="C543" s="763"/>
      <c r="D543" s="763" t="s">
        <v>367</v>
      </c>
      <c r="E543" s="763" t="s">
        <v>303</v>
      </c>
      <c r="F543" s="763" t="s">
        <v>611</v>
      </c>
      <c r="G543" s="763" t="s">
        <v>612</v>
      </c>
      <c r="H543" s="763"/>
      <c r="I543" s="764" t="s">
        <v>304</v>
      </c>
      <c r="J543" s="763" t="s">
        <v>368</v>
      </c>
      <c r="K543" s="765">
        <v>45411</v>
      </c>
      <c r="L543" s="765">
        <v>45411</v>
      </c>
      <c r="M543" s="726">
        <v>46265</v>
      </c>
      <c r="N543" s="766">
        <v>2.3424657534246576</v>
      </c>
      <c r="O543" s="763">
        <v>59</v>
      </c>
      <c r="P543" s="728" t="s">
        <v>600</v>
      </c>
      <c r="Q543" s="767">
        <v>68638.5</v>
      </c>
      <c r="R543" s="768">
        <v>46569</v>
      </c>
      <c r="S543" s="122" t="s">
        <v>777</v>
      </c>
      <c r="T543" s="122"/>
      <c r="U543" s="246"/>
      <c r="V543" s="247"/>
    </row>
    <row r="544" spans="1:22" x14ac:dyDescent="0.25">
      <c r="A544" s="763">
        <v>20</v>
      </c>
      <c r="B544" s="764"/>
      <c r="C544" s="763"/>
      <c r="D544" s="763" t="s">
        <v>371</v>
      </c>
      <c r="E544" s="763" t="s">
        <v>303</v>
      </c>
      <c r="F544" s="763" t="s">
        <v>611</v>
      </c>
      <c r="G544" s="763"/>
      <c r="H544" s="763" t="s">
        <v>621</v>
      </c>
      <c r="I544" s="764" t="s">
        <v>304</v>
      </c>
      <c r="J544" s="763" t="s">
        <v>333</v>
      </c>
      <c r="K544" s="765">
        <v>45454</v>
      </c>
      <c r="L544" s="765">
        <v>45454</v>
      </c>
      <c r="M544" s="726">
        <v>46265</v>
      </c>
      <c r="N544" s="766">
        <v>2.2246575342465755</v>
      </c>
      <c r="O544" s="763">
        <v>38</v>
      </c>
      <c r="P544" s="728" t="s">
        <v>600</v>
      </c>
      <c r="Q544" s="767">
        <v>35038.5</v>
      </c>
      <c r="R544" s="768">
        <v>46569</v>
      </c>
      <c r="S544" s="122" t="s">
        <v>777</v>
      </c>
      <c r="T544" s="122"/>
      <c r="U544" s="246"/>
      <c r="V544" s="247"/>
    </row>
    <row r="545" spans="1:22" x14ac:dyDescent="0.25">
      <c r="A545" s="763">
        <v>21</v>
      </c>
      <c r="B545" s="764"/>
      <c r="C545" s="763"/>
      <c r="D545" s="763" t="s">
        <v>374</v>
      </c>
      <c r="E545" s="763" t="s">
        <v>303</v>
      </c>
      <c r="F545" s="763" t="s">
        <v>620</v>
      </c>
      <c r="G545" s="763"/>
      <c r="H545" s="763"/>
      <c r="I545" s="764" t="s">
        <v>304</v>
      </c>
      <c r="J545" s="763" t="s">
        <v>333</v>
      </c>
      <c r="K545" s="765">
        <v>45600</v>
      </c>
      <c r="L545" s="765">
        <v>45600</v>
      </c>
      <c r="M545" s="726">
        <v>46265</v>
      </c>
      <c r="N545" s="766">
        <v>1.8246575342465754</v>
      </c>
      <c r="O545" s="763">
        <v>65</v>
      </c>
      <c r="P545" s="728" t="s">
        <v>600</v>
      </c>
      <c r="Q545" s="767">
        <v>44488.5</v>
      </c>
      <c r="R545" s="768">
        <v>46569</v>
      </c>
      <c r="S545" s="122" t="s">
        <v>777</v>
      </c>
      <c r="T545" s="122"/>
      <c r="U545" s="246"/>
      <c r="V545" s="247"/>
    </row>
    <row r="546" spans="1:22" x14ac:dyDescent="0.25">
      <c r="A546" s="763">
        <v>22</v>
      </c>
      <c r="B546" s="764"/>
      <c r="C546" s="763"/>
      <c r="D546" s="763" t="s">
        <v>380</v>
      </c>
      <c r="E546" s="763" t="s">
        <v>303</v>
      </c>
      <c r="F546" s="763" t="s">
        <v>611</v>
      </c>
      <c r="G546" s="763" t="s">
        <v>612</v>
      </c>
      <c r="H546" s="763" t="s">
        <v>616</v>
      </c>
      <c r="I546" s="764" t="s">
        <v>304</v>
      </c>
      <c r="J546" s="763" t="s">
        <v>309</v>
      </c>
      <c r="K546" s="765">
        <v>45677</v>
      </c>
      <c r="L546" s="765">
        <v>45677</v>
      </c>
      <c r="M546" s="726">
        <v>46265</v>
      </c>
      <c r="N546" s="766">
        <v>1.6136986301369862</v>
      </c>
      <c r="O546" s="763">
        <v>65</v>
      </c>
      <c r="P546" s="728" t="s">
        <v>600</v>
      </c>
      <c r="Q546" s="767">
        <v>52888.5</v>
      </c>
      <c r="R546" s="768">
        <v>46569</v>
      </c>
      <c r="S546" s="122" t="s">
        <v>777</v>
      </c>
      <c r="T546" s="122"/>
      <c r="U546" s="246"/>
      <c r="V546" s="247"/>
    </row>
    <row r="547" spans="1:22" x14ac:dyDescent="0.25">
      <c r="A547" s="763">
        <v>23</v>
      </c>
      <c r="B547" s="764"/>
      <c r="C547" s="763"/>
      <c r="D547" s="763" t="s">
        <v>384</v>
      </c>
      <c r="E547" s="763" t="s">
        <v>303</v>
      </c>
      <c r="F547" s="763" t="s">
        <v>611</v>
      </c>
      <c r="G547" s="763"/>
      <c r="H547" s="763"/>
      <c r="I547" s="764" t="s">
        <v>304</v>
      </c>
      <c r="J547" s="763" t="s">
        <v>333</v>
      </c>
      <c r="K547" s="765">
        <v>45831</v>
      </c>
      <c r="L547" s="765">
        <v>45831</v>
      </c>
      <c r="M547" s="726">
        <v>46265</v>
      </c>
      <c r="N547" s="766">
        <v>1.1917808219178083</v>
      </c>
      <c r="O547" s="763">
        <v>40</v>
      </c>
      <c r="P547" s="728" t="s">
        <v>600</v>
      </c>
      <c r="Q547" s="767">
        <v>31888.5</v>
      </c>
      <c r="R547" s="768">
        <v>46569</v>
      </c>
      <c r="S547" s="122" t="s">
        <v>777</v>
      </c>
      <c r="T547" s="122"/>
      <c r="U547" s="246"/>
      <c r="V547" s="247"/>
    </row>
    <row r="548" spans="1:22" x14ac:dyDescent="0.25">
      <c r="A548" s="764">
        <v>24</v>
      </c>
      <c r="B548" s="391"/>
      <c r="C548" s="763"/>
      <c r="D548" s="763" t="s">
        <v>386</v>
      </c>
      <c r="E548" s="763" t="s">
        <v>303</v>
      </c>
      <c r="F548" s="763" t="s">
        <v>620</v>
      </c>
      <c r="G548" s="763"/>
      <c r="H548" s="763"/>
      <c r="I548" s="764" t="s">
        <v>304</v>
      </c>
      <c r="J548" s="763" t="s">
        <v>333</v>
      </c>
      <c r="K548" s="765">
        <v>45887</v>
      </c>
      <c r="L548" s="765">
        <v>45887</v>
      </c>
      <c r="M548" s="726">
        <v>46265</v>
      </c>
      <c r="N548" s="769">
        <v>1.0383561643835617</v>
      </c>
      <c r="O548" s="763"/>
      <c r="P548" s="728" t="s">
        <v>600</v>
      </c>
      <c r="Q548" s="740">
        <v>23388.5</v>
      </c>
      <c r="R548" s="768">
        <v>46569</v>
      </c>
      <c r="S548" s="122" t="s">
        <v>777</v>
      </c>
      <c r="T548" s="122"/>
      <c r="U548" s="246"/>
      <c r="V548" s="247"/>
    </row>
    <row r="549" spans="1:22" x14ac:dyDescent="0.25">
      <c r="A549" s="763">
        <v>25</v>
      </c>
      <c r="B549" s="391"/>
      <c r="C549" s="763"/>
      <c r="D549" s="763" t="s">
        <v>388</v>
      </c>
      <c r="E549" s="763" t="s">
        <v>303</v>
      </c>
      <c r="F549" s="763" t="s">
        <v>620</v>
      </c>
      <c r="G549" s="763"/>
      <c r="H549" s="763"/>
      <c r="I549" s="764" t="s">
        <v>389</v>
      </c>
      <c r="J549" s="763" t="s">
        <v>333</v>
      </c>
      <c r="K549" s="765">
        <v>45873</v>
      </c>
      <c r="L549" s="765">
        <v>45873</v>
      </c>
      <c r="M549" s="726">
        <v>46265</v>
      </c>
      <c r="N549" s="766">
        <v>1.0767123287671232</v>
      </c>
      <c r="O549" s="763"/>
      <c r="P549" s="728" t="s">
        <v>600</v>
      </c>
      <c r="Q549" s="767">
        <v>31888.5</v>
      </c>
      <c r="R549" s="768">
        <v>46569</v>
      </c>
      <c r="S549" s="122" t="s">
        <v>777</v>
      </c>
      <c r="T549" s="122"/>
      <c r="U549" s="246"/>
      <c r="V549" s="247"/>
    </row>
    <row r="550" spans="1:22" x14ac:dyDescent="0.25">
      <c r="A550" s="763">
        <v>26</v>
      </c>
      <c r="B550" s="391"/>
      <c r="C550" s="763"/>
      <c r="D550" s="763" t="s">
        <v>391</v>
      </c>
      <c r="E550" s="763" t="s">
        <v>303</v>
      </c>
      <c r="F550" s="763" t="s">
        <v>620</v>
      </c>
      <c r="G550" s="763"/>
      <c r="H550" s="763"/>
      <c r="I550" s="764" t="s">
        <v>304</v>
      </c>
      <c r="J550" s="763" t="s">
        <v>333</v>
      </c>
      <c r="K550" s="765">
        <v>45901</v>
      </c>
      <c r="L550" s="765">
        <v>45901</v>
      </c>
      <c r="M550" s="726">
        <v>46265</v>
      </c>
      <c r="N550" s="766">
        <v>1</v>
      </c>
      <c r="O550" s="763"/>
      <c r="P550" s="728" t="s">
        <v>600</v>
      </c>
      <c r="Q550" s="767">
        <v>18238.5</v>
      </c>
      <c r="R550" s="768">
        <v>46569</v>
      </c>
      <c r="S550" s="122" t="s">
        <v>777</v>
      </c>
      <c r="T550" s="122"/>
      <c r="U550" s="246"/>
      <c r="V550" s="247"/>
    </row>
    <row r="551" spans="1:22" x14ac:dyDescent="0.25">
      <c r="A551" s="763">
        <v>27</v>
      </c>
      <c r="B551" s="391"/>
      <c r="C551" s="763"/>
      <c r="D551" s="763" t="s">
        <v>395</v>
      </c>
      <c r="E551" s="763" t="s">
        <v>303</v>
      </c>
      <c r="F551" s="763" t="s">
        <v>611</v>
      </c>
      <c r="G551" s="763"/>
      <c r="H551" s="763" t="s">
        <v>616</v>
      </c>
      <c r="I551" s="764" t="s">
        <v>304</v>
      </c>
      <c r="J551" s="763" t="s">
        <v>333</v>
      </c>
      <c r="K551" s="765">
        <v>45978</v>
      </c>
      <c r="L551" s="765">
        <v>45978</v>
      </c>
      <c r="M551" s="726">
        <v>46265</v>
      </c>
      <c r="N551" s="766">
        <v>0.78904109589041094</v>
      </c>
      <c r="O551" s="763"/>
      <c r="P551" s="728" t="s">
        <v>600</v>
      </c>
      <c r="Q551" s="767">
        <v>27688.5</v>
      </c>
      <c r="R551" s="768">
        <v>46569</v>
      </c>
      <c r="S551" s="122" t="s">
        <v>777</v>
      </c>
      <c r="T551" s="122"/>
      <c r="U551" s="246"/>
      <c r="V551" s="247"/>
    </row>
    <row r="552" spans="1:22" x14ac:dyDescent="0.25">
      <c r="A552" s="763">
        <v>28</v>
      </c>
      <c r="B552" s="391"/>
      <c r="C552" s="763"/>
      <c r="D552" s="763" t="s">
        <v>397</v>
      </c>
      <c r="E552" s="763" t="s">
        <v>303</v>
      </c>
      <c r="F552" s="763" t="s">
        <v>620</v>
      </c>
      <c r="G552" s="763"/>
      <c r="H552" s="763"/>
      <c r="I552" s="764" t="s">
        <v>304</v>
      </c>
      <c r="J552" s="763" t="s">
        <v>333</v>
      </c>
      <c r="K552" s="765">
        <v>46006</v>
      </c>
      <c r="L552" s="765">
        <v>46006</v>
      </c>
      <c r="M552" s="726">
        <v>46265</v>
      </c>
      <c r="N552" s="766">
        <v>0.71232876712328763</v>
      </c>
      <c r="O552" s="763"/>
      <c r="P552" s="728" t="s">
        <v>600</v>
      </c>
      <c r="Q552" s="767">
        <v>31888.5</v>
      </c>
      <c r="R552" s="768">
        <v>46569</v>
      </c>
      <c r="S552" s="122" t="s">
        <v>777</v>
      </c>
      <c r="T552" s="122"/>
      <c r="U552" s="246"/>
      <c r="V552" s="247"/>
    </row>
    <row r="553" spans="1:22" x14ac:dyDescent="0.25">
      <c r="A553" s="763">
        <v>29</v>
      </c>
      <c r="B553" s="391"/>
      <c r="C553" s="763"/>
      <c r="D553" s="763" t="s">
        <v>399</v>
      </c>
      <c r="E553" s="763" t="s">
        <v>303</v>
      </c>
      <c r="F553" s="763" t="s">
        <v>620</v>
      </c>
      <c r="G553" s="763"/>
      <c r="H553" s="763"/>
      <c r="I553" s="764" t="s">
        <v>304</v>
      </c>
      <c r="J553" s="763" t="s">
        <v>356</v>
      </c>
      <c r="K553" s="765">
        <v>46006</v>
      </c>
      <c r="L553" s="765">
        <v>46006</v>
      </c>
      <c r="M553" s="726">
        <v>46265</v>
      </c>
      <c r="N553" s="766">
        <v>0.71232876712328763</v>
      </c>
      <c r="O553" s="763"/>
      <c r="P553" s="728" t="s">
        <v>600</v>
      </c>
      <c r="Q553" s="767">
        <v>21388.5</v>
      </c>
      <c r="R553" s="768">
        <v>46569</v>
      </c>
      <c r="S553" s="122" t="s">
        <v>777</v>
      </c>
      <c r="T553" s="122"/>
      <c r="U553" s="246"/>
      <c r="V553" s="247"/>
    </row>
    <row r="554" spans="1:22" x14ac:dyDescent="0.25">
      <c r="A554" s="763">
        <v>30</v>
      </c>
      <c r="B554" s="422"/>
      <c r="C554" s="763"/>
      <c r="D554" s="763" t="s">
        <v>381</v>
      </c>
      <c r="E554" s="763"/>
      <c r="F554" s="763" t="s">
        <v>611</v>
      </c>
      <c r="G554" s="763" t="s">
        <v>612</v>
      </c>
      <c r="H554" s="763" t="s">
        <v>616</v>
      </c>
      <c r="I554" s="764"/>
      <c r="J554" s="763" t="s">
        <v>309</v>
      </c>
      <c r="K554" s="765">
        <v>46055</v>
      </c>
      <c r="L554" s="765">
        <v>46055</v>
      </c>
      <c r="M554" s="726">
        <v>46265</v>
      </c>
      <c r="N554" s="766">
        <v>0.57808219178082187</v>
      </c>
      <c r="O554" s="763"/>
      <c r="P554" s="728" t="s">
        <v>600</v>
      </c>
      <c r="Q554" s="767">
        <v>16138.5</v>
      </c>
      <c r="R554" s="768">
        <v>46569</v>
      </c>
      <c r="S554" s="122" t="s">
        <v>777</v>
      </c>
      <c r="T554" s="122"/>
      <c r="U554" s="246"/>
      <c r="V554" s="247"/>
    </row>
    <row r="555" spans="1:22" x14ac:dyDescent="0.25">
      <c r="A555" s="763">
        <v>31</v>
      </c>
      <c r="B555" s="422"/>
      <c r="C555" s="763"/>
      <c r="D555" s="763" t="s">
        <v>352</v>
      </c>
      <c r="E555" s="763"/>
      <c r="F555" s="763" t="s">
        <v>611</v>
      </c>
      <c r="G555" s="763" t="s">
        <v>612</v>
      </c>
      <c r="H555" s="763" t="s">
        <v>616</v>
      </c>
      <c r="I555" s="764"/>
      <c r="J555" s="763" t="s">
        <v>356</v>
      </c>
      <c r="K555" s="765">
        <v>46083</v>
      </c>
      <c r="L555" s="765">
        <v>46083</v>
      </c>
      <c r="M555" s="726">
        <v>46265</v>
      </c>
      <c r="N555" s="766">
        <v>0.50136986301369868</v>
      </c>
      <c r="O555" s="763"/>
      <c r="P555" s="728" t="s">
        <v>600</v>
      </c>
      <c r="Q555" s="767">
        <v>16138.5</v>
      </c>
      <c r="R555" s="768">
        <v>46569</v>
      </c>
      <c r="S555" s="122" t="s">
        <v>777</v>
      </c>
      <c r="T555" s="122"/>
      <c r="U555" s="246"/>
      <c r="V555" s="247"/>
    </row>
    <row r="556" spans="1:22" x14ac:dyDescent="0.25">
      <c r="A556" s="763">
        <v>32</v>
      </c>
      <c r="B556" s="422"/>
      <c r="C556" s="763"/>
      <c r="D556" s="763" t="s">
        <v>414</v>
      </c>
      <c r="E556" s="763"/>
      <c r="F556" s="763" t="s">
        <v>620</v>
      </c>
      <c r="G556" s="763"/>
      <c r="H556" s="763"/>
      <c r="I556" s="764"/>
      <c r="J556" s="763" t="s">
        <v>333</v>
      </c>
      <c r="K556" s="765">
        <v>46104</v>
      </c>
      <c r="L556" s="765">
        <v>46104</v>
      </c>
      <c r="M556" s="726">
        <v>46265</v>
      </c>
      <c r="N556" s="766">
        <v>0.44383561643835617</v>
      </c>
      <c r="O556" s="763"/>
      <c r="P556" s="728" t="s">
        <v>600</v>
      </c>
      <c r="Q556" s="767">
        <v>35038.5</v>
      </c>
      <c r="R556" s="768">
        <v>46569</v>
      </c>
      <c r="S556" s="122" t="s">
        <v>777</v>
      </c>
      <c r="T556" s="122"/>
      <c r="U556" s="246"/>
      <c r="V556" s="247"/>
    </row>
    <row r="557" spans="1:22" x14ac:dyDescent="0.25">
      <c r="A557" s="763">
        <v>33</v>
      </c>
      <c r="B557" s="422"/>
      <c r="C557" s="763"/>
      <c r="D557" s="763" t="s">
        <v>648</v>
      </c>
      <c r="E557" s="763"/>
      <c r="F557" s="763"/>
      <c r="G557" s="763"/>
      <c r="H557" s="763"/>
      <c r="I557" s="764"/>
      <c r="J557" s="763" t="s">
        <v>650</v>
      </c>
      <c r="K557" s="765">
        <v>46155</v>
      </c>
      <c r="L557" s="765"/>
      <c r="M557" s="726"/>
      <c r="N557" s="766">
        <v>2.7397260273972603E-3</v>
      </c>
      <c r="O557" s="763"/>
      <c r="P557" s="728" t="s">
        <v>600</v>
      </c>
      <c r="Q557" s="767">
        <v>37138.5</v>
      </c>
      <c r="R557" s="768">
        <v>46569</v>
      </c>
      <c r="S557" s="122" t="s">
        <v>777</v>
      </c>
      <c r="T557" s="122"/>
      <c r="U557" s="246"/>
      <c r="V557" s="247"/>
    </row>
    <row r="558" spans="1:22" x14ac:dyDescent="0.25">
      <c r="A558" s="763">
        <v>34</v>
      </c>
      <c r="B558" s="422"/>
      <c r="C558" s="763"/>
      <c r="D558" s="763" t="s">
        <v>649</v>
      </c>
      <c r="E558" s="763"/>
      <c r="F558" s="763"/>
      <c r="G558" s="763"/>
      <c r="H558" s="763"/>
      <c r="I558" s="764"/>
      <c r="J558" s="763" t="s">
        <v>650</v>
      </c>
      <c r="K558" s="765">
        <v>46132</v>
      </c>
      <c r="L558" s="765"/>
      <c r="M558" s="726"/>
      <c r="N558" s="766">
        <v>2.7397260273972603E-3</v>
      </c>
      <c r="O558" s="763"/>
      <c r="P558" s="728" t="s">
        <v>600</v>
      </c>
      <c r="Q558" s="767">
        <v>40288.5</v>
      </c>
      <c r="R558" s="768">
        <v>46569</v>
      </c>
      <c r="S558" s="122" t="s">
        <v>777</v>
      </c>
      <c r="T558" s="122"/>
      <c r="U558" s="246"/>
      <c r="V558" s="247"/>
    </row>
    <row r="559" spans="1:22" x14ac:dyDescent="0.25">
      <c r="A559" s="763">
        <v>35</v>
      </c>
      <c r="B559" s="764"/>
      <c r="C559" s="763"/>
      <c r="D559" s="763" t="s">
        <v>416</v>
      </c>
      <c r="E559" s="763"/>
      <c r="F559" s="763" t="s">
        <v>611</v>
      </c>
      <c r="G559" s="763"/>
      <c r="H559" s="763"/>
      <c r="I559" s="764"/>
      <c r="J559" s="763"/>
      <c r="K559" s="765">
        <v>46211</v>
      </c>
      <c r="L559" s="765"/>
      <c r="M559" s="726"/>
      <c r="N559" s="763"/>
      <c r="O559" s="763"/>
      <c r="P559" s="728" t="s">
        <v>600</v>
      </c>
      <c r="Q559" s="767">
        <v>40288.5</v>
      </c>
      <c r="R559" s="768">
        <v>46569</v>
      </c>
      <c r="S559" s="122" t="s">
        <v>777</v>
      </c>
      <c r="T559" s="122"/>
      <c r="U559" s="246"/>
      <c r="V559" s="247"/>
    </row>
    <row r="560" spans="1:22" x14ac:dyDescent="0.25">
      <c r="A560" s="747">
        <v>1</v>
      </c>
      <c r="B560" s="748"/>
      <c r="C560" s="747"/>
      <c r="D560" s="747" t="s">
        <v>302</v>
      </c>
      <c r="E560" s="747" t="s">
        <v>303</v>
      </c>
      <c r="F560" s="747" t="s">
        <v>611</v>
      </c>
      <c r="G560" s="747" t="s">
        <v>612</v>
      </c>
      <c r="H560" s="747"/>
      <c r="I560" s="748" t="s">
        <v>304</v>
      </c>
      <c r="J560" s="747" t="s">
        <v>305</v>
      </c>
      <c r="K560" s="749">
        <v>44566</v>
      </c>
      <c r="L560" s="749">
        <v>45170</v>
      </c>
      <c r="M560" s="726">
        <v>46265</v>
      </c>
      <c r="N560" s="750">
        <v>3.0027397260273974</v>
      </c>
      <c r="O560" s="747">
        <v>65</v>
      </c>
      <c r="P560" s="728" t="s">
        <v>600</v>
      </c>
      <c r="Q560" s="751">
        <v>33988.5</v>
      </c>
      <c r="R560" s="752">
        <v>46600</v>
      </c>
      <c r="S560" s="122" t="s">
        <v>777</v>
      </c>
      <c r="T560" s="423">
        <v>510559.0575</v>
      </c>
      <c r="U560" s="246"/>
      <c r="V560" s="247"/>
    </row>
    <row r="561" spans="1:22" x14ac:dyDescent="0.25">
      <c r="A561" s="747">
        <v>2</v>
      </c>
      <c r="B561" s="748"/>
      <c r="C561" s="747"/>
      <c r="D561" s="747" t="s">
        <v>308</v>
      </c>
      <c r="E561" s="747" t="s">
        <v>303</v>
      </c>
      <c r="F561" s="747" t="s">
        <v>611</v>
      </c>
      <c r="G561" s="747" t="s">
        <v>612</v>
      </c>
      <c r="H561" s="747" t="s">
        <v>616</v>
      </c>
      <c r="I561" s="748" t="s">
        <v>304</v>
      </c>
      <c r="J561" s="747" t="s">
        <v>309</v>
      </c>
      <c r="K561" s="749">
        <v>44571</v>
      </c>
      <c r="L561" s="749">
        <v>45170</v>
      </c>
      <c r="M561" s="726">
        <v>46265</v>
      </c>
      <c r="N561" s="750">
        <v>3.0027397260273974</v>
      </c>
      <c r="O561" s="747">
        <v>68</v>
      </c>
      <c r="P561" s="728" t="s">
        <v>600</v>
      </c>
      <c r="Q561" s="751">
        <v>55116.6</v>
      </c>
      <c r="R561" s="752">
        <v>46600</v>
      </c>
      <c r="S561" s="122" t="s">
        <v>777</v>
      </c>
      <c r="T561" s="122"/>
      <c r="U561" s="246"/>
      <c r="V561" s="247"/>
    </row>
    <row r="562" spans="1:22" x14ac:dyDescent="0.25">
      <c r="A562" s="748">
        <v>3</v>
      </c>
      <c r="B562" s="748"/>
      <c r="C562" s="747"/>
      <c r="D562" s="747" t="s">
        <v>312</v>
      </c>
      <c r="E562" s="747" t="s">
        <v>303</v>
      </c>
      <c r="F562" s="747" t="s">
        <v>611</v>
      </c>
      <c r="G562" s="747" t="s">
        <v>612</v>
      </c>
      <c r="H562" s="747"/>
      <c r="I562" s="748" t="s">
        <v>304</v>
      </c>
      <c r="J562" s="747" t="s">
        <v>305</v>
      </c>
      <c r="K562" s="749">
        <v>44571</v>
      </c>
      <c r="L562" s="749">
        <v>45170</v>
      </c>
      <c r="M562" s="726">
        <v>46265</v>
      </c>
      <c r="N562" s="753">
        <v>3.0027397260273974</v>
      </c>
      <c r="O562" s="748">
        <v>68</v>
      </c>
      <c r="P562" s="728" t="s">
        <v>600</v>
      </c>
      <c r="Q562" s="751">
        <v>45390.45</v>
      </c>
      <c r="R562" s="752">
        <v>46600</v>
      </c>
      <c r="S562" s="122" t="s">
        <v>928</v>
      </c>
      <c r="T562" s="122"/>
      <c r="U562" s="246"/>
      <c r="V562" s="247"/>
    </row>
    <row r="563" spans="1:22" x14ac:dyDescent="0.25">
      <c r="A563" s="748">
        <v>4</v>
      </c>
      <c r="B563" s="748"/>
      <c r="C563" s="747"/>
      <c r="D563" s="747" t="s">
        <v>315</v>
      </c>
      <c r="E563" s="747" t="s">
        <v>303</v>
      </c>
      <c r="F563" s="747" t="s">
        <v>611</v>
      </c>
      <c r="G563" s="747" t="s">
        <v>612</v>
      </c>
      <c r="H563" s="747"/>
      <c r="I563" s="748" t="s">
        <v>304</v>
      </c>
      <c r="J563" s="747" t="s">
        <v>316</v>
      </c>
      <c r="K563" s="749">
        <v>44571</v>
      </c>
      <c r="L563" s="749">
        <v>45170</v>
      </c>
      <c r="M563" s="726">
        <v>46265</v>
      </c>
      <c r="N563" s="753">
        <v>3.0027397260273974</v>
      </c>
      <c r="O563" s="754">
        <v>68</v>
      </c>
      <c r="P563" s="735" t="s">
        <v>600</v>
      </c>
      <c r="Q563" s="751">
        <v>47355</v>
      </c>
      <c r="R563" s="752">
        <v>46600</v>
      </c>
      <c r="S563" s="122" t="s">
        <v>777</v>
      </c>
      <c r="T563" s="122"/>
      <c r="U563" s="246"/>
      <c r="V563" s="247"/>
    </row>
    <row r="564" spans="1:22" x14ac:dyDescent="0.25">
      <c r="A564" s="747">
        <v>5</v>
      </c>
      <c r="B564" s="748"/>
      <c r="C564" s="747"/>
      <c r="D564" s="747" t="s">
        <v>319</v>
      </c>
      <c r="E564" s="747" t="s">
        <v>303</v>
      </c>
      <c r="F564" s="747" t="s">
        <v>611</v>
      </c>
      <c r="G564" s="747" t="s">
        <v>612</v>
      </c>
      <c r="H564" s="747" t="s">
        <v>616</v>
      </c>
      <c r="I564" s="748" t="s">
        <v>304</v>
      </c>
      <c r="J564" s="747" t="s">
        <v>309</v>
      </c>
      <c r="K564" s="749">
        <v>44571</v>
      </c>
      <c r="L564" s="749">
        <v>45170</v>
      </c>
      <c r="M564" s="726">
        <v>46265</v>
      </c>
      <c r="N564" s="753">
        <v>3.0027397260273974</v>
      </c>
      <c r="O564" s="748">
        <v>65</v>
      </c>
      <c r="P564" s="728" t="s">
        <v>600</v>
      </c>
      <c r="Q564" s="751">
        <v>21750.75</v>
      </c>
      <c r="R564" s="752">
        <v>46600</v>
      </c>
      <c r="S564" s="122" t="s">
        <v>777</v>
      </c>
      <c r="T564" s="122"/>
      <c r="U564" s="246"/>
      <c r="V564" s="247"/>
    </row>
    <row r="565" spans="1:22" x14ac:dyDescent="0.25">
      <c r="A565" s="747">
        <v>6</v>
      </c>
      <c r="B565" s="748"/>
      <c r="C565" s="747"/>
      <c r="D565" s="747" t="s">
        <v>325</v>
      </c>
      <c r="E565" s="747" t="s">
        <v>303</v>
      </c>
      <c r="F565" s="747" t="s">
        <v>611</v>
      </c>
      <c r="G565" s="747" t="s">
        <v>612</v>
      </c>
      <c r="H565" s="747" t="s">
        <v>619</v>
      </c>
      <c r="I565" s="748" t="s">
        <v>304</v>
      </c>
      <c r="J565" s="747" t="s">
        <v>305</v>
      </c>
      <c r="K565" s="749">
        <v>44571</v>
      </c>
      <c r="L565" s="749">
        <v>45170</v>
      </c>
      <c r="M565" s="726">
        <v>46265</v>
      </c>
      <c r="N565" s="750">
        <v>3.0027397260273974</v>
      </c>
      <c r="O565" s="747">
        <v>60</v>
      </c>
      <c r="P565" s="728" t="s">
        <v>600</v>
      </c>
      <c r="Q565" s="751">
        <v>40461.75</v>
      </c>
      <c r="R565" s="752">
        <v>46600</v>
      </c>
      <c r="S565" s="122" t="s">
        <v>777</v>
      </c>
      <c r="T565" s="122"/>
      <c r="U565" s="246"/>
      <c r="V565" s="247"/>
    </row>
    <row r="566" spans="1:22" x14ac:dyDescent="0.25">
      <c r="A566" s="747">
        <v>7</v>
      </c>
      <c r="B566" s="748"/>
      <c r="C566" s="747"/>
      <c r="D566" s="747" t="s">
        <v>328</v>
      </c>
      <c r="E566" s="747" t="s">
        <v>303</v>
      </c>
      <c r="F566" s="747" t="s">
        <v>611</v>
      </c>
      <c r="G566" s="747" t="s">
        <v>612</v>
      </c>
      <c r="H566" s="747" t="s">
        <v>621</v>
      </c>
      <c r="I566" s="748" t="s">
        <v>304</v>
      </c>
      <c r="J566" s="747" t="s">
        <v>329</v>
      </c>
      <c r="K566" s="749">
        <v>44571</v>
      </c>
      <c r="L566" s="749">
        <v>45170</v>
      </c>
      <c r="M566" s="726">
        <v>46265</v>
      </c>
      <c r="N566" s="750">
        <v>3.0027397260273974</v>
      </c>
      <c r="O566" s="747">
        <v>48</v>
      </c>
      <c r="P566" s="728" t="s">
        <v>600</v>
      </c>
      <c r="Q566" s="751">
        <v>5587.7955000000002</v>
      </c>
      <c r="R566" s="752">
        <v>46600</v>
      </c>
      <c r="S566" s="122" t="s">
        <v>777</v>
      </c>
      <c r="T566" s="122"/>
      <c r="U566" s="246"/>
      <c r="V566" s="247"/>
    </row>
    <row r="567" spans="1:22" x14ac:dyDescent="0.25">
      <c r="A567" s="747">
        <v>8</v>
      </c>
      <c r="B567" s="748"/>
      <c r="C567" s="747"/>
      <c r="D567" s="747" t="s">
        <v>332</v>
      </c>
      <c r="E567" s="747" t="s">
        <v>303</v>
      </c>
      <c r="F567" s="747" t="s">
        <v>611</v>
      </c>
      <c r="G567" s="747" t="s">
        <v>612</v>
      </c>
      <c r="H567" s="747" t="s">
        <v>621</v>
      </c>
      <c r="I567" s="748" t="s">
        <v>304</v>
      </c>
      <c r="J567" s="747" t="s">
        <v>333</v>
      </c>
      <c r="K567" s="749">
        <v>44566</v>
      </c>
      <c r="L567" s="749">
        <v>45170</v>
      </c>
      <c r="M567" s="726">
        <v>46265</v>
      </c>
      <c r="N567" s="750">
        <v>3.0027397260273974</v>
      </c>
      <c r="O567" s="747">
        <v>35</v>
      </c>
      <c r="P567" s="728" t="s">
        <v>600</v>
      </c>
      <c r="Q567" s="751">
        <v>12988.5</v>
      </c>
      <c r="R567" s="752">
        <v>46600</v>
      </c>
      <c r="S567" s="122" t="s">
        <v>777</v>
      </c>
      <c r="T567" s="122"/>
      <c r="U567" s="246"/>
      <c r="V567" s="247"/>
    </row>
    <row r="568" spans="1:22" x14ac:dyDescent="0.25">
      <c r="A568" s="747">
        <v>9</v>
      </c>
      <c r="B568" s="748"/>
      <c r="C568" s="747"/>
      <c r="D568" s="747" t="s">
        <v>308</v>
      </c>
      <c r="E568" s="747" t="s">
        <v>303</v>
      </c>
      <c r="F568" s="747" t="s">
        <v>620</v>
      </c>
      <c r="G568" s="747"/>
      <c r="H568" s="747"/>
      <c r="I568" s="748" t="s">
        <v>336</v>
      </c>
      <c r="J568" s="747" t="s">
        <v>337</v>
      </c>
      <c r="K568" s="749">
        <v>44566</v>
      </c>
      <c r="L568" s="749">
        <v>45170</v>
      </c>
      <c r="M568" s="726">
        <v>46265</v>
      </c>
      <c r="N568" s="750">
        <v>3.0027397260273974</v>
      </c>
      <c r="O568" s="747">
        <v>59</v>
      </c>
      <c r="P568" s="728" t="s">
        <v>600</v>
      </c>
      <c r="Q568" s="751">
        <v>69688.5</v>
      </c>
      <c r="R568" s="752">
        <v>46600</v>
      </c>
      <c r="S568" s="122" t="s">
        <v>777</v>
      </c>
      <c r="T568" s="122"/>
      <c r="U568" s="246"/>
      <c r="V568" s="247"/>
    </row>
    <row r="569" spans="1:22" x14ac:dyDescent="0.25">
      <c r="A569" s="747">
        <v>10</v>
      </c>
      <c r="B569" s="748"/>
      <c r="C569" s="747"/>
      <c r="D569" s="747" t="s">
        <v>340</v>
      </c>
      <c r="E569" s="747" t="s">
        <v>303</v>
      </c>
      <c r="F569" s="747" t="s">
        <v>620</v>
      </c>
      <c r="G569" s="747"/>
      <c r="H569" s="747"/>
      <c r="I569" s="748" t="s">
        <v>304</v>
      </c>
      <c r="J569" s="747" t="s">
        <v>305</v>
      </c>
      <c r="K569" s="749">
        <v>44571</v>
      </c>
      <c r="L569" s="749">
        <v>45170</v>
      </c>
      <c r="M569" s="726">
        <v>46265</v>
      </c>
      <c r="N569" s="750">
        <v>3.0027397260273974</v>
      </c>
      <c r="O569" s="747">
        <v>52</v>
      </c>
      <c r="P569" s="728" t="s">
        <v>600</v>
      </c>
      <c r="Q569" s="751">
        <v>6688.5</v>
      </c>
      <c r="R569" s="752">
        <v>46600</v>
      </c>
      <c r="S569" s="122" t="s">
        <v>777</v>
      </c>
      <c r="T569" s="122"/>
      <c r="U569" s="246"/>
      <c r="V569" s="247"/>
    </row>
    <row r="570" spans="1:22" x14ac:dyDescent="0.25">
      <c r="A570" s="747">
        <v>11</v>
      </c>
      <c r="B570" s="748"/>
      <c r="C570" s="747"/>
      <c r="D570" s="747" t="s">
        <v>343</v>
      </c>
      <c r="E570" s="747" t="s">
        <v>303</v>
      </c>
      <c r="F570" s="747" t="s">
        <v>611</v>
      </c>
      <c r="G570" s="747" t="s">
        <v>612</v>
      </c>
      <c r="H570" s="747" t="s">
        <v>616</v>
      </c>
      <c r="I570" s="748" t="s">
        <v>304</v>
      </c>
      <c r="J570" s="747" t="s">
        <v>316</v>
      </c>
      <c r="K570" s="749">
        <v>44571</v>
      </c>
      <c r="L570" s="749">
        <v>45170</v>
      </c>
      <c r="M570" s="726">
        <v>46265</v>
      </c>
      <c r="N570" s="750">
        <v>3.0027397260273974</v>
      </c>
      <c r="O570" s="747">
        <v>63</v>
      </c>
      <c r="P570" s="728" t="s">
        <v>600</v>
      </c>
      <c r="Q570" s="751">
        <v>38811.15</v>
      </c>
      <c r="R570" s="752">
        <v>46600</v>
      </c>
      <c r="S570" s="122" t="s">
        <v>777</v>
      </c>
      <c r="T570" s="122"/>
      <c r="U570" s="246"/>
      <c r="V570" s="247"/>
    </row>
    <row r="571" spans="1:22" x14ac:dyDescent="0.25">
      <c r="A571" s="747">
        <v>12</v>
      </c>
      <c r="B571" s="748"/>
      <c r="C571" s="747"/>
      <c r="D571" s="747" t="s">
        <v>346</v>
      </c>
      <c r="E571" s="747" t="s">
        <v>303</v>
      </c>
      <c r="F571" s="747" t="s">
        <v>611</v>
      </c>
      <c r="G571" s="747" t="s">
        <v>612</v>
      </c>
      <c r="H571" s="747"/>
      <c r="I571" s="748" t="s">
        <v>304</v>
      </c>
      <c r="J571" s="747" t="s">
        <v>333</v>
      </c>
      <c r="K571" s="749">
        <v>44608</v>
      </c>
      <c r="L571" s="749">
        <v>45170</v>
      </c>
      <c r="M571" s="726">
        <v>46265</v>
      </c>
      <c r="N571" s="750">
        <v>3.0027397260273974</v>
      </c>
      <c r="O571" s="747">
        <v>66</v>
      </c>
      <c r="P571" s="728" t="s">
        <v>600</v>
      </c>
      <c r="Q571" s="751">
        <v>45013.5</v>
      </c>
      <c r="R571" s="752">
        <v>46600</v>
      </c>
      <c r="S571" s="122" t="s">
        <v>777</v>
      </c>
      <c r="T571" s="122"/>
      <c r="U571" s="246"/>
      <c r="V571" s="247"/>
    </row>
    <row r="572" spans="1:22" x14ac:dyDescent="0.25">
      <c r="A572" s="747">
        <v>13</v>
      </c>
      <c r="B572" s="748"/>
      <c r="C572" s="747"/>
      <c r="D572" s="747" t="s">
        <v>349</v>
      </c>
      <c r="E572" s="747" t="s">
        <v>303</v>
      </c>
      <c r="F572" s="747" t="s">
        <v>620</v>
      </c>
      <c r="G572" s="747"/>
      <c r="H572" s="747"/>
      <c r="I572" s="748" t="s">
        <v>304</v>
      </c>
      <c r="J572" s="747" t="s">
        <v>333</v>
      </c>
      <c r="K572" s="749">
        <v>44816</v>
      </c>
      <c r="L572" s="749">
        <v>45170</v>
      </c>
      <c r="M572" s="726">
        <v>46265</v>
      </c>
      <c r="N572" s="750">
        <v>3.0027397260273974</v>
      </c>
      <c r="O572" s="747">
        <v>55</v>
      </c>
      <c r="P572" s="728" t="s">
        <v>600</v>
      </c>
      <c r="Q572" s="751">
        <v>26638.5</v>
      </c>
      <c r="R572" s="752">
        <v>46600</v>
      </c>
      <c r="S572" s="122" t="s">
        <v>777</v>
      </c>
      <c r="T572" s="122"/>
      <c r="U572" s="246"/>
      <c r="V572" s="247"/>
    </row>
    <row r="573" spans="1:22" x14ac:dyDescent="0.25">
      <c r="A573" s="747">
        <v>14</v>
      </c>
      <c r="B573" s="748"/>
      <c r="C573" s="747"/>
      <c r="D573" s="747" t="s">
        <v>352</v>
      </c>
      <c r="E573" s="747" t="s">
        <v>303</v>
      </c>
      <c r="F573" s="747" t="s">
        <v>611</v>
      </c>
      <c r="G573" s="747" t="s">
        <v>612</v>
      </c>
      <c r="H573" s="747"/>
      <c r="I573" s="748" t="s">
        <v>304</v>
      </c>
      <c r="J573" s="747" t="s">
        <v>333</v>
      </c>
      <c r="K573" s="749">
        <v>44809</v>
      </c>
      <c r="L573" s="749">
        <v>45170</v>
      </c>
      <c r="M573" s="726">
        <v>46265</v>
      </c>
      <c r="N573" s="750">
        <v>3.0027397260273974</v>
      </c>
      <c r="O573" s="747">
        <v>38</v>
      </c>
      <c r="P573" s="728" t="s">
        <v>600</v>
      </c>
      <c r="Q573" s="751">
        <v>26638.5</v>
      </c>
      <c r="R573" s="752">
        <v>46600</v>
      </c>
      <c r="S573" s="122" t="s">
        <v>777</v>
      </c>
      <c r="T573" s="122"/>
      <c r="U573" s="246"/>
      <c r="V573" s="247"/>
    </row>
    <row r="574" spans="1:22" x14ac:dyDescent="0.25">
      <c r="A574" s="747">
        <v>15</v>
      </c>
      <c r="B574" s="748"/>
      <c r="C574" s="747"/>
      <c r="D574" s="747" t="s">
        <v>355</v>
      </c>
      <c r="E574" s="747" t="s">
        <v>303</v>
      </c>
      <c r="F574" s="747" t="s">
        <v>620</v>
      </c>
      <c r="G574" s="747"/>
      <c r="H574" s="747"/>
      <c r="I574" s="748" t="s">
        <v>304</v>
      </c>
      <c r="J574" s="747" t="s">
        <v>356</v>
      </c>
      <c r="K574" s="749">
        <v>44831</v>
      </c>
      <c r="L574" s="749">
        <v>45170</v>
      </c>
      <c r="M574" s="726">
        <v>46265</v>
      </c>
      <c r="N574" s="750">
        <v>3.0027397260273974</v>
      </c>
      <c r="O574" s="747">
        <v>39</v>
      </c>
      <c r="P574" s="728" t="s">
        <v>600</v>
      </c>
      <c r="Q574" s="751">
        <v>26638.5</v>
      </c>
      <c r="R574" s="752">
        <v>46600</v>
      </c>
      <c r="S574" s="122" t="s">
        <v>777</v>
      </c>
      <c r="T574" s="122"/>
      <c r="U574" s="246"/>
      <c r="V574" s="247"/>
    </row>
    <row r="575" spans="1:22" x14ac:dyDescent="0.25">
      <c r="A575" s="747">
        <v>16</v>
      </c>
      <c r="B575" s="748"/>
      <c r="C575" s="747"/>
      <c r="D575" s="747" t="s">
        <v>359</v>
      </c>
      <c r="E575" s="747" t="s">
        <v>303</v>
      </c>
      <c r="F575" s="747" t="s">
        <v>620</v>
      </c>
      <c r="G575" s="747"/>
      <c r="H575" s="747"/>
      <c r="I575" s="748" t="s">
        <v>304</v>
      </c>
      <c r="J575" s="747" t="s">
        <v>333</v>
      </c>
      <c r="K575" s="749">
        <v>44970</v>
      </c>
      <c r="L575" s="749">
        <v>45170</v>
      </c>
      <c r="M575" s="726">
        <v>46265</v>
      </c>
      <c r="N575" s="750">
        <v>3.0027397260273974</v>
      </c>
      <c r="O575" s="747">
        <v>39</v>
      </c>
      <c r="P575" s="728" t="s">
        <v>600</v>
      </c>
      <c r="Q575" s="751">
        <v>21388.5</v>
      </c>
      <c r="R575" s="752">
        <v>46600</v>
      </c>
      <c r="S575" s="122" t="s">
        <v>777</v>
      </c>
      <c r="T575" s="122"/>
      <c r="U575" s="246"/>
      <c r="V575" s="247"/>
    </row>
    <row r="576" spans="1:22" x14ac:dyDescent="0.25">
      <c r="A576" s="748">
        <v>17</v>
      </c>
      <c r="B576" s="748"/>
      <c r="C576" s="747"/>
      <c r="D576" s="747" t="s">
        <v>362</v>
      </c>
      <c r="E576" s="747" t="s">
        <v>303</v>
      </c>
      <c r="F576" s="747" t="s">
        <v>620</v>
      </c>
      <c r="G576" s="747"/>
      <c r="H576" s="747"/>
      <c r="I576" s="748" t="s">
        <v>304</v>
      </c>
      <c r="J576" s="747" t="s">
        <v>305</v>
      </c>
      <c r="K576" s="749">
        <v>45152</v>
      </c>
      <c r="L576" s="749">
        <v>45170</v>
      </c>
      <c r="M576" s="726">
        <v>46265</v>
      </c>
      <c r="N576" s="753">
        <v>3.0027397260273974</v>
      </c>
      <c r="O576" s="748">
        <v>45</v>
      </c>
      <c r="P576" s="728" t="s">
        <v>600</v>
      </c>
      <c r="Q576" s="740">
        <v>29138.5</v>
      </c>
      <c r="R576" s="752">
        <v>46600</v>
      </c>
      <c r="S576" s="122" t="s">
        <v>777</v>
      </c>
      <c r="T576" s="122"/>
      <c r="U576" s="246"/>
      <c r="V576" s="247"/>
    </row>
    <row r="577" spans="1:22" x14ac:dyDescent="0.25">
      <c r="A577" s="747">
        <v>18</v>
      </c>
      <c r="B577" s="748"/>
      <c r="C577" s="747"/>
      <c r="D577" s="747" t="s">
        <v>359</v>
      </c>
      <c r="E577" s="747" t="s">
        <v>303</v>
      </c>
      <c r="F577" s="747" t="s">
        <v>611</v>
      </c>
      <c r="G577" s="747" t="s">
        <v>612</v>
      </c>
      <c r="H577" s="747" t="s">
        <v>616</v>
      </c>
      <c r="I577" s="748" t="s">
        <v>304</v>
      </c>
      <c r="J577" s="747" t="s">
        <v>333</v>
      </c>
      <c r="K577" s="749">
        <v>45236</v>
      </c>
      <c r="L577" s="749">
        <v>45236</v>
      </c>
      <c r="M577" s="726">
        <v>46265</v>
      </c>
      <c r="N577" s="750">
        <v>2.8219178082191783</v>
      </c>
      <c r="O577" s="747">
        <v>37</v>
      </c>
      <c r="P577" s="728" t="s">
        <v>600</v>
      </c>
      <c r="Q577" s="751">
        <v>25063.5</v>
      </c>
      <c r="R577" s="752">
        <v>46600</v>
      </c>
      <c r="S577" s="122" t="s">
        <v>777</v>
      </c>
      <c r="T577" s="122"/>
      <c r="U577" s="246"/>
      <c r="V577" s="247"/>
    </row>
    <row r="578" spans="1:22" x14ac:dyDescent="0.25">
      <c r="A578" s="747">
        <v>19</v>
      </c>
      <c r="B578" s="748"/>
      <c r="C578" s="747"/>
      <c r="D578" s="747" t="s">
        <v>367</v>
      </c>
      <c r="E578" s="747" t="s">
        <v>303</v>
      </c>
      <c r="F578" s="747" t="s">
        <v>611</v>
      </c>
      <c r="G578" s="747" t="s">
        <v>612</v>
      </c>
      <c r="H578" s="747"/>
      <c r="I578" s="748" t="s">
        <v>304</v>
      </c>
      <c r="J578" s="747" t="s">
        <v>368</v>
      </c>
      <c r="K578" s="749">
        <v>45411</v>
      </c>
      <c r="L578" s="749">
        <v>45411</v>
      </c>
      <c r="M578" s="726">
        <v>46265</v>
      </c>
      <c r="N578" s="750">
        <v>2.3424657534246576</v>
      </c>
      <c r="O578" s="747">
        <v>59</v>
      </c>
      <c r="P578" s="728" t="s">
        <v>600</v>
      </c>
      <c r="Q578" s="751">
        <v>68638.5</v>
      </c>
      <c r="R578" s="752">
        <v>46600</v>
      </c>
      <c r="S578" s="122" t="s">
        <v>777</v>
      </c>
      <c r="T578" s="122"/>
      <c r="U578" s="246"/>
      <c r="V578" s="247"/>
    </row>
    <row r="579" spans="1:22" x14ac:dyDescent="0.25">
      <c r="A579" s="747">
        <v>20</v>
      </c>
      <c r="B579" s="748"/>
      <c r="C579" s="747"/>
      <c r="D579" s="747" t="s">
        <v>371</v>
      </c>
      <c r="E579" s="747" t="s">
        <v>303</v>
      </c>
      <c r="F579" s="747" t="s">
        <v>611</v>
      </c>
      <c r="G579" s="747"/>
      <c r="H579" s="747" t="s">
        <v>621</v>
      </c>
      <c r="I579" s="748" t="s">
        <v>304</v>
      </c>
      <c r="J579" s="747" t="s">
        <v>333</v>
      </c>
      <c r="K579" s="749">
        <v>45454</v>
      </c>
      <c r="L579" s="749">
        <v>45454</v>
      </c>
      <c r="M579" s="726">
        <v>46265</v>
      </c>
      <c r="N579" s="750">
        <v>2.2246575342465755</v>
      </c>
      <c r="O579" s="747">
        <v>38</v>
      </c>
      <c r="P579" s="728" t="s">
        <v>600</v>
      </c>
      <c r="Q579" s="751">
        <v>35038.5</v>
      </c>
      <c r="R579" s="752">
        <v>46600</v>
      </c>
      <c r="S579" s="122" t="s">
        <v>777</v>
      </c>
      <c r="T579" s="122"/>
      <c r="U579" s="246"/>
      <c r="V579" s="247"/>
    </row>
    <row r="580" spans="1:22" x14ac:dyDescent="0.25">
      <c r="A580" s="747">
        <v>21</v>
      </c>
      <c r="B580" s="748"/>
      <c r="C580" s="747"/>
      <c r="D580" s="747" t="s">
        <v>374</v>
      </c>
      <c r="E580" s="747" t="s">
        <v>303</v>
      </c>
      <c r="F580" s="747" t="s">
        <v>620</v>
      </c>
      <c r="G580" s="747"/>
      <c r="H580" s="747"/>
      <c r="I580" s="748" t="s">
        <v>304</v>
      </c>
      <c r="J580" s="747" t="s">
        <v>333</v>
      </c>
      <c r="K580" s="749">
        <v>45600</v>
      </c>
      <c r="L580" s="749">
        <v>45600</v>
      </c>
      <c r="M580" s="726">
        <v>46265</v>
      </c>
      <c r="N580" s="750">
        <v>1.8246575342465754</v>
      </c>
      <c r="O580" s="747">
        <v>65</v>
      </c>
      <c r="P580" s="728" t="s">
        <v>600</v>
      </c>
      <c r="Q580" s="751">
        <v>44488.5</v>
      </c>
      <c r="R580" s="752">
        <v>46600</v>
      </c>
      <c r="S580" s="122" t="s">
        <v>777</v>
      </c>
      <c r="T580" s="122"/>
      <c r="U580" s="246"/>
      <c r="V580" s="247"/>
    </row>
    <row r="581" spans="1:22" x14ac:dyDescent="0.25">
      <c r="A581" s="747">
        <v>22</v>
      </c>
      <c r="B581" s="748"/>
      <c r="C581" s="747"/>
      <c r="D581" s="747" t="s">
        <v>380</v>
      </c>
      <c r="E581" s="747" t="s">
        <v>303</v>
      </c>
      <c r="F581" s="747" t="s">
        <v>611</v>
      </c>
      <c r="G581" s="747" t="s">
        <v>612</v>
      </c>
      <c r="H581" s="747" t="s">
        <v>616</v>
      </c>
      <c r="I581" s="748" t="s">
        <v>304</v>
      </c>
      <c r="J581" s="747" t="s">
        <v>309</v>
      </c>
      <c r="K581" s="749">
        <v>45677</v>
      </c>
      <c r="L581" s="749">
        <v>45677</v>
      </c>
      <c r="M581" s="726">
        <v>46265</v>
      </c>
      <c r="N581" s="750">
        <v>1.6136986301369862</v>
      </c>
      <c r="O581" s="747">
        <v>65</v>
      </c>
      <c r="P581" s="728" t="s">
        <v>600</v>
      </c>
      <c r="Q581" s="751">
        <v>52888.5</v>
      </c>
      <c r="R581" s="752">
        <v>46600</v>
      </c>
      <c r="S581" s="122" t="s">
        <v>777</v>
      </c>
      <c r="T581" s="122"/>
      <c r="U581" s="246"/>
      <c r="V581" s="247"/>
    </row>
    <row r="582" spans="1:22" x14ac:dyDescent="0.25">
      <c r="A582" s="747">
        <v>23</v>
      </c>
      <c r="B582" s="748"/>
      <c r="C582" s="747"/>
      <c r="D582" s="747" t="s">
        <v>384</v>
      </c>
      <c r="E582" s="747" t="s">
        <v>303</v>
      </c>
      <c r="F582" s="747" t="s">
        <v>611</v>
      </c>
      <c r="G582" s="747"/>
      <c r="H582" s="747"/>
      <c r="I582" s="748" t="s">
        <v>304</v>
      </c>
      <c r="J582" s="747" t="s">
        <v>333</v>
      </c>
      <c r="K582" s="749">
        <v>45831</v>
      </c>
      <c r="L582" s="749">
        <v>45831</v>
      </c>
      <c r="M582" s="726">
        <v>46265</v>
      </c>
      <c r="N582" s="750">
        <v>1.1917808219178083</v>
      </c>
      <c r="O582" s="747">
        <v>40</v>
      </c>
      <c r="P582" s="728" t="s">
        <v>600</v>
      </c>
      <c r="Q582" s="751">
        <v>31888.5</v>
      </c>
      <c r="R582" s="752">
        <v>46600</v>
      </c>
      <c r="S582" s="122" t="s">
        <v>777</v>
      </c>
      <c r="T582" s="122"/>
      <c r="U582" s="246"/>
      <c r="V582" s="247"/>
    </row>
    <row r="583" spans="1:22" x14ac:dyDescent="0.25">
      <c r="A583" s="748">
        <v>24</v>
      </c>
      <c r="B583" s="391"/>
      <c r="C583" s="747"/>
      <c r="D583" s="747" t="s">
        <v>386</v>
      </c>
      <c r="E583" s="747" t="s">
        <v>303</v>
      </c>
      <c r="F583" s="747" t="s">
        <v>620</v>
      </c>
      <c r="G583" s="747"/>
      <c r="H583" s="747"/>
      <c r="I583" s="748" t="s">
        <v>304</v>
      </c>
      <c r="J583" s="747" t="s">
        <v>333</v>
      </c>
      <c r="K583" s="749">
        <v>45887</v>
      </c>
      <c r="L583" s="749">
        <v>45887</v>
      </c>
      <c r="M583" s="726">
        <v>46265</v>
      </c>
      <c r="N583" s="753">
        <v>1.0383561643835617</v>
      </c>
      <c r="O583" s="747"/>
      <c r="P583" s="728" t="s">
        <v>600</v>
      </c>
      <c r="Q583" s="740">
        <v>23388.5</v>
      </c>
      <c r="R583" s="752">
        <v>46600</v>
      </c>
      <c r="S583" s="122" t="s">
        <v>777</v>
      </c>
      <c r="T583" s="122"/>
      <c r="U583" s="246"/>
      <c r="V583" s="247"/>
    </row>
    <row r="584" spans="1:22" x14ac:dyDescent="0.25">
      <c r="A584" s="747">
        <v>25</v>
      </c>
      <c r="B584" s="391"/>
      <c r="C584" s="747"/>
      <c r="D584" s="747" t="s">
        <v>388</v>
      </c>
      <c r="E584" s="747" t="s">
        <v>303</v>
      </c>
      <c r="F584" s="747" t="s">
        <v>620</v>
      </c>
      <c r="G584" s="747"/>
      <c r="H584" s="747"/>
      <c r="I584" s="748" t="s">
        <v>389</v>
      </c>
      <c r="J584" s="747" t="s">
        <v>333</v>
      </c>
      <c r="K584" s="749">
        <v>45873</v>
      </c>
      <c r="L584" s="749">
        <v>45873</v>
      </c>
      <c r="M584" s="726">
        <v>46265</v>
      </c>
      <c r="N584" s="750">
        <v>1.0767123287671232</v>
      </c>
      <c r="O584" s="747"/>
      <c r="P584" s="728" t="s">
        <v>600</v>
      </c>
      <c r="Q584" s="751">
        <v>31888.5</v>
      </c>
      <c r="R584" s="752">
        <v>46600</v>
      </c>
      <c r="S584" s="122" t="s">
        <v>777</v>
      </c>
      <c r="T584" s="122"/>
      <c r="U584" s="246"/>
      <c r="V584" s="247"/>
    </row>
    <row r="585" spans="1:22" x14ac:dyDescent="0.25">
      <c r="A585" s="747">
        <v>26</v>
      </c>
      <c r="B585" s="391"/>
      <c r="C585" s="747"/>
      <c r="D585" s="747" t="s">
        <v>391</v>
      </c>
      <c r="E585" s="747" t="s">
        <v>303</v>
      </c>
      <c r="F585" s="747" t="s">
        <v>620</v>
      </c>
      <c r="G585" s="747"/>
      <c r="H585" s="747"/>
      <c r="I585" s="748" t="s">
        <v>304</v>
      </c>
      <c r="J585" s="747" t="s">
        <v>333</v>
      </c>
      <c r="K585" s="749">
        <v>45901</v>
      </c>
      <c r="L585" s="749">
        <v>45901</v>
      </c>
      <c r="M585" s="726">
        <v>46265</v>
      </c>
      <c r="N585" s="750">
        <v>1</v>
      </c>
      <c r="O585" s="747"/>
      <c r="P585" s="728" t="s">
        <v>600</v>
      </c>
      <c r="Q585" s="751">
        <v>18238.5</v>
      </c>
      <c r="R585" s="752">
        <v>46600</v>
      </c>
      <c r="S585" s="122" t="s">
        <v>777</v>
      </c>
      <c r="T585" s="122"/>
      <c r="U585" s="246"/>
      <c r="V585" s="247"/>
    </row>
    <row r="586" spans="1:22" x14ac:dyDescent="0.25">
      <c r="A586" s="747">
        <v>27</v>
      </c>
      <c r="B586" s="391"/>
      <c r="C586" s="747"/>
      <c r="D586" s="747" t="s">
        <v>395</v>
      </c>
      <c r="E586" s="747" t="s">
        <v>303</v>
      </c>
      <c r="F586" s="747" t="s">
        <v>611</v>
      </c>
      <c r="G586" s="747"/>
      <c r="H586" s="747" t="s">
        <v>616</v>
      </c>
      <c r="I586" s="748" t="s">
        <v>304</v>
      </c>
      <c r="J586" s="747" t="s">
        <v>333</v>
      </c>
      <c r="K586" s="749">
        <v>45978</v>
      </c>
      <c r="L586" s="749">
        <v>45978</v>
      </c>
      <c r="M586" s="726">
        <v>46265</v>
      </c>
      <c r="N586" s="750">
        <v>0.78904109589041094</v>
      </c>
      <c r="O586" s="747"/>
      <c r="P586" s="728" t="s">
        <v>600</v>
      </c>
      <c r="Q586" s="751">
        <v>27688.5</v>
      </c>
      <c r="R586" s="752">
        <v>46600</v>
      </c>
      <c r="S586" s="122" t="s">
        <v>777</v>
      </c>
      <c r="T586" s="122"/>
      <c r="U586" s="246"/>
      <c r="V586" s="247"/>
    </row>
    <row r="587" spans="1:22" x14ac:dyDescent="0.25">
      <c r="A587" s="747">
        <v>28</v>
      </c>
      <c r="B587" s="391"/>
      <c r="C587" s="747"/>
      <c r="D587" s="747" t="s">
        <v>397</v>
      </c>
      <c r="E587" s="747" t="s">
        <v>303</v>
      </c>
      <c r="F587" s="747" t="s">
        <v>620</v>
      </c>
      <c r="G587" s="747"/>
      <c r="H587" s="747"/>
      <c r="I587" s="748" t="s">
        <v>304</v>
      </c>
      <c r="J587" s="747" t="s">
        <v>333</v>
      </c>
      <c r="K587" s="749">
        <v>46006</v>
      </c>
      <c r="L587" s="749">
        <v>46006</v>
      </c>
      <c r="M587" s="726">
        <v>46265</v>
      </c>
      <c r="N587" s="750">
        <v>0.71232876712328763</v>
      </c>
      <c r="O587" s="747"/>
      <c r="P587" s="728" t="s">
        <v>600</v>
      </c>
      <c r="Q587" s="751">
        <v>31888.5</v>
      </c>
      <c r="R587" s="752">
        <v>46600</v>
      </c>
      <c r="S587" s="122" t="s">
        <v>777</v>
      </c>
      <c r="T587" s="122"/>
      <c r="U587" s="246"/>
      <c r="V587" s="247"/>
    </row>
    <row r="588" spans="1:22" x14ac:dyDescent="0.25">
      <c r="A588" s="747">
        <v>29</v>
      </c>
      <c r="B588" s="391"/>
      <c r="C588" s="747"/>
      <c r="D588" s="747" t="s">
        <v>399</v>
      </c>
      <c r="E588" s="747" t="s">
        <v>303</v>
      </c>
      <c r="F588" s="747" t="s">
        <v>620</v>
      </c>
      <c r="G588" s="747"/>
      <c r="H588" s="747"/>
      <c r="I588" s="748" t="s">
        <v>304</v>
      </c>
      <c r="J588" s="747" t="s">
        <v>356</v>
      </c>
      <c r="K588" s="749">
        <v>46006</v>
      </c>
      <c r="L588" s="749">
        <v>46006</v>
      </c>
      <c r="M588" s="726">
        <v>46265</v>
      </c>
      <c r="N588" s="750">
        <v>0.71232876712328763</v>
      </c>
      <c r="O588" s="747"/>
      <c r="P588" s="728" t="s">
        <v>600</v>
      </c>
      <c r="Q588" s="751">
        <v>21388.5</v>
      </c>
      <c r="R588" s="752">
        <v>46600</v>
      </c>
      <c r="S588" s="122" t="s">
        <v>777</v>
      </c>
      <c r="T588" s="122"/>
      <c r="U588" s="246"/>
      <c r="V588" s="247"/>
    </row>
    <row r="589" spans="1:22" x14ac:dyDescent="0.25">
      <c r="A589" s="747">
        <v>30</v>
      </c>
      <c r="B589" s="422"/>
      <c r="C589" s="747"/>
      <c r="D589" s="747" t="s">
        <v>381</v>
      </c>
      <c r="E589" s="747"/>
      <c r="F589" s="747" t="s">
        <v>611</v>
      </c>
      <c r="G589" s="747" t="s">
        <v>612</v>
      </c>
      <c r="H589" s="747" t="s">
        <v>616</v>
      </c>
      <c r="I589" s="748"/>
      <c r="J589" s="747" t="s">
        <v>309</v>
      </c>
      <c r="K589" s="749">
        <v>46055</v>
      </c>
      <c r="L589" s="749">
        <v>46055</v>
      </c>
      <c r="M589" s="726">
        <v>46265</v>
      </c>
      <c r="N589" s="750">
        <v>0.57808219178082187</v>
      </c>
      <c r="O589" s="747"/>
      <c r="P589" s="728" t="s">
        <v>600</v>
      </c>
      <c r="Q589" s="751">
        <v>16138.5</v>
      </c>
      <c r="R589" s="752">
        <v>46600</v>
      </c>
      <c r="S589" s="122" t="s">
        <v>777</v>
      </c>
      <c r="T589" s="122"/>
      <c r="U589" s="246"/>
      <c r="V589" s="247"/>
    </row>
    <row r="590" spans="1:22" x14ac:dyDescent="0.25">
      <c r="A590" s="747">
        <v>31</v>
      </c>
      <c r="B590" s="422"/>
      <c r="C590" s="747"/>
      <c r="D590" s="747" t="s">
        <v>352</v>
      </c>
      <c r="E590" s="747"/>
      <c r="F590" s="747" t="s">
        <v>611</v>
      </c>
      <c r="G590" s="747" t="s">
        <v>612</v>
      </c>
      <c r="H590" s="747" t="s">
        <v>616</v>
      </c>
      <c r="I590" s="748"/>
      <c r="J590" s="747" t="s">
        <v>356</v>
      </c>
      <c r="K590" s="749">
        <v>46083</v>
      </c>
      <c r="L590" s="749">
        <v>46083</v>
      </c>
      <c r="M590" s="726">
        <v>46265</v>
      </c>
      <c r="N590" s="750">
        <v>0.50136986301369868</v>
      </c>
      <c r="O590" s="747"/>
      <c r="P590" s="728" t="s">
        <v>600</v>
      </c>
      <c r="Q590" s="751">
        <v>16138.5</v>
      </c>
      <c r="R590" s="752">
        <v>46600</v>
      </c>
      <c r="S590" s="122" t="s">
        <v>777</v>
      </c>
      <c r="T590" s="122"/>
      <c r="U590" s="246"/>
      <c r="V590" s="247"/>
    </row>
    <row r="591" spans="1:22" x14ac:dyDescent="0.25">
      <c r="A591" s="747">
        <v>32</v>
      </c>
      <c r="B591" s="422"/>
      <c r="C591" s="747"/>
      <c r="D591" s="747" t="s">
        <v>414</v>
      </c>
      <c r="E591" s="747"/>
      <c r="F591" s="747" t="s">
        <v>620</v>
      </c>
      <c r="G591" s="747"/>
      <c r="H591" s="747"/>
      <c r="I591" s="748"/>
      <c r="J591" s="747" t="s">
        <v>333</v>
      </c>
      <c r="K591" s="749">
        <v>46104</v>
      </c>
      <c r="L591" s="749">
        <v>46104</v>
      </c>
      <c r="M591" s="726">
        <v>46265</v>
      </c>
      <c r="N591" s="750">
        <v>0.44383561643835617</v>
      </c>
      <c r="O591" s="747"/>
      <c r="P591" s="728" t="s">
        <v>600</v>
      </c>
      <c r="Q591" s="751">
        <v>35038.5</v>
      </c>
      <c r="R591" s="752">
        <v>46600</v>
      </c>
      <c r="S591" s="122" t="s">
        <v>777</v>
      </c>
      <c r="T591" s="122"/>
      <c r="U591" s="246"/>
      <c r="V591" s="247"/>
    </row>
    <row r="592" spans="1:22" x14ac:dyDescent="0.25">
      <c r="A592" s="747">
        <v>33</v>
      </c>
      <c r="B592" s="422"/>
      <c r="C592" s="747"/>
      <c r="D592" s="747" t="s">
        <v>648</v>
      </c>
      <c r="E592" s="747"/>
      <c r="F592" s="747"/>
      <c r="G592" s="747"/>
      <c r="H592" s="747"/>
      <c r="I592" s="748"/>
      <c r="J592" s="747" t="s">
        <v>650</v>
      </c>
      <c r="K592" s="749">
        <v>46155</v>
      </c>
      <c r="L592" s="749"/>
      <c r="M592" s="726"/>
      <c r="N592" s="750">
        <v>2.7397260273972603E-3</v>
      </c>
      <c r="O592" s="747"/>
      <c r="P592" s="728" t="s">
        <v>600</v>
      </c>
      <c r="Q592" s="751">
        <v>37138.5</v>
      </c>
      <c r="R592" s="752">
        <v>46600</v>
      </c>
      <c r="S592" s="122" t="s">
        <v>777</v>
      </c>
      <c r="T592" s="122"/>
      <c r="U592" s="246"/>
      <c r="V592" s="247"/>
    </row>
    <row r="593" spans="1:22" x14ac:dyDescent="0.25">
      <c r="A593" s="747">
        <v>34</v>
      </c>
      <c r="B593" s="422"/>
      <c r="C593" s="747"/>
      <c r="D593" s="747" t="s">
        <v>649</v>
      </c>
      <c r="E593" s="747"/>
      <c r="F593" s="747"/>
      <c r="G593" s="747"/>
      <c r="H593" s="747"/>
      <c r="I593" s="748"/>
      <c r="J593" s="747" t="s">
        <v>650</v>
      </c>
      <c r="K593" s="749">
        <v>46132</v>
      </c>
      <c r="L593" s="749"/>
      <c r="M593" s="726"/>
      <c r="N593" s="750">
        <v>2.7397260273972603E-3</v>
      </c>
      <c r="O593" s="747"/>
      <c r="P593" s="728" t="s">
        <v>600</v>
      </c>
      <c r="Q593" s="751">
        <v>40288.5</v>
      </c>
      <c r="R593" s="752">
        <v>46600</v>
      </c>
      <c r="S593" s="122" t="s">
        <v>777</v>
      </c>
      <c r="T593" s="122"/>
      <c r="U593" s="246"/>
      <c r="V593" s="247"/>
    </row>
    <row r="594" spans="1:22" x14ac:dyDescent="0.25">
      <c r="A594" s="747">
        <v>35</v>
      </c>
      <c r="B594" s="748"/>
      <c r="C594" s="747"/>
      <c r="D594" s="747" t="s">
        <v>416</v>
      </c>
      <c r="E594" s="747"/>
      <c r="F594" s="747" t="s">
        <v>611</v>
      </c>
      <c r="G594" s="747"/>
      <c r="H594" s="747"/>
      <c r="I594" s="748"/>
      <c r="J594" s="747"/>
      <c r="K594" s="749">
        <v>46211</v>
      </c>
      <c r="L594" s="749"/>
      <c r="M594" s="726"/>
      <c r="N594" s="747"/>
      <c r="O594" s="747"/>
      <c r="P594" s="728" t="s">
        <v>600</v>
      </c>
      <c r="Q594" s="751">
        <v>40288.5</v>
      </c>
      <c r="R594" s="752">
        <v>46600</v>
      </c>
      <c r="S594" s="122" t="s">
        <v>777</v>
      </c>
      <c r="T594" s="122"/>
      <c r="U594" s="246"/>
      <c r="V594" s="247"/>
    </row>
    <row r="595" spans="1:22" x14ac:dyDescent="0.25">
      <c r="A595" s="763">
        <v>1</v>
      </c>
      <c r="B595" s="764"/>
      <c r="C595" s="763"/>
      <c r="D595" s="763" t="s">
        <v>302</v>
      </c>
      <c r="E595" s="763" t="s">
        <v>303</v>
      </c>
      <c r="F595" s="763" t="s">
        <v>611</v>
      </c>
      <c r="G595" s="763" t="s">
        <v>612</v>
      </c>
      <c r="H595" s="763"/>
      <c r="I595" s="764" t="s">
        <v>304</v>
      </c>
      <c r="J595" s="763" t="s">
        <v>305</v>
      </c>
      <c r="K595" s="765">
        <v>44566</v>
      </c>
      <c r="L595" s="765">
        <v>45170</v>
      </c>
      <c r="M595" s="726">
        <v>46265</v>
      </c>
      <c r="N595" s="766">
        <v>3.0027397260273974</v>
      </c>
      <c r="O595" s="763">
        <v>65</v>
      </c>
      <c r="P595" s="728" t="s">
        <v>600</v>
      </c>
      <c r="Q595" s="767">
        <v>33988.5</v>
      </c>
      <c r="R595" s="768">
        <v>46631</v>
      </c>
      <c r="S595" s="122" t="s">
        <v>777</v>
      </c>
      <c r="T595" s="423">
        <v>510559.0575</v>
      </c>
      <c r="U595" s="246"/>
      <c r="V595" s="247"/>
    </row>
    <row r="596" spans="1:22" x14ac:dyDescent="0.25">
      <c r="A596" s="763">
        <v>2</v>
      </c>
      <c r="B596" s="764"/>
      <c r="C596" s="763"/>
      <c r="D596" s="763" t="s">
        <v>308</v>
      </c>
      <c r="E596" s="763" t="s">
        <v>303</v>
      </c>
      <c r="F596" s="763" t="s">
        <v>611</v>
      </c>
      <c r="G596" s="763" t="s">
        <v>612</v>
      </c>
      <c r="H596" s="763" t="s">
        <v>616</v>
      </c>
      <c r="I596" s="764" t="s">
        <v>304</v>
      </c>
      <c r="J596" s="763" t="s">
        <v>309</v>
      </c>
      <c r="K596" s="765">
        <v>44571</v>
      </c>
      <c r="L596" s="765">
        <v>45170</v>
      </c>
      <c r="M596" s="726">
        <v>46265</v>
      </c>
      <c r="N596" s="766">
        <v>3.0027397260273974</v>
      </c>
      <c r="O596" s="763">
        <v>68</v>
      </c>
      <c r="P596" s="728" t="s">
        <v>600</v>
      </c>
      <c r="Q596" s="767">
        <v>55116.6</v>
      </c>
      <c r="R596" s="768">
        <v>46631</v>
      </c>
      <c r="S596" s="122" t="s">
        <v>777</v>
      </c>
      <c r="T596" s="122"/>
      <c r="U596" s="246"/>
      <c r="V596" s="247"/>
    </row>
    <row r="597" spans="1:22" x14ac:dyDescent="0.25">
      <c r="A597" s="764">
        <v>3</v>
      </c>
      <c r="B597" s="764"/>
      <c r="C597" s="763"/>
      <c r="D597" s="763" t="s">
        <v>312</v>
      </c>
      <c r="E597" s="763" t="s">
        <v>303</v>
      </c>
      <c r="F597" s="763" t="s">
        <v>611</v>
      </c>
      <c r="G597" s="763" t="s">
        <v>612</v>
      </c>
      <c r="H597" s="763"/>
      <c r="I597" s="764" t="s">
        <v>304</v>
      </c>
      <c r="J597" s="763" t="s">
        <v>305</v>
      </c>
      <c r="K597" s="765">
        <v>44571</v>
      </c>
      <c r="L597" s="765">
        <v>45170</v>
      </c>
      <c r="M597" s="726">
        <v>46265</v>
      </c>
      <c r="N597" s="769">
        <v>3.0027397260273974</v>
      </c>
      <c r="O597" s="764">
        <v>68</v>
      </c>
      <c r="P597" s="728" t="s">
        <v>600</v>
      </c>
      <c r="Q597" s="767">
        <v>45390.45</v>
      </c>
      <c r="R597" s="768">
        <v>46631</v>
      </c>
      <c r="S597" s="122" t="s">
        <v>928</v>
      </c>
      <c r="T597" s="122"/>
      <c r="U597" s="246"/>
      <c r="V597" s="247"/>
    </row>
    <row r="598" spans="1:22" x14ac:dyDescent="0.25">
      <c r="A598" s="764">
        <v>4</v>
      </c>
      <c r="B598" s="764"/>
      <c r="C598" s="763"/>
      <c r="D598" s="763" t="s">
        <v>315</v>
      </c>
      <c r="E598" s="763" t="s">
        <v>303</v>
      </c>
      <c r="F598" s="763" t="s">
        <v>611</v>
      </c>
      <c r="G598" s="763" t="s">
        <v>612</v>
      </c>
      <c r="H598" s="763"/>
      <c r="I598" s="764" t="s">
        <v>304</v>
      </c>
      <c r="J598" s="763" t="s">
        <v>316</v>
      </c>
      <c r="K598" s="765">
        <v>44571</v>
      </c>
      <c r="L598" s="765">
        <v>45170</v>
      </c>
      <c r="M598" s="726">
        <v>46265</v>
      </c>
      <c r="N598" s="769">
        <v>3.0027397260273974</v>
      </c>
      <c r="O598" s="770">
        <v>68</v>
      </c>
      <c r="P598" s="735" t="s">
        <v>600</v>
      </c>
      <c r="Q598" s="767">
        <v>47355</v>
      </c>
      <c r="R598" s="768">
        <v>46631</v>
      </c>
      <c r="S598" s="122" t="s">
        <v>777</v>
      </c>
      <c r="T598" s="122"/>
      <c r="U598" s="246"/>
      <c r="V598" s="247"/>
    </row>
    <row r="599" spans="1:22" x14ac:dyDescent="0.25">
      <c r="A599" s="763">
        <v>5</v>
      </c>
      <c r="B599" s="764"/>
      <c r="C599" s="763"/>
      <c r="D599" s="763" t="s">
        <v>319</v>
      </c>
      <c r="E599" s="763" t="s">
        <v>303</v>
      </c>
      <c r="F599" s="763" t="s">
        <v>611</v>
      </c>
      <c r="G599" s="763" t="s">
        <v>612</v>
      </c>
      <c r="H599" s="763" t="s">
        <v>616</v>
      </c>
      <c r="I599" s="764" t="s">
        <v>304</v>
      </c>
      <c r="J599" s="763" t="s">
        <v>309</v>
      </c>
      <c r="K599" s="765">
        <v>44571</v>
      </c>
      <c r="L599" s="765">
        <v>45170</v>
      </c>
      <c r="M599" s="726">
        <v>46265</v>
      </c>
      <c r="N599" s="769">
        <v>3.0027397260273974</v>
      </c>
      <c r="O599" s="764">
        <v>65</v>
      </c>
      <c r="P599" s="728" t="s">
        <v>600</v>
      </c>
      <c r="Q599" s="767">
        <v>21750.75</v>
      </c>
      <c r="R599" s="768">
        <v>46631</v>
      </c>
      <c r="S599" s="122" t="s">
        <v>777</v>
      </c>
      <c r="T599" s="122"/>
      <c r="U599" s="246"/>
      <c r="V599" s="247"/>
    </row>
    <row r="600" spans="1:22" x14ac:dyDescent="0.25">
      <c r="A600" s="763">
        <v>6</v>
      </c>
      <c r="B600" s="764"/>
      <c r="C600" s="763"/>
      <c r="D600" s="763" t="s">
        <v>325</v>
      </c>
      <c r="E600" s="763" t="s">
        <v>303</v>
      </c>
      <c r="F600" s="763" t="s">
        <v>611</v>
      </c>
      <c r="G600" s="763" t="s">
        <v>612</v>
      </c>
      <c r="H600" s="763" t="s">
        <v>619</v>
      </c>
      <c r="I600" s="764" t="s">
        <v>304</v>
      </c>
      <c r="J600" s="763" t="s">
        <v>305</v>
      </c>
      <c r="K600" s="765">
        <v>44571</v>
      </c>
      <c r="L600" s="765">
        <v>45170</v>
      </c>
      <c r="M600" s="726">
        <v>46265</v>
      </c>
      <c r="N600" s="766">
        <v>3.0027397260273974</v>
      </c>
      <c r="O600" s="763">
        <v>60</v>
      </c>
      <c r="P600" s="728" t="s">
        <v>600</v>
      </c>
      <c r="Q600" s="767">
        <v>40461.75</v>
      </c>
      <c r="R600" s="768">
        <v>46631</v>
      </c>
      <c r="S600" s="122" t="s">
        <v>777</v>
      </c>
      <c r="T600" s="122"/>
      <c r="U600" s="246"/>
      <c r="V600" s="247"/>
    </row>
    <row r="601" spans="1:22" x14ac:dyDescent="0.25">
      <c r="A601" s="763">
        <v>7</v>
      </c>
      <c r="B601" s="764"/>
      <c r="C601" s="763"/>
      <c r="D601" s="763" t="s">
        <v>328</v>
      </c>
      <c r="E601" s="763" t="s">
        <v>303</v>
      </c>
      <c r="F601" s="763" t="s">
        <v>611</v>
      </c>
      <c r="G601" s="763" t="s">
        <v>612</v>
      </c>
      <c r="H601" s="763" t="s">
        <v>621</v>
      </c>
      <c r="I601" s="764" t="s">
        <v>304</v>
      </c>
      <c r="J601" s="763" t="s">
        <v>329</v>
      </c>
      <c r="K601" s="765">
        <v>44571</v>
      </c>
      <c r="L601" s="765">
        <v>45170</v>
      </c>
      <c r="M601" s="726">
        <v>46265</v>
      </c>
      <c r="N601" s="766">
        <v>3.0027397260273974</v>
      </c>
      <c r="O601" s="763">
        <v>48</v>
      </c>
      <c r="P601" s="728" t="s">
        <v>600</v>
      </c>
      <c r="Q601" s="767">
        <v>5587.7955000000002</v>
      </c>
      <c r="R601" s="768">
        <v>46631</v>
      </c>
      <c r="S601" s="122" t="s">
        <v>777</v>
      </c>
      <c r="T601" s="122"/>
      <c r="U601" s="246"/>
      <c r="V601" s="247"/>
    </row>
    <row r="602" spans="1:22" x14ac:dyDescent="0.25">
      <c r="A602" s="763">
        <v>8</v>
      </c>
      <c r="B602" s="764"/>
      <c r="C602" s="763"/>
      <c r="D602" s="763" t="s">
        <v>332</v>
      </c>
      <c r="E602" s="763" t="s">
        <v>303</v>
      </c>
      <c r="F602" s="763" t="s">
        <v>611</v>
      </c>
      <c r="G602" s="763" t="s">
        <v>612</v>
      </c>
      <c r="H602" s="763" t="s">
        <v>621</v>
      </c>
      <c r="I602" s="764" t="s">
        <v>304</v>
      </c>
      <c r="J602" s="763" t="s">
        <v>333</v>
      </c>
      <c r="K602" s="765">
        <v>44566</v>
      </c>
      <c r="L602" s="765">
        <v>45170</v>
      </c>
      <c r="M602" s="726">
        <v>46265</v>
      </c>
      <c r="N602" s="766">
        <v>3.0027397260273974</v>
      </c>
      <c r="O602" s="763">
        <v>35</v>
      </c>
      <c r="P602" s="728" t="s">
        <v>600</v>
      </c>
      <c r="Q602" s="767">
        <v>12988.5</v>
      </c>
      <c r="R602" s="768">
        <v>46631</v>
      </c>
      <c r="S602" s="122" t="s">
        <v>777</v>
      </c>
      <c r="T602" s="122"/>
      <c r="U602" s="246"/>
      <c r="V602" s="247"/>
    </row>
    <row r="603" spans="1:22" x14ac:dyDescent="0.25">
      <c r="A603" s="763">
        <v>9</v>
      </c>
      <c r="B603" s="764"/>
      <c r="C603" s="763"/>
      <c r="D603" s="763" t="s">
        <v>308</v>
      </c>
      <c r="E603" s="763" t="s">
        <v>303</v>
      </c>
      <c r="F603" s="763" t="s">
        <v>620</v>
      </c>
      <c r="G603" s="763"/>
      <c r="H603" s="763"/>
      <c r="I603" s="764" t="s">
        <v>336</v>
      </c>
      <c r="J603" s="763" t="s">
        <v>337</v>
      </c>
      <c r="K603" s="765">
        <v>44566</v>
      </c>
      <c r="L603" s="765">
        <v>45170</v>
      </c>
      <c r="M603" s="726">
        <v>46265</v>
      </c>
      <c r="N603" s="766">
        <v>3.0027397260273974</v>
      </c>
      <c r="O603" s="763">
        <v>59</v>
      </c>
      <c r="P603" s="728" t="s">
        <v>600</v>
      </c>
      <c r="Q603" s="767">
        <v>69688.5</v>
      </c>
      <c r="R603" s="768">
        <v>46631</v>
      </c>
      <c r="S603" s="122" t="s">
        <v>777</v>
      </c>
      <c r="T603" s="122"/>
      <c r="U603" s="246"/>
      <c r="V603" s="247"/>
    </row>
    <row r="604" spans="1:22" x14ac:dyDescent="0.25">
      <c r="A604" s="763">
        <v>10</v>
      </c>
      <c r="B604" s="764"/>
      <c r="C604" s="763"/>
      <c r="D604" s="763" t="s">
        <v>340</v>
      </c>
      <c r="E604" s="763" t="s">
        <v>303</v>
      </c>
      <c r="F604" s="763" t="s">
        <v>620</v>
      </c>
      <c r="G604" s="763"/>
      <c r="H604" s="763"/>
      <c r="I604" s="764" t="s">
        <v>304</v>
      </c>
      <c r="J604" s="763" t="s">
        <v>305</v>
      </c>
      <c r="K604" s="765">
        <v>44571</v>
      </c>
      <c r="L604" s="765">
        <v>45170</v>
      </c>
      <c r="M604" s="726">
        <v>46265</v>
      </c>
      <c r="N604" s="766">
        <v>3.0027397260273974</v>
      </c>
      <c r="O604" s="763">
        <v>52</v>
      </c>
      <c r="P604" s="728" t="s">
        <v>600</v>
      </c>
      <c r="Q604" s="767">
        <v>6688.5</v>
      </c>
      <c r="R604" s="768">
        <v>46631</v>
      </c>
      <c r="S604" s="122" t="s">
        <v>777</v>
      </c>
      <c r="T604" s="122"/>
      <c r="U604" s="246"/>
      <c r="V604" s="247"/>
    </row>
    <row r="605" spans="1:22" x14ac:dyDescent="0.25">
      <c r="A605" s="763">
        <v>11</v>
      </c>
      <c r="B605" s="764"/>
      <c r="C605" s="763"/>
      <c r="D605" s="763" t="s">
        <v>343</v>
      </c>
      <c r="E605" s="763" t="s">
        <v>303</v>
      </c>
      <c r="F605" s="763" t="s">
        <v>611</v>
      </c>
      <c r="G605" s="763" t="s">
        <v>612</v>
      </c>
      <c r="H605" s="763" t="s">
        <v>616</v>
      </c>
      <c r="I605" s="764" t="s">
        <v>304</v>
      </c>
      <c r="J605" s="763" t="s">
        <v>316</v>
      </c>
      <c r="K605" s="765">
        <v>44571</v>
      </c>
      <c r="L605" s="765">
        <v>45170</v>
      </c>
      <c r="M605" s="726">
        <v>46265</v>
      </c>
      <c r="N605" s="766">
        <v>3.0027397260273974</v>
      </c>
      <c r="O605" s="763">
        <v>63</v>
      </c>
      <c r="P605" s="728" t="s">
        <v>600</v>
      </c>
      <c r="Q605" s="767">
        <v>38811.15</v>
      </c>
      <c r="R605" s="768">
        <v>46631</v>
      </c>
      <c r="S605" s="122" t="s">
        <v>777</v>
      </c>
      <c r="T605" s="122"/>
      <c r="U605" s="246"/>
      <c r="V605" s="247"/>
    </row>
    <row r="606" spans="1:22" x14ac:dyDescent="0.25">
      <c r="A606" s="763">
        <v>12</v>
      </c>
      <c r="B606" s="764"/>
      <c r="C606" s="763"/>
      <c r="D606" s="763" t="s">
        <v>346</v>
      </c>
      <c r="E606" s="763" t="s">
        <v>303</v>
      </c>
      <c r="F606" s="763" t="s">
        <v>611</v>
      </c>
      <c r="G606" s="763" t="s">
        <v>612</v>
      </c>
      <c r="H606" s="763"/>
      <c r="I606" s="764" t="s">
        <v>304</v>
      </c>
      <c r="J606" s="763" t="s">
        <v>333</v>
      </c>
      <c r="K606" s="765">
        <v>44608</v>
      </c>
      <c r="L606" s="765">
        <v>45170</v>
      </c>
      <c r="M606" s="726">
        <v>46265</v>
      </c>
      <c r="N606" s="766">
        <v>3.0027397260273974</v>
      </c>
      <c r="O606" s="763">
        <v>66</v>
      </c>
      <c r="P606" s="728" t="s">
        <v>600</v>
      </c>
      <c r="Q606" s="767">
        <v>45013.5</v>
      </c>
      <c r="R606" s="768">
        <v>46631</v>
      </c>
      <c r="S606" s="122" t="s">
        <v>777</v>
      </c>
      <c r="T606" s="122"/>
      <c r="U606" s="246"/>
      <c r="V606" s="247"/>
    </row>
    <row r="607" spans="1:22" x14ac:dyDescent="0.25">
      <c r="A607" s="763">
        <v>13</v>
      </c>
      <c r="B607" s="764"/>
      <c r="C607" s="763"/>
      <c r="D607" s="763" t="s">
        <v>349</v>
      </c>
      <c r="E607" s="763" t="s">
        <v>303</v>
      </c>
      <c r="F607" s="763" t="s">
        <v>620</v>
      </c>
      <c r="G607" s="763"/>
      <c r="H607" s="763"/>
      <c r="I607" s="764" t="s">
        <v>304</v>
      </c>
      <c r="J607" s="763" t="s">
        <v>333</v>
      </c>
      <c r="K607" s="765">
        <v>44816</v>
      </c>
      <c r="L607" s="765">
        <v>45170</v>
      </c>
      <c r="M607" s="726">
        <v>46265</v>
      </c>
      <c r="N607" s="766">
        <v>3.0027397260273974</v>
      </c>
      <c r="O607" s="763">
        <v>55</v>
      </c>
      <c r="P607" s="728" t="s">
        <v>600</v>
      </c>
      <c r="Q607" s="767">
        <v>26638.5</v>
      </c>
      <c r="R607" s="768">
        <v>46631</v>
      </c>
      <c r="S607" s="122" t="s">
        <v>777</v>
      </c>
      <c r="T607" s="122"/>
      <c r="U607" s="246"/>
      <c r="V607" s="247"/>
    </row>
    <row r="608" spans="1:22" x14ac:dyDescent="0.25">
      <c r="A608" s="763">
        <v>14</v>
      </c>
      <c r="B608" s="764"/>
      <c r="C608" s="763"/>
      <c r="D608" s="763" t="s">
        <v>352</v>
      </c>
      <c r="E608" s="763" t="s">
        <v>303</v>
      </c>
      <c r="F608" s="763" t="s">
        <v>611</v>
      </c>
      <c r="G608" s="763" t="s">
        <v>612</v>
      </c>
      <c r="H608" s="763"/>
      <c r="I608" s="764" t="s">
        <v>304</v>
      </c>
      <c r="J608" s="763" t="s">
        <v>333</v>
      </c>
      <c r="K608" s="765">
        <v>44809</v>
      </c>
      <c r="L608" s="765">
        <v>45170</v>
      </c>
      <c r="M608" s="726">
        <v>46265</v>
      </c>
      <c r="N608" s="766">
        <v>3.0027397260273974</v>
      </c>
      <c r="O608" s="763">
        <v>38</v>
      </c>
      <c r="P608" s="728" t="s">
        <v>600</v>
      </c>
      <c r="Q608" s="767">
        <v>26638.5</v>
      </c>
      <c r="R608" s="768">
        <v>46631</v>
      </c>
      <c r="S608" s="122" t="s">
        <v>777</v>
      </c>
      <c r="T608" s="122"/>
      <c r="U608" s="246"/>
      <c r="V608" s="247"/>
    </row>
    <row r="609" spans="1:22" x14ac:dyDescent="0.25">
      <c r="A609" s="763">
        <v>15</v>
      </c>
      <c r="B609" s="764"/>
      <c r="C609" s="763"/>
      <c r="D609" s="763" t="s">
        <v>355</v>
      </c>
      <c r="E609" s="763" t="s">
        <v>303</v>
      </c>
      <c r="F609" s="763" t="s">
        <v>620</v>
      </c>
      <c r="G609" s="763"/>
      <c r="H609" s="763"/>
      <c r="I609" s="764" t="s">
        <v>304</v>
      </c>
      <c r="J609" s="763" t="s">
        <v>356</v>
      </c>
      <c r="K609" s="765">
        <v>44831</v>
      </c>
      <c r="L609" s="765">
        <v>45170</v>
      </c>
      <c r="M609" s="726">
        <v>46265</v>
      </c>
      <c r="N609" s="766">
        <v>3.0027397260273974</v>
      </c>
      <c r="O609" s="763">
        <v>39</v>
      </c>
      <c r="P609" s="728" t="s">
        <v>600</v>
      </c>
      <c r="Q609" s="767">
        <v>26638.5</v>
      </c>
      <c r="R609" s="768">
        <v>46631</v>
      </c>
      <c r="S609" s="122" t="s">
        <v>777</v>
      </c>
      <c r="T609" s="122"/>
      <c r="U609" s="246"/>
      <c r="V609" s="247"/>
    </row>
    <row r="610" spans="1:22" x14ac:dyDescent="0.25">
      <c r="A610" s="763">
        <v>16</v>
      </c>
      <c r="B610" s="764"/>
      <c r="C610" s="763"/>
      <c r="D610" s="763" t="s">
        <v>359</v>
      </c>
      <c r="E610" s="763" t="s">
        <v>303</v>
      </c>
      <c r="F610" s="763" t="s">
        <v>620</v>
      </c>
      <c r="G610" s="763"/>
      <c r="H610" s="763"/>
      <c r="I610" s="764" t="s">
        <v>304</v>
      </c>
      <c r="J610" s="763" t="s">
        <v>333</v>
      </c>
      <c r="K610" s="765">
        <v>44970</v>
      </c>
      <c r="L610" s="765">
        <v>45170</v>
      </c>
      <c r="M610" s="726">
        <v>46265</v>
      </c>
      <c r="N610" s="766">
        <v>3.0027397260273974</v>
      </c>
      <c r="O610" s="763">
        <v>39</v>
      </c>
      <c r="P610" s="728" t="s">
        <v>600</v>
      </c>
      <c r="Q610" s="767">
        <v>21388.5</v>
      </c>
      <c r="R610" s="768">
        <v>46631</v>
      </c>
      <c r="S610" s="122" t="s">
        <v>777</v>
      </c>
      <c r="T610" s="122"/>
      <c r="U610" s="246"/>
      <c r="V610" s="247"/>
    </row>
    <row r="611" spans="1:22" x14ac:dyDescent="0.25">
      <c r="A611" s="764">
        <v>17</v>
      </c>
      <c r="B611" s="764"/>
      <c r="C611" s="763"/>
      <c r="D611" s="763" t="s">
        <v>362</v>
      </c>
      <c r="E611" s="763" t="s">
        <v>303</v>
      </c>
      <c r="F611" s="763" t="s">
        <v>620</v>
      </c>
      <c r="G611" s="763"/>
      <c r="H611" s="763"/>
      <c r="I611" s="764" t="s">
        <v>304</v>
      </c>
      <c r="J611" s="763" t="s">
        <v>305</v>
      </c>
      <c r="K611" s="765">
        <v>45152</v>
      </c>
      <c r="L611" s="765">
        <v>45170</v>
      </c>
      <c r="M611" s="726">
        <v>46265</v>
      </c>
      <c r="N611" s="769">
        <v>3.0027397260273974</v>
      </c>
      <c r="O611" s="764">
        <v>45</v>
      </c>
      <c r="P611" s="728" t="s">
        <v>600</v>
      </c>
      <c r="Q611" s="740">
        <v>29138.5</v>
      </c>
      <c r="R611" s="768">
        <v>46631</v>
      </c>
      <c r="S611" s="122" t="s">
        <v>777</v>
      </c>
      <c r="T611" s="122"/>
      <c r="U611" s="246"/>
      <c r="V611" s="247"/>
    </row>
    <row r="612" spans="1:22" x14ac:dyDescent="0.25">
      <c r="A612" s="763">
        <v>18</v>
      </c>
      <c r="B612" s="764"/>
      <c r="C612" s="763"/>
      <c r="D612" s="763" t="s">
        <v>359</v>
      </c>
      <c r="E612" s="763" t="s">
        <v>303</v>
      </c>
      <c r="F612" s="763" t="s">
        <v>611</v>
      </c>
      <c r="G612" s="763" t="s">
        <v>612</v>
      </c>
      <c r="H612" s="763" t="s">
        <v>616</v>
      </c>
      <c r="I612" s="764" t="s">
        <v>304</v>
      </c>
      <c r="J612" s="763" t="s">
        <v>333</v>
      </c>
      <c r="K612" s="765">
        <v>45236</v>
      </c>
      <c r="L612" s="765">
        <v>45236</v>
      </c>
      <c r="M612" s="726">
        <v>46265</v>
      </c>
      <c r="N612" s="766">
        <v>2.8219178082191783</v>
      </c>
      <c r="O612" s="763">
        <v>37</v>
      </c>
      <c r="P612" s="728" t="s">
        <v>600</v>
      </c>
      <c r="Q612" s="767">
        <v>25063.5</v>
      </c>
      <c r="R612" s="768">
        <v>46631</v>
      </c>
      <c r="S612" s="122" t="s">
        <v>777</v>
      </c>
      <c r="T612" s="122"/>
      <c r="U612" s="246"/>
      <c r="V612" s="247"/>
    </row>
    <row r="613" spans="1:22" x14ac:dyDescent="0.25">
      <c r="A613" s="763">
        <v>19</v>
      </c>
      <c r="B613" s="764"/>
      <c r="C613" s="763"/>
      <c r="D613" s="763" t="s">
        <v>367</v>
      </c>
      <c r="E613" s="763" t="s">
        <v>303</v>
      </c>
      <c r="F613" s="763" t="s">
        <v>611</v>
      </c>
      <c r="G613" s="763" t="s">
        <v>612</v>
      </c>
      <c r="H613" s="763"/>
      <c r="I613" s="764" t="s">
        <v>304</v>
      </c>
      <c r="J613" s="763" t="s">
        <v>368</v>
      </c>
      <c r="K613" s="765">
        <v>45411</v>
      </c>
      <c r="L613" s="765">
        <v>45411</v>
      </c>
      <c r="M613" s="726">
        <v>46265</v>
      </c>
      <c r="N613" s="766">
        <v>2.3424657534246576</v>
      </c>
      <c r="O613" s="763">
        <v>59</v>
      </c>
      <c r="P613" s="728" t="s">
        <v>600</v>
      </c>
      <c r="Q613" s="767">
        <v>68638.5</v>
      </c>
      <c r="R613" s="768">
        <v>46631</v>
      </c>
      <c r="S613" s="122" t="s">
        <v>777</v>
      </c>
      <c r="T613" s="122"/>
      <c r="U613" s="246"/>
      <c r="V613" s="247"/>
    </row>
    <row r="614" spans="1:22" x14ac:dyDescent="0.25">
      <c r="A614" s="763">
        <v>20</v>
      </c>
      <c r="B614" s="764"/>
      <c r="C614" s="763"/>
      <c r="D614" s="763" t="s">
        <v>371</v>
      </c>
      <c r="E614" s="763" t="s">
        <v>303</v>
      </c>
      <c r="F614" s="763" t="s">
        <v>611</v>
      </c>
      <c r="G614" s="763"/>
      <c r="H614" s="763" t="s">
        <v>621</v>
      </c>
      <c r="I614" s="764" t="s">
        <v>304</v>
      </c>
      <c r="J614" s="763" t="s">
        <v>333</v>
      </c>
      <c r="K614" s="765">
        <v>45454</v>
      </c>
      <c r="L614" s="765">
        <v>45454</v>
      </c>
      <c r="M614" s="726">
        <v>46265</v>
      </c>
      <c r="N614" s="766">
        <v>2.2246575342465755</v>
      </c>
      <c r="O614" s="763">
        <v>38</v>
      </c>
      <c r="P614" s="728" t="s">
        <v>600</v>
      </c>
      <c r="Q614" s="767">
        <v>35038.5</v>
      </c>
      <c r="R614" s="768">
        <v>46631</v>
      </c>
      <c r="S614" s="122" t="s">
        <v>777</v>
      </c>
      <c r="T614" s="122"/>
      <c r="U614" s="246"/>
      <c r="V614" s="247"/>
    </row>
    <row r="615" spans="1:22" x14ac:dyDescent="0.25">
      <c r="A615" s="763">
        <v>21</v>
      </c>
      <c r="B615" s="764"/>
      <c r="C615" s="763"/>
      <c r="D615" s="763" t="s">
        <v>374</v>
      </c>
      <c r="E615" s="763" t="s">
        <v>303</v>
      </c>
      <c r="F615" s="763" t="s">
        <v>620</v>
      </c>
      <c r="G615" s="763"/>
      <c r="H615" s="763"/>
      <c r="I615" s="764" t="s">
        <v>304</v>
      </c>
      <c r="J615" s="763" t="s">
        <v>333</v>
      </c>
      <c r="K615" s="765">
        <v>45600</v>
      </c>
      <c r="L615" s="765">
        <v>45600</v>
      </c>
      <c r="M615" s="726">
        <v>46265</v>
      </c>
      <c r="N615" s="766">
        <v>1.8246575342465754</v>
      </c>
      <c r="O615" s="763">
        <v>65</v>
      </c>
      <c r="P615" s="728" t="s">
        <v>600</v>
      </c>
      <c r="Q615" s="767">
        <v>44488.5</v>
      </c>
      <c r="R615" s="768">
        <v>46631</v>
      </c>
      <c r="S615" s="122" t="s">
        <v>777</v>
      </c>
      <c r="T615" s="122"/>
      <c r="U615" s="246"/>
      <c r="V615" s="247"/>
    </row>
    <row r="616" spans="1:22" x14ac:dyDescent="0.25">
      <c r="A616" s="763">
        <v>22</v>
      </c>
      <c r="B616" s="764"/>
      <c r="C616" s="763"/>
      <c r="D616" s="763" t="s">
        <v>380</v>
      </c>
      <c r="E616" s="763" t="s">
        <v>303</v>
      </c>
      <c r="F616" s="763" t="s">
        <v>611</v>
      </c>
      <c r="G616" s="763" t="s">
        <v>612</v>
      </c>
      <c r="H616" s="763" t="s">
        <v>616</v>
      </c>
      <c r="I616" s="764" t="s">
        <v>304</v>
      </c>
      <c r="J616" s="763" t="s">
        <v>309</v>
      </c>
      <c r="K616" s="765">
        <v>45677</v>
      </c>
      <c r="L616" s="765">
        <v>45677</v>
      </c>
      <c r="M616" s="726">
        <v>46265</v>
      </c>
      <c r="N616" s="766">
        <v>1.6136986301369862</v>
      </c>
      <c r="O616" s="763">
        <v>65</v>
      </c>
      <c r="P616" s="728" t="s">
        <v>600</v>
      </c>
      <c r="Q616" s="767">
        <v>52888.5</v>
      </c>
      <c r="R616" s="768">
        <v>46631</v>
      </c>
      <c r="S616" s="122" t="s">
        <v>777</v>
      </c>
      <c r="T616" s="122"/>
      <c r="U616" s="246"/>
      <c r="V616" s="247"/>
    </row>
    <row r="617" spans="1:22" x14ac:dyDescent="0.25">
      <c r="A617" s="763">
        <v>23</v>
      </c>
      <c r="B617" s="764"/>
      <c r="C617" s="763"/>
      <c r="D617" s="763" t="s">
        <v>384</v>
      </c>
      <c r="E617" s="763" t="s">
        <v>303</v>
      </c>
      <c r="F617" s="763" t="s">
        <v>611</v>
      </c>
      <c r="G617" s="763"/>
      <c r="H617" s="763"/>
      <c r="I617" s="764" t="s">
        <v>304</v>
      </c>
      <c r="J617" s="763" t="s">
        <v>333</v>
      </c>
      <c r="K617" s="765">
        <v>45831</v>
      </c>
      <c r="L617" s="765">
        <v>45831</v>
      </c>
      <c r="M617" s="726">
        <v>46265</v>
      </c>
      <c r="N617" s="766">
        <v>1.1917808219178083</v>
      </c>
      <c r="O617" s="763">
        <v>40</v>
      </c>
      <c r="P617" s="728" t="s">
        <v>600</v>
      </c>
      <c r="Q617" s="767">
        <v>31888.5</v>
      </c>
      <c r="R617" s="768">
        <v>46631</v>
      </c>
      <c r="S617" s="122" t="s">
        <v>777</v>
      </c>
      <c r="T617" s="122"/>
      <c r="U617" s="246"/>
      <c r="V617" s="247"/>
    </row>
    <row r="618" spans="1:22" x14ac:dyDescent="0.25">
      <c r="A618" s="764">
        <v>24</v>
      </c>
      <c r="B618" s="391"/>
      <c r="C618" s="763"/>
      <c r="D618" s="763" t="s">
        <v>386</v>
      </c>
      <c r="E618" s="763" t="s">
        <v>303</v>
      </c>
      <c r="F618" s="763" t="s">
        <v>620</v>
      </c>
      <c r="G618" s="763"/>
      <c r="H618" s="763"/>
      <c r="I618" s="764" t="s">
        <v>304</v>
      </c>
      <c r="J618" s="763" t="s">
        <v>333</v>
      </c>
      <c r="K618" s="765">
        <v>45887</v>
      </c>
      <c r="L618" s="765">
        <v>45887</v>
      </c>
      <c r="M618" s="726">
        <v>46265</v>
      </c>
      <c r="N618" s="769">
        <v>1.0383561643835617</v>
      </c>
      <c r="O618" s="763"/>
      <c r="P618" s="728" t="s">
        <v>600</v>
      </c>
      <c r="Q618" s="740">
        <v>23388.5</v>
      </c>
      <c r="R618" s="768">
        <v>46631</v>
      </c>
      <c r="S618" s="122" t="s">
        <v>777</v>
      </c>
      <c r="T618" s="122"/>
      <c r="U618" s="246"/>
      <c r="V618" s="247"/>
    </row>
    <row r="619" spans="1:22" x14ac:dyDescent="0.25">
      <c r="A619" s="763">
        <v>25</v>
      </c>
      <c r="B619" s="391"/>
      <c r="C619" s="763"/>
      <c r="D619" s="763" t="s">
        <v>388</v>
      </c>
      <c r="E619" s="763" t="s">
        <v>303</v>
      </c>
      <c r="F619" s="763" t="s">
        <v>620</v>
      </c>
      <c r="G619" s="763"/>
      <c r="H619" s="763"/>
      <c r="I619" s="764" t="s">
        <v>389</v>
      </c>
      <c r="J619" s="763" t="s">
        <v>333</v>
      </c>
      <c r="K619" s="765">
        <v>45873</v>
      </c>
      <c r="L619" s="765">
        <v>45873</v>
      </c>
      <c r="M619" s="726">
        <v>46265</v>
      </c>
      <c r="N619" s="766">
        <v>1.0767123287671232</v>
      </c>
      <c r="O619" s="763"/>
      <c r="P619" s="728" t="s">
        <v>600</v>
      </c>
      <c r="Q619" s="767">
        <v>31888.5</v>
      </c>
      <c r="R619" s="768">
        <v>46631</v>
      </c>
      <c r="S619" s="122" t="s">
        <v>777</v>
      </c>
      <c r="T619" s="122"/>
      <c r="U619" s="246"/>
      <c r="V619" s="247"/>
    </row>
    <row r="620" spans="1:22" x14ac:dyDescent="0.25">
      <c r="A620" s="763">
        <v>26</v>
      </c>
      <c r="B620" s="391"/>
      <c r="C620" s="763"/>
      <c r="D620" s="763" t="s">
        <v>391</v>
      </c>
      <c r="E620" s="763" t="s">
        <v>303</v>
      </c>
      <c r="F620" s="763" t="s">
        <v>620</v>
      </c>
      <c r="G620" s="763"/>
      <c r="H620" s="763"/>
      <c r="I620" s="764" t="s">
        <v>304</v>
      </c>
      <c r="J620" s="763" t="s">
        <v>333</v>
      </c>
      <c r="K620" s="765">
        <v>45901</v>
      </c>
      <c r="L620" s="765">
        <v>45901</v>
      </c>
      <c r="M620" s="726">
        <v>46265</v>
      </c>
      <c r="N620" s="766">
        <v>1</v>
      </c>
      <c r="O620" s="763"/>
      <c r="P620" s="728" t="s">
        <v>600</v>
      </c>
      <c r="Q620" s="767">
        <v>18238.5</v>
      </c>
      <c r="R620" s="768">
        <v>46631</v>
      </c>
      <c r="S620" s="122" t="s">
        <v>777</v>
      </c>
      <c r="T620" s="122"/>
      <c r="U620" s="246"/>
      <c r="V620" s="247"/>
    </row>
    <row r="621" spans="1:22" x14ac:dyDescent="0.25">
      <c r="A621" s="763">
        <v>27</v>
      </c>
      <c r="B621" s="391"/>
      <c r="C621" s="763"/>
      <c r="D621" s="763" t="s">
        <v>395</v>
      </c>
      <c r="E621" s="763" t="s">
        <v>303</v>
      </c>
      <c r="F621" s="763" t="s">
        <v>611</v>
      </c>
      <c r="G621" s="763"/>
      <c r="H621" s="763" t="s">
        <v>616</v>
      </c>
      <c r="I621" s="764" t="s">
        <v>304</v>
      </c>
      <c r="J621" s="763" t="s">
        <v>333</v>
      </c>
      <c r="K621" s="765">
        <v>45978</v>
      </c>
      <c r="L621" s="765">
        <v>45978</v>
      </c>
      <c r="M621" s="726">
        <v>46265</v>
      </c>
      <c r="N621" s="766">
        <v>0.78904109589041094</v>
      </c>
      <c r="O621" s="763"/>
      <c r="P621" s="728" t="s">
        <v>600</v>
      </c>
      <c r="Q621" s="767">
        <v>27688.5</v>
      </c>
      <c r="R621" s="768">
        <v>46631</v>
      </c>
      <c r="S621" s="122" t="s">
        <v>777</v>
      </c>
      <c r="T621" s="122"/>
      <c r="U621" s="246"/>
      <c r="V621" s="247"/>
    </row>
    <row r="622" spans="1:22" x14ac:dyDescent="0.25">
      <c r="A622" s="763">
        <v>28</v>
      </c>
      <c r="B622" s="391"/>
      <c r="C622" s="763"/>
      <c r="D622" s="763" t="s">
        <v>397</v>
      </c>
      <c r="E622" s="763" t="s">
        <v>303</v>
      </c>
      <c r="F622" s="763" t="s">
        <v>620</v>
      </c>
      <c r="G622" s="763"/>
      <c r="H622" s="763"/>
      <c r="I622" s="764" t="s">
        <v>304</v>
      </c>
      <c r="J622" s="763" t="s">
        <v>333</v>
      </c>
      <c r="K622" s="765">
        <v>46006</v>
      </c>
      <c r="L622" s="765">
        <v>46006</v>
      </c>
      <c r="M622" s="726">
        <v>46265</v>
      </c>
      <c r="N622" s="766">
        <v>0.71232876712328763</v>
      </c>
      <c r="O622" s="763"/>
      <c r="P622" s="728" t="s">
        <v>600</v>
      </c>
      <c r="Q622" s="767">
        <v>31888.5</v>
      </c>
      <c r="R622" s="768">
        <v>46631</v>
      </c>
      <c r="S622" s="122" t="s">
        <v>777</v>
      </c>
      <c r="T622" s="122"/>
      <c r="U622" s="246"/>
      <c r="V622" s="247"/>
    </row>
    <row r="623" spans="1:22" x14ac:dyDescent="0.25">
      <c r="A623" s="763">
        <v>29</v>
      </c>
      <c r="B623" s="391"/>
      <c r="C623" s="763"/>
      <c r="D623" s="763" t="s">
        <v>399</v>
      </c>
      <c r="E623" s="763" t="s">
        <v>303</v>
      </c>
      <c r="F623" s="763" t="s">
        <v>620</v>
      </c>
      <c r="G623" s="763"/>
      <c r="H623" s="763"/>
      <c r="I623" s="764" t="s">
        <v>304</v>
      </c>
      <c r="J623" s="763" t="s">
        <v>356</v>
      </c>
      <c r="K623" s="765">
        <v>46006</v>
      </c>
      <c r="L623" s="765">
        <v>46006</v>
      </c>
      <c r="M623" s="726">
        <v>46265</v>
      </c>
      <c r="N623" s="766">
        <v>0.71232876712328763</v>
      </c>
      <c r="O623" s="763"/>
      <c r="P623" s="728" t="s">
        <v>600</v>
      </c>
      <c r="Q623" s="767">
        <v>21388.5</v>
      </c>
      <c r="R623" s="768">
        <v>46631</v>
      </c>
      <c r="S623" s="122" t="s">
        <v>777</v>
      </c>
      <c r="T623" s="122"/>
      <c r="U623" s="246"/>
      <c r="V623" s="247"/>
    </row>
    <row r="624" spans="1:22" x14ac:dyDescent="0.25">
      <c r="A624" s="763">
        <v>30</v>
      </c>
      <c r="B624" s="422"/>
      <c r="C624" s="763"/>
      <c r="D624" s="763" t="s">
        <v>381</v>
      </c>
      <c r="E624" s="763"/>
      <c r="F624" s="763" t="s">
        <v>611</v>
      </c>
      <c r="G624" s="763" t="s">
        <v>612</v>
      </c>
      <c r="H624" s="763" t="s">
        <v>616</v>
      </c>
      <c r="I624" s="764"/>
      <c r="J624" s="763" t="s">
        <v>309</v>
      </c>
      <c r="K624" s="765">
        <v>46055</v>
      </c>
      <c r="L624" s="765">
        <v>46055</v>
      </c>
      <c r="M624" s="726">
        <v>46265</v>
      </c>
      <c r="N624" s="766">
        <v>0.57808219178082187</v>
      </c>
      <c r="O624" s="763"/>
      <c r="P624" s="728" t="s">
        <v>600</v>
      </c>
      <c r="Q624" s="767">
        <v>16138.5</v>
      </c>
      <c r="R624" s="768">
        <v>46631</v>
      </c>
      <c r="S624" s="122" t="s">
        <v>777</v>
      </c>
      <c r="T624" s="122"/>
      <c r="U624" s="246"/>
      <c r="V624" s="247"/>
    </row>
    <row r="625" spans="1:22" x14ac:dyDescent="0.25">
      <c r="A625" s="763">
        <v>31</v>
      </c>
      <c r="B625" s="422"/>
      <c r="C625" s="763"/>
      <c r="D625" s="763" t="s">
        <v>352</v>
      </c>
      <c r="E625" s="763"/>
      <c r="F625" s="763" t="s">
        <v>611</v>
      </c>
      <c r="G625" s="763" t="s">
        <v>612</v>
      </c>
      <c r="H625" s="763" t="s">
        <v>616</v>
      </c>
      <c r="I625" s="764"/>
      <c r="J625" s="763" t="s">
        <v>356</v>
      </c>
      <c r="K625" s="765">
        <v>46083</v>
      </c>
      <c r="L625" s="765">
        <v>46083</v>
      </c>
      <c r="M625" s="726">
        <v>46265</v>
      </c>
      <c r="N625" s="766">
        <v>0.50136986301369868</v>
      </c>
      <c r="O625" s="763"/>
      <c r="P625" s="728" t="s">
        <v>600</v>
      </c>
      <c r="Q625" s="767">
        <v>16138.5</v>
      </c>
      <c r="R625" s="768">
        <v>46631</v>
      </c>
      <c r="S625" s="122" t="s">
        <v>777</v>
      </c>
      <c r="T625" s="122"/>
      <c r="U625" s="246"/>
      <c r="V625" s="247"/>
    </row>
    <row r="626" spans="1:22" x14ac:dyDescent="0.25">
      <c r="A626" s="763">
        <v>32</v>
      </c>
      <c r="B626" s="422"/>
      <c r="C626" s="763"/>
      <c r="D626" s="763" t="s">
        <v>414</v>
      </c>
      <c r="E626" s="763"/>
      <c r="F626" s="763" t="s">
        <v>620</v>
      </c>
      <c r="G626" s="763"/>
      <c r="H626" s="763"/>
      <c r="I626" s="764"/>
      <c r="J626" s="763" t="s">
        <v>333</v>
      </c>
      <c r="K626" s="765">
        <v>46104</v>
      </c>
      <c r="L626" s="765">
        <v>46104</v>
      </c>
      <c r="M626" s="726">
        <v>46265</v>
      </c>
      <c r="N626" s="766">
        <v>0.44383561643835617</v>
      </c>
      <c r="O626" s="763"/>
      <c r="P626" s="728" t="s">
        <v>600</v>
      </c>
      <c r="Q626" s="767">
        <v>35038.5</v>
      </c>
      <c r="R626" s="768">
        <v>46631</v>
      </c>
      <c r="S626" s="122" t="s">
        <v>777</v>
      </c>
      <c r="T626" s="122"/>
      <c r="U626" s="246"/>
      <c r="V626" s="247"/>
    </row>
    <row r="627" spans="1:22" x14ac:dyDescent="0.25">
      <c r="A627" s="763">
        <v>33</v>
      </c>
      <c r="B627" s="422"/>
      <c r="C627" s="763"/>
      <c r="D627" s="763" t="s">
        <v>648</v>
      </c>
      <c r="E627" s="763"/>
      <c r="F627" s="763"/>
      <c r="G627" s="763"/>
      <c r="H627" s="763"/>
      <c r="I627" s="764"/>
      <c r="J627" s="763" t="s">
        <v>650</v>
      </c>
      <c r="K627" s="765">
        <v>46155</v>
      </c>
      <c r="L627" s="765"/>
      <c r="M627" s="726"/>
      <c r="N627" s="766">
        <v>2.7397260273972603E-3</v>
      </c>
      <c r="O627" s="763"/>
      <c r="P627" s="728" t="s">
        <v>600</v>
      </c>
      <c r="Q627" s="767">
        <v>37138.5</v>
      </c>
      <c r="R627" s="768">
        <v>46631</v>
      </c>
      <c r="S627" s="122" t="s">
        <v>777</v>
      </c>
      <c r="T627" s="122"/>
      <c r="U627" s="246"/>
      <c r="V627" s="247"/>
    </row>
    <row r="628" spans="1:22" x14ac:dyDescent="0.25">
      <c r="A628" s="763">
        <v>34</v>
      </c>
      <c r="B628" s="422"/>
      <c r="C628" s="763"/>
      <c r="D628" s="763" t="s">
        <v>649</v>
      </c>
      <c r="E628" s="763"/>
      <c r="F628" s="763"/>
      <c r="G628" s="763"/>
      <c r="H628" s="763"/>
      <c r="I628" s="764"/>
      <c r="J628" s="763" t="s">
        <v>650</v>
      </c>
      <c r="K628" s="765">
        <v>46132</v>
      </c>
      <c r="L628" s="765"/>
      <c r="M628" s="726"/>
      <c r="N628" s="766">
        <v>2.7397260273972603E-3</v>
      </c>
      <c r="O628" s="763"/>
      <c r="P628" s="728" t="s">
        <v>600</v>
      </c>
      <c r="Q628" s="767">
        <v>40288.5</v>
      </c>
      <c r="R628" s="768">
        <v>46631</v>
      </c>
      <c r="S628" s="122" t="s">
        <v>777</v>
      </c>
      <c r="T628" s="122"/>
      <c r="U628" s="246"/>
      <c r="V628" s="247"/>
    </row>
    <row r="629" spans="1:22" x14ac:dyDescent="0.25">
      <c r="A629" s="763">
        <v>35</v>
      </c>
      <c r="B629" s="764"/>
      <c r="C629" s="763"/>
      <c r="D629" s="763" t="s">
        <v>416</v>
      </c>
      <c r="E629" s="763"/>
      <c r="F629" s="763" t="s">
        <v>611</v>
      </c>
      <c r="G629" s="763"/>
      <c r="H629" s="763"/>
      <c r="I629" s="764"/>
      <c r="J629" s="763"/>
      <c r="K629" s="765">
        <v>46211</v>
      </c>
      <c r="L629" s="765"/>
      <c r="M629" s="726"/>
      <c r="N629" s="763"/>
      <c r="O629" s="763"/>
      <c r="P629" s="728" t="s">
        <v>600</v>
      </c>
      <c r="Q629" s="767">
        <v>40288.5</v>
      </c>
      <c r="R629" s="768">
        <v>46631</v>
      </c>
      <c r="S629" s="122" t="s">
        <v>777</v>
      </c>
      <c r="T629" s="122"/>
      <c r="U629" s="246"/>
      <c r="V629" s="247"/>
    </row>
    <row r="630" spans="1:22" x14ac:dyDescent="0.25">
      <c r="A630" s="755">
        <v>1</v>
      </c>
      <c r="B630" s="756"/>
      <c r="C630" s="755"/>
      <c r="D630" s="755" t="s">
        <v>302</v>
      </c>
      <c r="E630" s="755" t="s">
        <v>303</v>
      </c>
      <c r="F630" s="755" t="s">
        <v>611</v>
      </c>
      <c r="G630" s="755" t="s">
        <v>612</v>
      </c>
      <c r="H630" s="755"/>
      <c r="I630" s="756" t="s">
        <v>304</v>
      </c>
      <c r="J630" s="755" t="s">
        <v>305</v>
      </c>
      <c r="K630" s="757">
        <v>44566</v>
      </c>
      <c r="L630" s="757">
        <v>45170</v>
      </c>
      <c r="M630" s="726">
        <v>46265</v>
      </c>
      <c r="N630" s="758">
        <v>3.0027397260273974</v>
      </c>
      <c r="O630" s="755">
        <v>65</v>
      </c>
      <c r="P630" s="756" t="s">
        <v>600</v>
      </c>
      <c r="Q630" s="759">
        <v>33988.5</v>
      </c>
      <c r="R630" s="760">
        <v>46661</v>
      </c>
      <c r="S630" s="122" t="s">
        <v>777</v>
      </c>
      <c r="T630" s="423">
        <v>510559.0575</v>
      </c>
      <c r="U630" s="246"/>
      <c r="V630" s="247"/>
    </row>
    <row r="631" spans="1:22" x14ac:dyDescent="0.25">
      <c r="A631" s="755">
        <v>2</v>
      </c>
      <c r="B631" s="756"/>
      <c r="C631" s="755"/>
      <c r="D631" s="755" t="s">
        <v>308</v>
      </c>
      <c r="E631" s="755" t="s">
        <v>303</v>
      </c>
      <c r="F631" s="755" t="s">
        <v>611</v>
      </c>
      <c r="G631" s="755" t="s">
        <v>612</v>
      </c>
      <c r="H631" s="755" t="s">
        <v>616</v>
      </c>
      <c r="I631" s="756" t="s">
        <v>304</v>
      </c>
      <c r="J631" s="755" t="s">
        <v>309</v>
      </c>
      <c r="K631" s="757">
        <v>44571</v>
      </c>
      <c r="L631" s="757">
        <v>45170</v>
      </c>
      <c r="M631" s="726">
        <v>46265</v>
      </c>
      <c r="N631" s="758">
        <v>3.0027397260273974</v>
      </c>
      <c r="O631" s="755">
        <v>68</v>
      </c>
      <c r="P631" s="756" t="s">
        <v>600</v>
      </c>
      <c r="Q631" s="759">
        <v>55116.6</v>
      </c>
      <c r="R631" s="760">
        <v>46661</v>
      </c>
      <c r="S631" s="122" t="s">
        <v>777</v>
      </c>
      <c r="T631" s="122"/>
      <c r="U631" s="246"/>
      <c r="V631" s="247"/>
    </row>
    <row r="632" spans="1:22" x14ac:dyDescent="0.25">
      <c r="A632" s="756">
        <v>3</v>
      </c>
      <c r="B632" s="756"/>
      <c r="C632" s="755"/>
      <c r="D632" s="755" t="s">
        <v>312</v>
      </c>
      <c r="E632" s="755" t="s">
        <v>303</v>
      </c>
      <c r="F632" s="755" t="s">
        <v>611</v>
      </c>
      <c r="G632" s="755" t="s">
        <v>612</v>
      </c>
      <c r="H632" s="755"/>
      <c r="I632" s="756" t="s">
        <v>304</v>
      </c>
      <c r="J632" s="755" t="s">
        <v>305</v>
      </c>
      <c r="K632" s="757">
        <v>44571</v>
      </c>
      <c r="L632" s="757">
        <v>45170</v>
      </c>
      <c r="M632" s="726">
        <v>46265</v>
      </c>
      <c r="N632" s="761">
        <v>3.0027397260273974</v>
      </c>
      <c r="O632" s="756">
        <v>68</v>
      </c>
      <c r="P632" s="756" t="s">
        <v>600</v>
      </c>
      <c r="Q632" s="759">
        <v>45390.45</v>
      </c>
      <c r="R632" s="760">
        <v>46661</v>
      </c>
      <c r="S632" s="122" t="s">
        <v>928</v>
      </c>
      <c r="T632" s="122"/>
      <c r="U632" s="246"/>
      <c r="V632" s="247"/>
    </row>
    <row r="633" spans="1:22" x14ac:dyDescent="0.25">
      <c r="A633" s="756">
        <v>4</v>
      </c>
      <c r="B633" s="756"/>
      <c r="C633" s="755"/>
      <c r="D633" s="755" t="s">
        <v>315</v>
      </c>
      <c r="E633" s="755" t="s">
        <v>303</v>
      </c>
      <c r="F633" s="755" t="s">
        <v>611</v>
      </c>
      <c r="G633" s="755" t="s">
        <v>612</v>
      </c>
      <c r="H633" s="755"/>
      <c r="I633" s="756" t="s">
        <v>304</v>
      </c>
      <c r="J633" s="755" t="s">
        <v>316</v>
      </c>
      <c r="K633" s="757">
        <v>44571</v>
      </c>
      <c r="L633" s="757">
        <v>45170</v>
      </c>
      <c r="M633" s="726">
        <v>46265</v>
      </c>
      <c r="N633" s="761">
        <v>3.0027397260273974</v>
      </c>
      <c r="O633" s="762">
        <v>68</v>
      </c>
      <c r="P633" s="762" t="s">
        <v>600</v>
      </c>
      <c r="Q633" s="759">
        <v>47355</v>
      </c>
      <c r="R633" s="760">
        <v>46661</v>
      </c>
      <c r="S633" s="122" t="s">
        <v>777</v>
      </c>
      <c r="T633" s="122"/>
      <c r="U633" s="246"/>
      <c r="V633" s="247"/>
    </row>
    <row r="634" spans="1:22" x14ac:dyDescent="0.25">
      <c r="A634" s="755">
        <v>5</v>
      </c>
      <c r="B634" s="756"/>
      <c r="C634" s="755"/>
      <c r="D634" s="755" t="s">
        <v>319</v>
      </c>
      <c r="E634" s="755" t="s">
        <v>303</v>
      </c>
      <c r="F634" s="755" t="s">
        <v>611</v>
      </c>
      <c r="G634" s="755" t="s">
        <v>612</v>
      </c>
      <c r="H634" s="755" t="s">
        <v>616</v>
      </c>
      <c r="I634" s="756" t="s">
        <v>304</v>
      </c>
      <c r="J634" s="755" t="s">
        <v>309</v>
      </c>
      <c r="K634" s="757">
        <v>44571</v>
      </c>
      <c r="L634" s="757">
        <v>45170</v>
      </c>
      <c r="M634" s="726">
        <v>46265</v>
      </c>
      <c r="N634" s="761">
        <v>3.0027397260273974</v>
      </c>
      <c r="O634" s="756">
        <v>65</v>
      </c>
      <c r="P634" s="756" t="s">
        <v>600</v>
      </c>
      <c r="Q634" s="759">
        <v>21750.75</v>
      </c>
      <c r="R634" s="760">
        <v>46661</v>
      </c>
      <c r="S634" s="122" t="s">
        <v>777</v>
      </c>
      <c r="T634" s="122"/>
      <c r="U634" s="246"/>
      <c r="V634" s="247"/>
    </row>
    <row r="635" spans="1:22" x14ac:dyDescent="0.25">
      <c r="A635" s="755">
        <v>6</v>
      </c>
      <c r="B635" s="756"/>
      <c r="C635" s="755"/>
      <c r="D635" s="755" t="s">
        <v>325</v>
      </c>
      <c r="E635" s="755" t="s">
        <v>303</v>
      </c>
      <c r="F635" s="755" t="s">
        <v>611</v>
      </c>
      <c r="G635" s="755" t="s">
        <v>612</v>
      </c>
      <c r="H635" s="755" t="s">
        <v>619</v>
      </c>
      <c r="I635" s="756" t="s">
        <v>304</v>
      </c>
      <c r="J635" s="755" t="s">
        <v>305</v>
      </c>
      <c r="K635" s="757">
        <v>44571</v>
      </c>
      <c r="L635" s="757">
        <v>45170</v>
      </c>
      <c r="M635" s="726">
        <v>46265</v>
      </c>
      <c r="N635" s="758">
        <v>3.0027397260273974</v>
      </c>
      <c r="O635" s="755">
        <v>60</v>
      </c>
      <c r="P635" s="756" t="s">
        <v>600</v>
      </c>
      <c r="Q635" s="759">
        <v>40461.75</v>
      </c>
      <c r="R635" s="760">
        <v>46661</v>
      </c>
      <c r="S635" s="122" t="s">
        <v>777</v>
      </c>
      <c r="T635" s="122"/>
      <c r="U635" s="246"/>
      <c r="V635" s="247"/>
    </row>
    <row r="636" spans="1:22" x14ac:dyDescent="0.25">
      <c r="A636" s="755">
        <v>7</v>
      </c>
      <c r="B636" s="756"/>
      <c r="C636" s="755"/>
      <c r="D636" s="755" t="s">
        <v>328</v>
      </c>
      <c r="E636" s="755" t="s">
        <v>303</v>
      </c>
      <c r="F636" s="755" t="s">
        <v>611</v>
      </c>
      <c r="G636" s="755" t="s">
        <v>612</v>
      </c>
      <c r="H636" s="755" t="s">
        <v>621</v>
      </c>
      <c r="I636" s="756" t="s">
        <v>304</v>
      </c>
      <c r="J636" s="755" t="s">
        <v>329</v>
      </c>
      <c r="K636" s="757">
        <v>44571</v>
      </c>
      <c r="L636" s="757">
        <v>45170</v>
      </c>
      <c r="M636" s="726">
        <v>46265</v>
      </c>
      <c r="N636" s="758">
        <v>3.0027397260273974</v>
      </c>
      <c r="O636" s="755">
        <v>48</v>
      </c>
      <c r="P636" s="756" t="s">
        <v>600</v>
      </c>
      <c r="Q636" s="759">
        <v>5587.7955000000002</v>
      </c>
      <c r="R636" s="760">
        <v>46661</v>
      </c>
      <c r="S636" s="122" t="s">
        <v>777</v>
      </c>
      <c r="T636" s="122"/>
      <c r="U636" s="246"/>
      <c r="V636" s="247"/>
    </row>
    <row r="637" spans="1:22" x14ac:dyDescent="0.25">
      <c r="A637" s="755">
        <v>8</v>
      </c>
      <c r="B637" s="756"/>
      <c r="C637" s="755"/>
      <c r="D637" s="755" t="s">
        <v>332</v>
      </c>
      <c r="E637" s="755" t="s">
        <v>303</v>
      </c>
      <c r="F637" s="755" t="s">
        <v>611</v>
      </c>
      <c r="G637" s="755" t="s">
        <v>612</v>
      </c>
      <c r="H637" s="755" t="s">
        <v>621</v>
      </c>
      <c r="I637" s="756" t="s">
        <v>304</v>
      </c>
      <c r="J637" s="755" t="s">
        <v>333</v>
      </c>
      <c r="K637" s="757">
        <v>44566</v>
      </c>
      <c r="L637" s="757">
        <v>45170</v>
      </c>
      <c r="M637" s="726">
        <v>46265</v>
      </c>
      <c r="N637" s="758">
        <v>3.0027397260273974</v>
      </c>
      <c r="O637" s="755">
        <v>35</v>
      </c>
      <c r="P637" s="756" t="s">
        <v>600</v>
      </c>
      <c r="Q637" s="759">
        <v>12988.5</v>
      </c>
      <c r="R637" s="760">
        <v>46661</v>
      </c>
      <c r="S637" s="122" t="s">
        <v>777</v>
      </c>
      <c r="T637" s="122"/>
      <c r="U637" s="246"/>
      <c r="V637" s="247"/>
    </row>
    <row r="638" spans="1:22" x14ac:dyDescent="0.25">
      <c r="A638" s="755">
        <v>9</v>
      </c>
      <c r="B638" s="756"/>
      <c r="C638" s="755"/>
      <c r="D638" s="755" t="s">
        <v>308</v>
      </c>
      <c r="E638" s="755" t="s">
        <v>303</v>
      </c>
      <c r="F638" s="755" t="s">
        <v>620</v>
      </c>
      <c r="G638" s="755"/>
      <c r="H638" s="755"/>
      <c r="I638" s="756" t="s">
        <v>336</v>
      </c>
      <c r="J638" s="755" t="s">
        <v>337</v>
      </c>
      <c r="K638" s="757">
        <v>44566</v>
      </c>
      <c r="L638" s="757">
        <v>45170</v>
      </c>
      <c r="M638" s="726">
        <v>46265</v>
      </c>
      <c r="N638" s="758">
        <v>3.0027397260273974</v>
      </c>
      <c r="O638" s="755">
        <v>59</v>
      </c>
      <c r="P638" s="756" t="s">
        <v>600</v>
      </c>
      <c r="Q638" s="759">
        <v>69688.5</v>
      </c>
      <c r="R638" s="760">
        <v>46661</v>
      </c>
      <c r="S638" s="122" t="s">
        <v>777</v>
      </c>
      <c r="T638" s="122"/>
      <c r="U638" s="246"/>
      <c r="V638" s="247"/>
    </row>
    <row r="639" spans="1:22" x14ac:dyDescent="0.25">
      <c r="A639" s="755">
        <v>10</v>
      </c>
      <c r="B639" s="756"/>
      <c r="C639" s="755"/>
      <c r="D639" s="755" t="s">
        <v>340</v>
      </c>
      <c r="E639" s="755" t="s">
        <v>303</v>
      </c>
      <c r="F639" s="755" t="s">
        <v>620</v>
      </c>
      <c r="G639" s="755"/>
      <c r="H639" s="755"/>
      <c r="I639" s="756" t="s">
        <v>304</v>
      </c>
      <c r="J639" s="755" t="s">
        <v>305</v>
      </c>
      <c r="K639" s="757">
        <v>44571</v>
      </c>
      <c r="L639" s="757">
        <v>45170</v>
      </c>
      <c r="M639" s="726">
        <v>46265</v>
      </c>
      <c r="N639" s="758">
        <v>3.0027397260273974</v>
      </c>
      <c r="O639" s="755">
        <v>52</v>
      </c>
      <c r="P639" s="756" t="s">
        <v>600</v>
      </c>
      <c r="Q639" s="759">
        <v>6688.5</v>
      </c>
      <c r="R639" s="760">
        <v>46661</v>
      </c>
      <c r="S639" s="122" t="s">
        <v>777</v>
      </c>
      <c r="T639" s="122"/>
      <c r="U639" s="246"/>
      <c r="V639" s="247"/>
    </row>
    <row r="640" spans="1:22" x14ac:dyDescent="0.25">
      <c r="A640" s="755">
        <v>11</v>
      </c>
      <c r="B640" s="756"/>
      <c r="C640" s="755"/>
      <c r="D640" s="755" t="s">
        <v>343</v>
      </c>
      <c r="E640" s="755" t="s">
        <v>303</v>
      </c>
      <c r="F640" s="755" t="s">
        <v>611</v>
      </c>
      <c r="G640" s="755" t="s">
        <v>612</v>
      </c>
      <c r="H640" s="755" t="s">
        <v>616</v>
      </c>
      <c r="I640" s="756" t="s">
        <v>304</v>
      </c>
      <c r="J640" s="755" t="s">
        <v>316</v>
      </c>
      <c r="K640" s="757">
        <v>44571</v>
      </c>
      <c r="L640" s="757">
        <v>45170</v>
      </c>
      <c r="M640" s="726">
        <v>46265</v>
      </c>
      <c r="N640" s="758">
        <v>3.0027397260273974</v>
      </c>
      <c r="O640" s="755">
        <v>63</v>
      </c>
      <c r="P640" s="756" t="s">
        <v>600</v>
      </c>
      <c r="Q640" s="759">
        <v>38811.15</v>
      </c>
      <c r="R640" s="760">
        <v>46661</v>
      </c>
      <c r="S640" s="122" t="s">
        <v>777</v>
      </c>
      <c r="T640" s="122"/>
      <c r="U640" s="246"/>
      <c r="V640" s="247"/>
    </row>
    <row r="641" spans="1:22" x14ac:dyDescent="0.25">
      <c r="A641" s="755">
        <v>12</v>
      </c>
      <c r="B641" s="756"/>
      <c r="C641" s="755"/>
      <c r="D641" s="755" t="s">
        <v>346</v>
      </c>
      <c r="E641" s="755" t="s">
        <v>303</v>
      </c>
      <c r="F641" s="755" t="s">
        <v>611</v>
      </c>
      <c r="G641" s="755" t="s">
        <v>612</v>
      </c>
      <c r="H641" s="755"/>
      <c r="I641" s="756" t="s">
        <v>304</v>
      </c>
      <c r="J641" s="755" t="s">
        <v>333</v>
      </c>
      <c r="K641" s="757">
        <v>44608</v>
      </c>
      <c r="L641" s="757">
        <v>45170</v>
      </c>
      <c r="M641" s="726">
        <v>46265</v>
      </c>
      <c r="N641" s="758">
        <v>3.0027397260273974</v>
      </c>
      <c r="O641" s="755">
        <v>66</v>
      </c>
      <c r="P641" s="756" t="s">
        <v>600</v>
      </c>
      <c r="Q641" s="759">
        <v>45013.5</v>
      </c>
      <c r="R641" s="760">
        <v>46661</v>
      </c>
      <c r="S641" s="122" t="s">
        <v>777</v>
      </c>
      <c r="T641" s="122"/>
      <c r="U641" s="246"/>
      <c r="V641" s="247"/>
    </row>
    <row r="642" spans="1:22" x14ac:dyDescent="0.25">
      <c r="A642" s="755">
        <v>13</v>
      </c>
      <c r="B642" s="756"/>
      <c r="C642" s="755"/>
      <c r="D642" s="755" t="s">
        <v>349</v>
      </c>
      <c r="E642" s="755" t="s">
        <v>303</v>
      </c>
      <c r="F642" s="755" t="s">
        <v>620</v>
      </c>
      <c r="G642" s="755"/>
      <c r="H642" s="755"/>
      <c r="I642" s="756" t="s">
        <v>304</v>
      </c>
      <c r="J642" s="755" t="s">
        <v>333</v>
      </c>
      <c r="K642" s="757">
        <v>44816</v>
      </c>
      <c r="L642" s="757">
        <v>45170</v>
      </c>
      <c r="M642" s="726">
        <v>46265</v>
      </c>
      <c r="N642" s="758">
        <v>3.0027397260273974</v>
      </c>
      <c r="O642" s="755">
        <v>55</v>
      </c>
      <c r="P642" s="756" t="s">
        <v>600</v>
      </c>
      <c r="Q642" s="759">
        <v>26638.5</v>
      </c>
      <c r="R642" s="760">
        <v>46661</v>
      </c>
      <c r="S642" s="122" t="s">
        <v>777</v>
      </c>
      <c r="T642" s="122"/>
      <c r="U642" s="246"/>
      <c r="V642" s="247"/>
    </row>
    <row r="643" spans="1:22" x14ac:dyDescent="0.25">
      <c r="A643" s="755">
        <v>14</v>
      </c>
      <c r="B643" s="756"/>
      <c r="C643" s="755"/>
      <c r="D643" s="755" t="s">
        <v>352</v>
      </c>
      <c r="E643" s="755" t="s">
        <v>303</v>
      </c>
      <c r="F643" s="755" t="s">
        <v>611</v>
      </c>
      <c r="G643" s="755" t="s">
        <v>612</v>
      </c>
      <c r="H643" s="755"/>
      <c r="I643" s="756" t="s">
        <v>304</v>
      </c>
      <c r="J643" s="755" t="s">
        <v>333</v>
      </c>
      <c r="K643" s="757">
        <v>44809</v>
      </c>
      <c r="L643" s="757">
        <v>45170</v>
      </c>
      <c r="M643" s="726">
        <v>46265</v>
      </c>
      <c r="N643" s="758">
        <v>3.0027397260273974</v>
      </c>
      <c r="O643" s="755">
        <v>38</v>
      </c>
      <c r="P643" s="756" t="s">
        <v>600</v>
      </c>
      <c r="Q643" s="759">
        <v>26638.5</v>
      </c>
      <c r="R643" s="760">
        <v>46661</v>
      </c>
      <c r="S643" s="122" t="s">
        <v>777</v>
      </c>
      <c r="T643" s="122"/>
      <c r="U643" s="246"/>
      <c r="V643" s="247"/>
    </row>
    <row r="644" spans="1:22" x14ac:dyDescent="0.25">
      <c r="A644" s="755">
        <v>15</v>
      </c>
      <c r="B644" s="756"/>
      <c r="C644" s="755"/>
      <c r="D644" s="755" t="s">
        <v>355</v>
      </c>
      <c r="E644" s="755" t="s">
        <v>303</v>
      </c>
      <c r="F644" s="755" t="s">
        <v>620</v>
      </c>
      <c r="G644" s="755"/>
      <c r="H644" s="755"/>
      <c r="I644" s="756" t="s">
        <v>304</v>
      </c>
      <c r="J644" s="755" t="s">
        <v>356</v>
      </c>
      <c r="K644" s="757">
        <v>44831</v>
      </c>
      <c r="L644" s="757">
        <v>45170</v>
      </c>
      <c r="M644" s="726">
        <v>46265</v>
      </c>
      <c r="N644" s="758">
        <v>3.0027397260273974</v>
      </c>
      <c r="O644" s="755">
        <v>39</v>
      </c>
      <c r="P644" s="756" t="s">
        <v>600</v>
      </c>
      <c r="Q644" s="759">
        <v>26638.5</v>
      </c>
      <c r="R644" s="760">
        <v>46661</v>
      </c>
      <c r="S644" s="122" t="s">
        <v>777</v>
      </c>
      <c r="T644" s="122"/>
      <c r="U644" s="246"/>
      <c r="V644" s="247"/>
    </row>
    <row r="645" spans="1:22" x14ac:dyDescent="0.25">
      <c r="A645" s="755">
        <v>16</v>
      </c>
      <c r="B645" s="756"/>
      <c r="C645" s="755"/>
      <c r="D645" s="755" t="s">
        <v>359</v>
      </c>
      <c r="E645" s="755" t="s">
        <v>303</v>
      </c>
      <c r="F645" s="755" t="s">
        <v>620</v>
      </c>
      <c r="G645" s="755"/>
      <c r="H645" s="755"/>
      <c r="I645" s="756" t="s">
        <v>304</v>
      </c>
      <c r="J645" s="755" t="s">
        <v>333</v>
      </c>
      <c r="K645" s="757">
        <v>44970</v>
      </c>
      <c r="L645" s="757">
        <v>45170</v>
      </c>
      <c r="M645" s="726">
        <v>46265</v>
      </c>
      <c r="N645" s="758">
        <v>3.0027397260273974</v>
      </c>
      <c r="O645" s="755">
        <v>39</v>
      </c>
      <c r="P645" s="756" t="s">
        <v>600</v>
      </c>
      <c r="Q645" s="759">
        <v>21388.5</v>
      </c>
      <c r="R645" s="760">
        <v>46661</v>
      </c>
      <c r="S645" s="122" t="s">
        <v>777</v>
      </c>
      <c r="T645" s="122"/>
      <c r="U645" s="246"/>
      <c r="V645" s="247"/>
    </row>
    <row r="646" spans="1:22" x14ac:dyDescent="0.25">
      <c r="A646" s="756">
        <v>17</v>
      </c>
      <c r="B646" s="756"/>
      <c r="C646" s="755"/>
      <c r="D646" s="755" t="s">
        <v>362</v>
      </c>
      <c r="E646" s="755" t="s">
        <v>303</v>
      </c>
      <c r="F646" s="755" t="s">
        <v>620</v>
      </c>
      <c r="G646" s="755"/>
      <c r="H646" s="755"/>
      <c r="I646" s="756" t="s">
        <v>304</v>
      </c>
      <c r="J646" s="755" t="s">
        <v>305</v>
      </c>
      <c r="K646" s="757">
        <v>45152</v>
      </c>
      <c r="L646" s="757">
        <v>45170</v>
      </c>
      <c r="M646" s="726">
        <v>46265</v>
      </c>
      <c r="N646" s="761">
        <v>3.0027397260273974</v>
      </c>
      <c r="O646" s="756">
        <v>45</v>
      </c>
      <c r="P646" s="756" t="s">
        <v>600</v>
      </c>
      <c r="Q646" s="740">
        <v>29138.5</v>
      </c>
      <c r="R646" s="760">
        <v>46661</v>
      </c>
      <c r="S646" s="122" t="s">
        <v>777</v>
      </c>
      <c r="T646" s="122"/>
      <c r="U646" s="246"/>
      <c r="V646" s="247"/>
    </row>
    <row r="647" spans="1:22" x14ac:dyDescent="0.25">
      <c r="A647" s="755">
        <v>18</v>
      </c>
      <c r="B647" s="756"/>
      <c r="C647" s="755"/>
      <c r="D647" s="755" t="s">
        <v>359</v>
      </c>
      <c r="E647" s="755" t="s">
        <v>303</v>
      </c>
      <c r="F647" s="755" t="s">
        <v>611</v>
      </c>
      <c r="G647" s="755" t="s">
        <v>612</v>
      </c>
      <c r="H647" s="755" t="s">
        <v>616</v>
      </c>
      <c r="I647" s="756" t="s">
        <v>304</v>
      </c>
      <c r="J647" s="755" t="s">
        <v>333</v>
      </c>
      <c r="K647" s="757">
        <v>45236</v>
      </c>
      <c r="L647" s="757">
        <v>45236</v>
      </c>
      <c r="M647" s="726">
        <v>46265</v>
      </c>
      <c r="N647" s="758">
        <v>2.8219178082191783</v>
      </c>
      <c r="O647" s="755">
        <v>37</v>
      </c>
      <c r="P647" s="756" t="s">
        <v>600</v>
      </c>
      <c r="Q647" s="759">
        <v>25063.5</v>
      </c>
      <c r="R647" s="760">
        <v>46661</v>
      </c>
      <c r="S647" s="122" t="s">
        <v>777</v>
      </c>
      <c r="T647" s="122"/>
      <c r="U647" s="246"/>
      <c r="V647" s="247"/>
    </row>
    <row r="648" spans="1:22" x14ac:dyDescent="0.25">
      <c r="A648" s="755">
        <v>19</v>
      </c>
      <c r="B648" s="756"/>
      <c r="C648" s="755"/>
      <c r="D648" s="755" t="s">
        <v>367</v>
      </c>
      <c r="E648" s="755" t="s">
        <v>303</v>
      </c>
      <c r="F648" s="755" t="s">
        <v>611</v>
      </c>
      <c r="G648" s="755" t="s">
        <v>612</v>
      </c>
      <c r="H648" s="755"/>
      <c r="I648" s="756" t="s">
        <v>304</v>
      </c>
      <c r="J648" s="755" t="s">
        <v>368</v>
      </c>
      <c r="K648" s="757">
        <v>45411</v>
      </c>
      <c r="L648" s="757">
        <v>45411</v>
      </c>
      <c r="M648" s="726">
        <v>46265</v>
      </c>
      <c r="N648" s="758">
        <v>2.3424657534246576</v>
      </c>
      <c r="O648" s="755">
        <v>59</v>
      </c>
      <c r="P648" s="756" t="s">
        <v>600</v>
      </c>
      <c r="Q648" s="759">
        <v>68638.5</v>
      </c>
      <c r="R648" s="760">
        <v>46661</v>
      </c>
      <c r="S648" s="122" t="s">
        <v>777</v>
      </c>
      <c r="T648" s="122"/>
      <c r="U648" s="246"/>
      <c r="V648" s="247"/>
    </row>
    <row r="649" spans="1:22" x14ac:dyDescent="0.25">
      <c r="A649" s="755">
        <v>20</v>
      </c>
      <c r="B649" s="756"/>
      <c r="C649" s="755"/>
      <c r="D649" s="755" t="s">
        <v>371</v>
      </c>
      <c r="E649" s="755" t="s">
        <v>303</v>
      </c>
      <c r="F649" s="755" t="s">
        <v>611</v>
      </c>
      <c r="G649" s="755"/>
      <c r="H649" s="755" t="s">
        <v>621</v>
      </c>
      <c r="I649" s="756" t="s">
        <v>304</v>
      </c>
      <c r="J649" s="755" t="s">
        <v>333</v>
      </c>
      <c r="K649" s="757">
        <v>45454</v>
      </c>
      <c r="L649" s="757">
        <v>45454</v>
      </c>
      <c r="M649" s="726">
        <v>46265</v>
      </c>
      <c r="N649" s="758">
        <v>2.2246575342465755</v>
      </c>
      <c r="O649" s="755">
        <v>38</v>
      </c>
      <c r="P649" s="756" t="s">
        <v>600</v>
      </c>
      <c r="Q649" s="759">
        <v>35038.5</v>
      </c>
      <c r="R649" s="760">
        <v>46661</v>
      </c>
      <c r="S649" s="122" t="s">
        <v>777</v>
      </c>
      <c r="T649" s="122"/>
      <c r="U649" s="246"/>
      <c r="V649" s="247"/>
    </row>
    <row r="650" spans="1:22" x14ac:dyDescent="0.25">
      <c r="A650" s="755">
        <v>21</v>
      </c>
      <c r="B650" s="756"/>
      <c r="C650" s="755"/>
      <c r="D650" s="755" t="s">
        <v>374</v>
      </c>
      <c r="E650" s="755" t="s">
        <v>303</v>
      </c>
      <c r="F650" s="755" t="s">
        <v>620</v>
      </c>
      <c r="G650" s="755"/>
      <c r="H650" s="755"/>
      <c r="I650" s="756" t="s">
        <v>304</v>
      </c>
      <c r="J650" s="755" t="s">
        <v>333</v>
      </c>
      <c r="K650" s="757">
        <v>45600</v>
      </c>
      <c r="L650" s="757">
        <v>45600</v>
      </c>
      <c r="M650" s="726">
        <v>46265</v>
      </c>
      <c r="N650" s="758">
        <v>1.8246575342465754</v>
      </c>
      <c r="O650" s="755">
        <v>65</v>
      </c>
      <c r="P650" s="756" t="s">
        <v>600</v>
      </c>
      <c r="Q650" s="759">
        <v>44488.5</v>
      </c>
      <c r="R650" s="760">
        <v>46661</v>
      </c>
      <c r="S650" s="122" t="s">
        <v>777</v>
      </c>
      <c r="T650" s="122"/>
      <c r="U650" s="246"/>
      <c r="V650" s="247"/>
    </row>
    <row r="651" spans="1:22" x14ac:dyDescent="0.25">
      <c r="A651" s="755">
        <v>22</v>
      </c>
      <c r="B651" s="756"/>
      <c r="C651" s="755"/>
      <c r="D651" s="755" t="s">
        <v>380</v>
      </c>
      <c r="E651" s="755" t="s">
        <v>303</v>
      </c>
      <c r="F651" s="755" t="s">
        <v>611</v>
      </c>
      <c r="G651" s="755" t="s">
        <v>612</v>
      </c>
      <c r="H651" s="755" t="s">
        <v>616</v>
      </c>
      <c r="I651" s="756" t="s">
        <v>304</v>
      </c>
      <c r="J651" s="755" t="s">
        <v>309</v>
      </c>
      <c r="K651" s="757">
        <v>45677</v>
      </c>
      <c r="L651" s="757">
        <v>45677</v>
      </c>
      <c r="M651" s="726">
        <v>46265</v>
      </c>
      <c r="N651" s="758">
        <v>1.6136986301369862</v>
      </c>
      <c r="O651" s="755">
        <v>65</v>
      </c>
      <c r="P651" s="756" t="s">
        <v>600</v>
      </c>
      <c r="Q651" s="759">
        <v>52888.5</v>
      </c>
      <c r="R651" s="760">
        <v>46661</v>
      </c>
      <c r="S651" s="122" t="s">
        <v>777</v>
      </c>
      <c r="T651" s="122"/>
      <c r="U651" s="246"/>
      <c r="V651" s="247"/>
    </row>
    <row r="652" spans="1:22" x14ac:dyDescent="0.25">
      <c r="A652" s="755">
        <v>23</v>
      </c>
      <c r="B652" s="756"/>
      <c r="C652" s="755"/>
      <c r="D652" s="755" t="s">
        <v>384</v>
      </c>
      <c r="E652" s="755" t="s">
        <v>303</v>
      </c>
      <c r="F652" s="755" t="s">
        <v>611</v>
      </c>
      <c r="G652" s="755"/>
      <c r="H652" s="755"/>
      <c r="I652" s="756" t="s">
        <v>304</v>
      </c>
      <c r="J652" s="755" t="s">
        <v>333</v>
      </c>
      <c r="K652" s="757">
        <v>45831</v>
      </c>
      <c r="L652" s="757">
        <v>45831</v>
      </c>
      <c r="M652" s="726">
        <v>46265</v>
      </c>
      <c r="N652" s="758">
        <v>1.1917808219178083</v>
      </c>
      <c r="O652" s="755">
        <v>40</v>
      </c>
      <c r="P652" s="756" t="s">
        <v>600</v>
      </c>
      <c r="Q652" s="759">
        <v>31888.5</v>
      </c>
      <c r="R652" s="760">
        <v>46661</v>
      </c>
      <c r="S652" s="122" t="s">
        <v>777</v>
      </c>
      <c r="T652" s="122"/>
      <c r="U652" s="246"/>
      <c r="V652" s="247"/>
    </row>
    <row r="653" spans="1:22" x14ac:dyDescent="0.25">
      <c r="A653" s="756">
        <v>24</v>
      </c>
      <c r="B653" s="391"/>
      <c r="C653" s="755"/>
      <c r="D653" s="755" t="s">
        <v>386</v>
      </c>
      <c r="E653" s="755" t="s">
        <v>303</v>
      </c>
      <c r="F653" s="755" t="s">
        <v>620</v>
      </c>
      <c r="G653" s="755"/>
      <c r="H653" s="755"/>
      <c r="I653" s="756" t="s">
        <v>304</v>
      </c>
      <c r="J653" s="755" t="s">
        <v>333</v>
      </c>
      <c r="K653" s="757">
        <v>45887</v>
      </c>
      <c r="L653" s="757">
        <v>45887</v>
      </c>
      <c r="M653" s="726">
        <v>46265</v>
      </c>
      <c r="N653" s="761">
        <v>1.0383561643835617</v>
      </c>
      <c r="O653" s="755"/>
      <c r="P653" s="756" t="s">
        <v>600</v>
      </c>
      <c r="Q653" s="740">
        <v>23388.5</v>
      </c>
      <c r="R653" s="760">
        <v>46661</v>
      </c>
      <c r="S653" s="122" t="s">
        <v>777</v>
      </c>
      <c r="T653" s="122"/>
      <c r="U653" s="246"/>
      <c r="V653" s="247"/>
    </row>
    <row r="654" spans="1:22" x14ac:dyDescent="0.25">
      <c r="A654" s="755">
        <v>25</v>
      </c>
      <c r="B654" s="391"/>
      <c r="C654" s="755"/>
      <c r="D654" s="755" t="s">
        <v>388</v>
      </c>
      <c r="E654" s="755" t="s">
        <v>303</v>
      </c>
      <c r="F654" s="755" t="s">
        <v>620</v>
      </c>
      <c r="G654" s="755"/>
      <c r="H654" s="755"/>
      <c r="I654" s="756" t="s">
        <v>389</v>
      </c>
      <c r="J654" s="755" t="s">
        <v>333</v>
      </c>
      <c r="K654" s="757">
        <v>45873</v>
      </c>
      <c r="L654" s="757">
        <v>45873</v>
      </c>
      <c r="M654" s="726">
        <v>46265</v>
      </c>
      <c r="N654" s="758">
        <v>1.0767123287671232</v>
      </c>
      <c r="O654" s="755"/>
      <c r="P654" s="756" t="s">
        <v>600</v>
      </c>
      <c r="Q654" s="759">
        <v>31888.5</v>
      </c>
      <c r="R654" s="760">
        <v>46661</v>
      </c>
      <c r="S654" s="122" t="s">
        <v>777</v>
      </c>
      <c r="T654" s="122"/>
      <c r="U654" s="246"/>
      <c r="V654" s="247"/>
    </row>
    <row r="655" spans="1:22" x14ac:dyDescent="0.25">
      <c r="A655" s="755">
        <v>26</v>
      </c>
      <c r="B655" s="391"/>
      <c r="C655" s="755"/>
      <c r="D655" s="755" t="s">
        <v>391</v>
      </c>
      <c r="E655" s="755" t="s">
        <v>303</v>
      </c>
      <c r="F655" s="755" t="s">
        <v>620</v>
      </c>
      <c r="G655" s="755"/>
      <c r="H655" s="755"/>
      <c r="I655" s="756" t="s">
        <v>304</v>
      </c>
      <c r="J655" s="755" t="s">
        <v>333</v>
      </c>
      <c r="K655" s="757">
        <v>45901</v>
      </c>
      <c r="L655" s="757">
        <v>45901</v>
      </c>
      <c r="M655" s="726">
        <v>46265</v>
      </c>
      <c r="N655" s="758">
        <v>1</v>
      </c>
      <c r="O655" s="755"/>
      <c r="P655" s="756" t="s">
        <v>600</v>
      </c>
      <c r="Q655" s="759">
        <v>18238.5</v>
      </c>
      <c r="R655" s="760">
        <v>46661</v>
      </c>
      <c r="S655" s="122" t="s">
        <v>777</v>
      </c>
      <c r="T655" s="122"/>
      <c r="U655" s="246"/>
      <c r="V655" s="247"/>
    </row>
    <row r="656" spans="1:22" x14ac:dyDescent="0.25">
      <c r="A656" s="755">
        <v>27</v>
      </c>
      <c r="B656" s="391"/>
      <c r="C656" s="755"/>
      <c r="D656" s="755" t="s">
        <v>395</v>
      </c>
      <c r="E656" s="755" t="s">
        <v>303</v>
      </c>
      <c r="F656" s="755" t="s">
        <v>611</v>
      </c>
      <c r="G656" s="755"/>
      <c r="H656" s="755" t="s">
        <v>616</v>
      </c>
      <c r="I656" s="756" t="s">
        <v>304</v>
      </c>
      <c r="J656" s="755" t="s">
        <v>333</v>
      </c>
      <c r="K656" s="757">
        <v>45978</v>
      </c>
      <c r="L656" s="757">
        <v>45978</v>
      </c>
      <c r="M656" s="726">
        <v>46265</v>
      </c>
      <c r="N656" s="758">
        <v>0.78904109589041094</v>
      </c>
      <c r="O656" s="755"/>
      <c r="P656" s="756" t="s">
        <v>600</v>
      </c>
      <c r="Q656" s="759">
        <v>27688.5</v>
      </c>
      <c r="R656" s="760">
        <v>46661</v>
      </c>
      <c r="S656" s="122" t="s">
        <v>777</v>
      </c>
      <c r="T656" s="122"/>
      <c r="U656" s="246"/>
      <c r="V656" s="247"/>
    </row>
    <row r="657" spans="1:22" x14ac:dyDescent="0.25">
      <c r="A657" s="755">
        <v>28</v>
      </c>
      <c r="B657" s="391"/>
      <c r="C657" s="755"/>
      <c r="D657" s="755" t="s">
        <v>397</v>
      </c>
      <c r="E657" s="755" t="s">
        <v>303</v>
      </c>
      <c r="F657" s="755" t="s">
        <v>620</v>
      </c>
      <c r="G657" s="755"/>
      <c r="H657" s="755"/>
      <c r="I657" s="756" t="s">
        <v>304</v>
      </c>
      <c r="J657" s="755" t="s">
        <v>333</v>
      </c>
      <c r="K657" s="757">
        <v>46006</v>
      </c>
      <c r="L657" s="757">
        <v>46006</v>
      </c>
      <c r="M657" s="726">
        <v>46265</v>
      </c>
      <c r="N657" s="758">
        <v>0.71232876712328763</v>
      </c>
      <c r="O657" s="755"/>
      <c r="P657" s="756" t="s">
        <v>600</v>
      </c>
      <c r="Q657" s="759">
        <v>31888.5</v>
      </c>
      <c r="R657" s="760">
        <v>46661</v>
      </c>
      <c r="S657" s="122" t="s">
        <v>777</v>
      </c>
      <c r="T657" s="122"/>
      <c r="U657" s="246"/>
      <c r="V657" s="247"/>
    </row>
    <row r="658" spans="1:22" x14ac:dyDescent="0.25">
      <c r="A658" s="755">
        <v>29</v>
      </c>
      <c r="B658" s="391"/>
      <c r="C658" s="755"/>
      <c r="D658" s="755" t="s">
        <v>399</v>
      </c>
      <c r="E658" s="755" t="s">
        <v>303</v>
      </c>
      <c r="F658" s="755" t="s">
        <v>620</v>
      </c>
      <c r="G658" s="755"/>
      <c r="H658" s="755"/>
      <c r="I658" s="756" t="s">
        <v>304</v>
      </c>
      <c r="J658" s="755" t="s">
        <v>356</v>
      </c>
      <c r="K658" s="757">
        <v>46006</v>
      </c>
      <c r="L658" s="757">
        <v>46006</v>
      </c>
      <c r="M658" s="726">
        <v>46265</v>
      </c>
      <c r="N658" s="758">
        <v>0.71232876712328763</v>
      </c>
      <c r="O658" s="755"/>
      <c r="P658" s="756" t="s">
        <v>600</v>
      </c>
      <c r="Q658" s="759">
        <v>21388.5</v>
      </c>
      <c r="R658" s="760">
        <v>46661</v>
      </c>
      <c r="S658" s="122" t="s">
        <v>777</v>
      </c>
      <c r="T658" s="122"/>
      <c r="U658" s="246"/>
      <c r="V658" s="247"/>
    </row>
    <row r="659" spans="1:22" x14ac:dyDescent="0.25">
      <c r="A659" s="755">
        <v>30</v>
      </c>
      <c r="B659" s="422"/>
      <c r="C659" s="755"/>
      <c r="D659" s="755" t="s">
        <v>381</v>
      </c>
      <c r="E659" s="755"/>
      <c r="F659" s="755" t="s">
        <v>611</v>
      </c>
      <c r="G659" s="755" t="s">
        <v>612</v>
      </c>
      <c r="H659" s="755" t="s">
        <v>616</v>
      </c>
      <c r="I659" s="756"/>
      <c r="J659" s="755" t="s">
        <v>309</v>
      </c>
      <c r="K659" s="757">
        <v>46055</v>
      </c>
      <c r="L659" s="757">
        <v>46055</v>
      </c>
      <c r="M659" s="726">
        <v>46265</v>
      </c>
      <c r="N659" s="758">
        <v>0.57808219178082187</v>
      </c>
      <c r="O659" s="755"/>
      <c r="P659" s="756" t="s">
        <v>600</v>
      </c>
      <c r="Q659" s="759">
        <v>16138.5</v>
      </c>
      <c r="R659" s="760">
        <v>46661</v>
      </c>
      <c r="S659" s="122" t="s">
        <v>777</v>
      </c>
      <c r="T659" s="122"/>
      <c r="U659" s="246"/>
      <c r="V659" s="247"/>
    </row>
    <row r="660" spans="1:22" x14ac:dyDescent="0.25">
      <c r="A660" s="755">
        <v>31</v>
      </c>
      <c r="B660" s="422"/>
      <c r="C660" s="755"/>
      <c r="D660" s="755" t="s">
        <v>352</v>
      </c>
      <c r="E660" s="755"/>
      <c r="F660" s="755" t="s">
        <v>611</v>
      </c>
      <c r="G660" s="755" t="s">
        <v>612</v>
      </c>
      <c r="H660" s="755" t="s">
        <v>616</v>
      </c>
      <c r="I660" s="756"/>
      <c r="J660" s="755" t="s">
        <v>356</v>
      </c>
      <c r="K660" s="757">
        <v>46083</v>
      </c>
      <c r="L660" s="757">
        <v>46083</v>
      </c>
      <c r="M660" s="726">
        <v>46265</v>
      </c>
      <c r="N660" s="758">
        <v>0.50136986301369868</v>
      </c>
      <c r="O660" s="755"/>
      <c r="P660" s="756" t="s">
        <v>600</v>
      </c>
      <c r="Q660" s="759">
        <v>16138.5</v>
      </c>
      <c r="R660" s="760">
        <v>46661</v>
      </c>
      <c r="S660" s="122" t="s">
        <v>777</v>
      </c>
      <c r="T660" s="122"/>
      <c r="U660" s="246"/>
      <c r="V660" s="247"/>
    </row>
    <row r="661" spans="1:22" x14ac:dyDescent="0.25">
      <c r="A661" s="755">
        <v>32</v>
      </c>
      <c r="B661" s="422"/>
      <c r="C661" s="755"/>
      <c r="D661" s="755" t="s">
        <v>414</v>
      </c>
      <c r="E661" s="755"/>
      <c r="F661" s="755" t="s">
        <v>620</v>
      </c>
      <c r="G661" s="755"/>
      <c r="H661" s="755"/>
      <c r="I661" s="756"/>
      <c r="J661" s="755" t="s">
        <v>333</v>
      </c>
      <c r="K661" s="757">
        <v>46104</v>
      </c>
      <c r="L661" s="757">
        <v>46104</v>
      </c>
      <c r="M661" s="726">
        <v>46265</v>
      </c>
      <c r="N661" s="758">
        <v>0.44383561643835617</v>
      </c>
      <c r="O661" s="755"/>
      <c r="P661" s="756" t="s">
        <v>600</v>
      </c>
      <c r="Q661" s="759">
        <v>35038.5</v>
      </c>
      <c r="R661" s="760">
        <v>46661</v>
      </c>
      <c r="S661" s="122" t="s">
        <v>777</v>
      </c>
      <c r="T661" s="122"/>
      <c r="U661" s="246"/>
      <c r="V661" s="247"/>
    </row>
    <row r="662" spans="1:22" x14ac:dyDescent="0.25">
      <c r="A662" s="755">
        <v>33</v>
      </c>
      <c r="B662" s="422"/>
      <c r="C662" s="755"/>
      <c r="D662" s="755" t="s">
        <v>648</v>
      </c>
      <c r="E662" s="755"/>
      <c r="F662" s="755"/>
      <c r="G662" s="755"/>
      <c r="H662" s="755"/>
      <c r="I662" s="756"/>
      <c r="J662" s="755" t="s">
        <v>650</v>
      </c>
      <c r="K662" s="757">
        <v>46155</v>
      </c>
      <c r="L662" s="757"/>
      <c r="M662" s="726"/>
      <c r="N662" s="758">
        <v>2.7397260273972603E-3</v>
      </c>
      <c r="O662" s="755"/>
      <c r="P662" s="756" t="s">
        <v>600</v>
      </c>
      <c r="Q662" s="759">
        <v>37138.5</v>
      </c>
      <c r="R662" s="760">
        <v>46661</v>
      </c>
      <c r="S662" s="122" t="s">
        <v>777</v>
      </c>
      <c r="T662" s="122"/>
      <c r="U662" s="246"/>
      <c r="V662" s="247"/>
    </row>
    <row r="663" spans="1:22" x14ac:dyDescent="0.25">
      <c r="A663" s="755">
        <v>34</v>
      </c>
      <c r="B663" s="422"/>
      <c r="C663" s="755"/>
      <c r="D663" s="755" t="s">
        <v>649</v>
      </c>
      <c r="E663" s="755"/>
      <c r="F663" s="755"/>
      <c r="G663" s="755"/>
      <c r="H663" s="755"/>
      <c r="I663" s="756"/>
      <c r="J663" s="755" t="s">
        <v>650</v>
      </c>
      <c r="K663" s="757">
        <v>46132</v>
      </c>
      <c r="L663" s="757"/>
      <c r="M663" s="726"/>
      <c r="N663" s="758">
        <v>2.7397260273972603E-3</v>
      </c>
      <c r="O663" s="755"/>
      <c r="P663" s="756" t="s">
        <v>600</v>
      </c>
      <c r="Q663" s="759">
        <v>40288.5</v>
      </c>
      <c r="R663" s="760">
        <v>46661</v>
      </c>
      <c r="S663" s="122" t="s">
        <v>777</v>
      </c>
      <c r="T663" s="122"/>
      <c r="U663" s="246"/>
      <c r="V663" s="247"/>
    </row>
    <row r="664" spans="1:22" x14ac:dyDescent="0.25">
      <c r="A664" s="755">
        <v>35</v>
      </c>
      <c r="B664" s="756"/>
      <c r="C664" s="755"/>
      <c r="D664" s="755" t="s">
        <v>416</v>
      </c>
      <c r="E664" s="755"/>
      <c r="F664" s="755" t="s">
        <v>611</v>
      </c>
      <c r="G664" s="755"/>
      <c r="H664" s="755"/>
      <c r="I664" s="756"/>
      <c r="J664" s="755"/>
      <c r="K664" s="757">
        <v>46211</v>
      </c>
      <c r="L664" s="757"/>
      <c r="M664" s="726"/>
      <c r="N664" s="755"/>
      <c r="O664" s="755"/>
      <c r="P664" s="756" t="s">
        <v>600</v>
      </c>
      <c r="Q664" s="759">
        <v>40288.5</v>
      </c>
      <c r="R664" s="760">
        <v>46661</v>
      </c>
      <c r="S664" s="122" t="s">
        <v>777</v>
      </c>
      <c r="T664" s="122"/>
      <c r="U664" s="246"/>
      <c r="V664" s="247"/>
    </row>
    <row r="665" spans="1:22" x14ac:dyDescent="0.25">
      <c r="A665" s="778">
        <v>1</v>
      </c>
      <c r="B665" s="779"/>
      <c r="C665" s="778"/>
      <c r="D665" s="778" t="s">
        <v>302</v>
      </c>
      <c r="E665" s="778" t="s">
        <v>303</v>
      </c>
      <c r="F665" s="778" t="s">
        <v>611</v>
      </c>
      <c r="G665" s="778" t="s">
        <v>612</v>
      </c>
      <c r="H665" s="778"/>
      <c r="I665" s="779" t="s">
        <v>304</v>
      </c>
      <c r="J665" s="778" t="s">
        <v>305</v>
      </c>
      <c r="K665" s="780">
        <v>44566</v>
      </c>
      <c r="L665" s="780">
        <v>45170</v>
      </c>
      <c r="M665" s="726">
        <v>46265</v>
      </c>
      <c r="N665" s="781">
        <v>3.0027397260273974</v>
      </c>
      <c r="O665" s="778">
        <v>65</v>
      </c>
      <c r="P665" s="779" t="s">
        <v>600</v>
      </c>
      <c r="Q665" s="782">
        <v>33988.5</v>
      </c>
      <c r="R665" s="783">
        <v>46692</v>
      </c>
      <c r="S665" s="122" t="s">
        <v>777</v>
      </c>
      <c r="T665" s="423">
        <v>510559.0575</v>
      </c>
      <c r="U665" s="246"/>
      <c r="V665" s="247"/>
    </row>
    <row r="666" spans="1:22" x14ac:dyDescent="0.25">
      <c r="A666" s="778">
        <v>2</v>
      </c>
      <c r="B666" s="779"/>
      <c r="C666" s="778"/>
      <c r="D666" s="778" t="s">
        <v>308</v>
      </c>
      <c r="E666" s="778" t="s">
        <v>303</v>
      </c>
      <c r="F666" s="778" t="s">
        <v>611</v>
      </c>
      <c r="G666" s="778" t="s">
        <v>612</v>
      </c>
      <c r="H666" s="778" t="s">
        <v>616</v>
      </c>
      <c r="I666" s="779" t="s">
        <v>304</v>
      </c>
      <c r="J666" s="778" t="s">
        <v>309</v>
      </c>
      <c r="K666" s="780">
        <v>44571</v>
      </c>
      <c r="L666" s="780">
        <v>45170</v>
      </c>
      <c r="M666" s="726">
        <v>46265</v>
      </c>
      <c r="N666" s="781">
        <v>3.0027397260273974</v>
      </c>
      <c r="O666" s="778">
        <v>68</v>
      </c>
      <c r="P666" s="779" t="s">
        <v>600</v>
      </c>
      <c r="Q666" s="782">
        <v>55116.6</v>
      </c>
      <c r="R666" s="783">
        <v>46692</v>
      </c>
      <c r="S666" s="122" t="s">
        <v>777</v>
      </c>
      <c r="T666" s="122"/>
      <c r="U666" s="246"/>
      <c r="V666" s="247"/>
    </row>
    <row r="667" spans="1:22" x14ac:dyDescent="0.25">
      <c r="A667" s="779">
        <v>3</v>
      </c>
      <c r="B667" s="779"/>
      <c r="C667" s="778"/>
      <c r="D667" s="778" t="s">
        <v>312</v>
      </c>
      <c r="E667" s="778" t="s">
        <v>303</v>
      </c>
      <c r="F667" s="778" t="s">
        <v>611</v>
      </c>
      <c r="G667" s="778" t="s">
        <v>612</v>
      </c>
      <c r="H667" s="778"/>
      <c r="I667" s="779" t="s">
        <v>304</v>
      </c>
      <c r="J667" s="778" t="s">
        <v>305</v>
      </c>
      <c r="K667" s="780">
        <v>44571</v>
      </c>
      <c r="L667" s="780">
        <v>45170</v>
      </c>
      <c r="M667" s="726">
        <v>46265</v>
      </c>
      <c r="N667" s="784">
        <v>3.0027397260273974</v>
      </c>
      <c r="O667" s="779">
        <v>68</v>
      </c>
      <c r="P667" s="779" t="s">
        <v>600</v>
      </c>
      <c r="Q667" s="782">
        <v>45390.45</v>
      </c>
      <c r="R667" s="783">
        <v>46692</v>
      </c>
      <c r="S667" s="122" t="s">
        <v>928</v>
      </c>
      <c r="T667" s="122"/>
      <c r="U667" s="246"/>
      <c r="V667" s="247"/>
    </row>
    <row r="668" spans="1:22" x14ac:dyDescent="0.25">
      <c r="A668" s="779">
        <v>4</v>
      </c>
      <c r="B668" s="779"/>
      <c r="C668" s="778"/>
      <c r="D668" s="778" t="s">
        <v>315</v>
      </c>
      <c r="E668" s="778" t="s">
        <v>303</v>
      </c>
      <c r="F668" s="778" t="s">
        <v>611</v>
      </c>
      <c r="G668" s="778" t="s">
        <v>612</v>
      </c>
      <c r="H668" s="778"/>
      <c r="I668" s="779" t="s">
        <v>304</v>
      </c>
      <c r="J668" s="778" t="s">
        <v>316</v>
      </c>
      <c r="K668" s="780">
        <v>44571</v>
      </c>
      <c r="L668" s="780">
        <v>45170</v>
      </c>
      <c r="M668" s="726">
        <v>46265</v>
      </c>
      <c r="N668" s="784">
        <v>3.0027397260273974</v>
      </c>
      <c r="O668" s="785">
        <v>68</v>
      </c>
      <c r="P668" s="785" t="s">
        <v>600</v>
      </c>
      <c r="Q668" s="782">
        <v>47355</v>
      </c>
      <c r="R668" s="783">
        <v>46692</v>
      </c>
      <c r="S668" s="122" t="s">
        <v>777</v>
      </c>
      <c r="T668" s="122"/>
      <c r="U668" s="246"/>
      <c r="V668" s="247"/>
    </row>
    <row r="669" spans="1:22" x14ac:dyDescent="0.25">
      <c r="A669" s="778">
        <v>5</v>
      </c>
      <c r="B669" s="779"/>
      <c r="C669" s="778"/>
      <c r="D669" s="778" t="s">
        <v>319</v>
      </c>
      <c r="E669" s="778" t="s">
        <v>303</v>
      </c>
      <c r="F669" s="778" t="s">
        <v>611</v>
      </c>
      <c r="G669" s="778" t="s">
        <v>612</v>
      </c>
      <c r="H669" s="778" t="s">
        <v>616</v>
      </c>
      <c r="I669" s="779" t="s">
        <v>304</v>
      </c>
      <c r="J669" s="778" t="s">
        <v>309</v>
      </c>
      <c r="K669" s="780">
        <v>44571</v>
      </c>
      <c r="L669" s="780">
        <v>45170</v>
      </c>
      <c r="M669" s="726">
        <v>46265</v>
      </c>
      <c r="N669" s="784">
        <v>3.0027397260273974</v>
      </c>
      <c r="O669" s="779">
        <v>65</v>
      </c>
      <c r="P669" s="779" t="s">
        <v>600</v>
      </c>
      <c r="Q669" s="782">
        <v>21750.75</v>
      </c>
      <c r="R669" s="783">
        <v>46692</v>
      </c>
      <c r="S669" s="122" t="s">
        <v>777</v>
      </c>
      <c r="T669" s="122"/>
      <c r="U669" s="246"/>
      <c r="V669" s="247"/>
    </row>
    <row r="670" spans="1:22" x14ac:dyDescent="0.25">
      <c r="A670" s="778">
        <v>6</v>
      </c>
      <c r="B670" s="779"/>
      <c r="C670" s="778"/>
      <c r="D670" s="778" t="s">
        <v>325</v>
      </c>
      <c r="E670" s="778" t="s">
        <v>303</v>
      </c>
      <c r="F670" s="778" t="s">
        <v>611</v>
      </c>
      <c r="G670" s="778" t="s">
        <v>612</v>
      </c>
      <c r="H670" s="778" t="s">
        <v>619</v>
      </c>
      <c r="I670" s="779" t="s">
        <v>304</v>
      </c>
      <c r="J670" s="778" t="s">
        <v>305</v>
      </c>
      <c r="K670" s="780">
        <v>44571</v>
      </c>
      <c r="L670" s="780">
        <v>45170</v>
      </c>
      <c r="M670" s="726">
        <v>46265</v>
      </c>
      <c r="N670" s="781">
        <v>3.0027397260273974</v>
      </c>
      <c r="O670" s="778">
        <v>60</v>
      </c>
      <c r="P670" s="779" t="s">
        <v>600</v>
      </c>
      <c r="Q670" s="782">
        <v>40461.75</v>
      </c>
      <c r="R670" s="783">
        <v>46692</v>
      </c>
      <c r="S670" s="122" t="s">
        <v>777</v>
      </c>
      <c r="T670" s="122"/>
      <c r="U670" s="246"/>
      <c r="V670" s="247"/>
    </row>
    <row r="671" spans="1:22" x14ac:dyDescent="0.25">
      <c r="A671" s="778">
        <v>7</v>
      </c>
      <c r="B671" s="779"/>
      <c r="C671" s="778"/>
      <c r="D671" s="778" t="s">
        <v>328</v>
      </c>
      <c r="E671" s="778" t="s">
        <v>303</v>
      </c>
      <c r="F671" s="778" t="s">
        <v>611</v>
      </c>
      <c r="G671" s="778" t="s">
        <v>612</v>
      </c>
      <c r="H671" s="778" t="s">
        <v>621</v>
      </c>
      <c r="I671" s="779" t="s">
        <v>304</v>
      </c>
      <c r="J671" s="778" t="s">
        <v>329</v>
      </c>
      <c r="K671" s="780">
        <v>44571</v>
      </c>
      <c r="L671" s="780">
        <v>45170</v>
      </c>
      <c r="M671" s="726">
        <v>46265</v>
      </c>
      <c r="N671" s="781">
        <v>3.0027397260273974</v>
      </c>
      <c r="O671" s="778">
        <v>48</v>
      </c>
      <c r="P671" s="779" t="s">
        <v>600</v>
      </c>
      <c r="Q671" s="782">
        <v>5587.7955000000002</v>
      </c>
      <c r="R671" s="783">
        <v>46692</v>
      </c>
      <c r="S671" s="122" t="s">
        <v>777</v>
      </c>
      <c r="T671" s="122"/>
      <c r="U671" s="246"/>
      <c r="V671" s="247"/>
    </row>
    <row r="672" spans="1:22" x14ac:dyDescent="0.25">
      <c r="A672" s="778">
        <v>8</v>
      </c>
      <c r="B672" s="779"/>
      <c r="C672" s="778"/>
      <c r="D672" s="778" t="s">
        <v>332</v>
      </c>
      <c r="E672" s="778" t="s">
        <v>303</v>
      </c>
      <c r="F672" s="778" t="s">
        <v>611</v>
      </c>
      <c r="G672" s="778" t="s">
        <v>612</v>
      </c>
      <c r="H672" s="778" t="s">
        <v>621</v>
      </c>
      <c r="I672" s="779" t="s">
        <v>304</v>
      </c>
      <c r="J672" s="778" t="s">
        <v>333</v>
      </c>
      <c r="K672" s="780">
        <v>44566</v>
      </c>
      <c r="L672" s="780">
        <v>45170</v>
      </c>
      <c r="M672" s="726">
        <v>46265</v>
      </c>
      <c r="N672" s="781">
        <v>3.0027397260273974</v>
      </c>
      <c r="O672" s="778">
        <v>35</v>
      </c>
      <c r="P672" s="779" t="s">
        <v>600</v>
      </c>
      <c r="Q672" s="782">
        <v>12988.5</v>
      </c>
      <c r="R672" s="783">
        <v>46692</v>
      </c>
      <c r="S672" s="122" t="s">
        <v>777</v>
      </c>
      <c r="T672" s="122"/>
      <c r="U672" s="246"/>
      <c r="V672" s="247"/>
    </row>
    <row r="673" spans="1:22" x14ac:dyDescent="0.25">
      <c r="A673" s="778">
        <v>9</v>
      </c>
      <c r="B673" s="779"/>
      <c r="C673" s="778"/>
      <c r="D673" s="778" t="s">
        <v>308</v>
      </c>
      <c r="E673" s="778" t="s">
        <v>303</v>
      </c>
      <c r="F673" s="778" t="s">
        <v>620</v>
      </c>
      <c r="G673" s="778"/>
      <c r="H673" s="778"/>
      <c r="I673" s="779" t="s">
        <v>336</v>
      </c>
      <c r="J673" s="778" t="s">
        <v>337</v>
      </c>
      <c r="K673" s="780">
        <v>44566</v>
      </c>
      <c r="L673" s="780">
        <v>45170</v>
      </c>
      <c r="M673" s="726">
        <v>46265</v>
      </c>
      <c r="N673" s="781">
        <v>3.0027397260273974</v>
      </c>
      <c r="O673" s="778">
        <v>59</v>
      </c>
      <c r="P673" s="779" t="s">
        <v>600</v>
      </c>
      <c r="Q673" s="782">
        <v>69688.5</v>
      </c>
      <c r="R673" s="783">
        <v>46692</v>
      </c>
      <c r="S673" s="122" t="s">
        <v>777</v>
      </c>
      <c r="T673" s="122"/>
      <c r="U673" s="246"/>
      <c r="V673" s="247"/>
    </row>
    <row r="674" spans="1:22" x14ac:dyDescent="0.25">
      <c r="A674" s="778">
        <v>10</v>
      </c>
      <c r="B674" s="779"/>
      <c r="C674" s="778"/>
      <c r="D674" s="778" t="s">
        <v>340</v>
      </c>
      <c r="E674" s="778" t="s">
        <v>303</v>
      </c>
      <c r="F674" s="778" t="s">
        <v>620</v>
      </c>
      <c r="G674" s="778"/>
      <c r="H674" s="778"/>
      <c r="I674" s="779" t="s">
        <v>304</v>
      </c>
      <c r="J674" s="778" t="s">
        <v>305</v>
      </c>
      <c r="K674" s="780">
        <v>44571</v>
      </c>
      <c r="L674" s="780">
        <v>45170</v>
      </c>
      <c r="M674" s="726">
        <v>46265</v>
      </c>
      <c r="N674" s="781">
        <v>3.0027397260273974</v>
      </c>
      <c r="O674" s="778">
        <v>52</v>
      </c>
      <c r="P674" s="779" t="s">
        <v>600</v>
      </c>
      <c r="Q674" s="782">
        <v>6688.5</v>
      </c>
      <c r="R674" s="783">
        <v>46692</v>
      </c>
      <c r="S674" s="122" t="s">
        <v>777</v>
      </c>
      <c r="T674" s="122"/>
      <c r="U674" s="246"/>
      <c r="V674" s="247"/>
    </row>
    <row r="675" spans="1:22" x14ac:dyDescent="0.25">
      <c r="A675" s="778">
        <v>11</v>
      </c>
      <c r="B675" s="779"/>
      <c r="C675" s="778"/>
      <c r="D675" s="778" t="s">
        <v>343</v>
      </c>
      <c r="E675" s="778" t="s">
        <v>303</v>
      </c>
      <c r="F675" s="778" t="s">
        <v>611</v>
      </c>
      <c r="G675" s="778" t="s">
        <v>612</v>
      </c>
      <c r="H675" s="778" t="s">
        <v>616</v>
      </c>
      <c r="I675" s="779" t="s">
        <v>304</v>
      </c>
      <c r="J675" s="778" t="s">
        <v>316</v>
      </c>
      <c r="K675" s="780">
        <v>44571</v>
      </c>
      <c r="L675" s="780">
        <v>45170</v>
      </c>
      <c r="M675" s="726">
        <v>46265</v>
      </c>
      <c r="N675" s="781">
        <v>3.0027397260273974</v>
      </c>
      <c r="O675" s="778">
        <v>63</v>
      </c>
      <c r="P675" s="779" t="s">
        <v>600</v>
      </c>
      <c r="Q675" s="782">
        <v>38811.15</v>
      </c>
      <c r="R675" s="783">
        <v>46692</v>
      </c>
      <c r="S675" s="122" t="s">
        <v>777</v>
      </c>
      <c r="T675" s="122"/>
      <c r="U675" s="246"/>
      <c r="V675" s="247"/>
    </row>
    <row r="676" spans="1:22" x14ac:dyDescent="0.25">
      <c r="A676" s="778">
        <v>12</v>
      </c>
      <c r="B676" s="779"/>
      <c r="C676" s="778"/>
      <c r="D676" s="778" t="s">
        <v>346</v>
      </c>
      <c r="E676" s="778" t="s">
        <v>303</v>
      </c>
      <c r="F676" s="778" t="s">
        <v>611</v>
      </c>
      <c r="G676" s="778" t="s">
        <v>612</v>
      </c>
      <c r="H676" s="778"/>
      <c r="I676" s="779" t="s">
        <v>304</v>
      </c>
      <c r="J676" s="778" t="s">
        <v>333</v>
      </c>
      <c r="K676" s="780">
        <v>44608</v>
      </c>
      <c r="L676" s="780">
        <v>45170</v>
      </c>
      <c r="M676" s="726">
        <v>46265</v>
      </c>
      <c r="N676" s="781">
        <v>3.0027397260273974</v>
      </c>
      <c r="O676" s="778">
        <v>66</v>
      </c>
      <c r="P676" s="779" t="s">
        <v>600</v>
      </c>
      <c r="Q676" s="782">
        <v>45013.5</v>
      </c>
      <c r="R676" s="783">
        <v>46692</v>
      </c>
      <c r="S676" s="122" t="s">
        <v>777</v>
      </c>
      <c r="T676" s="122"/>
      <c r="U676" s="246"/>
      <c r="V676" s="247"/>
    </row>
    <row r="677" spans="1:22" x14ac:dyDescent="0.25">
      <c r="A677" s="778">
        <v>13</v>
      </c>
      <c r="B677" s="779"/>
      <c r="C677" s="778"/>
      <c r="D677" s="778" t="s">
        <v>349</v>
      </c>
      <c r="E677" s="778" t="s">
        <v>303</v>
      </c>
      <c r="F677" s="778" t="s">
        <v>620</v>
      </c>
      <c r="G677" s="778"/>
      <c r="H677" s="778"/>
      <c r="I677" s="779" t="s">
        <v>304</v>
      </c>
      <c r="J677" s="778" t="s">
        <v>333</v>
      </c>
      <c r="K677" s="780">
        <v>44816</v>
      </c>
      <c r="L677" s="780">
        <v>45170</v>
      </c>
      <c r="M677" s="726">
        <v>46265</v>
      </c>
      <c r="N677" s="781">
        <v>3.0027397260273974</v>
      </c>
      <c r="O677" s="778">
        <v>55</v>
      </c>
      <c r="P677" s="779" t="s">
        <v>600</v>
      </c>
      <c r="Q677" s="782">
        <v>26638.5</v>
      </c>
      <c r="R677" s="783">
        <v>46692</v>
      </c>
      <c r="S677" s="122" t="s">
        <v>777</v>
      </c>
      <c r="T677" s="122"/>
      <c r="U677" s="246"/>
      <c r="V677" s="247"/>
    </row>
    <row r="678" spans="1:22" x14ac:dyDescent="0.25">
      <c r="A678" s="778">
        <v>14</v>
      </c>
      <c r="B678" s="779"/>
      <c r="C678" s="778"/>
      <c r="D678" s="778" t="s">
        <v>352</v>
      </c>
      <c r="E678" s="778" t="s">
        <v>303</v>
      </c>
      <c r="F678" s="778" t="s">
        <v>611</v>
      </c>
      <c r="G678" s="778" t="s">
        <v>612</v>
      </c>
      <c r="H678" s="778"/>
      <c r="I678" s="779" t="s">
        <v>304</v>
      </c>
      <c r="J678" s="778" t="s">
        <v>333</v>
      </c>
      <c r="K678" s="780">
        <v>44809</v>
      </c>
      <c r="L678" s="780">
        <v>45170</v>
      </c>
      <c r="M678" s="726">
        <v>46265</v>
      </c>
      <c r="N678" s="781">
        <v>3.0027397260273974</v>
      </c>
      <c r="O678" s="778">
        <v>38</v>
      </c>
      <c r="P678" s="779" t="s">
        <v>600</v>
      </c>
      <c r="Q678" s="782">
        <v>26638.5</v>
      </c>
      <c r="R678" s="783">
        <v>46692</v>
      </c>
      <c r="S678" s="122" t="s">
        <v>777</v>
      </c>
      <c r="T678" s="122"/>
      <c r="U678" s="246"/>
      <c r="V678" s="247"/>
    </row>
    <row r="679" spans="1:22" x14ac:dyDescent="0.25">
      <c r="A679" s="778">
        <v>15</v>
      </c>
      <c r="B679" s="779"/>
      <c r="C679" s="778"/>
      <c r="D679" s="778" t="s">
        <v>355</v>
      </c>
      <c r="E679" s="778" t="s">
        <v>303</v>
      </c>
      <c r="F679" s="778" t="s">
        <v>620</v>
      </c>
      <c r="G679" s="778"/>
      <c r="H679" s="778"/>
      <c r="I679" s="779" t="s">
        <v>304</v>
      </c>
      <c r="J679" s="778" t="s">
        <v>356</v>
      </c>
      <c r="K679" s="780">
        <v>44831</v>
      </c>
      <c r="L679" s="780">
        <v>45170</v>
      </c>
      <c r="M679" s="726">
        <v>46265</v>
      </c>
      <c r="N679" s="781">
        <v>3.0027397260273974</v>
      </c>
      <c r="O679" s="778">
        <v>39</v>
      </c>
      <c r="P679" s="779" t="s">
        <v>600</v>
      </c>
      <c r="Q679" s="782">
        <v>26638.5</v>
      </c>
      <c r="R679" s="783">
        <v>46692</v>
      </c>
      <c r="S679" s="122" t="s">
        <v>777</v>
      </c>
      <c r="T679" s="122"/>
      <c r="U679" s="246"/>
      <c r="V679" s="247"/>
    </row>
    <row r="680" spans="1:22" x14ac:dyDescent="0.25">
      <c r="A680" s="778">
        <v>16</v>
      </c>
      <c r="B680" s="779"/>
      <c r="C680" s="778"/>
      <c r="D680" s="778" t="s">
        <v>359</v>
      </c>
      <c r="E680" s="778" t="s">
        <v>303</v>
      </c>
      <c r="F680" s="778" t="s">
        <v>620</v>
      </c>
      <c r="G680" s="778"/>
      <c r="H680" s="778"/>
      <c r="I680" s="779" t="s">
        <v>304</v>
      </c>
      <c r="J680" s="778" t="s">
        <v>333</v>
      </c>
      <c r="K680" s="780">
        <v>44970</v>
      </c>
      <c r="L680" s="780">
        <v>45170</v>
      </c>
      <c r="M680" s="726">
        <v>46265</v>
      </c>
      <c r="N680" s="781">
        <v>3.0027397260273974</v>
      </c>
      <c r="O680" s="778">
        <v>39</v>
      </c>
      <c r="P680" s="779" t="s">
        <v>600</v>
      </c>
      <c r="Q680" s="782">
        <v>21388.5</v>
      </c>
      <c r="R680" s="783">
        <v>46692</v>
      </c>
      <c r="S680" s="122" t="s">
        <v>777</v>
      </c>
      <c r="T680" s="122"/>
      <c r="U680" s="246"/>
      <c r="V680" s="247"/>
    </row>
    <row r="681" spans="1:22" x14ac:dyDescent="0.25">
      <c r="A681" s="779">
        <v>17</v>
      </c>
      <c r="B681" s="779"/>
      <c r="C681" s="778"/>
      <c r="D681" s="778" t="s">
        <v>362</v>
      </c>
      <c r="E681" s="778" t="s">
        <v>303</v>
      </c>
      <c r="F681" s="778" t="s">
        <v>620</v>
      </c>
      <c r="G681" s="778"/>
      <c r="H681" s="778"/>
      <c r="I681" s="779" t="s">
        <v>304</v>
      </c>
      <c r="J681" s="778" t="s">
        <v>305</v>
      </c>
      <c r="K681" s="780">
        <v>45152</v>
      </c>
      <c r="L681" s="780">
        <v>45170</v>
      </c>
      <c r="M681" s="726">
        <v>46265</v>
      </c>
      <c r="N681" s="784">
        <v>3.0027397260273974</v>
      </c>
      <c r="O681" s="779">
        <v>45</v>
      </c>
      <c r="P681" s="779" t="s">
        <v>600</v>
      </c>
      <c r="Q681" s="740">
        <v>29138.5</v>
      </c>
      <c r="R681" s="783">
        <v>46692</v>
      </c>
      <c r="S681" s="122" t="s">
        <v>777</v>
      </c>
      <c r="T681" s="122"/>
      <c r="U681" s="246"/>
      <c r="V681" s="247"/>
    </row>
    <row r="682" spans="1:22" x14ac:dyDescent="0.25">
      <c r="A682" s="778">
        <v>18</v>
      </c>
      <c r="B682" s="779"/>
      <c r="C682" s="778"/>
      <c r="D682" s="778" t="s">
        <v>359</v>
      </c>
      <c r="E682" s="778" t="s">
        <v>303</v>
      </c>
      <c r="F682" s="778" t="s">
        <v>611</v>
      </c>
      <c r="G682" s="778" t="s">
        <v>612</v>
      </c>
      <c r="H682" s="778" t="s">
        <v>616</v>
      </c>
      <c r="I682" s="779" t="s">
        <v>304</v>
      </c>
      <c r="J682" s="778" t="s">
        <v>333</v>
      </c>
      <c r="K682" s="780">
        <v>45236</v>
      </c>
      <c r="L682" s="780">
        <v>45236</v>
      </c>
      <c r="M682" s="726">
        <v>46265</v>
      </c>
      <c r="N682" s="781">
        <v>2.8219178082191783</v>
      </c>
      <c r="O682" s="778">
        <v>37</v>
      </c>
      <c r="P682" s="779" t="s">
        <v>600</v>
      </c>
      <c r="Q682" s="782">
        <v>25063.5</v>
      </c>
      <c r="R682" s="783">
        <v>46692</v>
      </c>
      <c r="S682" s="122" t="s">
        <v>777</v>
      </c>
      <c r="T682" s="122"/>
      <c r="U682" s="246"/>
      <c r="V682" s="247"/>
    </row>
    <row r="683" spans="1:22" x14ac:dyDescent="0.25">
      <c r="A683" s="778">
        <v>19</v>
      </c>
      <c r="B683" s="779"/>
      <c r="C683" s="778"/>
      <c r="D683" s="778" t="s">
        <v>367</v>
      </c>
      <c r="E683" s="778" t="s">
        <v>303</v>
      </c>
      <c r="F683" s="778" t="s">
        <v>611</v>
      </c>
      <c r="G683" s="778" t="s">
        <v>612</v>
      </c>
      <c r="H683" s="778"/>
      <c r="I683" s="779" t="s">
        <v>304</v>
      </c>
      <c r="J683" s="778" t="s">
        <v>368</v>
      </c>
      <c r="K683" s="780">
        <v>45411</v>
      </c>
      <c r="L683" s="780">
        <v>45411</v>
      </c>
      <c r="M683" s="726">
        <v>46265</v>
      </c>
      <c r="N683" s="781">
        <v>2.3424657534246576</v>
      </c>
      <c r="O683" s="778">
        <v>59</v>
      </c>
      <c r="P683" s="779" t="s">
        <v>600</v>
      </c>
      <c r="Q683" s="782">
        <v>68638.5</v>
      </c>
      <c r="R683" s="783">
        <v>46692</v>
      </c>
      <c r="S683" s="122" t="s">
        <v>777</v>
      </c>
      <c r="T683" s="122"/>
      <c r="U683" s="246"/>
      <c r="V683" s="247"/>
    </row>
    <row r="684" spans="1:22" x14ac:dyDescent="0.25">
      <c r="A684" s="778">
        <v>20</v>
      </c>
      <c r="B684" s="779"/>
      <c r="C684" s="778"/>
      <c r="D684" s="778" t="s">
        <v>371</v>
      </c>
      <c r="E684" s="778" t="s">
        <v>303</v>
      </c>
      <c r="F684" s="778" t="s">
        <v>611</v>
      </c>
      <c r="G684" s="778"/>
      <c r="H684" s="778" t="s">
        <v>621</v>
      </c>
      <c r="I684" s="779" t="s">
        <v>304</v>
      </c>
      <c r="J684" s="778" t="s">
        <v>333</v>
      </c>
      <c r="K684" s="780">
        <v>45454</v>
      </c>
      <c r="L684" s="780">
        <v>45454</v>
      </c>
      <c r="M684" s="726">
        <v>46265</v>
      </c>
      <c r="N684" s="781">
        <v>2.2246575342465755</v>
      </c>
      <c r="O684" s="778">
        <v>38</v>
      </c>
      <c r="P684" s="779" t="s">
        <v>600</v>
      </c>
      <c r="Q684" s="782">
        <v>35038.5</v>
      </c>
      <c r="R684" s="783">
        <v>46692</v>
      </c>
      <c r="S684" s="122" t="s">
        <v>777</v>
      </c>
      <c r="T684" s="122"/>
      <c r="U684" s="246"/>
      <c r="V684" s="247"/>
    </row>
    <row r="685" spans="1:22" x14ac:dyDescent="0.25">
      <c r="A685" s="778">
        <v>21</v>
      </c>
      <c r="B685" s="779"/>
      <c r="C685" s="778"/>
      <c r="D685" s="778" t="s">
        <v>374</v>
      </c>
      <c r="E685" s="778" t="s">
        <v>303</v>
      </c>
      <c r="F685" s="778" t="s">
        <v>620</v>
      </c>
      <c r="G685" s="778"/>
      <c r="H685" s="778"/>
      <c r="I685" s="779" t="s">
        <v>304</v>
      </c>
      <c r="J685" s="778" t="s">
        <v>333</v>
      </c>
      <c r="K685" s="780">
        <v>45600</v>
      </c>
      <c r="L685" s="780">
        <v>45600</v>
      </c>
      <c r="M685" s="726">
        <v>46265</v>
      </c>
      <c r="N685" s="781">
        <v>1.8246575342465754</v>
      </c>
      <c r="O685" s="778">
        <v>65</v>
      </c>
      <c r="P685" s="779" t="s">
        <v>600</v>
      </c>
      <c r="Q685" s="782">
        <v>44488.5</v>
      </c>
      <c r="R685" s="783">
        <v>46692</v>
      </c>
      <c r="S685" s="122" t="s">
        <v>777</v>
      </c>
      <c r="T685" s="122"/>
      <c r="U685" s="246"/>
      <c r="V685" s="247"/>
    </row>
    <row r="686" spans="1:22" x14ac:dyDescent="0.25">
      <c r="A686" s="778">
        <v>22</v>
      </c>
      <c r="B686" s="779"/>
      <c r="C686" s="778"/>
      <c r="D686" s="778" t="s">
        <v>380</v>
      </c>
      <c r="E686" s="778" t="s">
        <v>303</v>
      </c>
      <c r="F686" s="778" t="s">
        <v>611</v>
      </c>
      <c r="G686" s="778" t="s">
        <v>612</v>
      </c>
      <c r="H686" s="778" t="s">
        <v>616</v>
      </c>
      <c r="I686" s="779" t="s">
        <v>304</v>
      </c>
      <c r="J686" s="778" t="s">
        <v>309</v>
      </c>
      <c r="K686" s="780">
        <v>45677</v>
      </c>
      <c r="L686" s="780">
        <v>45677</v>
      </c>
      <c r="M686" s="726">
        <v>46265</v>
      </c>
      <c r="N686" s="781">
        <v>1.6136986301369862</v>
      </c>
      <c r="O686" s="778">
        <v>65</v>
      </c>
      <c r="P686" s="779" t="s">
        <v>600</v>
      </c>
      <c r="Q686" s="782">
        <v>52888.5</v>
      </c>
      <c r="R686" s="783">
        <v>46692</v>
      </c>
      <c r="S686" s="122" t="s">
        <v>777</v>
      </c>
      <c r="T686" s="122"/>
      <c r="U686" s="246"/>
      <c r="V686" s="247"/>
    </row>
    <row r="687" spans="1:22" x14ac:dyDescent="0.25">
      <c r="A687" s="778">
        <v>23</v>
      </c>
      <c r="B687" s="779"/>
      <c r="C687" s="778"/>
      <c r="D687" s="778" t="s">
        <v>384</v>
      </c>
      <c r="E687" s="778" t="s">
        <v>303</v>
      </c>
      <c r="F687" s="778" t="s">
        <v>611</v>
      </c>
      <c r="G687" s="778"/>
      <c r="H687" s="778"/>
      <c r="I687" s="779" t="s">
        <v>304</v>
      </c>
      <c r="J687" s="778" t="s">
        <v>333</v>
      </c>
      <c r="K687" s="780">
        <v>45831</v>
      </c>
      <c r="L687" s="780">
        <v>45831</v>
      </c>
      <c r="M687" s="726">
        <v>46265</v>
      </c>
      <c r="N687" s="781">
        <v>1.1917808219178083</v>
      </c>
      <c r="O687" s="778">
        <v>40</v>
      </c>
      <c r="P687" s="779" t="s">
        <v>600</v>
      </c>
      <c r="Q687" s="782">
        <v>31888.5</v>
      </c>
      <c r="R687" s="783">
        <v>46692</v>
      </c>
      <c r="S687" s="122" t="s">
        <v>777</v>
      </c>
      <c r="T687" s="122"/>
      <c r="U687" s="246"/>
      <c r="V687" s="247"/>
    </row>
    <row r="688" spans="1:22" x14ac:dyDescent="0.25">
      <c r="A688" s="779">
        <v>24</v>
      </c>
      <c r="B688" s="391"/>
      <c r="C688" s="778"/>
      <c r="D688" s="778" t="s">
        <v>386</v>
      </c>
      <c r="E688" s="778" t="s">
        <v>303</v>
      </c>
      <c r="F688" s="778" t="s">
        <v>620</v>
      </c>
      <c r="G688" s="778"/>
      <c r="H688" s="778"/>
      <c r="I688" s="779" t="s">
        <v>304</v>
      </c>
      <c r="J688" s="778" t="s">
        <v>333</v>
      </c>
      <c r="K688" s="780">
        <v>45887</v>
      </c>
      <c r="L688" s="780">
        <v>45887</v>
      </c>
      <c r="M688" s="726">
        <v>46265</v>
      </c>
      <c r="N688" s="784">
        <v>1.0383561643835617</v>
      </c>
      <c r="O688" s="778"/>
      <c r="P688" s="779" t="s">
        <v>600</v>
      </c>
      <c r="Q688" s="740">
        <v>23388.5</v>
      </c>
      <c r="R688" s="783">
        <v>46692</v>
      </c>
      <c r="S688" s="122" t="s">
        <v>777</v>
      </c>
      <c r="T688" s="122"/>
      <c r="U688" s="246"/>
      <c r="V688" s="247"/>
    </row>
    <row r="689" spans="1:22" x14ac:dyDescent="0.25">
      <c r="A689" s="778">
        <v>25</v>
      </c>
      <c r="B689" s="391"/>
      <c r="C689" s="778"/>
      <c r="D689" s="778" t="s">
        <v>388</v>
      </c>
      <c r="E689" s="778" t="s">
        <v>303</v>
      </c>
      <c r="F689" s="778" t="s">
        <v>620</v>
      </c>
      <c r="G689" s="778"/>
      <c r="H689" s="778"/>
      <c r="I689" s="779" t="s">
        <v>389</v>
      </c>
      <c r="J689" s="778" t="s">
        <v>333</v>
      </c>
      <c r="K689" s="780">
        <v>45873</v>
      </c>
      <c r="L689" s="780">
        <v>45873</v>
      </c>
      <c r="M689" s="726">
        <v>46265</v>
      </c>
      <c r="N689" s="781">
        <v>1.0767123287671232</v>
      </c>
      <c r="O689" s="778"/>
      <c r="P689" s="779" t="s">
        <v>600</v>
      </c>
      <c r="Q689" s="782">
        <v>31888.5</v>
      </c>
      <c r="R689" s="783">
        <v>46692</v>
      </c>
      <c r="S689" s="122" t="s">
        <v>777</v>
      </c>
      <c r="T689" s="122"/>
      <c r="U689" s="246"/>
      <c r="V689" s="247"/>
    </row>
    <row r="690" spans="1:22" x14ac:dyDescent="0.25">
      <c r="A690" s="778">
        <v>26</v>
      </c>
      <c r="B690" s="391"/>
      <c r="C690" s="778"/>
      <c r="D690" s="778" t="s">
        <v>391</v>
      </c>
      <c r="E690" s="778" t="s">
        <v>303</v>
      </c>
      <c r="F690" s="778" t="s">
        <v>620</v>
      </c>
      <c r="G690" s="778"/>
      <c r="H690" s="778"/>
      <c r="I690" s="779" t="s">
        <v>304</v>
      </c>
      <c r="J690" s="778" t="s">
        <v>333</v>
      </c>
      <c r="K690" s="780">
        <v>45901</v>
      </c>
      <c r="L690" s="780">
        <v>45901</v>
      </c>
      <c r="M690" s="726">
        <v>46265</v>
      </c>
      <c r="N690" s="781">
        <v>1</v>
      </c>
      <c r="O690" s="778"/>
      <c r="P690" s="779" t="s">
        <v>600</v>
      </c>
      <c r="Q690" s="782">
        <v>18238.5</v>
      </c>
      <c r="R690" s="783">
        <v>46692</v>
      </c>
      <c r="S690" s="122" t="s">
        <v>777</v>
      </c>
      <c r="T690" s="122"/>
      <c r="U690" s="246"/>
      <c r="V690" s="247"/>
    </row>
    <row r="691" spans="1:22" x14ac:dyDescent="0.25">
      <c r="A691" s="778">
        <v>27</v>
      </c>
      <c r="B691" s="391"/>
      <c r="C691" s="778"/>
      <c r="D691" s="778" t="s">
        <v>395</v>
      </c>
      <c r="E691" s="778" t="s">
        <v>303</v>
      </c>
      <c r="F691" s="778" t="s">
        <v>611</v>
      </c>
      <c r="G691" s="778"/>
      <c r="H691" s="778" t="s">
        <v>616</v>
      </c>
      <c r="I691" s="779" t="s">
        <v>304</v>
      </c>
      <c r="J691" s="778" t="s">
        <v>333</v>
      </c>
      <c r="K691" s="780">
        <v>45978</v>
      </c>
      <c r="L691" s="780">
        <v>45978</v>
      </c>
      <c r="M691" s="726">
        <v>46265</v>
      </c>
      <c r="N691" s="781">
        <v>0.78904109589041094</v>
      </c>
      <c r="O691" s="778"/>
      <c r="P691" s="779" t="s">
        <v>600</v>
      </c>
      <c r="Q691" s="782">
        <v>27688.5</v>
      </c>
      <c r="R691" s="783">
        <v>46692</v>
      </c>
      <c r="S691" s="122" t="s">
        <v>777</v>
      </c>
      <c r="T691" s="122"/>
      <c r="U691" s="246"/>
      <c r="V691" s="247"/>
    </row>
    <row r="692" spans="1:22" x14ac:dyDescent="0.25">
      <c r="A692" s="778">
        <v>28</v>
      </c>
      <c r="B692" s="391"/>
      <c r="C692" s="778"/>
      <c r="D692" s="778" t="s">
        <v>397</v>
      </c>
      <c r="E692" s="778" t="s">
        <v>303</v>
      </c>
      <c r="F692" s="778" t="s">
        <v>620</v>
      </c>
      <c r="G692" s="778"/>
      <c r="H692" s="778"/>
      <c r="I692" s="779" t="s">
        <v>304</v>
      </c>
      <c r="J692" s="778" t="s">
        <v>333</v>
      </c>
      <c r="K692" s="780">
        <v>46006</v>
      </c>
      <c r="L692" s="780">
        <v>46006</v>
      </c>
      <c r="M692" s="726">
        <v>46265</v>
      </c>
      <c r="N692" s="781">
        <v>0.71232876712328763</v>
      </c>
      <c r="O692" s="778"/>
      <c r="P692" s="779" t="s">
        <v>600</v>
      </c>
      <c r="Q692" s="782">
        <v>31888.5</v>
      </c>
      <c r="R692" s="783">
        <v>46692</v>
      </c>
      <c r="S692" s="122" t="s">
        <v>777</v>
      </c>
      <c r="T692" s="122"/>
      <c r="U692" s="246"/>
      <c r="V692" s="247"/>
    </row>
    <row r="693" spans="1:22" x14ac:dyDescent="0.25">
      <c r="A693" s="778">
        <v>29</v>
      </c>
      <c r="B693" s="391"/>
      <c r="C693" s="778"/>
      <c r="D693" s="778" t="s">
        <v>399</v>
      </c>
      <c r="E693" s="778" t="s">
        <v>303</v>
      </c>
      <c r="F693" s="778" t="s">
        <v>620</v>
      </c>
      <c r="G693" s="778"/>
      <c r="H693" s="778"/>
      <c r="I693" s="779" t="s">
        <v>304</v>
      </c>
      <c r="J693" s="778" t="s">
        <v>356</v>
      </c>
      <c r="K693" s="780">
        <v>46006</v>
      </c>
      <c r="L693" s="780">
        <v>46006</v>
      </c>
      <c r="M693" s="726">
        <v>46265</v>
      </c>
      <c r="N693" s="781">
        <v>0.71232876712328763</v>
      </c>
      <c r="O693" s="778"/>
      <c r="P693" s="779" t="s">
        <v>600</v>
      </c>
      <c r="Q693" s="782">
        <v>21388.5</v>
      </c>
      <c r="R693" s="783">
        <v>46692</v>
      </c>
      <c r="S693" s="122" t="s">
        <v>777</v>
      </c>
      <c r="T693" s="122"/>
      <c r="U693" s="246"/>
      <c r="V693" s="247"/>
    </row>
    <row r="694" spans="1:22" x14ac:dyDescent="0.25">
      <c r="A694" s="778">
        <v>30</v>
      </c>
      <c r="B694" s="422"/>
      <c r="C694" s="778"/>
      <c r="D694" s="778" t="s">
        <v>381</v>
      </c>
      <c r="E694" s="778"/>
      <c r="F694" s="778" t="s">
        <v>611</v>
      </c>
      <c r="G694" s="778" t="s">
        <v>612</v>
      </c>
      <c r="H694" s="778" t="s">
        <v>616</v>
      </c>
      <c r="I694" s="779"/>
      <c r="J694" s="778" t="s">
        <v>309</v>
      </c>
      <c r="K694" s="780">
        <v>46055</v>
      </c>
      <c r="L694" s="780">
        <v>46055</v>
      </c>
      <c r="M694" s="726">
        <v>46265</v>
      </c>
      <c r="N694" s="781">
        <v>0.57808219178082187</v>
      </c>
      <c r="O694" s="778"/>
      <c r="P694" s="779" t="s">
        <v>600</v>
      </c>
      <c r="Q694" s="782">
        <v>16138.5</v>
      </c>
      <c r="R694" s="783">
        <v>46692</v>
      </c>
      <c r="S694" s="122" t="s">
        <v>777</v>
      </c>
      <c r="T694" s="122"/>
      <c r="U694" s="246"/>
      <c r="V694" s="247"/>
    </row>
    <row r="695" spans="1:22" x14ac:dyDescent="0.25">
      <c r="A695" s="778">
        <v>31</v>
      </c>
      <c r="B695" s="422"/>
      <c r="C695" s="778"/>
      <c r="D695" s="778" t="s">
        <v>352</v>
      </c>
      <c r="E695" s="778"/>
      <c r="F695" s="778" t="s">
        <v>611</v>
      </c>
      <c r="G695" s="778" t="s">
        <v>612</v>
      </c>
      <c r="H695" s="778" t="s">
        <v>616</v>
      </c>
      <c r="I695" s="779"/>
      <c r="J695" s="778" t="s">
        <v>356</v>
      </c>
      <c r="K695" s="780">
        <v>46083</v>
      </c>
      <c r="L695" s="780">
        <v>46083</v>
      </c>
      <c r="M695" s="726">
        <v>46265</v>
      </c>
      <c r="N695" s="781">
        <v>0.50136986301369868</v>
      </c>
      <c r="O695" s="778"/>
      <c r="P695" s="779" t="s">
        <v>600</v>
      </c>
      <c r="Q695" s="782">
        <v>16138.5</v>
      </c>
      <c r="R695" s="783">
        <v>46692</v>
      </c>
      <c r="S695" s="122" t="s">
        <v>777</v>
      </c>
      <c r="T695" s="122"/>
      <c r="U695" s="246"/>
      <c r="V695" s="247"/>
    </row>
    <row r="696" spans="1:22" x14ac:dyDescent="0.25">
      <c r="A696" s="778">
        <v>32</v>
      </c>
      <c r="B696" s="422"/>
      <c r="C696" s="778"/>
      <c r="D696" s="778" t="s">
        <v>414</v>
      </c>
      <c r="E696" s="778"/>
      <c r="F696" s="778" t="s">
        <v>620</v>
      </c>
      <c r="G696" s="778"/>
      <c r="H696" s="778"/>
      <c r="I696" s="779"/>
      <c r="J696" s="778" t="s">
        <v>333</v>
      </c>
      <c r="K696" s="780">
        <v>46104</v>
      </c>
      <c r="L696" s="780">
        <v>46104</v>
      </c>
      <c r="M696" s="726">
        <v>46265</v>
      </c>
      <c r="N696" s="781">
        <v>0.44383561643835617</v>
      </c>
      <c r="O696" s="778"/>
      <c r="P696" s="779" t="s">
        <v>600</v>
      </c>
      <c r="Q696" s="782">
        <v>35038.5</v>
      </c>
      <c r="R696" s="783">
        <v>46692</v>
      </c>
      <c r="S696" s="122" t="s">
        <v>777</v>
      </c>
      <c r="T696" s="122"/>
      <c r="U696" s="246"/>
      <c r="V696" s="247"/>
    </row>
    <row r="697" spans="1:22" x14ac:dyDescent="0.25">
      <c r="A697" s="778">
        <v>33</v>
      </c>
      <c r="B697" s="422"/>
      <c r="C697" s="778"/>
      <c r="D697" s="778" t="s">
        <v>648</v>
      </c>
      <c r="E697" s="778"/>
      <c r="F697" s="778"/>
      <c r="G697" s="778"/>
      <c r="H697" s="778"/>
      <c r="I697" s="779"/>
      <c r="J697" s="778" t="s">
        <v>650</v>
      </c>
      <c r="K697" s="780">
        <v>46155</v>
      </c>
      <c r="L697" s="780"/>
      <c r="M697" s="726"/>
      <c r="N697" s="781">
        <v>2.7397260273972603E-3</v>
      </c>
      <c r="O697" s="778"/>
      <c r="P697" s="779" t="s">
        <v>600</v>
      </c>
      <c r="Q697" s="782">
        <v>37138.5</v>
      </c>
      <c r="R697" s="783">
        <v>46692</v>
      </c>
      <c r="S697" s="122" t="s">
        <v>777</v>
      </c>
      <c r="T697" s="122"/>
      <c r="U697" s="246"/>
      <c r="V697" s="247"/>
    </row>
    <row r="698" spans="1:22" x14ac:dyDescent="0.25">
      <c r="A698" s="778">
        <v>34</v>
      </c>
      <c r="B698" s="422"/>
      <c r="C698" s="778"/>
      <c r="D698" s="778" t="s">
        <v>649</v>
      </c>
      <c r="E698" s="778"/>
      <c r="F698" s="778"/>
      <c r="G698" s="778"/>
      <c r="H698" s="778"/>
      <c r="I698" s="779"/>
      <c r="J698" s="778" t="s">
        <v>650</v>
      </c>
      <c r="K698" s="780">
        <v>46132</v>
      </c>
      <c r="L698" s="780"/>
      <c r="M698" s="726"/>
      <c r="N698" s="781">
        <v>2.7397260273972603E-3</v>
      </c>
      <c r="O698" s="778"/>
      <c r="P698" s="779" t="s">
        <v>600</v>
      </c>
      <c r="Q698" s="782">
        <v>40288.5</v>
      </c>
      <c r="R698" s="783">
        <v>46692</v>
      </c>
      <c r="S698" s="122" t="s">
        <v>777</v>
      </c>
      <c r="T698" s="122"/>
      <c r="U698" s="246"/>
      <c r="V698" s="247"/>
    </row>
    <row r="699" spans="1:22" x14ac:dyDescent="0.25">
      <c r="A699" s="778">
        <v>35</v>
      </c>
      <c r="B699" s="779"/>
      <c r="C699" s="778"/>
      <c r="D699" s="778" t="s">
        <v>416</v>
      </c>
      <c r="E699" s="778"/>
      <c r="F699" s="778" t="s">
        <v>611</v>
      </c>
      <c r="G699" s="778"/>
      <c r="H699" s="778"/>
      <c r="I699" s="779"/>
      <c r="J699" s="778"/>
      <c r="K699" s="780">
        <v>46211</v>
      </c>
      <c r="L699" s="780"/>
      <c r="M699" s="726"/>
      <c r="N699" s="778"/>
      <c r="O699" s="778"/>
      <c r="P699" s="779" t="s">
        <v>600</v>
      </c>
      <c r="Q699" s="782">
        <v>40288.5</v>
      </c>
      <c r="R699" s="783">
        <v>46692</v>
      </c>
      <c r="S699" s="122" t="s">
        <v>777</v>
      </c>
      <c r="T699" s="122"/>
      <c r="U699" s="246"/>
      <c r="V699" s="247"/>
    </row>
    <row r="700" spans="1:22" x14ac:dyDescent="0.25">
      <c r="A700" s="763">
        <v>1</v>
      </c>
      <c r="B700" s="764"/>
      <c r="C700" s="763"/>
      <c r="D700" s="763" t="s">
        <v>302</v>
      </c>
      <c r="E700" s="763" t="s">
        <v>303</v>
      </c>
      <c r="F700" s="763" t="s">
        <v>611</v>
      </c>
      <c r="G700" s="763" t="s">
        <v>612</v>
      </c>
      <c r="H700" s="763"/>
      <c r="I700" s="764" t="s">
        <v>304</v>
      </c>
      <c r="J700" s="763" t="s">
        <v>305</v>
      </c>
      <c r="K700" s="765">
        <v>44566</v>
      </c>
      <c r="L700" s="765">
        <v>45170</v>
      </c>
      <c r="M700" s="726">
        <v>46265</v>
      </c>
      <c r="N700" s="766">
        <v>3.0027397260273974</v>
      </c>
      <c r="O700" s="763">
        <v>65</v>
      </c>
      <c r="P700" s="764" t="s">
        <v>600</v>
      </c>
      <c r="Q700" s="767">
        <v>33988.5</v>
      </c>
      <c r="R700" s="768">
        <v>46722</v>
      </c>
      <c r="S700" s="122" t="s">
        <v>777</v>
      </c>
      <c r="T700" s="423">
        <v>510559.0575</v>
      </c>
      <c r="U700" s="246"/>
      <c r="V700" s="247"/>
    </row>
    <row r="701" spans="1:22" x14ac:dyDescent="0.25">
      <c r="A701" s="763">
        <v>2</v>
      </c>
      <c r="B701" s="764"/>
      <c r="C701" s="763"/>
      <c r="D701" s="763" t="s">
        <v>308</v>
      </c>
      <c r="E701" s="763" t="s">
        <v>303</v>
      </c>
      <c r="F701" s="763" t="s">
        <v>611</v>
      </c>
      <c r="G701" s="763" t="s">
        <v>612</v>
      </c>
      <c r="H701" s="763" t="s">
        <v>616</v>
      </c>
      <c r="I701" s="764" t="s">
        <v>304</v>
      </c>
      <c r="J701" s="763" t="s">
        <v>309</v>
      </c>
      <c r="K701" s="765">
        <v>44571</v>
      </c>
      <c r="L701" s="765">
        <v>45170</v>
      </c>
      <c r="M701" s="726">
        <v>46265</v>
      </c>
      <c r="N701" s="766">
        <v>3.0027397260273974</v>
      </c>
      <c r="O701" s="763">
        <v>68</v>
      </c>
      <c r="P701" s="764" t="s">
        <v>600</v>
      </c>
      <c r="Q701" s="767">
        <v>55116.6</v>
      </c>
      <c r="R701" s="768">
        <v>46722</v>
      </c>
      <c r="S701" s="122" t="s">
        <v>777</v>
      </c>
      <c r="T701" s="122"/>
      <c r="U701" s="246"/>
      <c r="V701" s="247"/>
    </row>
    <row r="702" spans="1:22" x14ac:dyDescent="0.25">
      <c r="A702" s="764">
        <v>3</v>
      </c>
      <c r="B702" s="764"/>
      <c r="C702" s="763"/>
      <c r="D702" s="763" t="s">
        <v>312</v>
      </c>
      <c r="E702" s="763" t="s">
        <v>303</v>
      </c>
      <c r="F702" s="763" t="s">
        <v>611</v>
      </c>
      <c r="G702" s="763" t="s">
        <v>612</v>
      </c>
      <c r="H702" s="763"/>
      <c r="I702" s="764" t="s">
        <v>304</v>
      </c>
      <c r="J702" s="763" t="s">
        <v>305</v>
      </c>
      <c r="K702" s="765">
        <v>44571</v>
      </c>
      <c r="L702" s="765">
        <v>45170</v>
      </c>
      <c r="M702" s="726">
        <v>46265</v>
      </c>
      <c r="N702" s="769">
        <v>3.0027397260273974</v>
      </c>
      <c r="O702" s="764">
        <v>68</v>
      </c>
      <c r="P702" s="764" t="s">
        <v>600</v>
      </c>
      <c r="Q702" s="767">
        <v>45390.45</v>
      </c>
      <c r="R702" s="768">
        <v>46722</v>
      </c>
      <c r="S702" s="122" t="s">
        <v>928</v>
      </c>
      <c r="T702" s="122"/>
      <c r="U702" s="246"/>
      <c r="V702" s="247"/>
    </row>
    <row r="703" spans="1:22" x14ac:dyDescent="0.25">
      <c r="A703" s="764">
        <v>4</v>
      </c>
      <c r="B703" s="764"/>
      <c r="C703" s="763"/>
      <c r="D703" s="763" t="s">
        <v>315</v>
      </c>
      <c r="E703" s="763" t="s">
        <v>303</v>
      </c>
      <c r="F703" s="763" t="s">
        <v>611</v>
      </c>
      <c r="G703" s="763" t="s">
        <v>612</v>
      </c>
      <c r="H703" s="763"/>
      <c r="I703" s="764" t="s">
        <v>304</v>
      </c>
      <c r="J703" s="763" t="s">
        <v>316</v>
      </c>
      <c r="K703" s="765">
        <v>44571</v>
      </c>
      <c r="L703" s="765">
        <v>45170</v>
      </c>
      <c r="M703" s="726">
        <v>46265</v>
      </c>
      <c r="N703" s="769">
        <v>3.0027397260273974</v>
      </c>
      <c r="O703" s="770">
        <v>68</v>
      </c>
      <c r="P703" s="770" t="s">
        <v>600</v>
      </c>
      <c r="Q703" s="767">
        <v>47355</v>
      </c>
      <c r="R703" s="768">
        <v>46722</v>
      </c>
      <c r="S703" s="122" t="s">
        <v>777</v>
      </c>
      <c r="T703" s="122"/>
      <c r="U703" s="246"/>
      <c r="V703" s="247"/>
    </row>
    <row r="704" spans="1:22" x14ac:dyDescent="0.25">
      <c r="A704" s="763">
        <v>5</v>
      </c>
      <c r="B704" s="764"/>
      <c r="C704" s="763"/>
      <c r="D704" s="763" t="s">
        <v>319</v>
      </c>
      <c r="E704" s="763" t="s">
        <v>303</v>
      </c>
      <c r="F704" s="763" t="s">
        <v>611</v>
      </c>
      <c r="G704" s="763" t="s">
        <v>612</v>
      </c>
      <c r="H704" s="763" t="s">
        <v>616</v>
      </c>
      <c r="I704" s="764" t="s">
        <v>304</v>
      </c>
      <c r="J704" s="763" t="s">
        <v>309</v>
      </c>
      <c r="K704" s="765">
        <v>44571</v>
      </c>
      <c r="L704" s="765">
        <v>45170</v>
      </c>
      <c r="M704" s="726">
        <v>46265</v>
      </c>
      <c r="N704" s="769">
        <v>3.0027397260273974</v>
      </c>
      <c r="O704" s="764">
        <v>65</v>
      </c>
      <c r="P704" s="764" t="s">
        <v>600</v>
      </c>
      <c r="Q704" s="767">
        <v>21750.75</v>
      </c>
      <c r="R704" s="768">
        <v>46722</v>
      </c>
      <c r="S704" s="122" t="s">
        <v>777</v>
      </c>
      <c r="T704" s="122"/>
      <c r="U704" s="246"/>
      <c r="V704" s="247"/>
    </row>
    <row r="705" spans="1:22" x14ac:dyDescent="0.25">
      <c r="A705" s="763">
        <v>6</v>
      </c>
      <c r="B705" s="764"/>
      <c r="C705" s="763"/>
      <c r="D705" s="763" t="s">
        <v>325</v>
      </c>
      <c r="E705" s="763" t="s">
        <v>303</v>
      </c>
      <c r="F705" s="763" t="s">
        <v>611</v>
      </c>
      <c r="G705" s="763" t="s">
        <v>612</v>
      </c>
      <c r="H705" s="763" t="s">
        <v>619</v>
      </c>
      <c r="I705" s="764" t="s">
        <v>304</v>
      </c>
      <c r="J705" s="763" t="s">
        <v>305</v>
      </c>
      <c r="K705" s="765">
        <v>44571</v>
      </c>
      <c r="L705" s="765">
        <v>45170</v>
      </c>
      <c r="M705" s="726">
        <v>46265</v>
      </c>
      <c r="N705" s="766">
        <v>3.0027397260273974</v>
      </c>
      <c r="O705" s="763">
        <v>60</v>
      </c>
      <c r="P705" s="764" t="s">
        <v>600</v>
      </c>
      <c r="Q705" s="767">
        <v>40461.75</v>
      </c>
      <c r="R705" s="768">
        <v>46722</v>
      </c>
      <c r="S705" s="122" t="s">
        <v>777</v>
      </c>
      <c r="T705" s="122"/>
      <c r="U705" s="246"/>
      <c r="V705" s="247"/>
    </row>
    <row r="706" spans="1:22" x14ac:dyDescent="0.25">
      <c r="A706" s="763">
        <v>7</v>
      </c>
      <c r="B706" s="764"/>
      <c r="C706" s="763"/>
      <c r="D706" s="763" t="s">
        <v>328</v>
      </c>
      <c r="E706" s="763" t="s">
        <v>303</v>
      </c>
      <c r="F706" s="763" t="s">
        <v>611</v>
      </c>
      <c r="G706" s="763" t="s">
        <v>612</v>
      </c>
      <c r="H706" s="763" t="s">
        <v>621</v>
      </c>
      <c r="I706" s="764" t="s">
        <v>304</v>
      </c>
      <c r="J706" s="763" t="s">
        <v>329</v>
      </c>
      <c r="K706" s="765">
        <v>44571</v>
      </c>
      <c r="L706" s="765">
        <v>45170</v>
      </c>
      <c r="M706" s="726">
        <v>46265</v>
      </c>
      <c r="N706" s="766">
        <v>3.0027397260273974</v>
      </c>
      <c r="O706" s="763">
        <v>48</v>
      </c>
      <c r="P706" s="764" t="s">
        <v>600</v>
      </c>
      <c r="Q706" s="767">
        <v>5587.7955000000002</v>
      </c>
      <c r="R706" s="768">
        <v>46722</v>
      </c>
      <c r="S706" s="122" t="s">
        <v>777</v>
      </c>
      <c r="T706" s="122"/>
      <c r="U706" s="246"/>
      <c r="V706" s="247"/>
    </row>
    <row r="707" spans="1:22" x14ac:dyDescent="0.25">
      <c r="A707" s="763">
        <v>8</v>
      </c>
      <c r="B707" s="764"/>
      <c r="C707" s="763"/>
      <c r="D707" s="763" t="s">
        <v>332</v>
      </c>
      <c r="E707" s="763" t="s">
        <v>303</v>
      </c>
      <c r="F707" s="763" t="s">
        <v>611</v>
      </c>
      <c r="G707" s="763" t="s">
        <v>612</v>
      </c>
      <c r="H707" s="763" t="s">
        <v>621</v>
      </c>
      <c r="I707" s="764" t="s">
        <v>304</v>
      </c>
      <c r="J707" s="763" t="s">
        <v>333</v>
      </c>
      <c r="K707" s="765">
        <v>44566</v>
      </c>
      <c r="L707" s="765">
        <v>45170</v>
      </c>
      <c r="M707" s="726">
        <v>46265</v>
      </c>
      <c r="N707" s="766">
        <v>3.0027397260273974</v>
      </c>
      <c r="O707" s="763">
        <v>35</v>
      </c>
      <c r="P707" s="764" t="s">
        <v>600</v>
      </c>
      <c r="Q707" s="767">
        <v>12988.5</v>
      </c>
      <c r="R707" s="768">
        <v>46722</v>
      </c>
      <c r="S707" s="122" t="s">
        <v>777</v>
      </c>
      <c r="T707" s="122"/>
      <c r="U707" s="246"/>
      <c r="V707" s="247"/>
    </row>
    <row r="708" spans="1:22" x14ac:dyDescent="0.25">
      <c r="A708" s="763">
        <v>9</v>
      </c>
      <c r="B708" s="764"/>
      <c r="C708" s="763"/>
      <c r="D708" s="763" t="s">
        <v>308</v>
      </c>
      <c r="E708" s="763" t="s">
        <v>303</v>
      </c>
      <c r="F708" s="763" t="s">
        <v>620</v>
      </c>
      <c r="G708" s="763"/>
      <c r="H708" s="763"/>
      <c r="I708" s="764" t="s">
        <v>336</v>
      </c>
      <c r="J708" s="763" t="s">
        <v>337</v>
      </c>
      <c r="K708" s="765">
        <v>44566</v>
      </c>
      <c r="L708" s="765">
        <v>45170</v>
      </c>
      <c r="M708" s="726">
        <v>46265</v>
      </c>
      <c r="N708" s="766">
        <v>3.0027397260273974</v>
      </c>
      <c r="O708" s="763">
        <v>59</v>
      </c>
      <c r="P708" s="764" t="s">
        <v>600</v>
      </c>
      <c r="Q708" s="767">
        <v>69688.5</v>
      </c>
      <c r="R708" s="768">
        <v>46722</v>
      </c>
      <c r="S708" s="122" t="s">
        <v>777</v>
      </c>
      <c r="T708" s="122"/>
      <c r="U708" s="246"/>
      <c r="V708" s="247"/>
    </row>
    <row r="709" spans="1:22" x14ac:dyDescent="0.25">
      <c r="A709" s="763">
        <v>10</v>
      </c>
      <c r="B709" s="764"/>
      <c r="C709" s="763"/>
      <c r="D709" s="763" t="s">
        <v>340</v>
      </c>
      <c r="E709" s="763" t="s">
        <v>303</v>
      </c>
      <c r="F709" s="763" t="s">
        <v>620</v>
      </c>
      <c r="G709" s="763"/>
      <c r="H709" s="763"/>
      <c r="I709" s="764" t="s">
        <v>304</v>
      </c>
      <c r="J709" s="763" t="s">
        <v>305</v>
      </c>
      <c r="K709" s="765">
        <v>44571</v>
      </c>
      <c r="L709" s="765">
        <v>45170</v>
      </c>
      <c r="M709" s="726">
        <v>46265</v>
      </c>
      <c r="N709" s="766">
        <v>3.0027397260273974</v>
      </c>
      <c r="O709" s="763">
        <v>52</v>
      </c>
      <c r="P709" s="764" t="s">
        <v>600</v>
      </c>
      <c r="Q709" s="767">
        <v>6688.5</v>
      </c>
      <c r="R709" s="768">
        <v>46722</v>
      </c>
      <c r="S709" s="122" t="s">
        <v>777</v>
      </c>
      <c r="T709" s="122"/>
      <c r="U709" s="246"/>
      <c r="V709" s="247"/>
    </row>
    <row r="710" spans="1:22" x14ac:dyDescent="0.25">
      <c r="A710" s="763">
        <v>11</v>
      </c>
      <c r="B710" s="764"/>
      <c r="C710" s="763"/>
      <c r="D710" s="763" t="s">
        <v>343</v>
      </c>
      <c r="E710" s="763" t="s">
        <v>303</v>
      </c>
      <c r="F710" s="763" t="s">
        <v>611</v>
      </c>
      <c r="G710" s="763" t="s">
        <v>612</v>
      </c>
      <c r="H710" s="763" t="s">
        <v>616</v>
      </c>
      <c r="I710" s="764" t="s">
        <v>304</v>
      </c>
      <c r="J710" s="763" t="s">
        <v>316</v>
      </c>
      <c r="K710" s="765">
        <v>44571</v>
      </c>
      <c r="L710" s="765">
        <v>45170</v>
      </c>
      <c r="M710" s="726">
        <v>46265</v>
      </c>
      <c r="N710" s="766">
        <v>3.0027397260273974</v>
      </c>
      <c r="O710" s="763">
        <v>63</v>
      </c>
      <c r="P710" s="764" t="s">
        <v>600</v>
      </c>
      <c r="Q710" s="767">
        <v>38811.15</v>
      </c>
      <c r="R710" s="768">
        <v>46722</v>
      </c>
      <c r="S710" s="122" t="s">
        <v>777</v>
      </c>
      <c r="T710" s="122"/>
      <c r="U710" s="246"/>
      <c r="V710" s="247"/>
    </row>
    <row r="711" spans="1:22" x14ac:dyDescent="0.25">
      <c r="A711" s="763">
        <v>12</v>
      </c>
      <c r="B711" s="764"/>
      <c r="C711" s="763"/>
      <c r="D711" s="763" t="s">
        <v>346</v>
      </c>
      <c r="E711" s="763" t="s">
        <v>303</v>
      </c>
      <c r="F711" s="763" t="s">
        <v>611</v>
      </c>
      <c r="G711" s="763" t="s">
        <v>612</v>
      </c>
      <c r="H711" s="763"/>
      <c r="I711" s="764" t="s">
        <v>304</v>
      </c>
      <c r="J711" s="763" t="s">
        <v>333</v>
      </c>
      <c r="K711" s="765">
        <v>44608</v>
      </c>
      <c r="L711" s="765">
        <v>45170</v>
      </c>
      <c r="M711" s="726">
        <v>46265</v>
      </c>
      <c r="N711" s="766">
        <v>3.0027397260273974</v>
      </c>
      <c r="O711" s="763">
        <v>66</v>
      </c>
      <c r="P711" s="764" t="s">
        <v>600</v>
      </c>
      <c r="Q711" s="767">
        <v>45013.5</v>
      </c>
      <c r="R711" s="768">
        <v>46722</v>
      </c>
      <c r="S711" s="122" t="s">
        <v>777</v>
      </c>
      <c r="T711" s="122"/>
      <c r="U711" s="246"/>
      <c r="V711" s="247"/>
    </row>
    <row r="712" spans="1:22" x14ac:dyDescent="0.25">
      <c r="A712" s="763">
        <v>13</v>
      </c>
      <c r="B712" s="764"/>
      <c r="C712" s="763"/>
      <c r="D712" s="763" t="s">
        <v>349</v>
      </c>
      <c r="E712" s="763" t="s">
        <v>303</v>
      </c>
      <c r="F712" s="763" t="s">
        <v>620</v>
      </c>
      <c r="G712" s="763"/>
      <c r="H712" s="763"/>
      <c r="I712" s="764" t="s">
        <v>304</v>
      </c>
      <c r="J712" s="763" t="s">
        <v>333</v>
      </c>
      <c r="K712" s="765">
        <v>44816</v>
      </c>
      <c r="L712" s="765">
        <v>45170</v>
      </c>
      <c r="M712" s="726">
        <v>46265</v>
      </c>
      <c r="N712" s="766">
        <v>3.0027397260273974</v>
      </c>
      <c r="O712" s="763">
        <v>55</v>
      </c>
      <c r="P712" s="764" t="s">
        <v>600</v>
      </c>
      <c r="Q712" s="767">
        <v>26638.5</v>
      </c>
      <c r="R712" s="768">
        <v>46722</v>
      </c>
      <c r="S712" s="122" t="s">
        <v>777</v>
      </c>
      <c r="T712" s="122"/>
      <c r="U712" s="246"/>
      <c r="V712" s="247"/>
    </row>
    <row r="713" spans="1:22" x14ac:dyDescent="0.25">
      <c r="A713" s="763">
        <v>14</v>
      </c>
      <c r="B713" s="764"/>
      <c r="C713" s="763"/>
      <c r="D713" s="763" t="s">
        <v>352</v>
      </c>
      <c r="E713" s="763" t="s">
        <v>303</v>
      </c>
      <c r="F713" s="763" t="s">
        <v>611</v>
      </c>
      <c r="G713" s="763" t="s">
        <v>612</v>
      </c>
      <c r="H713" s="763"/>
      <c r="I713" s="764" t="s">
        <v>304</v>
      </c>
      <c r="J713" s="763" t="s">
        <v>333</v>
      </c>
      <c r="K713" s="765">
        <v>44809</v>
      </c>
      <c r="L713" s="765">
        <v>45170</v>
      </c>
      <c r="M713" s="726">
        <v>46265</v>
      </c>
      <c r="N713" s="766">
        <v>3.0027397260273974</v>
      </c>
      <c r="O713" s="763">
        <v>38</v>
      </c>
      <c r="P713" s="764" t="s">
        <v>600</v>
      </c>
      <c r="Q713" s="767">
        <v>26638.5</v>
      </c>
      <c r="R713" s="768">
        <v>46722</v>
      </c>
      <c r="S713" s="122" t="s">
        <v>777</v>
      </c>
      <c r="T713" s="122"/>
      <c r="U713" s="246"/>
      <c r="V713" s="247"/>
    </row>
    <row r="714" spans="1:22" x14ac:dyDescent="0.25">
      <c r="A714" s="763">
        <v>15</v>
      </c>
      <c r="B714" s="764"/>
      <c r="C714" s="763"/>
      <c r="D714" s="763" t="s">
        <v>355</v>
      </c>
      <c r="E714" s="763" t="s">
        <v>303</v>
      </c>
      <c r="F714" s="763" t="s">
        <v>620</v>
      </c>
      <c r="G714" s="763"/>
      <c r="H714" s="763"/>
      <c r="I714" s="764" t="s">
        <v>304</v>
      </c>
      <c r="J714" s="763" t="s">
        <v>356</v>
      </c>
      <c r="K714" s="765">
        <v>44831</v>
      </c>
      <c r="L714" s="765">
        <v>45170</v>
      </c>
      <c r="M714" s="726">
        <v>46265</v>
      </c>
      <c r="N714" s="766">
        <v>3.0027397260273974</v>
      </c>
      <c r="O714" s="763">
        <v>39</v>
      </c>
      <c r="P714" s="764" t="s">
        <v>600</v>
      </c>
      <c r="Q714" s="767">
        <v>26638.5</v>
      </c>
      <c r="R714" s="768">
        <v>46722</v>
      </c>
      <c r="S714" s="122" t="s">
        <v>777</v>
      </c>
      <c r="T714" s="122"/>
      <c r="U714" s="246"/>
      <c r="V714" s="247"/>
    </row>
    <row r="715" spans="1:22" x14ac:dyDescent="0.25">
      <c r="A715" s="763">
        <v>16</v>
      </c>
      <c r="B715" s="764"/>
      <c r="C715" s="763"/>
      <c r="D715" s="763" t="s">
        <v>359</v>
      </c>
      <c r="E715" s="763" t="s">
        <v>303</v>
      </c>
      <c r="F715" s="763" t="s">
        <v>620</v>
      </c>
      <c r="G715" s="763"/>
      <c r="H715" s="763"/>
      <c r="I715" s="764" t="s">
        <v>304</v>
      </c>
      <c r="J715" s="763" t="s">
        <v>333</v>
      </c>
      <c r="K715" s="765">
        <v>44970</v>
      </c>
      <c r="L715" s="765">
        <v>45170</v>
      </c>
      <c r="M715" s="726">
        <v>46265</v>
      </c>
      <c r="N715" s="766">
        <v>3.0027397260273974</v>
      </c>
      <c r="O715" s="763">
        <v>39</v>
      </c>
      <c r="P715" s="764" t="s">
        <v>600</v>
      </c>
      <c r="Q715" s="767">
        <v>21388.5</v>
      </c>
      <c r="R715" s="768">
        <v>46722</v>
      </c>
      <c r="S715" s="122" t="s">
        <v>777</v>
      </c>
      <c r="T715" s="122"/>
      <c r="U715" s="246"/>
      <c r="V715" s="247"/>
    </row>
    <row r="716" spans="1:22" x14ac:dyDescent="0.25">
      <c r="A716" s="764">
        <v>17</v>
      </c>
      <c r="B716" s="764"/>
      <c r="C716" s="763"/>
      <c r="D716" s="763" t="s">
        <v>362</v>
      </c>
      <c r="E716" s="763" t="s">
        <v>303</v>
      </c>
      <c r="F716" s="763" t="s">
        <v>620</v>
      </c>
      <c r="G716" s="763"/>
      <c r="H716" s="763"/>
      <c r="I716" s="764" t="s">
        <v>304</v>
      </c>
      <c r="J716" s="763" t="s">
        <v>305</v>
      </c>
      <c r="K716" s="765">
        <v>45152</v>
      </c>
      <c r="L716" s="765">
        <v>45170</v>
      </c>
      <c r="M716" s="726">
        <v>46265</v>
      </c>
      <c r="N716" s="769">
        <v>3.0027397260273974</v>
      </c>
      <c r="O716" s="764">
        <v>45</v>
      </c>
      <c r="P716" s="764" t="s">
        <v>600</v>
      </c>
      <c r="Q716" s="740">
        <v>29138.5</v>
      </c>
      <c r="R716" s="768">
        <v>46722</v>
      </c>
      <c r="S716" s="122" t="s">
        <v>777</v>
      </c>
      <c r="T716" s="122"/>
      <c r="U716" s="246"/>
      <c r="V716" s="247"/>
    </row>
    <row r="717" spans="1:22" x14ac:dyDescent="0.25">
      <c r="A717" s="763">
        <v>18</v>
      </c>
      <c r="B717" s="764"/>
      <c r="C717" s="763"/>
      <c r="D717" s="763" t="s">
        <v>359</v>
      </c>
      <c r="E717" s="763" t="s">
        <v>303</v>
      </c>
      <c r="F717" s="763" t="s">
        <v>611</v>
      </c>
      <c r="G717" s="763" t="s">
        <v>612</v>
      </c>
      <c r="H717" s="763" t="s">
        <v>616</v>
      </c>
      <c r="I717" s="764" t="s">
        <v>304</v>
      </c>
      <c r="J717" s="763" t="s">
        <v>333</v>
      </c>
      <c r="K717" s="765">
        <v>45236</v>
      </c>
      <c r="L717" s="765">
        <v>45236</v>
      </c>
      <c r="M717" s="726">
        <v>46265</v>
      </c>
      <c r="N717" s="766">
        <v>2.8219178082191783</v>
      </c>
      <c r="O717" s="763">
        <v>37</v>
      </c>
      <c r="P717" s="764" t="s">
        <v>600</v>
      </c>
      <c r="Q717" s="767">
        <v>25063.5</v>
      </c>
      <c r="R717" s="768">
        <v>46722</v>
      </c>
      <c r="S717" s="122" t="s">
        <v>777</v>
      </c>
      <c r="T717" s="122"/>
      <c r="U717" s="246"/>
      <c r="V717" s="247"/>
    </row>
    <row r="718" spans="1:22" x14ac:dyDescent="0.25">
      <c r="A718" s="763">
        <v>19</v>
      </c>
      <c r="B718" s="764"/>
      <c r="C718" s="763"/>
      <c r="D718" s="763" t="s">
        <v>367</v>
      </c>
      <c r="E718" s="763" t="s">
        <v>303</v>
      </c>
      <c r="F718" s="763" t="s">
        <v>611</v>
      </c>
      <c r="G718" s="763" t="s">
        <v>612</v>
      </c>
      <c r="H718" s="763"/>
      <c r="I718" s="764" t="s">
        <v>304</v>
      </c>
      <c r="J718" s="763" t="s">
        <v>368</v>
      </c>
      <c r="K718" s="765">
        <v>45411</v>
      </c>
      <c r="L718" s="765">
        <v>45411</v>
      </c>
      <c r="M718" s="726">
        <v>46265</v>
      </c>
      <c r="N718" s="766">
        <v>2.3424657534246576</v>
      </c>
      <c r="O718" s="763">
        <v>59</v>
      </c>
      <c r="P718" s="764" t="s">
        <v>600</v>
      </c>
      <c r="Q718" s="767">
        <v>68638.5</v>
      </c>
      <c r="R718" s="768">
        <v>46722</v>
      </c>
      <c r="S718" s="122" t="s">
        <v>777</v>
      </c>
      <c r="T718" s="122"/>
      <c r="U718" s="246"/>
      <c r="V718" s="247"/>
    </row>
    <row r="719" spans="1:22" x14ac:dyDescent="0.25">
      <c r="A719" s="763">
        <v>20</v>
      </c>
      <c r="B719" s="764"/>
      <c r="C719" s="763"/>
      <c r="D719" s="763" t="s">
        <v>371</v>
      </c>
      <c r="E719" s="763" t="s">
        <v>303</v>
      </c>
      <c r="F719" s="763" t="s">
        <v>611</v>
      </c>
      <c r="G719" s="763"/>
      <c r="H719" s="763" t="s">
        <v>621</v>
      </c>
      <c r="I719" s="764" t="s">
        <v>304</v>
      </c>
      <c r="J719" s="763" t="s">
        <v>333</v>
      </c>
      <c r="K719" s="765">
        <v>45454</v>
      </c>
      <c r="L719" s="765">
        <v>45454</v>
      </c>
      <c r="M719" s="726">
        <v>46265</v>
      </c>
      <c r="N719" s="766">
        <v>2.2246575342465755</v>
      </c>
      <c r="O719" s="763">
        <v>38</v>
      </c>
      <c r="P719" s="764" t="s">
        <v>600</v>
      </c>
      <c r="Q719" s="767">
        <v>35038.5</v>
      </c>
      <c r="R719" s="768">
        <v>46722</v>
      </c>
      <c r="S719" s="122" t="s">
        <v>777</v>
      </c>
      <c r="T719" s="122"/>
      <c r="U719" s="246"/>
      <c r="V719" s="247"/>
    </row>
    <row r="720" spans="1:22" x14ac:dyDescent="0.25">
      <c r="A720" s="763">
        <v>21</v>
      </c>
      <c r="B720" s="764"/>
      <c r="C720" s="763"/>
      <c r="D720" s="763" t="s">
        <v>374</v>
      </c>
      <c r="E720" s="763" t="s">
        <v>303</v>
      </c>
      <c r="F720" s="763" t="s">
        <v>620</v>
      </c>
      <c r="G720" s="763"/>
      <c r="H720" s="763"/>
      <c r="I720" s="764" t="s">
        <v>304</v>
      </c>
      <c r="J720" s="763" t="s">
        <v>333</v>
      </c>
      <c r="K720" s="765">
        <v>45600</v>
      </c>
      <c r="L720" s="765">
        <v>45600</v>
      </c>
      <c r="M720" s="726">
        <v>46265</v>
      </c>
      <c r="N720" s="766">
        <v>1.8246575342465754</v>
      </c>
      <c r="O720" s="763">
        <v>65</v>
      </c>
      <c r="P720" s="764" t="s">
        <v>600</v>
      </c>
      <c r="Q720" s="767">
        <v>44488.5</v>
      </c>
      <c r="R720" s="768">
        <v>46722</v>
      </c>
      <c r="S720" s="122" t="s">
        <v>777</v>
      </c>
      <c r="T720" s="122"/>
      <c r="U720" s="246"/>
      <c r="V720" s="247"/>
    </row>
    <row r="721" spans="1:22" x14ac:dyDescent="0.25">
      <c r="A721" s="763">
        <v>22</v>
      </c>
      <c r="B721" s="764"/>
      <c r="C721" s="763"/>
      <c r="D721" s="763" t="s">
        <v>380</v>
      </c>
      <c r="E721" s="763" t="s">
        <v>303</v>
      </c>
      <c r="F721" s="763" t="s">
        <v>611</v>
      </c>
      <c r="G721" s="763" t="s">
        <v>612</v>
      </c>
      <c r="H721" s="763" t="s">
        <v>616</v>
      </c>
      <c r="I721" s="764" t="s">
        <v>304</v>
      </c>
      <c r="J721" s="763" t="s">
        <v>309</v>
      </c>
      <c r="K721" s="765">
        <v>45677</v>
      </c>
      <c r="L721" s="765">
        <v>45677</v>
      </c>
      <c r="M721" s="726">
        <v>46265</v>
      </c>
      <c r="N721" s="766">
        <v>1.6136986301369862</v>
      </c>
      <c r="O721" s="763">
        <v>65</v>
      </c>
      <c r="P721" s="764" t="s">
        <v>600</v>
      </c>
      <c r="Q721" s="767">
        <v>52888.5</v>
      </c>
      <c r="R721" s="768">
        <v>46722</v>
      </c>
      <c r="S721" s="122" t="s">
        <v>777</v>
      </c>
      <c r="T721" s="122"/>
      <c r="U721" s="246"/>
      <c r="V721" s="247"/>
    </row>
    <row r="722" spans="1:22" x14ac:dyDescent="0.25">
      <c r="A722" s="763">
        <v>23</v>
      </c>
      <c r="B722" s="764"/>
      <c r="C722" s="763"/>
      <c r="D722" s="763" t="s">
        <v>384</v>
      </c>
      <c r="E722" s="763" t="s">
        <v>303</v>
      </c>
      <c r="F722" s="763" t="s">
        <v>611</v>
      </c>
      <c r="G722" s="763"/>
      <c r="H722" s="763"/>
      <c r="I722" s="764" t="s">
        <v>304</v>
      </c>
      <c r="J722" s="763" t="s">
        <v>333</v>
      </c>
      <c r="K722" s="765">
        <v>45831</v>
      </c>
      <c r="L722" s="765">
        <v>45831</v>
      </c>
      <c r="M722" s="726">
        <v>46265</v>
      </c>
      <c r="N722" s="766">
        <v>1.1917808219178083</v>
      </c>
      <c r="O722" s="763">
        <v>40</v>
      </c>
      <c r="P722" s="764" t="s">
        <v>600</v>
      </c>
      <c r="Q722" s="767">
        <v>31888.5</v>
      </c>
      <c r="R722" s="768">
        <v>46722</v>
      </c>
      <c r="S722" s="122" t="s">
        <v>777</v>
      </c>
      <c r="T722" s="122"/>
      <c r="U722" s="246"/>
      <c r="V722" s="247"/>
    </row>
    <row r="723" spans="1:22" x14ac:dyDescent="0.25">
      <c r="A723" s="764">
        <v>24</v>
      </c>
      <c r="B723" s="391"/>
      <c r="C723" s="763"/>
      <c r="D723" s="763" t="s">
        <v>386</v>
      </c>
      <c r="E723" s="763" t="s">
        <v>303</v>
      </c>
      <c r="F723" s="763" t="s">
        <v>620</v>
      </c>
      <c r="G723" s="763"/>
      <c r="H723" s="763"/>
      <c r="I723" s="764" t="s">
        <v>304</v>
      </c>
      <c r="J723" s="763" t="s">
        <v>333</v>
      </c>
      <c r="K723" s="765">
        <v>45887</v>
      </c>
      <c r="L723" s="765">
        <v>45887</v>
      </c>
      <c r="M723" s="726">
        <v>46265</v>
      </c>
      <c r="N723" s="769">
        <v>1.0383561643835617</v>
      </c>
      <c r="O723" s="763"/>
      <c r="P723" s="764" t="s">
        <v>600</v>
      </c>
      <c r="Q723" s="740">
        <v>23388.5</v>
      </c>
      <c r="R723" s="768">
        <v>46722</v>
      </c>
      <c r="S723" s="122" t="s">
        <v>777</v>
      </c>
      <c r="T723" s="122"/>
      <c r="U723" s="246"/>
      <c r="V723" s="247"/>
    </row>
    <row r="724" spans="1:22" x14ac:dyDescent="0.25">
      <c r="A724" s="763">
        <v>25</v>
      </c>
      <c r="B724" s="391"/>
      <c r="C724" s="763"/>
      <c r="D724" s="763" t="s">
        <v>388</v>
      </c>
      <c r="E724" s="763" t="s">
        <v>303</v>
      </c>
      <c r="F724" s="763" t="s">
        <v>620</v>
      </c>
      <c r="G724" s="763"/>
      <c r="H724" s="763"/>
      <c r="I724" s="764" t="s">
        <v>389</v>
      </c>
      <c r="J724" s="763" t="s">
        <v>333</v>
      </c>
      <c r="K724" s="765">
        <v>45873</v>
      </c>
      <c r="L724" s="765">
        <v>45873</v>
      </c>
      <c r="M724" s="726">
        <v>46265</v>
      </c>
      <c r="N724" s="766">
        <v>1.0767123287671232</v>
      </c>
      <c r="O724" s="763"/>
      <c r="P724" s="764" t="s">
        <v>600</v>
      </c>
      <c r="Q724" s="767">
        <v>31888.5</v>
      </c>
      <c r="R724" s="768">
        <v>46722</v>
      </c>
      <c r="S724" s="122" t="s">
        <v>777</v>
      </c>
      <c r="T724" s="122"/>
      <c r="U724" s="246"/>
      <c r="V724" s="247"/>
    </row>
    <row r="725" spans="1:22" x14ac:dyDescent="0.25">
      <c r="A725" s="763">
        <v>26</v>
      </c>
      <c r="B725" s="391"/>
      <c r="C725" s="763"/>
      <c r="D725" s="763" t="s">
        <v>391</v>
      </c>
      <c r="E725" s="763" t="s">
        <v>303</v>
      </c>
      <c r="F725" s="763" t="s">
        <v>620</v>
      </c>
      <c r="G725" s="763"/>
      <c r="H725" s="763"/>
      <c r="I725" s="764" t="s">
        <v>304</v>
      </c>
      <c r="J725" s="763" t="s">
        <v>333</v>
      </c>
      <c r="K725" s="765">
        <v>45901</v>
      </c>
      <c r="L725" s="765">
        <v>45901</v>
      </c>
      <c r="M725" s="726">
        <v>46265</v>
      </c>
      <c r="N725" s="766">
        <v>1</v>
      </c>
      <c r="O725" s="763"/>
      <c r="P725" s="764" t="s">
        <v>600</v>
      </c>
      <c r="Q725" s="767">
        <v>18238.5</v>
      </c>
      <c r="R725" s="768">
        <v>46722</v>
      </c>
      <c r="S725" s="122" t="s">
        <v>777</v>
      </c>
      <c r="T725" s="122"/>
      <c r="U725" s="246"/>
      <c r="V725" s="247"/>
    </row>
    <row r="726" spans="1:22" x14ac:dyDescent="0.25">
      <c r="A726" s="763">
        <v>27</v>
      </c>
      <c r="B726" s="391"/>
      <c r="C726" s="763"/>
      <c r="D726" s="763" t="s">
        <v>395</v>
      </c>
      <c r="E726" s="763" t="s">
        <v>303</v>
      </c>
      <c r="F726" s="763" t="s">
        <v>611</v>
      </c>
      <c r="G726" s="763"/>
      <c r="H726" s="763" t="s">
        <v>616</v>
      </c>
      <c r="I726" s="764" t="s">
        <v>304</v>
      </c>
      <c r="J726" s="763" t="s">
        <v>333</v>
      </c>
      <c r="K726" s="765">
        <v>45978</v>
      </c>
      <c r="L726" s="765">
        <v>45978</v>
      </c>
      <c r="M726" s="726">
        <v>46265</v>
      </c>
      <c r="N726" s="766">
        <v>0.78904109589041094</v>
      </c>
      <c r="O726" s="763"/>
      <c r="P726" s="764" t="s">
        <v>600</v>
      </c>
      <c r="Q726" s="767">
        <v>27688.5</v>
      </c>
      <c r="R726" s="768">
        <v>46722</v>
      </c>
      <c r="S726" s="122" t="s">
        <v>777</v>
      </c>
      <c r="T726" s="122"/>
      <c r="U726" s="246"/>
      <c r="V726" s="247"/>
    </row>
    <row r="727" spans="1:22" x14ac:dyDescent="0.25">
      <c r="A727" s="763">
        <v>28</v>
      </c>
      <c r="B727" s="391"/>
      <c r="C727" s="763"/>
      <c r="D727" s="763" t="s">
        <v>397</v>
      </c>
      <c r="E727" s="763" t="s">
        <v>303</v>
      </c>
      <c r="F727" s="763" t="s">
        <v>620</v>
      </c>
      <c r="G727" s="763"/>
      <c r="H727" s="763"/>
      <c r="I727" s="764" t="s">
        <v>304</v>
      </c>
      <c r="J727" s="763" t="s">
        <v>333</v>
      </c>
      <c r="K727" s="765">
        <v>46006</v>
      </c>
      <c r="L727" s="765">
        <v>46006</v>
      </c>
      <c r="M727" s="726">
        <v>46265</v>
      </c>
      <c r="N727" s="766">
        <v>0.71232876712328763</v>
      </c>
      <c r="O727" s="763"/>
      <c r="P727" s="764" t="s">
        <v>600</v>
      </c>
      <c r="Q727" s="767">
        <v>31888.5</v>
      </c>
      <c r="R727" s="768">
        <v>46722</v>
      </c>
      <c r="S727" s="122" t="s">
        <v>777</v>
      </c>
      <c r="T727" s="122"/>
      <c r="U727" s="246"/>
      <c r="V727" s="247"/>
    </row>
    <row r="728" spans="1:22" x14ac:dyDescent="0.25">
      <c r="A728" s="763">
        <v>29</v>
      </c>
      <c r="B728" s="391"/>
      <c r="C728" s="763"/>
      <c r="D728" s="763" t="s">
        <v>399</v>
      </c>
      <c r="E728" s="763" t="s">
        <v>303</v>
      </c>
      <c r="F728" s="763" t="s">
        <v>620</v>
      </c>
      <c r="G728" s="763"/>
      <c r="H728" s="763"/>
      <c r="I728" s="764" t="s">
        <v>304</v>
      </c>
      <c r="J728" s="763" t="s">
        <v>356</v>
      </c>
      <c r="K728" s="765">
        <v>46006</v>
      </c>
      <c r="L728" s="765">
        <v>46006</v>
      </c>
      <c r="M728" s="726">
        <v>46265</v>
      </c>
      <c r="N728" s="766">
        <v>0.71232876712328763</v>
      </c>
      <c r="O728" s="763"/>
      <c r="P728" s="764" t="s">
        <v>600</v>
      </c>
      <c r="Q728" s="767">
        <v>21388.5</v>
      </c>
      <c r="R728" s="768">
        <v>46722</v>
      </c>
      <c r="S728" s="122" t="s">
        <v>777</v>
      </c>
      <c r="T728" s="122"/>
      <c r="U728" s="246"/>
      <c r="V728" s="247"/>
    </row>
    <row r="729" spans="1:22" x14ac:dyDescent="0.25">
      <c r="A729" s="763">
        <v>30</v>
      </c>
      <c r="B729" s="422"/>
      <c r="C729" s="763"/>
      <c r="D729" s="763" t="s">
        <v>381</v>
      </c>
      <c r="E729" s="763"/>
      <c r="F729" s="763" t="s">
        <v>611</v>
      </c>
      <c r="G729" s="763" t="s">
        <v>612</v>
      </c>
      <c r="H729" s="763" t="s">
        <v>616</v>
      </c>
      <c r="I729" s="764"/>
      <c r="J729" s="763" t="s">
        <v>309</v>
      </c>
      <c r="K729" s="765">
        <v>46055</v>
      </c>
      <c r="L729" s="765">
        <v>46055</v>
      </c>
      <c r="M729" s="726">
        <v>46265</v>
      </c>
      <c r="N729" s="766">
        <v>0.57808219178082187</v>
      </c>
      <c r="O729" s="763"/>
      <c r="P729" s="764" t="s">
        <v>600</v>
      </c>
      <c r="Q729" s="767">
        <v>16138.5</v>
      </c>
      <c r="R729" s="768">
        <v>46722</v>
      </c>
      <c r="S729" s="122" t="s">
        <v>777</v>
      </c>
      <c r="T729" s="122"/>
      <c r="U729" s="246"/>
      <c r="V729" s="247"/>
    </row>
    <row r="730" spans="1:22" x14ac:dyDescent="0.25">
      <c r="A730" s="763">
        <v>31</v>
      </c>
      <c r="B730" s="422"/>
      <c r="C730" s="763"/>
      <c r="D730" s="763" t="s">
        <v>352</v>
      </c>
      <c r="E730" s="763"/>
      <c r="F730" s="763" t="s">
        <v>611</v>
      </c>
      <c r="G730" s="763" t="s">
        <v>612</v>
      </c>
      <c r="H730" s="763" t="s">
        <v>616</v>
      </c>
      <c r="I730" s="764"/>
      <c r="J730" s="763" t="s">
        <v>356</v>
      </c>
      <c r="K730" s="765">
        <v>46083</v>
      </c>
      <c r="L730" s="765">
        <v>46083</v>
      </c>
      <c r="M730" s="726">
        <v>46265</v>
      </c>
      <c r="N730" s="766">
        <v>0.50136986301369868</v>
      </c>
      <c r="O730" s="763"/>
      <c r="P730" s="764" t="s">
        <v>600</v>
      </c>
      <c r="Q730" s="767">
        <v>16138.5</v>
      </c>
      <c r="R730" s="768">
        <v>46722</v>
      </c>
      <c r="S730" s="122" t="s">
        <v>777</v>
      </c>
      <c r="T730" s="122"/>
      <c r="U730" s="246"/>
      <c r="V730" s="247"/>
    </row>
    <row r="731" spans="1:22" x14ac:dyDescent="0.25">
      <c r="A731" s="763">
        <v>32</v>
      </c>
      <c r="B731" s="422"/>
      <c r="C731" s="763"/>
      <c r="D731" s="763" t="s">
        <v>414</v>
      </c>
      <c r="E731" s="763"/>
      <c r="F731" s="763" t="s">
        <v>620</v>
      </c>
      <c r="G731" s="763"/>
      <c r="H731" s="763"/>
      <c r="I731" s="764"/>
      <c r="J731" s="763" t="s">
        <v>333</v>
      </c>
      <c r="K731" s="765">
        <v>46104</v>
      </c>
      <c r="L731" s="765">
        <v>46104</v>
      </c>
      <c r="M731" s="726">
        <v>46265</v>
      </c>
      <c r="N731" s="766">
        <v>0.44383561643835617</v>
      </c>
      <c r="O731" s="763"/>
      <c r="P731" s="764" t="s">
        <v>600</v>
      </c>
      <c r="Q731" s="767">
        <v>35038.5</v>
      </c>
      <c r="R731" s="768">
        <v>46722</v>
      </c>
      <c r="S731" s="122" t="s">
        <v>777</v>
      </c>
      <c r="T731" s="122"/>
      <c r="U731" s="246"/>
      <c r="V731" s="247"/>
    </row>
    <row r="732" spans="1:22" x14ac:dyDescent="0.25">
      <c r="A732" s="763">
        <v>33</v>
      </c>
      <c r="B732" s="422"/>
      <c r="C732" s="763"/>
      <c r="D732" s="763" t="s">
        <v>648</v>
      </c>
      <c r="E732" s="763"/>
      <c r="F732" s="763"/>
      <c r="G732" s="763"/>
      <c r="H732" s="763"/>
      <c r="I732" s="764"/>
      <c r="J732" s="763" t="s">
        <v>650</v>
      </c>
      <c r="K732" s="765">
        <v>46155</v>
      </c>
      <c r="L732" s="765"/>
      <c r="M732" s="726"/>
      <c r="N732" s="766">
        <v>2.7397260273972603E-3</v>
      </c>
      <c r="O732" s="763"/>
      <c r="P732" s="764" t="s">
        <v>600</v>
      </c>
      <c r="Q732" s="767">
        <v>37138.5</v>
      </c>
      <c r="R732" s="768">
        <v>46722</v>
      </c>
      <c r="S732" s="122" t="s">
        <v>777</v>
      </c>
      <c r="T732" s="122"/>
      <c r="U732" s="246"/>
      <c r="V732" s="247"/>
    </row>
    <row r="733" spans="1:22" x14ac:dyDescent="0.25">
      <c r="A733" s="763">
        <v>34</v>
      </c>
      <c r="B733" s="422"/>
      <c r="C733" s="763"/>
      <c r="D733" s="763" t="s">
        <v>649</v>
      </c>
      <c r="E733" s="763"/>
      <c r="F733" s="763"/>
      <c r="G733" s="763"/>
      <c r="H733" s="763"/>
      <c r="I733" s="764"/>
      <c r="J733" s="763" t="s">
        <v>650</v>
      </c>
      <c r="K733" s="765">
        <v>46132</v>
      </c>
      <c r="L733" s="765"/>
      <c r="M733" s="726"/>
      <c r="N733" s="766">
        <v>2.7397260273972603E-3</v>
      </c>
      <c r="O733" s="763"/>
      <c r="P733" s="764" t="s">
        <v>600</v>
      </c>
      <c r="Q733" s="767">
        <v>40288.5</v>
      </c>
      <c r="R733" s="768">
        <v>46722</v>
      </c>
      <c r="S733" s="122" t="s">
        <v>777</v>
      </c>
      <c r="T733" s="122"/>
      <c r="U733" s="246"/>
      <c r="V733" s="247"/>
    </row>
    <row r="734" spans="1:22" x14ac:dyDescent="0.25">
      <c r="A734" s="763">
        <v>35</v>
      </c>
      <c r="B734" s="764"/>
      <c r="C734" s="763"/>
      <c r="D734" s="763" t="s">
        <v>416</v>
      </c>
      <c r="E734" s="763"/>
      <c r="F734" s="763" t="s">
        <v>611</v>
      </c>
      <c r="G734" s="763"/>
      <c r="H734" s="763"/>
      <c r="I734" s="764"/>
      <c r="J734" s="763"/>
      <c r="K734" s="765">
        <v>46211</v>
      </c>
      <c r="L734" s="765"/>
      <c r="M734" s="726"/>
      <c r="N734" s="763"/>
      <c r="O734" s="763"/>
      <c r="P734" s="764" t="s">
        <v>600</v>
      </c>
      <c r="Q734" s="767">
        <v>40288.5</v>
      </c>
      <c r="R734" s="768">
        <v>46722</v>
      </c>
      <c r="S734" s="122" t="s">
        <v>777</v>
      </c>
      <c r="T734" s="122"/>
      <c r="U734" s="246"/>
      <c r="V734" s="247"/>
    </row>
    <row r="735" spans="1:22" x14ac:dyDescent="0.25">
      <c r="A735" s="755">
        <v>1</v>
      </c>
      <c r="B735" s="756"/>
      <c r="C735" s="755"/>
      <c r="D735" s="755" t="s">
        <v>302</v>
      </c>
      <c r="E735" s="755" t="s">
        <v>303</v>
      </c>
      <c r="F735" s="755" t="s">
        <v>611</v>
      </c>
      <c r="G735" s="755" t="s">
        <v>612</v>
      </c>
      <c r="H735" s="755"/>
      <c r="I735" s="756" t="s">
        <v>304</v>
      </c>
      <c r="J735" s="755" t="s">
        <v>305</v>
      </c>
      <c r="K735" s="757">
        <v>44566</v>
      </c>
      <c r="L735" s="757">
        <v>45170</v>
      </c>
      <c r="M735" s="726">
        <v>46265</v>
      </c>
      <c r="N735" s="758">
        <v>3.0027397260273974</v>
      </c>
      <c r="O735" s="755">
        <v>65</v>
      </c>
      <c r="P735" s="756" t="s">
        <v>600</v>
      </c>
      <c r="Q735" s="759">
        <v>33988.5</v>
      </c>
      <c r="R735" s="760">
        <v>46753</v>
      </c>
      <c r="S735" s="122" t="s">
        <v>777</v>
      </c>
      <c r="T735" s="423">
        <v>510559.0575</v>
      </c>
      <c r="U735" s="246"/>
      <c r="V735" s="247"/>
    </row>
    <row r="736" spans="1:22" x14ac:dyDescent="0.25">
      <c r="A736" s="755">
        <v>2</v>
      </c>
      <c r="B736" s="756"/>
      <c r="C736" s="755"/>
      <c r="D736" s="755" t="s">
        <v>308</v>
      </c>
      <c r="E736" s="755" t="s">
        <v>303</v>
      </c>
      <c r="F736" s="755" t="s">
        <v>611</v>
      </c>
      <c r="G736" s="755" t="s">
        <v>612</v>
      </c>
      <c r="H736" s="755" t="s">
        <v>616</v>
      </c>
      <c r="I736" s="756" t="s">
        <v>304</v>
      </c>
      <c r="J736" s="755" t="s">
        <v>309</v>
      </c>
      <c r="K736" s="757">
        <v>44571</v>
      </c>
      <c r="L736" s="757">
        <v>45170</v>
      </c>
      <c r="M736" s="726">
        <v>46265</v>
      </c>
      <c r="N736" s="758">
        <v>3.0027397260273974</v>
      </c>
      <c r="O736" s="755">
        <v>68</v>
      </c>
      <c r="P736" s="756" t="s">
        <v>600</v>
      </c>
      <c r="Q736" s="759">
        <v>55116.6</v>
      </c>
      <c r="R736" s="760">
        <v>46753</v>
      </c>
      <c r="S736" s="122" t="s">
        <v>777</v>
      </c>
      <c r="T736" s="122"/>
      <c r="U736" s="246"/>
      <c r="V736" s="247"/>
    </row>
    <row r="737" spans="1:22" x14ac:dyDescent="0.25">
      <c r="A737" s="756">
        <v>3</v>
      </c>
      <c r="B737" s="756"/>
      <c r="C737" s="755"/>
      <c r="D737" s="755" t="s">
        <v>312</v>
      </c>
      <c r="E737" s="755" t="s">
        <v>303</v>
      </c>
      <c r="F737" s="755" t="s">
        <v>611</v>
      </c>
      <c r="G737" s="755" t="s">
        <v>612</v>
      </c>
      <c r="H737" s="755"/>
      <c r="I737" s="756" t="s">
        <v>304</v>
      </c>
      <c r="J737" s="755" t="s">
        <v>305</v>
      </c>
      <c r="K737" s="757">
        <v>44571</v>
      </c>
      <c r="L737" s="757">
        <v>45170</v>
      </c>
      <c r="M737" s="726">
        <v>46265</v>
      </c>
      <c r="N737" s="761">
        <v>3.0027397260273974</v>
      </c>
      <c r="O737" s="756">
        <v>68</v>
      </c>
      <c r="P737" s="756" t="s">
        <v>600</v>
      </c>
      <c r="Q737" s="759">
        <v>45390.45</v>
      </c>
      <c r="R737" s="760">
        <v>46753</v>
      </c>
      <c r="S737" s="122" t="s">
        <v>928</v>
      </c>
      <c r="T737" s="122"/>
      <c r="U737" s="246"/>
      <c r="V737" s="247"/>
    </row>
    <row r="738" spans="1:22" x14ac:dyDescent="0.25">
      <c r="A738" s="756">
        <v>4</v>
      </c>
      <c r="B738" s="756"/>
      <c r="C738" s="755"/>
      <c r="D738" s="755" t="s">
        <v>315</v>
      </c>
      <c r="E738" s="755" t="s">
        <v>303</v>
      </c>
      <c r="F738" s="755" t="s">
        <v>611</v>
      </c>
      <c r="G738" s="755" t="s">
        <v>612</v>
      </c>
      <c r="H738" s="755"/>
      <c r="I738" s="756" t="s">
        <v>304</v>
      </c>
      <c r="J738" s="755" t="s">
        <v>316</v>
      </c>
      <c r="K738" s="757">
        <v>44571</v>
      </c>
      <c r="L738" s="757">
        <v>45170</v>
      </c>
      <c r="M738" s="726">
        <v>46265</v>
      </c>
      <c r="N738" s="761">
        <v>3.0027397260273974</v>
      </c>
      <c r="O738" s="762">
        <v>68</v>
      </c>
      <c r="P738" s="762" t="s">
        <v>600</v>
      </c>
      <c r="Q738" s="759">
        <v>47355</v>
      </c>
      <c r="R738" s="760">
        <v>46753</v>
      </c>
      <c r="S738" s="122" t="s">
        <v>777</v>
      </c>
      <c r="T738" s="122"/>
      <c r="U738" s="246"/>
      <c r="V738" s="247"/>
    </row>
    <row r="739" spans="1:22" x14ac:dyDescent="0.25">
      <c r="A739" s="755">
        <v>5</v>
      </c>
      <c r="B739" s="756"/>
      <c r="C739" s="755"/>
      <c r="D739" s="755" t="s">
        <v>319</v>
      </c>
      <c r="E739" s="755" t="s">
        <v>303</v>
      </c>
      <c r="F739" s="755" t="s">
        <v>611</v>
      </c>
      <c r="G739" s="755" t="s">
        <v>612</v>
      </c>
      <c r="H739" s="755" t="s">
        <v>616</v>
      </c>
      <c r="I739" s="756" t="s">
        <v>304</v>
      </c>
      <c r="J739" s="755" t="s">
        <v>309</v>
      </c>
      <c r="K739" s="757">
        <v>44571</v>
      </c>
      <c r="L739" s="757">
        <v>45170</v>
      </c>
      <c r="M739" s="726">
        <v>46265</v>
      </c>
      <c r="N739" s="761">
        <v>3.0027397260273974</v>
      </c>
      <c r="O739" s="756">
        <v>65</v>
      </c>
      <c r="P739" s="756" t="s">
        <v>600</v>
      </c>
      <c r="Q739" s="759">
        <v>21750.75</v>
      </c>
      <c r="R739" s="760">
        <v>46753</v>
      </c>
      <c r="S739" s="122" t="s">
        <v>777</v>
      </c>
      <c r="T739" s="122"/>
      <c r="U739" s="246"/>
      <c r="V739" s="247"/>
    </row>
    <row r="740" spans="1:22" x14ac:dyDescent="0.25">
      <c r="A740" s="755">
        <v>6</v>
      </c>
      <c r="B740" s="756"/>
      <c r="C740" s="755"/>
      <c r="D740" s="755" t="s">
        <v>325</v>
      </c>
      <c r="E740" s="755" t="s">
        <v>303</v>
      </c>
      <c r="F740" s="755" t="s">
        <v>611</v>
      </c>
      <c r="G740" s="755" t="s">
        <v>612</v>
      </c>
      <c r="H740" s="755" t="s">
        <v>619</v>
      </c>
      <c r="I740" s="756" t="s">
        <v>304</v>
      </c>
      <c r="J740" s="755" t="s">
        <v>305</v>
      </c>
      <c r="K740" s="757">
        <v>44571</v>
      </c>
      <c r="L740" s="757">
        <v>45170</v>
      </c>
      <c r="M740" s="726">
        <v>46265</v>
      </c>
      <c r="N740" s="758">
        <v>3.0027397260273974</v>
      </c>
      <c r="O740" s="755">
        <v>60</v>
      </c>
      <c r="P740" s="756" t="s">
        <v>600</v>
      </c>
      <c r="Q740" s="759">
        <v>40461.75</v>
      </c>
      <c r="R740" s="760">
        <v>46753</v>
      </c>
      <c r="S740" s="122" t="s">
        <v>777</v>
      </c>
      <c r="T740" s="122"/>
      <c r="U740" s="246"/>
      <c r="V740" s="247"/>
    </row>
    <row r="741" spans="1:22" x14ac:dyDescent="0.25">
      <c r="A741" s="755">
        <v>7</v>
      </c>
      <c r="B741" s="756"/>
      <c r="C741" s="755"/>
      <c r="D741" s="755" t="s">
        <v>328</v>
      </c>
      <c r="E741" s="755" t="s">
        <v>303</v>
      </c>
      <c r="F741" s="755" t="s">
        <v>611</v>
      </c>
      <c r="G741" s="755" t="s">
        <v>612</v>
      </c>
      <c r="H741" s="755" t="s">
        <v>621</v>
      </c>
      <c r="I741" s="756" t="s">
        <v>304</v>
      </c>
      <c r="J741" s="755" t="s">
        <v>329</v>
      </c>
      <c r="K741" s="757">
        <v>44571</v>
      </c>
      <c r="L741" s="757">
        <v>45170</v>
      </c>
      <c r="M741" s="726">
        <v>46265</v>
      </c>
      <c r="N741" s="758">
        <v>3.0027397260273974</v>
      </c>
      <c r="O741" s="755">
        <v>48</v>
      </c>
      <c r="P741" s="756" t="s">
        <v>600</v>
      </c>
      <c r="Q741" s="759">
        <v>5587.7955000000002</v>
      </c>
      <c r="R741" s="760">
        <v>46753</v>
      </c>
      <c r="S741" s="122" t="s">
        <v>777</v>
      </c>
      <c r="T741" s="122"/>
      <c r="U741" s="246"/>
      <c r="V741" s="247"/>
    </row>
    <row r="742" spans="1:22" x14ac:dyDescent="0.25">
      <c r="A742" s="755">
        <v>8</v>
      </c>
      <c r="B742" s="756"/>
      <c r="C742" s="755"/>
      <c r="D742" s="755" t="s">
        <v>332</v>
      </c>
      <c r="E742" s="755" t="s">
        <v>303</v>
      </c>
      <c r="F742" s="755" t="s">
        <v>611</v>
      </c>
      <c r="G742" s="755" t="s">
        <v>612</v>
      </c>
      <c r="H742" s="755" t="s">
        <v>621</v>
      </c>
      <c r="I742" s="756" t="s">
        <v>304</v>
      </c>
      <c r="J742" s="755" t="s">
        <v>333</v>
      </c>
      <c r="K742" s="757">
        <v>44566</v>
      </c>
      <c r="L742" s="757">
        <v>45170</v>
      </c>
      <c r="M742" s="726">
        <v>46265</v>
      </c>
      <c r="N742" s="758">
        <v>3.0027397260273974</v>
      </c>
      <c r="O742" s="755">
        <v>35</v>
      </c>
      <c r="P742" s="756" t="s">
        <v>600</v>
      </c>
      <c r="Q742" s="759">
        <v>12988.5</v>
      </c>
      <c r="R742" s="760">
        <v>46753</v>
      </c>
      <c r="S742" s="122" t="s">
        <v>777</v>
      </c>
      <c r="T742" s="122"/>
      <c r="U742" s="246"/>
      <c r="V742" s="247"/>
    </row>
    <row r="743" spans="1:22" x14ac:dyDescent="0.25">
      <c r="A743" s="755">
        <v>9</v>
      </c>
      <c r="B743" s="756"/>
      <c r="C743" s="755"/>
      <c r="D743" s="755" t="s">
        <v>308</v>
      </c>
      <c r="E743" s="755" t="s">
        <v>303</v>
      </c>
      <c r="F743" s="755" t="s">
        <v>620</v>
      </c>
      <c r="G743" s="755"/>
      <c r="H743" s="755"/>
      <c r="I743" s="756" t="s">
        <v>336</v>
      </c>
      <c r="J743" s="755" t="s">
        <v>337</v>
      </c>
      <c r="K743" s="757">
        <v>44566</v>
      </c>
      <c r="L743" s="757">
        <v>45170</v>
      </c>
      <c r="M743" s="726">
        <v>46265</v>
      </c>
      <c r="N743" s="758">
        <v>3.0027397260273974</v>
      </c>
      <c r="O743" s="755">
        <v>59</v>
      </c>
      <c r="P743" s="756" t="s">
        <v>600</v>
      </c>
      <c r="Q743" s="759">
        <v>69688.5</v>
      </c>
      <c r="R743" s="760">
        <v>46753</v>
      </c>
      <c r="S743" s="122" t="s">
        <v>777</v>
      </c>
      <c r="T743" s="122"/>
      <c r="U743" s="246"/>
      <c r="V743" s="247"/>
    </row>
    <row r="744" spans="1:22" x14ac:dyDescent="0.25">
      <c r="A744" s="755">
        <v>10</v>
      </c>
      <c r="B744" s="756"/>
      <c r="C744" s="755"/>
      <c r="D744" s="755" t="s">
        <v>340</v>
      </c>
      <c r="E744" s="755" t="s">
        <v>303</v>
      </c>
      <c r="F744" s="755" t="s">
        <v>620</v>
      </c>
      <c r="G744" s="755"/>
      <c r="H744" s="755"/>
      <c r="I744" s="756" t="s">
        <v>304</v>
      </c>
      <c r="J744" s="755" t="s">
        <v>305</v>
      </c>
      <c r="K744" s="757">
        <v>44571</v>
      </c>
      <c r="L744" s="757">
        <v>45170</v>
      </c>
      <c r="M744" s="726">
        <v>46265</v>
      </c>
      <c r="N744" s="758">
        <v>3.0027397260273974</v>
      </c>
      <c r="O744" s="755">
        <v>52</v>
      </c>
      <c r="P744" s="756" t="s">
        <v>600</v>
      </c>
      <c r="Q744" s="759">
        <v>6688.5</v>
      </c>
      <c r="R744" s="760">
        <v>46753</v>
      </c>
      <c r="S744" s="122" t="s">
        <v>777</v>
      </c>
      <c r="T744" s="122"/>
      <c r="U744" s="246"/>
      <c r="V744" s="247"/>
    </row>
    <row r="745" spans="1:22" x14ac:dyDescent="0.25">
      <c r="A745" s="755">
        <v>11</v>
      </c>
      <c r="B745" s="756"/>
      <c r="C745" s="755"/>
      <c r="D745" s="755" t="s">
        <v>343</v>
      </c>
      <c r="E745" s="755" t="s">
        <v>303</v>
      </c>
      <c r="F745" s="755" t="s">
        <v>611</v>
      </c>
      <c r="G745" s="755" t="s">
        <v>612</v>
      </c>
      <c r="H745" s="755" t="s">
        <v>616</v>
      </c>
      <c r="I745" s="756" t="s">
        <v>304</v>
      </c>
      <c r="J745" s="755" t="s">
        <v>316</v>
      </c>
      <c r="K745" s="757">
        <v>44571</v>
      </c>
      <c r="L745" s="757">
        <v>45170</v>
      </c>
      <c r="M745" s="726">
        <v>46265</v>
      </c>
      <c r="N745" s="758">
        <v>3.0027397260273974</v>
      </c>
      <c r="O745" s="755">
        <v>63</v>
      </c>
      <c r="P745" s="756" t="s">
        <v>600</v>
      </c>
      <c r="Q745" s="759">
        <v>38811.15</v>
      </c>
      <c r="R745" s="760">
        <v>46753</v>
      </c>
      <c r="S745" s="122" t="s">
        <v>777</v>
      </c>
      <c r="T745" s="122"/>
      <c r="U745" s="246"/>
      <c r="V745" s="247"/>
    </row>
    <row r="746" spans="1:22" x14ac:dyDescent="0.25">
      <c r="A746" s="755">
        <v>12</v>
      </c>
      <c r="B746" s="756"/>
      <c r="C746" s="755"/>
      <c r="D746" s="755" t="s">
        <v>346</v>
      </c>
      <c r="E746" s="755" t="s">
        <v>303</v>
      </c>
      <c r="F746" s="755" t="s">
        <v>611</v>
      </c>
      <c r="G746" s="755" t="s">
        <v>612</v>
      </c>
      <c r="H746" s="755"/>
      <c r="I746" s="756" t="s">
        <v>304</v>
      </c>
      <c r="J746" s="755" t="s">
        <v>333</v>
      </c>
      <c r="K746" s="757">
        <v>44608</v>
      </c>
      <c r="L746" s="757">
        <v>45170</v>
      </c>
      <c r="M746" s="726">
        <v>46265</v>
      </c>
      <c r="N746" s="758">
        <v>3.0027397260273974</v>
      </c>
      <c r="O746" s="755">
        <v>66</v>
      </c>
      <c r="P746" s="756" t="s">
        <v>600</v>
      </c>
      <c r="Q746" s="759">
        <v>45013.5</v>
      </c>
      <c r="R746" s="760">
        <v>46753</v>
      </c>
      <c r="S746" s="122" t="s">
        <v>777</v>
      </c>
      <c r="T746" s="122"/>
      <c r="U746" s="246"/>
      <c r="V746" s="247"/>
    </row>
    <row r="747" spans="1:22" x14ac:dyDescent="0.25">
      <c r="A747" s="755">
        <v>13</v>
      </c>
      <c r="B747" s="756"/>
      <c r="C747" s="755"/>
      <c r="D747" s="755" t="s">
        <v>349</v>
      </c>
      <c r="E747" s="755" t="s">
        <v>303</v>
      </c>
      <c r="F747" s="755" t="s">
        <v>620</v>
      </c>
      <c r="G747" s="755"/>
      <c r="H747" s="755"/>
      <c r="I747" s="756" t="s">
        <v>304</v>
      </c>
      <c r="J747" s="755" t="s">
        <v>333</v>
      </c>
      <c r="K747" s="757">
        <v>44816</v>
      </c>
      <c r="L747" s="757">
        <v>45170</v>
      </c>
      <c r="M747" s="726">
        <v>46265</v>
      </c>
      <c r="N747" s="758">
        <v>3.0027397260273974</v>
      </c>
      <c r="O747" s="755">
        <v>55</v>
      </c>
      <c r="P747" s="756" t="s">
        <v>600</v>
      </c>
      <c r="Q747" s="759">
        <v>26638.5</v>
      </c>
      <c r="R747" s="760">
        <v>46753</v>
      </c>
      <c r="S747" s="122" t="s">
        <v>777</v>
      </c>
      <c r="T747" s="122"/>
      <c r="U747" s="246"/>
      <c r="V747" s="247"/>
    </row>
    <row r="748" spans="1:22" x14ac:dyDescent="0.25">
      <c r="A748" s="755">
        <v>14</v>
      </c>
      <c r="B748" s="756"/>
      <c r="C748" s="755"/>
      <c r="D748" s="755" t="s">
        <v>352</v>
      </c>
      <c r="E748" s="755" t="s">
        <v>303</v>
      </c>
      <c r="F748" s="755" t="s">
        <v>611</v>
      </c>
      <c r="G748" s="755" t="s">
        <v>612</v>
      </c>
      <c r="H748" s="755"/>
      <c r="I748" s="756" t="s">
        <v>304</v>
      </c>
      <c r="J748" s="755" t="s">
        <v>333</v>
      </c>
      <c r="K748" s="757">
        <v>44809</v>
      </c>
      <c r="L748" s="757">
        <v>45170</v>
      </c>
      <c r="M748" s="726">
        <v>46265</v>
      </c>
      <c r="N748" s="758">
        <v>3.0027397260273974</v>
      </c>
      <c r="O748" s="755">
        <v>38</v>
      </c>
      <c r="P748" s="756" t="s">
        <v>600</v>
      </c>
      <c r="Q748" s="759">
        <v>26638.5</v>
      </c>
      <c r="R748" s="760">
        <v>46753</v>
      </c>
      <c r="S748" s="122" t="s">
        <v>777</v>
      </c>
      <c r="T748" s="122"/>
      <c r="U748" s="246"/>
      <c r="V748" s="247"/>
    </row>
    <row r="749" spans="1:22" x14ac:dyDescent="0.25">
      <c r="A749" s="755">
        <v>15</v>
      </c>
      <c r="B749" s="756"/>
      <c r="C749" s="755"/>
      <c r="D749" s="755" t="s">
        <v>355</v>
      </c>
      <c r="E749" s="755" t="s">
        <v>303</v>
      </c>
      <c r="F749" s="755" t="s">
        <v>620</v>
      </c>
      <c r="G749" s="755"/>
      <c r="H749" s="755"/>
      <c r="I749" s="756" t="s">
        <v>304</v>
      </c>
      <c r="J749" s="755" t="s">
        <v>356</v>
      </c>
      <c r="K749" s="757">
        <v>44831</v>
      </c>
      <c r="L749" s="757">
        <v>45170</v>
      </c>
      <c r="M749" s="726">
        <v>46265</v>
      </c>
      <c r="N749" s="758">
        <v>3.0027397260273974</v>
      </c>
      <c r="O749" s="755">
        <v>39</v>
      </c>
      <c r="P749" s="756" t="s">
        <v>600</v>
      </c>
      <c r="Q749" s="759">
        <v>26638.5</v>
      </c>
      <c r="R749" s="760">
        <v>46753</v>
      </c>
      <c r="S749" s="122" t="s">
        <v>777</v>
      </c>
      <c r="T749" s="122"/>
      <c r="U749" s="246"/>
      <c r="V749" s="247"/>
    </row>
    <row r="750" spans="1:22" x14ac:dyDescent="0.25">
      <c r="A750" s="755">
        <v>16</v>
      </c>
      <c r="B750" s="756"/>
      <c r="C750" s="755"/>
      <c r="D750" s="755" t="s">
        <v>359</v>
      </c>
      <c r="E750" s="755" t="s">
        <v>303</v>
      </c>
      <c r="F750" s="755" t="s">
        <v>620</v>
      </c>
      <c r="G750" s="755"/>
      <c r="H750" s="755"/>
      <c r="I750" s="756" t="s">
        <v>304</v>
      </c>
      <c r="J750" s="755" t="s">
        <v>333</v>
      </c>
      <c r="K750" s="757">
        <v>44970</v>
      </c>
      <c r="L750" s="757">
        <v>45170</v>
      </c>
      <c r="M750" s="726">
        <v>46265</v>
      </c>
      <c r="N750" s="758">
        <v>3.0027397260273974</v>
      </c>
      <c r="O750" s="755">
        <v>39</v>
      </c>
      <c r="P750" s="756" t="s">
        <v>600</v>
      </c>
      <c r="Q750" s="759">
        <v>21388.5</v>
      </c>
      <c r="R750" s="760">
        <v>46753</v>
      </c>
      <c r="S750" s="122" t="s">
        <v>777</v>
      </c>
      <c r="T750" s="122"/>
      <c r="U750" s="246"/>
      <c r="V750" s="247"/>
    </row>
    <row r="751" spans="1:22" x14ac:dyDescent="0.25">
      <c r="A751" s="756">
        <v>17</v>
      </c>
      <c r="B751" s="756"/>
      <c r="C751" s="755"/>
      <c r="D751" s="755" t="s">
        <v>362</v>
      </c>
      <c r="E751" s="755" t="s">
        <v>303</v>
      </c>
      <c r="F751" s="755" t="s">
        <v>620</v>
      </c>
      <c r="G751" s="755"/>
      <c r="H751" s="755"/>
      <c r="I751" s="756" t="s">
        <v>304</v>
      </c>
      <c r="J751" s="755" t="s">
        <v>305</v>
      </c>
      <c r="K751" s="757">
        <v>45152</v>
      </c>
      <c r="L751" s="757">
        <v>45170</v>
      </c>
      <c r="M751" s="726">
        <v>46265</v>
      </c>
      <c r="N751" s="761">
        <v>3.0027397260273974</v>
      </c>
      <c r="O751" s="756">
        <v>45</v>
      </c>
      <c r="P751" s="756" t="s">
        <v>600</v>
      </c>
      <c r="Q751" s="740">
        <v>29138.5</v>
      </c>
      <c r="R751" s="760">
        <v>46753</v>
      </c>
      <c r="S751" s="122" t="s">
        <v>777</v>
      </c>
      <c r="T751" s="122"/>
      <c r="U751" s="246"/>
      <c r="V751" s="247"/>
    </row>
    <row r="752" spans="1:22" x14ac:dyDescent="0.25">
      <c r="A752" s="755">
        <v>18</v>
      </c>
      <c r="B752" s="756"/>
      <c r="C752" s="755"/>
      <c r="D752" s="755" t="s">
        <v>359</v>
      </c>
      <c r="E752" s="755" t="s">
        <v>303</v>
      </c>
      <c r="F752" s="755" t="s">
        <v>611</v>
      </c>
      <c r="G752" s="755" t="s">
        <v>612</v>
      </c>
      <c r="H752" s="755" t="s">
        <v>616</v>
      </c>
      <c r="I752" s="756" t="s">
        <v>304</v>
      </c>
      <c r="J752" s="755" t="s">
        <v>333</v>
      </c>
      <c r="K752" s="757">
        <v>45236</v>
      </c>
      <c r="L752" s="757">
        <v>45236</v>
      </c>
      <c r="M752" s="726">
        <v>46265</v>
      </c>
      <c r="N752" s="758">
        <v>2.8219178082191783</v>
      </c>
      <c r="O752" s="755">
        <v>37</v>
      </c>
      <c r="P752" s="756" t="s">
        <v>600</v>
      </c>
      <c r="Q752" s="759">
        <v>25063.5</v>
      </c>
      <c r="R752" s="760">
        <v>46753</v>
      </c>
      <c r="S752" s="122" t="s">
        <v>777</v>
      </c>
      <c r="T752" s="122"/>
      <c r="U752" s="246"/>
      <c r="V752" s="247"/>
    </row>
    <row r="753" spans="1:22" x14ac:dyDescent="0.25">
      <c r="A753" s="755">
        <v>19</v>
      </c>
      <c r="B753" s="756"/>
      <c r="C753" s="755"/>
      <c r="D753" s="755" t="s">
        <v>367</v>
      </c>
      <c r="E753" s="755" t="s">
        <v>303</v>
      </c>
      <c r="F753" s="755" t="s">
        <v>611</v>
      </c>
      <c r="G753" s="755" t="s">
        <v>612</v>
      </c>
      <c r="H753" s="755"/>
      <c r="I753" s="756" t="s">
        <v>304</v>
      </c>
      <c r="J753" s="755" t="s">
        <v>368</v>
      </c>
      <c r="K753" s="757">
        <v>45411</v>
      </c>
      <c r="L753" s="757">
        <v>45411</v>
      </c>
      <c r="M753" s="726">
        <v>46265</v>
      </c>
      <c r="N753" s="758">
        <v>2.3424657534246576</v>
      </c>
      <c r="O753" s="755">
        <v>59</v>
      </c>
      <c r="P753" s="756" t="s">
        <v>600</v>
      </c>
      <c r="Q753" s="759">
        <v>68638.5</v>
      </c>
      <c r="R753" s="760">
        <v>46753</v>
      </c>
      <c r="S753" s="122" t="s">
        <v>777</v>
      </c>
      <c r="T753" s="122"/>
      <c r="U753" s="246"/>
      <c r="V753" s="247"/>
    </row>
    <row r="754" spans="1:22" x14ac:dyDescent="0.25">
      <c r="A754" s="755">
        <v>20</v>
      </c>
      <c r="B754" s="756"/>
      <c r="C754" s="755"/>
      <c r="D754" s="755" t="s">
        <v>371</v>
      </c>
      <c r="E754" s="755" t="s">
        <v>303</v>
      </c>
      <c r="F754" s="755" t="s">
        <v>611</v>
      </c>
      <c r="G754" s="755"/>
      <c r="H754" s="755" t="s">
        <v>621</v>
      </c>
      <c r="I754" s="756" t="s">
        <v>304</v>
      </c>
      <c r="J754" s="755" t="s">
        <v>333</v>
      </c>
      <c r="K754" s="757">
        <v>45454</v>
      </c>
      <c r="L754" s="757">
        <v>45454</v>
      </c>
      <c r="M754" s="726">
        <v>46265</v>
      </c>
      <c r="N754" s="758">
        <v>2.2246575342465755</v>
      </c>
      <c r="O754" s="755">
        <v>38</v>
      </c>
      <c r="P754" s="756" t="s">
        <v>600</v>
      </c>
      <c r="Q754" s="759">
        <v>35038.5</v>
      </c>
      <c r="R754" s="760">
        <v>46753</v>
      </c>
      <c r="S754" s="122" t="s">
        <v>777</v>
      </c>
      <c r="T754" s="122"/>
      <c r="U754" s="246"/>
      <c r="V754" s="247"/>
    </row>
    <row r="755" spans="1:22" x14ac:dyDescent="0.25">
      <c r="A755" s="755">
        <v>21</v>
      </c>
      <c r="B755" s="756"/>
      <c r="C755" s="755"/>
      <c r="D755" s="755" t="s">
        <v>374</v>
      </c>
      <c r="E755" s="755" t="s">
        <v>303</v>
      </c>
      <c r="F755" s="755" t="s">
        <v>620</v>
      </c>
      <c r="G755" s="755"/>
      <c r="H755" s="755"/>
      <c r="I755" s="756" t="s">
        <v>304</v>
      </c>
      <c r="J755" s="755" t="s">
        <v>333</v>
      </c>
      <c r="K755" s="757">
        <v>45600</v>
      </c>
      <c r="L755" s="757">
        <v>45600</v>
      </c>
      <c r="M755" s="726">
        <v>46265</v>
      </c>
      <c r="N755" s="758">
        <v>1.8246575342465754</v>
      </c>
      <c r="O755" s="755">
        <v>65</v>
      </c>
      <c r="P755" s="756" t="s">
        <v>600</v>
      </c>
      <c r="Q755" s="759">
        <v>44488.5</v>
      </c>
      <c r="R755" s="760">
        <v>46753</v>
      </c>
      <c r="S755" s="122" t="s">
        <v>777</v>
      </c>
      <c r="T755" s="122"/>
      <c r="U755" s="246"/>
      <c r="V755" s="247"/>
    </row>
    <row r="756" spans="1:22" x14ac:dyDescent="0.25">
      <c r="A756" s="755">
        <v>22</v>
      </c>
      <c r="B756" s="756"/>
      <c r="C756" s="755"/>
      <c r="D756" s="755" t="s">
        <v>380</v>
      </c>
      <c r="E756" s="755" t="s">
        <v>303</v>
      </c>
      <c r="F756" s="755" t="s">
        <v>611</v>
      </c>
      <c r="G756" s="755" t="s">
        <v>612</v>
      </c>
      <c r="H756" s="755" t="s">
        <v>616</v>
      </c>
      <c r="I756" s="756" t="s">
        <v>304</v>
      </c>
      <c r="J756" s="755" t="s">
        <v>309</v>
      </c>
      <c r="K756" s="757">
        <v>45677</v>
      </c>
      <c r="L756" s="757">
        <v>45677</v>
      </c>
      <c r="M756" s="726">
        <v>46265</v>
      </c>
      <c r="N756" s="758">
        <v>1.6136986301369862</v>
      </c>
      <c r="O756" s="755">
        <v>65</v>
      </c>
      <c r="P756" s="756" t="s">
        <v>600</v>
      </c>
      <c r="Q756" s="759">
        <v>52888.5</v>
      </c>
      <c r="R756" s="760">
        <v>46753</v>
      </c>
      <c r="S756" s="122" t="s">
        <v>777</v>
      </c>
      <c r="T756" s="122"/>
      <c r="U756" s="246"/>
      <c r="V756" s="247"/>
    </row>
    <row r="757" spans="1:22" x14ac:dyDescent="0.25">
      <c r="A757" s="755">
        <v>23</v>
      </c>
      <c r="B757" s="756"/>
      <c r="C757" s="755"/>
      <c r="D757" s="755" t="s">
        <v>384</v>
      </c>
      <c r="E757" s="755" t="s">
        <v>303</v>
      </c>
      <c r="F757" s="755" t="s">
        <v>611</v>
      </c>
      <c r="G757" s="755"/>
      <c r="H757" s="755"/>
      <c r="I757" s="756" t="s">
        <v>304</v>
      </c>
      <c r="J757" s="755" t="s">
        <v>333</v>
      </c>
      <c r="K757" s="757">
        <v>45831</v>
      </c>
      <c r="L757" s="757">
        <v>45831</v>
      </c>
      <c r="M757" s="726">
        <v>46265</v>
      </c>
      <c r="N757" s="758">
        <v>1.1917808219178083</v>
      </c>
      <c r="O757" s="755">
        <v>40</v>
      </c>
      <c r="P757" s="756" t="s">
        <v>600</v>
      </c>
      <c r="Q757" s="759">
        <v>31888.5</v>
      </c>
      <c r="R757" s="760">
        <v>46753</v>
      </c>
      <c r="S757" s="122" t="s">
        <v>777</v>
      </c>
      <c r="T757" s="122"/>
      <c r="U757" s="246"/>
      <c r="V757" s="247"/>
    </row>
    <row r="758" spans="1:22" x14ac:dyDescent="0.25">
      <c r="A758" s="756">
        <v>24</v>
      </c>
      <c r="B758" s="391"/>
      <c r="C758" s="755"/>
      <c r="D758" s="755" t="s">
        <v>386</v>
      </c>
      <c r="E758" s="755" t="s">
        <v>303</v>
      </c>
      <c r="F758" s="755" t="s">
        <v>620</v>
      </c>
      <c r="G758" s="755"/>
      <c r="H758" s="755"/>
      <c r="I758" s="756" t="s">
        <v>304</v>
      </c>
      <c r="J758" s="755" t="s">
        <v>333</v>
      </c>
      <c r="K758" s="757">
        <v>45887</v>
      </c>
      <c r="L758" s="757">
        <v>45887</v>
      </c>
      <c r="M758" s="726">
        <v>46265</v>
      </c>
      <c r="N758" s="761">
        <v>1.0383561643835617</v>
      </c>
      <c r="O758" s="755"/>
      <c r="P758" s="756" t="s">
        <v>600</v>
      </c>
      <c r="Q758" s="740">
        <v>23388.5</v>
      </c>
      <c r="R758" s="760">
        <v>46753</v>
      </c>
      <c r="S758" s="122" t="s">
        <v>777</v>
      </c>
      <c r="T758" s="122"/>
      <c r="U758" s="246"/>
      <c r="V758" s="247"/>
    </row>
    <row r="759" spans="1:22" x14ac:dyDescent="0.25">
      <c r="A759" s="755">
        <v>25</v>
      </c>
      <c r="B759" s="391"/>
      <c r="C759" s="755"/>
      <c r="D759" s="755" t="s">
        <v>388</v>
      </c>
      <c r="E759" s="755" t="s">
        <v>303</v>
      </c>
      <c r="F759" s="755" t="s">
        <v>620</v>
      </c>
      <c r="G759" s="755"/>
      <c r="H759" s="755"/>
      <c r="I759" s="756" t="s">
        <v>389</v>
      </c>
      <c r="J759" s="755" t="s">
        <v>333</v>
      </c>
      <c r="K759" s="757">
        <v>45873</v>
      </c>
      <c r="L759" s="757">
        <v>45873</v>
      </c>
      <c r="M759" s="726">
        <v>46265</v>
      </c>
      <c r="N759" s="758">
        <v>1.0767123287671232</v>
      </c>
      <c r="O759" s="755"/>
      <c r="P759" s="756" t="s">
        <v>600</v>
      </c>
      <c r="Q759" s="759">
        <v>31888.5</v>
      </c>
      <c r="R759" s="760">
        <v>46753</v>
      </c>
      <c r="S759" s="122" t="s">
        <v>777</v>
      </c>
      <c r="T759" s="122"/>
      <c r="U759" s="246"/>
      <c r="V759" s="247"/>
    </row>
    <row r="760" spans="1:22" x14ac:dyDescent="0.25">
      <c r="A760" s="755">
        <v>26</v>
      </c>
      <c r="B760" s="391"/>
      <c r="C760" s="755"/>
      <c r="D760" s="755" t="s">
        <v>391</v>
      </c>
      <c r="E760" s="755" t="s">
        <v>303</v>
      </c>
      <c r="F760" s="755" t="s">
        <v>620</v>
      </c>
      <c r="G760" s="755"/>
      <c r="H760" s="755"/>
      <c r="I760" s="756" t="s">
        <v>304</v>
      </c>
      <c r="J760" s="755" t="s">
        <v>333</v>
      </c>
      <c r="K760" s="757">
        <v>45901</v>
      </c>
      <c r="L760" s="757">
        <v>45901</v>
      </c>
      <c r="M760" s="726">
        <v>46265</v>
      </c>
      <c r="N760" s="758">
        <v>1</v>
      </c>
      <c r="O760" s="755"/>
      <c r="P760" s="756" t="s">
        <v>600</v>
      </c>
      <c r="Q760" s="759">
        <v>18238.5</v>
      </c>
      <c r="R760" s="760">
        <v>46753</v>
      </c>
      <c r="S760" s="122" t="s">
        <v>777</v>
      </c>
      <c r="T760" s="122"/>
      <c r="U760" s="246"/>
      <c r="V760" s="247"/>
    </row>
    <row r="761" spans="1:22" x14ac:dyDescent="0.25">
      <c r="A761" s="755">
        <v>27</v>
      </c>
      <c r="B761" s="391"/>
      <c r="C761" s="755"/>
      <c r="D761" s="755" t="s">
        <v>395</v>
      </c>
      <c r="E761" s="755" t="s">
        <v>303</v>
      </c>
      <c r="F761" s="755" t="s">
        <v>611</v>
      </c>
      <c r="G761" s="755"/>
      <c r="H761" s="755" t="s">
        <v>616</v>
      </c>
      <c r="I761" s="756" t="s">
        <v>304</v>
      </c>
      <c r="J761" s="755" t="s">
        <v>333</v>
      </c>
      <c r="K761" s="757">
        <v>45978</v>
      </c>
      <c r="L761" s="757">
        <v>45978</v>
      </c>
      <c r="M761" s="726">
        <v>46265</v>
      </c>
      <c r="N761" s="758">
        <v>0.78904109589041094</v>
      </c>
      <c r="O761" s="755"/>
      <c r="P761" s="756" t="s">
        <v>600</v>
      </c>
      <c r="Q761" s="759">
        <v>27688.5</v>
      </c>
      <c r="R761" s="760">
        <v>46753</v>
      </c>
      <c r="S761" s="122" t="s">
        <v>777</v>
      </c>
      <c r="T761" s="122"/>
      <c r="U761" s="246"/>
      <c r="V761" s="247"/>
    </row>
    <row r="762" spans="1:22" x14ac:dyDescent="0.25">
      <c r="A762" s="755">
        <v>28</v>
      </c>
      <c r="B762" s="391"/>
      <c r="C762" s="755"/>
      <c r="D762" s="755" t="s">
        <v>397</v>
      </c>
      <c r="E762" s="755" t="s">
        <v>303</v>
      </c>
      <c r="F762" s="755" t="s">
        <v>620</v>
      </c>
      <c r="G762" s="755"/>
      <c r="H762" s="755"/>
      <c r="I762" s="756" t="s">
        <v>304</v>
      </c>
      <c r="J762" s="755" t="s">
        <v>333</v>
      </c>
      <c r="K762" s="757">
        <v>46006</v>
      </c>
      <c r="L762" s="757">
        <v>46006</v>
      </c>
      <c r="M762" s="726">
        <v>46265</v>
      </c>
      <c r="N762" s="758">
        <v>0.71232876712328763</v>
      </c>
      <c r="O762" s="755"/>
      <c r="P762" s="756" t="s">
        <v>600</v>
      </c>
      <c r="Q762" s="759">
        <v>31888.5</v>
      </c>
      <c r="R762" s="760">
        <v>46753</v>
      </c>
      <c r="S762" s="122" t="s">
        <v>777</v>
      </c>
      <c r="T762" s="122"/>
      <c r="U762" s="246"/>
      <c r="V762" s="247"/>
    </row>
    <row r="763" spans="1:22" x14ac:dyDescent="0.25">
      <c r="A763" s="755">
        <v>29</v>
      </c>
      <c r="B763" s="391"/>
      <c r="C763" s="755"/>
      <c r="D763" s="755" t="s">
        <v>399</v>
      </c>
      <c r="E763" s="755" t="s">
        <v>303</v>
      </c>
      <c r="F763" s="755" t="s">
        <v>620</v>
      </c>
      <c r="G763" s="755"/>
      <c r="H763" s="755"/>
      <c r="I763" s="756" t="s">
        <v>304</v>
      </c>
      <c r="J763" s="755" t="s">
        <v>356</v>
      </c>
      <c r="K763" s="757">
        <v>46006</v>
      </c>
      <c r="L763" s="757">
        <v>46006</v>
      </c>
      <c r="M763" s="726">
        <v>46265</v>
      </c>
      <c r="N763" s="758">
        <v>0.71232876712328763</v>
      </c>
      <c r="O763" s="755"/>
      <c r="P763" s="756" t="s">
        <v>600</v>
      </c>
      <c r="Q763" s="759">
        <v>21388.5</v>
      </c>
      <c r="R763" s="760">
        <v>46753</v>
      </c>
      <c r="S763" s="122" t="s">
        <v>777</v>
      </c>
      <c r="T763" s="122"/>
      <c r="U763" s="246"/>
      <c r="V763" s="247"/>
    </row>
    <row r="764" spans="1:22" x14ac:dyDescent="0.25">
      <c r="A764" s="755">
        <v>30</v>
      </c>
      <c r="B764" s="422"/>
      <c r="C764" s="755"/>
      <c r="D764" s="755" t="s">
        <v>381</v>
      </c>
      <c r="E764" s="755"/>
      <c r="F764" s="755" t="s">
        <v>611</v>
      </c>
      <c r="G764" s="755" t="s">
        <v>612</v>
      </c>
      <c r="H764" s="755" t="s">
        <v>616</v>
      </c>
      <c r="I764" s="756"/>
      <c r="J764" s="755" t="s">
        <v>309</v>
      </c>
      <c r="K764" s="757">
        <v>46055</v>
      </c>
      <c r="L764" s="757">
        <v>46055</v>
      </c>
      <c r="M764" s="726">
        <v>46265</v>
      </c>
      <c r="N764" s="758">
        <v>0.57808219178082187</v>
      </c>
      <c r="O764" s="755"/>
      <c r="P764" s="756" t="s">
        <v>600</v>
      </c>
      <c r="Q764" s="759">
        <v>16138.5</v>
      </c>
      <c r="R764" s="760">
        <v>46753</v>
      </c>
      <c r="S764" s="122" t="s">
        <v>777</v>
      </c>
      <c r="T764" s="122"/>
      <c r="U764" s="246"/>
      <c r="V764" s="247"/>
    </row>
    <row r="765" spans="1:22" x14ac:dyDescent="0.25">
      <c r="A765" s="755">
        <v>31</v>
      </c>
      <c r="B765" s="422"/>
      <c r="C765" s="755"/>
      <c r="D765" s="755" t="s">
        <v>352</v>
      </c>
      <c r="E765" s="755"/>
      <c r="F765" s="755" t="s">
        <v>611</v>
      </c>
      <c r="G765" s="755" t="s">
        <v>612</v>
      </c>
      <c r="H765" s="755" t="s">
        <v>616</v>
      </c>
      <c r="I765" s="756"/>
      <c r="J765" s="755" t="s">
        <v>356</v>
      </c>
      <c r="K765" s="757">
        <v>46083</v>
      </c>
      <c r="L765" s="757">
        <v>46083</v>
      </c>
      <c r="M765" s="726">
        <v>46265</v>
      </c>
      <c r="N765" s="758">
        <v>0.50136986301369868</v>
      </c>
      <c r="O765" s="755"/>
      <c r="P765" s="756" t="s">
        <v>600</v>
      </c>
      <c r="Q765" s="759">
        <v>16138.5</v>
      </c>
      <c r="R765" s="760">
        <v>46753</v>
      </c>
      <c r="S765" s="122" t="s">
        <v>777</v>
      </c>
      <c r="T765" s="122"/>
      <c r="U765" s="246"/>
      <c r="V765" s="247"/>
    </row>
    <row r="766" spans="1:22" x14ac:dyDescent="0.25">
      <c r="A766" s="755">
        <v>32</v>
      </c>
      <c r="B766" s="422"/>
      <c r="C766" s="755"/>
      <c r="D766" s="755" t="s">
        <v>414</v>
      </c>
      <c r="E766" s="755"/>
      <c r="F766" s="755" t="s">
        <v>620</v>
      </c>
      <c r="G766" s="755"/>
      <c r="H766" s="755"/>
      <c r="I766" s="756"/>
      <c r="J766" s="755" t="s">
        <v>333</v>
      </c>
      <c r="K766" s="757">
        <v>46104</v>
      </c>
      <c r="L766" s="757">
        <v>46104</v>
      </c>
      <c r="M766" s="726">
        <v>46265</v>
      </c>
      <c r="N766" s="758">
        <v>0.44383561643835617</v>
      </c>
      <c r="O766" s="755"/>
      <c r="P766" s="756" t="s">
        <v>600</v>
      </c>
      <c r="Q766" s="759">
        <v>35038.5</v>
      </c>
      <c r="R766" s="760">
        <v>46753</v>
      </c>
      <c r="S766" s="122" t="s">
        <v>777</v>
      </c>
      <c r="T766" s="122"/>
      <c r="U766" s="246"/>
      <c r="V766" s="247"/>
    </row>
    <row r="767" spans="1:22" x14ac:dyDescent="0.25">
      <c r="A767" s="755">
        <v>33</v>
      </c>
      <c r="B767" s="422"/>
      <c r="C767" s="755"/>
      <c r="D767" s="755" t="s">
        <v>648</v>
      </c>
      <c r="E767" s="755"/>
      <c r="F767" s="755"/>
      <c r="G767" s="755"/>
      <c r="H767" s="755"/>
      <c r="I767" s="756"/>
      <c r="J767" s="755" t="s">
        <v>650</v>
      </c>
      <c r="K767" s="757">
        <v>46155</v>
      </c>
      <c r="L767" s="757"/>
      <c r="M767" s="726"/>
      <c r="N767" s="758">
        <v>2.7397260273972603E-3</v>
      </c>
      <c r="O767" s="755"/>
      <c r="P767" s="756" t="s">
        <v>600</v>
      </c>
      <c r="Q767" s="759">
        <v>37138.5</v>
      </c>
      <c r="R767" s="760">
        <v>46753</v>
      </c>
      <c r="S767" s="122" t="s">
        <v>777</v>
      </c>
      <c r="T767" s="122"/>
      <c r="U767" s="246"/>
      <c r="V767" s="247"/>
    </row>
    <row r="768" spans="1:22" x14ac:dyDescent="0.25">
      <c r="A768" s="755">
        <v>34</v>
      </c>
      <c r="B768" s="422"/>
      <c r="C768" s="755"/>
      <c r="D768" s="755" t="s">
        <v>649</v>
      </c>
      <c r="E768" s="755"/>
      <c r="F768" s="755"/>
      <c r="G768" s="755"/>
      <c r="H768" s="755"/>
      <c r="I768" s="756"/>
      <c r="J768" s="755" t="s">
        <v>650</v>
      </c>
      <c r="K768" s="757">
        <v>46132</v>
      </c>
      <c r="L768" s="757"/>
      <c r="M768" s="726"/>
      <c r="N768" s="758">
        <v>2.7397260273972603E-3</v>
      </c>
      <c r="O768" s="755"/>
      <c r="P768" s="756" t="s">
        <v>600</v>
      </c>
      <c r="Q768" s="759">
        <v>40288.5</v>
      </c>
      <c r="R768" s="760">
        <v>46753</v>
      </c>
      <c r="S768" s="122" t="s">
        <v>777</v>
      </c>
      <c r="T768" s="122"/>
      <c r="U768" s="246"/>
      <c r="V768" s="247"/>
    </row>
    <row r="769" spans="1:22" x14ac:dyDescent="0.25">
      <c r="A769" s="755">
        <v>35</v>
      </c>
      <c r="B769" s="756"/>
      <c r="C769" s="755"/>
      <c r="D769" s="755" t="s">
        <v>416</v>
      </c>
      <c r="E769" s="755"/>
      <c r="F769" s="755" t="s">
        <v>611</v>
      </c>
      <c r="G769" s="755"/>
      <c r="H769" s="755"/>
      <c r="I769" s="756"/>
      <c r="J769" s="755"/>
      <c r="K769" s="757">
        <v>46211</v>
      </c>
      <c r="L769" s="757"/>
      <c r="M769" s="726"/>
      <c r="N769" s="755"/>
      <c r="O769" s="755"/>
      <c r="P769" s="756" t="s">
        <v>600</v>
      </c>
      <c r="Q769" s="759">
        <v>40288.5</v>
      </c>
      <c r="R769" s="760">
        <v>46753</v>
      </c>
      <c r="S769" s="122" t="s">
        <v>777</v>
      </c>
      <c r="T769" s="122"/>
      <c r="U769" s="246"/>
      <c r="V769" s="247"/>
    </row>
    <row r="770" spans="1:22" x14ac:dyDescent="0.25">
      <c r="A770" s="398">
        <v>1</v>
      </c>
      <c r="B770" s="402"/>
      <c r="C770" s="398"/>
      <c r="D770" s="398" t="s">
        <v>302</v>
      </c>
      <c r="E770" s="398" t="s">
        <v>303</v>
      </c>
      <c r="F770" s="398" t="s">
        <v>611</v>
      </c>
      <c r="G770" s="398" t="s">
        <v>612</v>
      </c>
      <c r="H770" s="398"/>
      <c r="I770" s="402" t="s">
        <v>304</v>
      </c>
      <c r="J770" s="398" t="s">
        <v>305</v>
      </c>
      <c r="K770" s="393">
        <v>44566</v>
      </c>
      <c r="L770" s="393">
        <v>45170</v>
      </c>
      <c r="M770" s="726">
        <v>46265</v>
      </c>
      <c r="N770" s="745">
        <v>3.0027397260273974</v>
      </c>
      <c r="O770" s="398">
        <v>65</v>
      </c>
      <c r="P770" s="402" t="s">
        <v>600</v>
      </c>
      <c r="Q770" s="744">
        <v>33988.5</v>
      </c>
      <c r="R770" s="395">
        <v>46784</v>
      </c>
      <c r="S770" s="122" t="s">
        <v>777</v>
      </c>
      <c r="T770" s="423">
        <v>510559.0575</v>
      </c>
      <c r="U770" s="246"/>
      <c r="V770" s="247"/>
    </row>
    <row r="771" spans="1:22" x14ac:dyDescent="0.25">
      <c r="A771" s="398">
        <v>2</v>
      </c>
      <c r="B771" s="402"/>
      <c r="C771" s="398"/>
      <c r="D771" s="398" t="s">
        <v>308</v>
      </c>
      <c r="E771" s="398" t="s">
        <v>303</v>
      </c>
      <c r="F771" s="398" t="s">
        <v>611</v>
      </c>
      <c r="G771" s="398" t="s">
        <v>612</v>
      </c>
      <c r="H771" s="398" t="s">
        <v>616</v>
      </c>
      <c r="I771" s="402" t="s">
        <v>304</v>
      </c>
      <c r="J771" s="398" t="s">
        <v>309</v>
      </c>
      <c r="K771" s="393">
        <v>44571</v>
      </c>
      <c r="L771" s="393">
        <v>45170</v>
      </c>
      <c r="M771" s="726">
        <v>46265</v>
      </c>
      <c r="N771" s="745">
        <v>3.0027397260273974</v>
      </c>
      <c r="O771" s="398">
        <v>68</v>
      </c>
      <c r="P771" s="402" t="s">
        <v>600</v>
      </c>
      <c r="Q771" s="744">
        <v>55116.6</v>
      </c>
      <c r="R771" s="395">
        <v>46784</v>
      </c>
      <c r="S771" s="122" t="s">
        <v>777</v>
      </c>
      <c r="T771" s="122"/>
      <c r="U771" s="246"/>
      <c r="V771" s="247"/>
    </row>
    <row r="772" spans="1:22" x14ac:dyDescent="0.25">
      <c r="A772" s="402">
        <v>3</v>
      </c>
      <c r="B772" s="402"/>
      <c r="C772" s="398"/>
      <c r="D772" s="398" t="s">
        <v>312</v>
      </c>
      <c r="E772" s="398" t="s">
        <v>303</v>
      </c>
      <c r="F772" s="398" t="s">
        <v>611</v>
      </c>
      <c r="G772" s="398" t="s">
        <v>612</v>
      </c>
      <c r="H772" s="398"/>
      <c r="I772" s="402" t="s">
        <v>304</v>
      </c>
      <c r="J772" s="398" t="s">
        <v>305</v>
      </c>
      <c r="K772" s="393">
        <v>44571</v>
      </c>
      <c r="L772" s="393">
        <v>45170</v>
      </c>
      <c r="M772" s="726">
        <v>46265</v>
      </c>
      <c r="N772" s="746">
        <v>3.0027397260273974</v>
      </c>
      <c r="O772" s="402">
        <v>68</v>
      </c>
      <c r="P772" s="402" t="s">
        <v>600</v>
      </c>
      <c r="Q772" s="744">
        <v>45390.45</v>
      </c>
      <c r="R772" s="395">
        <v>46784</v>
      </c>
      <c r="S772" s="122" t="s">
        <v>928</v>
      </c>
      <c r="T772" s="122"/>
      <c r="U772" s="246"/>
      <c r="V772" s="247"/>
    </row>
    <row r="773" spans="1:22" x14ac:dyDescent="0.25">
      <c r="A773" s="402">
        <v>4</v>
      </c>
      <c r="B773" s="402"/>
      <c r="C773" s="398"/>
      <c r="D773" s="398" t="s">
        <v>315</v>
      </c>
      <c r="E773" s="398" t="s">
        <v>303</v>
      </c>
      <c r="F773" s="398" t="s">
        <v>611</v>
      </c>
      <c r="G773" s="398" t="s">
        <v>612</v>
      </c>
      <c r="H773" s="398"/>
      <c r="I773" s="402" t="s">
        <v>304</v>
      </c>
      <c r="J773" s="398" t="s">
        <v>316</v>
      </c>
      <c r="K773" s="393">
        <v>44571</v>
      </c>
      <c r="L773" s="393">
        <v>45170</v>
      </c>
      <c r="M773" s="726">
        <v>46265</v>
      </c>
      <c r="N773" s="746">
        <v>3.0027397260273974</v>
      </c>
      <c r="O773" s="422">
        <v>68</v>
      </c>
      <c r="P773" s="422" t="s">
        <v>600</v>
      </c>
      <c r="Q773" s="744">
        <v>47355</v>
      </c>
      <c r="R773" s="395">
        <v>46784</v>
      </c>
      <c r="S773" s="122" t="s">
        <v>777</v>
      </c>
      <c r="T773" s="122"/>
      <c r="U773" s="246"/>
      <c r="V773" s="247"/>
    </row>
    <row r="774" spans="1:22" x14ac:dyDescent="0.25">
      <c r="A774" s="398">
        <v>5</v>
      </c>
      <c r="B774" s="402"/>
      <c r="C774" s="398"/>
      <c r="D774" s="398" t="s">
        <v>319</v>
      </c>
      <c r="E774" s="398" t="s">
        <v>303</v>
      </c>
      <c r="F774" s="398" t="s">
        <v>611</v>
      </c>
      <c r="G774" s="398" t="s">
        <v>612</v>
      </c>
      <c r="H774" s="398" t="s">
        <v>616</v>
      </c>
      <c r="I774" s="402" t="s">
        <v>304</v>
      </c>
      <c r="J774" s="398" t="s">
        <v>309</v>
      </c>
      <c r="K774" s="393">
        <v>44571</v>
      </c>
      <c r="L774" s="393">
        <v>45170</v>
      </c>
      <c r="M774" s="726">
        <v>46265</v>
      </c>
      <c r="N774" s="746">
        <v>3.0027397260273974</v>
      </c>
      <c r="O774" s="402">
        <v>65</v>
      </c>
      <c r="P774" s="402" t="s">
        <v>600</v>
      </c>
      <c r="Q774" s="744">
        <v>21750.75</v>
      </c>
      <c r="R774" s="395">
        <v>46784</v>
      </c>
      <c r="S774" s="122" t="s">
        <v>777</v>
      </c>
      <c r="T774" s="122"/>
      <c r="U774" s="246"/>
      <c r="V774" s="247"/>
    </row>
    <row r="775" spans="1:22" x14ac:dyDescent="0.25">
      <c r="A775" s="398">
        <v>6</v>
      </c>
      <c r="B775" s="402"/>
      <c r="C775" s="398"/>
      <c r="D775" s="398" t="s">
        <v>325</v>
      </c>
      <c r="E775" s="398" t="s">
        <v>303</v>
      </c>
      <c r="F775" s="398" t="s">
        <v>611</v>
      </c>
      <c r="G775" s="398" t="s">
        <v>612</v>
      </c>
      <c r="H775" s="398" t="s">
        <v>619</v>
      </c>
      <c r="I775" s="402" t="s">
        <v>304</v>
      </c>
      <c r="J775" s="398" t="s">
        <v>305</v>
      </c>
      <c r="K775" s="393">
        <v>44571</v>
      </c>
      <c r="L775" s="393">
        <v>45170</v>
      </c>
      <c r="M775" s="726">
        <v>46265</v>
      </c>
      <c r="N775" s="745">
        <v>3.0027397260273974</v>
      </c>
      <c r="O775" s="398">
        <v>60</v>
      </c>
      <c r="P775" s="402" t="s">
        <v>600</v>
      </c>
      <c r="Q775" s="744">
        <v>40461.75</v>
      </c>
      <c r="R775" s="395">
        <v>46784</v>
      </c>
      <c r="S775" s="122" t="s">
        <v>777</v>
      </c>
      <c r="T775" s="122"/>
      <c r="U775" s="246"/>
      <c r="V775" s="247"/>
    </row>
    <row r="776" spans="1:22" x14ac:dyDescent="0.25">
      <c r="A776" s="398">
        <v>7</v>
      </c>
      <c r="B776" s="402"/>
      <c r="C776" s="398"/>
      <c r="D776" s="398" t="s">
        <v>328</v>
      </c>
      <c r="E776" s="398" t="s">
        <v>303</v>
      </c>
      <c r="F776" s="398" t="s">
        <v>611</v>
      </c>
      <c r="G776" s="398" t="s">
        <v>612</v>
      </c>
      <c r="H776" s="398" t="s">
        <v>621</v>
      </c>
      <c r="I776" s="402" t="s">
        <v>304</v>
      </c>
      <c r="J776" s="398" t="s">
        <v>329</v>
      </c>
      <c r="K776" s="393">
        <v>44571</v>
      </c>
      <c r="L776" s="393">
        <v>45170</v>
      </c>
      <c r="M776" s="726">
        <v>46265</v>
      </c>
      <c r="N776" s="745">
        <v>3.0027397260273974</v>
      </c>
      <c r="O776" s="398">
        <v>48</v>
      </c>
      <c r="P776" s="402" t="s">
        <v>600</v>
      </c>
      <c r="Q776" s="744">
        <v>5587.7955000000002</v>
      </c>
      <c r="R776" s="395">
        <v>46784</v>
      </c>
      <c r="S776" s="122" t="s">
        <v>777</v>
      </c>
      <c r="T776" s="122"/>
      <c r="U776" s="246"/>
      <c r="V776" s="247"/>
    </row>
    <row r="777" spans="1:22" x14ac:dyDescent="0.25">
      <c r="A777" s="398">
        <v>8</v>
      </c>
      <c r="B777" s="402"/>
      <c r="C777" s="398"/>
      <c r="D777" s="398" t="s">
        <v>332</v>
      </c>
      <c r="E777" s="398" t="s">
        <v>303</v>
      </c>
      <c r="F777" s="398" t="s">
        <v>611</v>
      </c>
      <c r="G777" s="398" t="s">
        <v>612</v>
      </c>
      <c r="H777" s="398" t="s">
        <v>621</v>
      </c>
      <c r="I777" s="402" t="s">
        <v>304</v>
      </c>
      <c r="J777" s="398" t="s">
        <v>333</v>
      </c>
      <c r="K777" s="393">
        <v>44566</v>
      </c>
      <c r="L777" s="393">
        <v>45170</v>
      </c>
      <c r="M777" s="726">
        <v>46265</v>
      </c>
      <c r="N777" s="745">
        <v>3.0027397260273974</v>
      </c>
      <c r="O777" s="398">
        <v>35</v>
      </c>
      <c r="P777" s="402" t="s">
        <v>600</v>
      </c>
      <c r="Q777" s="744">
        <v>12988.5</v>
      </c>
      <c r="R777" s="395">
        <v>46784</v>
      </c>
      <c r="S777" s="122" t="s">
        <v>777</v>
      </c>
      <c r="T777" s="122"/>
      <c r="U777" s="246"/>
      <c r="V777" s="247"/>
    </row>
    <row r="778" spans="1:22" x14ac:dyDescent="0.25">
      <c r="A778" s="398">
        <v>9</v>
      </c>
      <c r="B778" s="402"/>
      <c r="C778" s="398"/>
      <c r="D778" s="398" t="s">
        <v>308</v>
      </c>
      <c r="E778" s="398" t="s">
        <v>303</v>
      </c>
      <c r="F778" s="398" t="s">
        <v>620</v>
      </c>
      <c r="G778" s="398"/>
      <c r="H778" s="398"/>
      <c r="I778" s="402" t="s">
        <v>336</v>
      </c>
      <c r="J778" s="398" t="s">
        <v>337</v>
      </c>
      <c r="K778" s="393">
        <v>44566</v>
      </c>
      <c r="L778" s="393">
        <v>45170</v>
      </c>
      <c r="M778" s="726">
        <v>46265</v>
      </c>
      <c r="N778" s="745">
        <v>3.0027397260273974</v>
      </c>
      <c r="O778" s="398">
        <v>59</v>
      </c>
      <c r="P778" s="402" t="s">
        <v>600</v>
      </c>
      <c r="Q778" s="744">
        <v>69688.5</v>
      </c>
      <c r="R778" s="395">
        <v>46784</v>
      </c>
      <c r="S778" s="122" t="s">
        <v>777</v>
      </c>
      <c r="T778" s="122"/>
      <c r="U778" s="246"/>
      <c r="V778" s="247"/>
    </row>
    <row r="779" spans="1:22" x14ac:dyDescent="0.25">
      <c r="A779" s="398">
        <v>10</v>
      </c>
      <c r="B779" s="402"/>
      <c r="C779" s="398"/>
      <c r="D779" s="398" t="s">
        <v>340</v>
      </c>
      <c r="E779" s="398" t="s">
        <v>303</v>
      </c>
      <c r="F779" s="398" t="s">
        <v>620</v>
      </c>
      <c r="G779" s="398"/>
      <c r="H779" s="398"/>
      <c r="I779" s="402" t="s">
        <v>304</v>
      </c>
      <c r="J779" s="398" t="s">
        <v>305</v>
      </c>
      <c r="K779" s="393">
        <v>44571</v>
      </c>
      <c r="L779" s="393">
        <v>45170</v>
      </c>
      <c r="M779" s="726">
        <v>46265</v>
      </c>
      <c r="N779" s="745">
        <v>3.0027397260273974</v>
      </c>
      <c r="O779" s="398">
        <v>52</v>
      </c>
      <c r="P779" s="402" t="s">
        <v>600</v>
      </c>
      <c r="Q779" s="744">
        <v>6688.5</v>
      </c>
      <c r="R779" s="395">
        <v>46784</v>
      </c>
      <c r="S779" s="122" t="s">
        <v>777</v>
      </c>
      <c r="T779" s="122"/>
      <c r="U779" s="246"/>
      <c r="V779" s="247"/>
    </row>
    <row r="780" spans="1:22" x14ac:dyDescent="0.25">
      <c r="A780" s="398">
        <v>11</v>
      </c>
      <c r="B780" s="402"/>
      <c r="C780" s="398"/>
      <c r="D780" s="398" t="s">
        <v>343</v>
      </c>
      <c r="E780" s="398" t="s">
        <v>303</v>
      </c>
      <c r="F780" s="398" t="s">
        <v>611</v>
      </c>
      <c r="G780" s="398" t="s">
        <v>612</v>
      </c>
      <c r="H780" s="398" t="s">
        <v>616</v>
      </c>
      <c r="I780" s="402" t="s">
        <v>304</v>
      </c>
      <c r="J780" s="398" t="s">
        <v>316</v>
      </c>
      <c r="K780" s="393">
        <v>44571</v>
      </c>
      <c r="L780" s="393">
        <v>45170</v>
      </c>
      <c r="M780" s="726">
        <v>46265</v>
      </c>
      <c r="N780" s="745">
        <v>3.0027397260273974</v>
      </c>
      <c r="O780" s="398">
        <v>63</v>
      </c>
      <c r="P780" s="402" t="s">
        <v>600</v>
      </c>
      <c r="Q780" s="744">
        <v>38811.15</v>
      </c>
      <c r="R780" s="395">
        <v>46784</v>
      </c>
      <c r="S780" s="122" t="s">
        <v>777</v>
      </c>
      <c r="T780" s="122"/>
      <c r="U780" s="246"/>
      <c r="V780" s="247"/>
    </row>
    <row r="781" spans="1:22" x14ac:dyDescent="0.25">
      <c r="A781" s="398">
        <v>12</v>
      </c>
      <c r="B781" s="402"/>
      <c r="C781" s="398"/>
      <c r="D781" s="398" t="s">
        <v>346</v>
      </c>
      <c r="E781" s="398" t="s">
        <v>303</v>
      </c>
      <c r="F781" s="398" t="s">
        <v>611</v>
      </c>
      <c r="G781" s="398" t="s">
        <v>612</v>
      </c>
      <c r="H781" s="398"/>
      <c r="I781" s="402" t="s">
        <v>304</v>
      </c>
      <c r="J781" s="398" t="s">
        <v>333</v>
      </c>
      <c r="K781" s="393">
        <v>44608</v>
      </c>
      <c r="L781" s="393">
        <v>45170</v>
      </c>
      <c r="M781" s="726">
        <v>46265</v>
      </c>
      <c r="N781" s="745">
        <v>3.0027397260273974</v>
      </c>
      <c r="O781" s="398">
        <v>66</v>
      </c>
      <c r="P781" s="402" t="s">
        <v>600</v>
      </c>
      <c r="Q781" s="744">
        <v>45013.5</v>
      </c>
      <c r="R781" s="395">
        <v>46784</v>
      </c>
      <c r="S781" s="122" t="s">
        <v>777</v>
      </c>
      <c r="T781" s="122"/>
      <c r="U781" s="246"/>
      <c r="V781" s="247"/>
    </row>
    <row r="782" spans="1:22" x14ac:dyDescent="0.25">
      <c r="A782" s="398">
        <v>13</v>
      </c>
      <c r="B782" s="402"/>
      <c r="C782" s="398"/>
      <c r="D782" s="398" t="s">
        <v>349</v>
      </c>
      <c r="E782" s="398" t="s">
        <v>303</v>
      </c>
      <c r="F782" s="398" t="s">
        <v>620</v>
      </c>
      <c r="G782" s="398"/>
      <c r="H782" s="398"/>
      <c r="I782" s="402" t="s">
        <v>304</v>
      </c>
      <c r="J782" s="398" t="s">
        <v>333</v>
      </c>
      <c r="K782" s="393">
        <v>44816</v>
      </c>
      <c r="L782" s="393">
        <v>45170</v>
      </c>
      <c r="M782" s="726">
        <v>46265</v>
      </c>
      <c r="N782" s="745">
        <v>3.0027397260273974</v>
      </c>
      <c r="O782" s="398">
        <v>55</v>
      </c>
      <c r="P782" s="402" t="s">
        <v>600</v>
      </c>
      <c r="Q782" s="744">
        <v>26638.5</v>
      </c>
      <c r="R782" s="395">
        <v>46784</v>
      </c>
      <c r="S782" s="122" t="s">
        <v>777</v>
      </c>
      <c r="T782" s="122"/>
      <c r="U782" s="246"/>
      <c r="V782" s="247"/>
    </row>
    <row r="783" spans="1:22" x14ac:dyDescent="0.25">
      <c r="A783" s="398">
        <v>14</v>
      </c>
      <c r="B783" s="402"/>
      <c r="C783" s="398"/>
      <c r="D783" s="398" t="s">
        <v>352</v>
      </c>
      <c r="E783" s="398" t="s">
        <v>303</v>
      </c>
      <c r="F783" s="398" t="s">
        <v>611</v>
      </c>
      <c r="G783" s="398" t="s">
        <v>612</v>
      </c>
      <c r="H783" s="398"/>
      <c r="I783" s="402" t="s">
        <v>304</v>
      </c>
      <c r="J783" s="398" t="s">
        <v>333</v>
      </c>
      <c r="K783" s="393">
        <v>44809</v>
      </c>
      <c r="L783" s="393">
        <v>45170</v>
      </c>
      <c r="M783" s="726">
        <v>46265</v>
      </c>
      <c r="N783" s="745">
        <v>3.0027397260273974</v>
      </c>
      <c r="O783" s="398">
        <v>38</v>
      </c>
      <c r="P783" s="402" t="s">
        <v>600</v>
      </c>
      <c r="Q783" s="744">
        <v>26638.5</v>
      </c>
      <c r="R783" s="395">
        <v>46784</v>
      </c>
      <c r="S783" s="122" t="s">
        <v>777</v>
      </c>
      <c r="T783" s="122"/>
      <c r="U783" s="246"/>
      <c r="V783" s="247"/>
    </row>
    <row r="784" spans="1:22" x14ac:dyDescent="0.25">
      <c r="A784" s="398">
        <v>15</v>
      </c>
      <c r="B784" s="402"/>
      <c r="C784" s="398"/>
      <c r="D784" s="398" t="s">
        <v>355</v>
      </c>
      <c r="E784" s="398" t="s">
        <v>303</v>
      </c>
      <c r="F784" s="398" t="s">
        <v>620</v>
      </c>
      <c r="G784" s="398"/>
      <c r="H784" s="398"/>
      <c r="I784" s="402" t="s">
        <v>304</v>
      </c>
      <c r="J784" s="398" t="s">
        <v>356</v>
      </c>
      <c r="K784" s="393">
        <v>44831</v>
      </c>
      <c r="L784" s="393">
        <v>45170</v>
      </c>
      <c r="M784" s="726">
        <v>46265</v>
      </c>
      <c r="N784" s="745">
        <v>3.0027397260273974</v>
      </c>
      <c r="O784" s="398">
        <v>39</v>
      </c>
      <c r="P784" s="402" t="s">
        <v>600</v>
      </c>
      <c r="Q784" s="744">
        <v>26638.5</v>
      </c>
      <c r="R784" s="395">
        <v>46784</v>
      </c>
      <c r="S784" s="122" t="s">
        <v>777</v>
      </c>
      <c r="T784" s="122"/>
      <c r="U784" s="246"/>
      <c r="V784" s="247"/>
    </row>
    <row r="785" spans="1:22" x14ac:dyDescent="0.25">
      <c r="A785" s="398">
        <v>16</v>
      </c>
      <c r="B785" s="402"/>
      <c r="C785" s="398"/>
      <c r="D785" s="398" t="s">
        <v>359</v>
      </c>
      <c r="E785" s="398" t="s">
        <v>303</v>
      </c>
      <c r="F785" s="398" t="s">
        <v>620</v>
      </c>
      <c r="G785" s="398"/>
      <c r="H785" s="398"/>
      <c r="I785" s="402" t="s">
        <v>304</v>
      </c>
      <c r="J785" s="398" t="s">
        <v>333</v>
      </c>
      <c r="K785" s="393">
        <v>44970</v>
      </c>
      <c r="L785" s="393">
        <v>45170</v>
      </c>
      <c r="M785" s="726">
        <v>46265</v>
      </c>
      <c r="N785" s="745">
        <v>3.0027397260273974</v>
      </c>
      <c r="O785" s="398">
        <v>39</v>
      </c>
      <c r="P785" s="402" t="s">
        <v>600</v>
      </c>
      <c r="Q785" s="744">
        <v>21388.5</v>
      </c>
      <c r="R785" s="395">
        <v>46784</v>
      </c>
      <c r="S785" s="122" t="s">
        <v>777</v>
      </c>
      <c r="T785" s="122"/>
      <c r="U785" s="246"/>
      <c r="V785" s="247"/>
    </row>
    <row r="786" spans="1:22" x14ac:dyDescent="0.25">
      <c r="A786" s="402">
        <v>17</v>
      </c>
      <c r="B786" s="402"/>
      <c r="C786" s="398"/>
      <c r="D786" s="398" t="s">
        <v>362</v>
      </c>
      <c r="E786" s="398" t="s">
        <v>303</v>
      </c>
      <c r="F786" s="398" t="s">
        <v>620</v>
      </c>
      <c r="G786" s="398"/>
      <c r="H786" s="398"/>
      <c r="I786" s="402" t="s">
        <v>304</v>
      </c>
      <c r="J786" s="398" t="s">
        <v>305</v>
      </c>
      <c r="K786" s="393">
        <v>45152</v>
      </c>
      <c r="L786" s="393">
        <v>45170</v>
      </c>
      <c r="M786" s="726">
        <v>46265</v>
      </c>
      <c r="N786" s="746">
        <v>3.0027397260273974</v>
      </c>
      <c r="O786" s="402">
        <v>45</v>
      </c>
      <c r="P786" s="402" t="s">
        <v>600</v>
      </c>
      <c r="Q786" s="740">
        <v>29138.5</v>
      </c>
      <c r="R786" s="395">
        <v>46784</v>
      </c>
      <c r="S786" s="122" t="s">
        <v>777</v>
      </c>
      <c r="T786" s="122"/>
      <c r="U786" s="246"/>
      <c r="V786" s="247"/>
    </row>
    <row r="787" spans="1:22" x14ac:dyDescent="0.25">
      <c r="A787" s="398">
        <v>18</v>
      </c>
      <c r="B787" s="402"/>
      <c r="C787" s="398"/>
      <c r="D787" s="398" t="s">
        <v>359</v>
      </c>
      <c r="E787" s="398" t="s">
        <v>303</v>
      </c>
      <c r="F787" s="398" t="s">
        <v>611</v>
      </c>
      <c r="G787" s="398" t="s">
        <v>612</v>
      </c>
      <c r="H787" s="398" t="s">
        <v>616</v>
      </c>
      <c r="I787" s="402" t="s">
        <v>304</v>
      </c>
      <c r="J787" s="398" t="s">
        <v>333</v>
      </c>
      <c r="K787" s="393">
        <v>45236</v>
      </c>
      <c r="L787" s="393">
        <v>45236</v>
      </c>
      <c r="M787" s="726">
        <v>46265</v>
      </c>
      <c r="N787" s="745">
        <v>2.8219178082191783</v>
      </c>
      <c r="O787" s="398">
        <v>37</v>
      </c>
      <c r="P787" s="402" t="s">
        <v>600</v>
      </c>
      <c r="Q787" s="744">
        <v>25063.5</v>
      </c>
      <c r="R787" s="395">
        <v>46784</v>
      </c>
      <c r="S787" s="122" t="s">
        <v>777</v>
      </c>
      <c r="T787" s="122"/>
      <c r="U787" s="246"/>
      <c r="V787" s="247"/>
    </row>
    <row r="788" spans="1:22" x14ac:dyDescent="0.25">
      <c r="A788" s="398">
        <v>19</v>
      </c>
      <c r="B788" s="402"/>
      <c r="C788" s="398"/>
      <c r="D788" s="398" t="s">
        <v>367</v>
      </c>
      <c r="E788" s="398" t="s">
        <v>303</v>
      </c>
      <c r="F788" s="398" t="s">
        <v>611</v>
      </c>
      <c r="G788" s="398" t="s">
        <v>612</v>
      </c>
      <c r="H788" s="398"/>
      <c r="I788" s="402" t="s">
        <v>304</v>
      </c>
      <c r="J788" s="398" t="s">
        <v>368</v>
      </c>
      <c r="K788" s="393">
        <v>45411</v>
      </c>
      <c r="L788" s="393">
        <v>45411</v>
      </c>
      <c r="M788" s="726">
        <v>46265</v>
      </c>
      <c r="N788" s="745">
        <v>2.3424657534246576</v>
      </c>
      <c r="O788" s="398">
        <v>59</v>
      </c>
      <c r="P788" s="402" t="s">
        <v>600</v>
      </c>
      <c r="Q788" s="744">
        <v>68638.5</v>
      </c>
      <c r="R788" s="395">
        <v>46784</v>
      </c>
      <c r="S788" s="122" t="s">
        <v>777</v>
      </c>
      <c r="T788" s="122"/>
      <c r="U788" s="246"/>
      <c r="V788" s="247"/>
    </row>
    <row r="789" spans="1:22" x14ac:dyDescent="0.25">
      <c r="A789" s="398">
        <v>20</v>
      </c>
      <c r="B789" s="402"/>
      <c r="C789" s="398"/>
      <c r="D789" s="398" t="s">
        <v>371</v>
      </c>
      <c r="E789" s="398" t="s">
        <v>303</v>
      </c>
      <c r="F789" s="398" t="s">
        <v>611</v>
      </c>
      <c r="G789" s="398"/>
      <c r="H789" s="398" t="s">
        <v>621</v>
      </c>
      <c r="I789" s="402" t="s">
        <v>304</v>
      </c>
      <c r="J789" s="398" t="s">
        <v>333</v>
      </c>
      <c r="K789" s="393">
        <v>45454</v>
      </c>
      <c r="L789" s="393">
        <v>45454</v>
      </c>
      <c r="M789" s="726">
        <v>46265</v>
      </c>
      <c r="N789" s="745">
        <v>2.2246575342465755</v>
      </c>
      <c r="O789" s="398">
        <v>38</v>
      </c>
      <c r="P789" s="402" t="s">
        <v>600</v>
      </c>
      <c r="Q789" s="744">
        <v>35038.5</v>
      </c>
      <c r="R789" s="395">
        <v>46784</v>
      </c>
      <c r="S789" s="122" t="s">
        <v>777</v>
      </c>
      <c r="T789" s="122"/>
      <c r="U789" s="246"/>
      <c r="V789" s="247"/>
    </row>
    <row r="790" spans="1:22" x14ac:dyDescent="0.25">
      <c r="A790" s="398">
        <v>21</v>
      </c>
      <c r="B790" s="402"/>
      <c r="C790" s="398"/>
      <c r="D790" s="398" t="s">
        <v>374</v>
      </c>
      <c r="E790" s="398" t="s">
        <v>303</v>
      </c>
      <c r="F790" s="398" t="s">
        <v>620</v>
      </c>
      <c r="G790" s="398"/>
      <c r="H790" s="398"/>
      <c r="I790" s="402" t="s">
        <v>304</v>
      </c>
      <c r="J790" s="398" t="s">
        <v>333</v>
      </c>
      <c r="K790" s="393">
        <v>45600</v>
      </c>
      <c r="L790" s="393">
        <v>45600</v>
      </c>
      <c r="M790" s="726">
        <v>46265</v>
      </c>
      <c r="N790" s="745">
        <v>1.8246575342465754</v>
      </c>
      <c r="O790" s="398">
        <v>65</v>
      </c>
      <c r="P790" s="402" t="s">
        <v>600</v>
      </c>
      <c r="Q790" s="744">
        <v>44488.5</v>
      </c>
      <c r="R790" s="395">
        <v>46784</v>
      </c>
      <c r="S790" s="122" t="s">
        <v>777</v>
      </c>
      <c r="T790" s="122"/>
      <c r="U790" s="246"/>
      <c r="V790" s="247"/>
    </row>
    <row r="791" spans="1:22" x14ac:dyDescent="0.25">
      <c r="A791" s="398">
        <v>22</v>
      </c>
      <c r="B791" s="402"/>
      <c r="C791" s="398"/>
      <c r="D791" s="398" t="s">
        <v>380</v>
      </c>
      <c r="E791" s="398" t="s">
        <v>303</v>
      </c>
      <c r="F791" s="398" t="s">
        <v>611</v>
      </c>
      <c r="G791" s="398" t="s">
        <v>612</v>
      </c>
      <c r="H791" s="398" t="s">
        <v>616</v>
      </c>
      <c r="I791" s="402" t="s">
        <v>304</v>
      </c>
      <c r="J791" s="398" t="s">
        <v>309</v>
      </c>
      <c r="K791" s="393">
        <v>45677</v>
      </c>
      <c r="L791" s="393">
        <v>45677</v>
      </c>
      <c r="M791" s="726">
        <v>46265</v>
      </c>
      <c r="N791" s="745">
        <v>1.6136986301369862</v>
      </c>
      <c r="O791" s="398">
        <v>65</v>
      </c>
      <c r="P791" s="402" t="s">
        <v>600</v>
      </c>
      <c r="Q791" s="744">
        <v>52888.5</v>
      </c>
      <c r="R791" s="395">
        <v>46784</v>
      </c>
      <c r="S791" s="122" t="s">
        <v>777</v>
      </c>
      <c r="T791" s="122"/>
      <c r="U791" s="246"/>
      <c r="V791" s="247"/>
    </row>
    <row r="792" spans="1:22" x14ac:dyDescent="0.25">
      <c r="A792" s="398">
        <v>23</v>
      </c>
      <c r="B792" s="402"/>
      <c r="C792" s="398"/>
      <c r="D792" s="398" t="s">
        <v>384</v>
      </c>
      <c r="E792" s="398" t="s">
        <v>303</v>
      </c>
      <c r="F792" s="398" t="s">
        <v>611</v>
      </c>
      <c r="G792" s="398"/>
      <c r="H792" s="398"/>
      <c r="I792" s="402" t="s">
        <v>304</v>
      </c>
      <c r="J792" s="398" t="s">
        <v>333</v>
      </c>
      <c r="K792" s="393">
        <v>45831</v>
      </c>
      <c r="L792" s="393">
        <v>45831</v>
      </c>
      <c r="M792" s="726">
        <v>46265</v>
      </c>
      <c r="N792" s="745">
        <v>1.1917808219178083</v>
      </c>
      <c r="O792" s="398">
        <v>40</v>
      </c>
      <c r="P792" s="402" t="s">
        <v>600</v>
      </c>
      <c r="Q792" s="744">
        <v>31888.5</v>
      </c>
      <c r="R792" s="395">
        <v>46784</v>
      </c>
      <c r="S792" s="122" t="s">
        <v>777</v>
      </c>
      <c r="T792" s="122"/>
      <c r="U792" s="246"/>
      <c r="V792" s="247"/>
    </row>
    <row r="793" spans="1:22" x14ac:dyDescent="0.25">
      <c r="A793" s="402">
        <v>24</v>
      </c>
      <c r="B793" s="391"/>
      <c r="C793" s="398"/>
      <c r="D793" s="398" t="s">
        <v>386</v>
      </c>
      <c r="E793" s="398" t="s">
        <v>303</v>
      </c>
      <c r="F793" s="398" t="s">
        <v>620</v>
      </c>
      <c r="G793" s="398"/>
      <c r="H793" s="398"/>
      <c r="I793" s="402" t="s">
        <v>304</v>
      </c>
      <c r="J793" s="398" t="s">
        <v>333</v>
      </c>
      <c r="K793" s="393">
        <v>45887</v>
      </c>
      <c r="L793" s="393">
        <v>45887</v>
      </c>
      <c r="M793" s="726">
        <v>46265</v>
      </c>
      <c r="N793" s="746">
        <v>1.0383561643835617</v>
      </c>
      <c r="O793" s="398"/>
      <c r="P793" s="402" t="s">
        <v>600</v>
      </c>
      <c r="Q793" s="740">
        <v>23388.5</v>
      </c>
      <c r="R793" s="395">
        <v>46784</v>
      </c>
      <c r="S793" s="122" t="s">
        <v>777</v>
      </c>
      <c r="T793" s="122"/>
      <c r="U793" s="246"/>
      <c r="V793" s="247"/>
    </row>
    <row r="794" spans="1:22" x14ac:dyDescent="0.25">
      <c r="A794" s="398">
        <v>25</v>
      </c>
      <c r="B794" s="391"/>
      <c r="C794" s="398"/>
      <c r="D794" s="398" t="s">
        <v>388</v>
      </c>
      <c r="E794" s="398" t="s">
        <v>303</v>
      </c>
      <c r="F794" s="398" t="s">
        <v>620</v>
      </c>
      <c r="G794" s="398"/>
      <c r="H794" s="398"/>
      <c r="I794" s="402" t="s">
        <v>389</v>
      </c>
      <c r="J794" s="398" t="s">
        <v>333</v>
      </c>
      <c r="K794" s="393">
        <v>45873</v>
      </c>
      <c r="L794" s="393">
        <v>45873</v>
      </c>
      <c r="M794" s="726">
        <v>46265</v>
      </c>
      <c r="N794" s="745">
        <v>1.0767123287671232</v>
      </c>
      <c r="O794" s="398"/>
      <c r="P794" s="402" t="s">
        <v>600</v>
      </c>
      <c r="Q794" s="744">
        <v>31888.5</v>
      </c>
      <c r="R794" s="395">
        <v>46784</v>
      </c>
      <c r="S794" s="122" t="s">
        <v>777</v>
      </c>
      <c r="T794" s="122"/>
      <c r="U794" s="246"/>
      <c r="V794" s="247"/>
    </row>
    <row r="795" spans="1:22" x14ac:dyDescent="0.25">
      <c r="A795" s="398">
        <v>26</v>
      </c>
      <c r="B795" s="391"/>
      <c r="C795" s="398"/>
      <c r="D795" s="398" t="s">
        <v>391</v>
      </c>
      <c r="E795" s="398" t="s">
        <v>303</v>
      </c>
      <c r="F795" s="398" t="s">
        <v>620</v>
      </c>
      <c r="G795" s="398"/>
      <c r="H795" s="398"/>
      <c r="I795" s="402" t="s">
        <v>304</v>
      </c>
      <c r="J795" s="398" t="s">
        <v>333</v>
      </c>
      <c r="K795" s="393">
        <v>45901</v>
      </c>
      <c r="L795" s="393">
        <v>45901</v>
      </c>
      <c r="M795" s="726">
        <v>46265</v>
      </c>
      <c r="N795" s="745">
        <v>1</v>
      </c>
      <c r="O795" s="398"/>
      <c r="P795" s="402" t="s">
        <v>600</v>
      </c>
      <c r="Q795" s="744">
        <v>18238.5</v>
      </c>
      <c r="R795" s="395">
        <v>46784</v>
      </c>
      <c r="S795" s="122" t="s">
        <v>777</v>
      </c>
      <c r="T795" s="122"/>
      <c r="U795" s="246"/>
      <c r="V795" s="247"/>
    </row>
    <row r="796" spans="1:22" x14ac:dyDescent="0.25">
      <c r="A796" s="398">
        <v>27</v>
      </c>
      <c r="B796" s="391"/>
      <c r="C796" s="398"/>
      <c r="D796" s="398" t="s">
        <v>395</v>
      </c>
      <c r="E796" s="398" t="s">
        <v>303</v>
      </c>
      <c r="F796" s="398" t="s">
        <v>611</v>
      </c>
      <c r="G796" s="398"/>
      <c r="H796" s="398" t="s">
        <v>616</v>
      </c>
      <c r="I796" s="402" t="s">
        <v>304</v>
      </c>
      <c r="J796" s="398" t="s">
        <v>333</v>
      </c>
      <c r="K796" s="393">
        <v>45978</v>
      </c>
      <c r="L796" s="393">
        <v>45978</v>
      </c>
      <c r="M796" s="726">
        <v>46265</v>
      </c>
      <c r="N796" s="745">
        <v>0.78904109589041094</v>
      </c>
      <c r="O796" s="398"/>
      <c r="P796" s="402" t="s">
        <v>600</v>
      </c>
      <c r="Q796" s="744">
        <v>27688.5</v>
      </c>
      <c r="R796" s="395">
        <v>46784</v>
      </c>
      <c r="S796" s="122" t="s">
        <v>777</v>
      </c>
      <c r="T796" s="122"/>
      <c r="U796" s="246"/>
      <c r="V796" s="247"/>
    </row>
    <row r="797" spans="1:22" x14ac:dyDescent="0.25">
      <c r="A797" s="398">
        <v>28</v>
      </c>
      <c r="B797" s="391"/>
      <c r="C797" s="398"/>
      <c r="D797" s="398" t="s">
        <v>397</v>
      </c>
      <c r="E797" s="398" t="s">
        <v>303</v>
      </c>
      <c r="F797" s="398" t="s">
        <v>620</v>
      </c>
      <c r="G797" s="398"/>
      <c r="H797" s="398"/>
      <c r="I797" s="402" t="s">
        <v>304</v>
      </c>
      <c r="J797" s="398" t="s">
        <v>333</v>
      </c>
      <c r="K797" s="393">
        <v>46006</v>
      </c>
      <c r="L797" s="393">
        <v>46006</v>
      </c>
      <c r="M797" s="726">
        <v>46265</v>
      </c>
      <c r="N797" s="745">
        <v>0.71232876712328763</v>
      </c>
      <c r="O797" s="398"/>
      <c r="P797" s="402" t="s">
        <v>600</v>
      </c>
      <c r="Q797" s="744">
        <v>31888.5</v>
      </c>
      <c r="R797" s="395">
        <v>46784</v>
      </c>
      <c r="S797" s="122" t="s">
        <v>777</v>
      </c>
      <c r="T797" s="122"/>
      <c r="U797" s="246"/>
      <c r="V797" s="247"/>
    </row>
    <row r="798" spans="1:22" x14ac:dyDescent="0.25">
      <c r="A798" s="398">
        <v>29</v>
      </c>
      <c r="B798" s="391"/>
      <c r="C798" s="398"/>
      <c r="D798" s="398" t="s">
        <v>399</v>
      </c>
      <c r="E798" s="398" t="s">
        <v>303</v>
      </c>
      <c r="F798" s="398" t="s">
        <v>620</v>
      </c>
      <c r="G798" s="398"/>
      <c r="H798" s="398"/>
      <c r="I798" s="402" t="s">
        <v>304</v>
      </c>
      <c r="J798" s="398" t="s">
        <v>356</v>
      </c>
      <c r="K798" s="393">
        <v>46006</v>
      </c>
      <c r="L798" s="393">
        <v>46006</v>
      </c>
      <c r="M798" s="726">
        <v>46265</v>
      </c>
      <c r="N798" s="745">
        <v>0.71232876712328763</v>
      </c>
      <c r="O798" s="398"/>
      <c r="P798" s="402" t="s">
        <v>600</v>
      </c>
      <c r="Q798" s="744">
        <v>21388.5</v>
      </c>
      <c r="R798" s="395">
        <v>46784</v>
      </c>
      <c r="S798" s="122" t="s">
        <v>777</v>
      </c>
      <c r="T798" s="122"/>
      <c r="U798" s="246"/>
      <c r="V798" s="247"/>
    </row>
    <row r="799" spans="1:22" x14ac:dyDescent="0.25">
      <c r="A799" s="398">
        <v>30</v>
      </c>
      <c r="B799" s="422"/>
      <c r="C799" s="398"/>
      <c r="D799" s="398" t="s">
        <v>381</v>
      </c>
      <c r="E799" s="398"/>
      <c r="F799" s="398" t="s">
        <v>611</v>
      </c>
      <c r="G799" s="398" t="s">
        <v>612</v>
      </c>
      <c r="H799" s="398" t="s">
        <v>616</v>
      </c>
      <c r="I799" s="402"/>
      <c r="J799" s="398" t="s">
        <v>309</v>
      </c>
      <c r="K799" s="393">
        <v>46055</v>
      </c>
      <c r="L799" s="393">
        <v>46055</v>
      </c>
      <c r="M799" s="726">
        <v>46265</v>
      </c>
      <c r="N799" s="745">
        <v>0.57808219178082187</v>
      </c>
      <c r="O799" s="398"/>
      <c r="P799" s="402" t="s">
        <v>600</v>
      </c>
      <c r="Q799" s="744">
        <v>16138.5</v>
      </c>
      <c r="R799" s="395">
        <v>46784</v>
      </c>
      <c r="S799" s="122" t="s">
        <v>777</v>
      </c>
      <c r="T799" s="122"/>
      <c r="U799" s="246"/>
      <c r="V799" s="247"/>
    </row>
    <row r="800" spans="1:22" x14ac:dyDescent="0.25">
      <c r="A800" s="398">
        <v>31</v>
      </c>
      <c r="B800" s="422"/>
      <c r="C800" s="398"/>
      <c r="D800" s="398" t="s">
        <v>352</v>
      </c>
      <c r="E800" s="398"/>
      <c r="F800" s="398" t="s">
        <v>611</v>
      </c>
      <c r="G800" s="398" t="s">
        <v>612</v>
      </c>
      <c r="H800" s="398" t="s">
        <v>616</v>
      </c>
      <c r="I800" s="402"/>
      <c r="J800" s="398" t="s">
        <v>356</v>
      </c>
      <c r="K800" s="393">
        <v>46083</v>
      </c>
      <c r="L800" s="393">
        <v>46083</v>
      </c>
      <c r="M800" s="726">
        <v>46265</v>
      </c>
      <c r="N800" s="745">
        <v>0.50136986301369868</v>
      </c>
      <c r="O800" s="398"/>
      <c r="P800" s="402" t="s">
        <v>600</v>
      </c>
      <c r="Q800" s="744">
        <v>16138.5</v>
      </c>
      <c r="R800" s="395">
        <v>46784</v>
      </c>
      <c r="S800" s="122" t="s">
        <v>777</v>
      </c>
      <c r="T800" s="122"/>
      <c r="U800" s="246"/>
      <c r="V800" s="247"/>
    </row>
    <row r="801" spans="1:22" x14ac:dyDescent="0.25">
      <c r="A801" s="398">
        <v>32</v>
      </c>
      <c r="B801" s="422"/>
      <c r="C801" s="398"/>
      <c r="D801" s="398" t="s">
        <v>414</v>
      </c>
      <c r="E801" s="398"/>
      <c r="F801" s="398" t="s">
        <v>620</v>
      </c>
      <c r="G801" s="398"/>
      <c r="H801" s="398"/>
      <c r="I801" s="402"/>
      <c r="J801" s="398" t="s">
        <v>333</v>
      </c>
      <c r="K801" s="393">
        <v>46104</v>
      </c>
      <c r="L801" s="393">
        <v>46104</v>
      </c>
      <c r="M801" s="726">
        <v>46265</v>
      </c>
      <c r="N801" s="745">
        <v>0.44383561643835617</v>
      </c>
      <c r="O801" s="398"/>
      <c r="P801" s="402" t="s">
        <v>600</v>
      </c>
      <c r="Q801" s="744">
        <v>35038.5</v>
      </c>
      <c r="R801" s="395">
        <v>46784</v>
      </c>
      <c r="S801" s="122" t="s">
        <v>777</v>
      </c>
      <c r="T801" s="122"/>
      <c r="U801" s="246"/>
      <c r="V801" s="247"/>
    </row>
    <row r="802" spans="1:22" x14ac:dyDescent="0.25">
      <c r="A802" s="398">
        <v>33</v>
      </c>
      <c r="B802" s="422"/>
      <c r="C802" s="398"/>
      <c r="D802" s="398" t="s">
        <v>648</v>
      </c>
      <c r="E802" s="398"/>
      <c r="F802" s="398"/>
      <c r="G802" s="398"/>
      <c r="H802" s="398"/>
      <c r="I802" s="402"/>
      <c r="J802" s="398" t="s">
        <v>650</v>
      </c>
      <c r="K802" s="393">
        <v>46155</v>
      </c>
      <c r="L802" s="393"/>
      <c r="M802" s="726"/>
      <c r="N802" s="745">
        <v>2.7397260273972603E-3</v>
      </c>
      <c r="O802" s="398"/>
      <c r="P802" s="402" t="s">
        <v>600</v>
      </c>
      <c r="Q802" s="744">
        <v>37138.5</v>
      </c>
      <c r="R802" s="395">
        <v>46784</v>
      </c>
      <c r="S802" s="122" t="s">
        <v>777</v>
      </c>
      <c r="T802" s="122"/>
      <c r="U802" s="246"/>
      <c r="V802" s="247"/>
    </row>
    <row r="803" spans="1:22" x14ac:dyDescent="0.25">
      <c r="A803" s="398">
        <v>34</v>
      </c>
      <c r="B803" s="422"/>
      <c r="C803" s="398"/>
      <c r="D803" s="398" t="s">
        <v>649</v>
      </c>
      <c r="E803" s="398"/>
      <c r="F803" s="398"/>
      <c r="G803" s="398"/>
      <c r="H803" s="398"/>
      <c r="I803" s="402"/>
      <c r="J803" s="398" t="s">
        <v>650</v>
      </c>
      <c r="K803" s="393">
        <v>46132</v>
      </c>
      <c r="L803" s="393"/>
      <c r="M803" s="726"/>
      <c r="N803" s="745">
        <v>2.7397260273972603E-3</v>
      </c>
      <c r="O803" s="398"/>
      <c r="P803" s="402" t="s">
        <v>600</v>
      </c>
      <c r="Q803" s="744">
        <v>40288.5</v>
      </c>
      <c r="R803" s="395">
        <v>46784</v>
      </c>
      <c r="S803" s="122" t="s">
        <v>777</v>
      </c>
      <c r="T803" s="122"/>
      <c r="U803" s="246"/>
      <c r="V803" s="247"/>
    </row>
    <row r="804" spans="1:22" x14ac:dyDescent="0.25">
      <c r="A804" s="398">
        <v>35</v>
      </c>
      <c r="B804" s="402"/>
      <c r="C804" s="398"/>
      <c r="D804" s="398" t="s">
        <v>416</v>
      </c>
      <c r="E804" s="398"/>
      <c r="F804" s="398" t="s">
        <v>611</v>
      </c>
      <c r="G804" s="398"/>
      <c r="H804" s="398"/>
      <c r="I804" s="402"/>
      <c r="J804" s="398"/>
      <c r="K804" s="393">
        <v>46211</v>
      </c>
      <c r="L804" s="393"/>
      <c r="M804" s="726"/>
      <c r="N804" s="398"/>
      <c r="O804" s="398"/>
      <c r="P804" s="402" t="s">
        <v>600</v>
      </c>
      <c r="Q804" s="744">
        <v>40288.5</v>
      </c>
      <c r="R804" s="395">
        <v>46784</v>
      </c>
      <c r="S804" s="122" t="s">
        <v>777</v>
      </c>
      <c r="T804" s="122"/>
      <c r="U804" s="246"/>
      <c r="V804" s="247"/>
    </row>
    <row r="805" spans="1:22" x14ac:dyDescent="0.25">
      <c r="A805" s="747">
        <v>1</v>
      </c>
      <c r="B805" s="748"/>
      <c r="C805" s="747"/>
      <c r="D805" s="747" t="s">
        <v>302</v>
      </c>
      <c r="E805" s="747" t="s">
        <v>303</v>
      </c>
      <c r="F805" s="747" t="s">
        <v>611</v>
      </c>
      <c r="G805" s="747" t="s">
        <v>612</v>
      </c>
      <c r="H805" s="747"/>
      <c r="I805" s="748" t="s">
        <v>304</v>
      </c>
      <c r="J805" s="747" t="s">
        <v>305</v>
      </c>
      <c r="K805" s="749">
        <v>44566</v>
      </c>
      <c r="L805" s="749">
        <v>45170</v>
      </c>
      <c r="M805" s="726">
        <v>46265</v>
      </c>
      <c r="N805" s="750">
        <v>3.0027397260273974</v>
      </c>
      <c r="O805" s="747">
        <v>65</v>
      </c>
      <c r="P805" s="748" t="s">
        <v>600</v>
      </c>
      <c r="Q805" s="751">
        <v>33988.5</v>
      </c>
      <c r="R805" s="752">
        <v>46813</v>
      </c>
      <c r="S805" s="122" t="s">
        <v>777</v>
      </c>
      <c r="T805" s="423">
        <v>510559.0575</v>
      </c>
      <c r="U805" s="246"/>
      <c r="V805" s="247"/>
    </row>
    <row r="806" spans="1:22" x14ac:dyDescent="0.25">
      <c r="A806" s="747">
        <v>2</v>
      </c>
      <c r="B806" s="748"/>
      <c r="C806" s="747"/>
      <c r="D806" s="747" t="s">
        <v>308</v>
      </c>
      <c r="E806" s="747" t="s">
        <v>303</v>
      </c>
      <c r="F806" s="747" t="s">
        <v>611</v>
      </c>
      <c r="G806" s="747" t="s">
        <v>612</v>
      </c>
      <c r="H806" s="747" t="s">
        <v>616</v>
      </c>
      <c r="I806" s="748" t="s">
        <v>304</v>
      </c>
      <c r="J806" s="747" t="s">
        <v>309</v>
      </c>
      <c r="K806" s="749">
        <v>44571</v>
      </c>
      <c r="L806" s="749">
        <v>45170</v>
      </c>
      <c r="M806" s="726">
        <v>46265</v>
      </c>
      <c r="N806" s="750">
        <v>3.0027397260273974</v>
      </c>
      <c r="O806" s="747">
        <v>68</v>
      </c>
      <c r="P806" s="748" t="s">
        <v>600</v>
      </c>
      <c r="Q806" s="751">
        <v>55116.6</v>
      </c>
      <c r="R806" s="752">
        <v>46813</v>
      </c>
      <c r="S806" s="122" t="s">
        <v>777</v>
      </c>
      <c r="T806" s="122"/>
      <c r="U806" s="246"/>
      <c r="V806" s="247"/>
    </row>
    <row r="807" spans="1:22" x14ac:dyDescent="0.25">
      <c r="A807" s="748">
        <v>3</v>
      </c>
      <c r="B807" s="748"/>
      <c r="C807" s="747"/>
      <c r="D807" s="747" t="s">
        <v>312</v>
      </c>
      <c r="E807" s="747" t="s">
        <v>303</v>
      </c>
      <c r="F807" s="747" t="s">
        <v>611</v>
      </c>
      <c r="G807" s="747" t="s">
        <v>612</v>
      </c>
      <c r="H807" s="747"/>
      <c r="I807" s="748" t="s">
        <v>304</v>
      </c>
      <c r="J807" s="747" t="s">
        <v>305</v>
      </c>
      <c r="K807" s="749">
        <v>44571</v>
      </c>
      <c r="L807" s="749">
        <v>45170</v>
      </c>
      <c r="M807" s="726">
        <v>46265</v>
      </c>
      <c r="N807" s="753">
        <v>3.0027397260273974</v>
      </c>
      <c r="O807" s="748">
        <v>68</v>
      </c>
      <c r="P807" s="748" t="s">
        <v>600</v>
      </c>
      <c r="Q807" s="751">
        <v>45390.45</v>
      </c>
      <c r="R807" s="752">
        <v>46813</v>
      </c>
      <c r="S807" s="122" t="s">
        <v>928</v>
      </c>
      <c r="T807" s="122"/>
      <c r="U807" s="246"/>
      <c r="V807" s="247"/>
    </row>
    <row r="808" spans="1:22" x14ac:dyDescent="0.25">
      <c r="A808" s="748">
        <v>4</v>
      </c>
      <c r="B808" s="748"/>
      <c r="C808" s="747"/>
      <c r="D808" s="747" t="s">
        <v>315</v>
      </c>
      <c r="E808" s="747" t="s">
        <v>303</v>
      </c>
      <c r="F808" s="747" t="s">
        <v>611</v>
      </c>
      <c r="G808" s="747" t="s">
        <v>612</v>
      </c>
      <c r="H808" s="747"/>
      <c r="I808" s="748" t="s">
        <v>304</v>
      </c>
      <c r="J808" s="747" t="s">
        <v>316</v>
      </c>
      <c r="K808" s="749">
        <v>44571</v>
      </c>
      <c r="L808" s="749">
        <v>45170</v>
      </c>
      <c r="M808" s="726">
        <v>46265</v>
      </c>
      <c r="N808" s="753">
        <v>3.0027397260273974</v>
      </c>
      <c r="O808" s="754">
        <v>68</v>
      </c>
      <c r="P808" s="754" t="s">
        <v>600</v>
      </c>
      <c r="Q808" s="751">
        <v>47355</v>
      </c>
      <c r="R808" s="752">
        <v>46813</v>
      </c>
      <c r="S808" s="122" t="s">
        <v>777</v>
      </c>
      <c r="T808" s="122"/>
      <c r="U808" s="246"/>
      <c r="V808" s="247"/>
    </row>
    <row r="809" spans="1:22" x14ac:dyDescent="0.25">
      <c r="A809" s="747">
        <v>5</v>
      </c>
      <c r="B809" s="748"/>
      <c r="C809" s="747"/>
      <c r="D809" s="747" t="s">
        <v>319</v>
      </c>
      <c r="E809" s="747" t="s">
        <v>303</v>
      </c>
      <c r="F809" s="747" t="s">
        <v>611</v>
      </c>
      <c r="G809" s="747" t="s">
        <v>612</v>
      </c>
      <c r="H809" s="747" t="s">
        <v>616</v>
      </c>
      <c r="I809" s="748" t="s">
        <v>304</v>
      </c>
      <c r="J809" s="747" t="s">
        <v>309</v>
      </c>
      <c r="K809" s="749">
        <v>44571</v>
      </c>
      <c r="L809" s="749">
        <v>45170</v>
      </c>
      <c r="M809" s="726">
        <v>46265</v>
      </c>
      <c r="N809" s="753">
        <v>3.0027397260273974</v>
      </c>
      <c r="O809" s="748">
        <v>65</v>
      </c>
      <c r="P809" s="748" t="s">
        <v>600</v>
      </c>
      <c r="Q809" s="751">
        <v>21750.75</v>
      </c>
      <c r="R809" s="752">
        <v>46813</v>
      </c>
      <c r="S809" s="122" t="s">
        <v>777</v>
      </c>
      <c r="T809" s="122"/>
      <c r="U809" s="246"/>
      <c r="V809" s="247"/>
    </row>
    <row r="810" spans="1:22" x14ac:dyDescent="0.25">
      <c r="A810" s="747">
        <v>6</v>
      </c>
      <c r="B810" s="748"/>
      <c r="C810" s="747"/>
      <c r="D810" s="747" t="s">
        <v>325</v>
      </c>
      <c r="E810" s="747" t="s">
        <v>303</v>
      </c>
      <c r="F810" s="747" t="s">
        <v>611</v>
      </c>
      <c r="G810" s="747" t="s">
        <v>612</v>
      </c>
      <c r="H810" s="747" t="s">
        <v>619</v>
      </c>
      <c r="I810" s="748" t="s">
        <v>304</v>
      </c>
      <c r="J810" s="747" t="s">
        <v>305</v>
      </c>
      <c r="K810" s="749">
        <v>44571</v>
      </c>
      <c r="L810" s="749">
        <v>45170</v>
      </c>
      <c r="M810" s="726">
        <v>46265</v>
      </c>
      <c r="N810" s="750">
        <v>3.0027397260273974</v>
      </c>
      <c r="O810" s="747">
        <v>60</v>
      </c>
      <c r="P810" s="748" t="s">
        <v>600</v>
      </c>
      <c r="Q810" s="751">
        <v>40461.75</v>
      </c>
      <c r="R810" s="752">
        <v>46813</v>
      </c>
      <c r="S810" s="122" t="s">
        <v>777</v>
      </c>
      <c r="T810" s="122"/>
      <c r="U810" s="246"/>
      <c r="V810" s="247"/>
    </row>
    <row r="811" spans="1:22" x14ac:dyDescent="0.25">
      <c r="A811" s="747">
        <v>7</v>
      </c>
      <c r="B811" s="748"/>
      <c r="C811" s="747"/>
      <c r="D811" s="747" t="s">
        <v>328</v>
      </c>
      <c r="E811" s="747" t="s">
        <v>303</v>
      </c>
      <c r="F811" s="747" t="s">
        <v>611</v>
      </c>
      <c r="G811" s="747" t="s">
        <v>612</v>
      </c>
      <c r="H811" s="747" t="s">
        <v>621</v>
      </c>
      <c r="I811" s="748" t="s">
        <v>304</v>
      </c>
      <c r="J811" s="747" t="s">
        <v>329</v>
      </c>
      <c r="K811" s="749">
        <v>44571</v>
      </c>
      <c r="L811" s="749">
        <v>45170</v>
      </c>
      <c r="M811" s="726">
        <v>46265</v>
      </c>
      <c r="N811" s="750">
        <v>3.0027397260273974</v>
      </c>
      <c r="O811" s="747">
        <v>48</v>
      </c>
      <c r="P811" s="748" t="s">
        <v>600</v>
      </c>
      <c r="Q811" s="751">
        <v>5587.7955000000002</v>
      </c>
      <c r="R811" s="752">
        <v>46813</v>
      </c>
      <c r="S811" s="122" t="s">
        <v>777</v>
      </c>
      <c r="T811" s="122"/>
      <c r="U811" s="246"/>
      <c r="V811" s="247"/>
    </row>
    <row r="812" spans="1:22" x14ac:dyDescent="0.25">
      <c r="A812" s="747">
        <v>8</v>
      </c>
      <c r="B812" s="748"/>
      <c r="C812" s="747"/>
      <c r="D812" s="747" t="s">
        <v>332</v>
      </c>
      <c r="E812" s="747" t="s">
        <v>303</v>
      </c>
      <c r="F812" s="747" t="s">
        <v>611</v>
      </c>
      <c r="G812" s="747" t="s">
        <v>612</v>
      </c>
      <c r="H812" s="747" t="s">
        <v>621</v>
      </c>
      <c r="I812" s="748" t="s">
        <v>304</v>
      </c>
      <c r="J812" s="747" t="s">
        <v>333</v>
      </c>
      <c r="K812" s="749">
        <v>44566</v>
      </c>
      <c r="L812" s="749">
        <v>45170</v>
      </c>
      <c r="M812" s="726">
        <v>46265</v>
      </c>
      <c r="N812" s="750">
        <v>3.0027397260273974</v>
      </c>
      <c r="O812" s="747">
        <v>35</v>
      </c>
      <c r="P812" s="748" t="s">
        <v>600</v>
      </c>
      <c r="Q812" s="751">
        <v>12988.5</v>
      </c>
      <c r="R812" s="752">
        <v>46813</v>
      </c>
      <c r="S812" s="122" t="s">
        <v>777</v>
      </c>
      <c r="T812" s="122"/>
      <c r="U812" s="246"/>
      <c r="V812" s="247"/>
    </row>
    <row r="813" spans="1:22" x14ac:dyDescent="0.25">
      <c r="A813" s="747">
        <v>9</v>
      </c>
      <c r="B813" s="748"/>
      <c r="C813" s="747"/>
      <c r="D813" s="747" t="s">
        <v>308</v>
      </c>
      <c r="E813" s="747" t="s">
        <v>303</v>
      </c>
      <c r="F813" s="747" t="s">
        <v>620</v>
      </c>
      <c r="G813" s="747"/>
      <c r="H813" s="747"/>
      <c r="I813" s="748" t="s">
        <v>336</v>
      </c>
      <c r="J813" s="747" t="s">
        <v>337</v>
      </c>
      <c r="K813" s="749">
        <v>44566</v>
      </c>
      <c r="L813" s="749">
        <v>45170</v>
      </c>
      <c r="M813" s="726">
        <v>46265</v>
      </c>
      <c r="N813" s="750">
        <v>3.0027397260273974</v>
      </c>
      <c r="O813" s="747">
        <v>59</v>
      </c>
      <c r="P813" s="748" t="s">
        <v>600</v>
      </c>
      <c r="Q813" s="751">
        <v>69688.5</v>
      </c>
      <c r="R813" s="752">
        <v>46813</v>
      </c>
      <c r="S813" s="122" t="s">
        <v>777</v>
      </c>
      <c r="T813" s="122"/>
      <c r="U813" s="246"/>
      <c r="V813" s="247"/>
    </row>
    <row r="814" spans="1:22" x14ac:dyDescent="0.25">
      <c r="A814" s="747">
        <v>10</v>
      </c>
      <c r="B814" s="748"/>
      <c r="C814" s="747"/>
      <c r="D814" s="747" t="s">
        <v>340</v>
      </c>
      <c r="E814" s="747" t="s">
        <v>303</v>
      </c>
      <c r="F814" s="747" t="s">
        <v>620</v>
      </c>
      <c r="G814" s="747"/>
      <c r="H814" s="747"/>
      <c r="I814" s="748" t="s">
        <v>304</v>
      </c>
      <c r="J814" s="747" t="s">
        <v>305</v>
      </c>
      <c r="K814" s="749">
        <v>44571</v>
      </c>
      <c r="L814" s="749">
        <v>45170</v>
      </c>
      <c r="M814" s="726">
        <v>46265</v>
      </c>
      <c r="N814" s="750">
        <v>3.0027397260273974</v>
      </c>
      <c r="O814" s="747">
        <v>52</v>
      </c>
      <c r="P814" s="748" t="s">
        <v>600</v>
      </c>
      <c r="Q814" s="751">
        <v>6688.5</v>
      </c>
      <c r="R814" s="752">
        <v>46813</v>
      </c>
      <c r="S814" s="122" t="s">
        <v>777</v>
      </c>
      <c r="T814" s="122"/>
      <c r="U814" s="246"/>
      <c r="V814" s="247"/>
    </row>
    <row r="815" spans="1:22" x14ac:dyDescent="0.25">
      <c r="A815" s="747">
        <v>11</v>
      </c>
      <c r="B815" s="748"/>
      <c r="C815" s="747"/>
      <c r="D815" s="747" t="s">
        <v>343</v>
      </c>
      <c r="E815" s="747" t="s">
        <v>303</v>
      </c>
      <c r="F815" s="747" t="s">
        <v>611</v>
      </c>
      <c r="G815" s="747" t="s">
        <v>612</v>
      </c>
      <c r="H815" s="747" t="s">
        <v>616</v>
      </c>
      <c r="I815" s="748" t="s">
        <v>304</v>
      </c>
      <c r="J815" s="747" t="s">
        <v>316</v>
      </c>
      <c r="K815" s="749">
        <v>44571</v>
      </c>
      <c r="L815" s="749">
        <v>45170</v>
      </c>
      <c r="M815" s="726">
        <v>46265</v>
      </c>
      <c r="N815" s="750">
        <v>3.0027397260273974</v>
      </c>
      <c r="O815" s="747">
        <v>63</v>
      </c>
      <c r="P815" s="748" t="s">
        <v>600</v>
      </c>
      <c r="Q815" s="751">
        <v>38811.15</v>
      </c>
      <c r="R815" s="752">
        <v>46813</v>
      </c>
      <c r="S815" s="122" t="s">
        <v>777</v>
      </c>
      <c r="T815" s="122"/>
      <c r="U815" s="246"/>
      <c r="V815" s="247"/>
    </row>
    <row r="816" spans="1:22" x14ac:dyDescent="0.25">
      <c r="A816" s="747">
        <v>12</v>
      </c>
      <c r="B816" s="748"/>
      <c r="C816" s="747"/>
      <c r="D816" s="747" t="s">
        <v>346</v>
      </c>
      <c r="E816" s="747" t="s">
        <v>303</v>
      </c>
      <c r="F816" s="747" t="s">
        <v>611</v>
      </c>
      <c r="G816" s="747" t="s">
        <v>612</v>
      </c>
      <c r="H816" s="747"/>
      <c r="I816" s="748" t="s">
        <v>304</v>
      </c>
      <c r="J816" s="747" t="s">
        <v>333</v>
      </c>
      <c r="K816" s="749">
        <v>44608</v>
      </c>
      <c r="L816" s="749">
        <v>45170</v>
      </c>
      <c r="M816" s="726">
        <v>46265</v>
      </c>
      <c r="N816" s="750">
        <v>3.0027397260273974</v>
      </c>
      <c r="O816" s="747">
        <v>66</v>
      </c>
      <c r="P816" s="748" t="s">
        <v>600</v>
      </c>
      <c r="Q816" s="751">
        <v>45013.5</v>
      </c>
      <c r="R816" s="752">
        <v>46813</v>
      </c>
      <c r="S816" s="122" t="s">
        <v>777</v>
      </c>
      <c r="T816" s="122"/>
      <c r="U816" s="246"/>
      <c r="V816" s="247"/>
    </row>
    <row r="817" spans="1:22" x14ac:dyDescent="0.25">
      <c r="A817" s="747">
        <v>13</v>
      </c>
      <c r="B817" s="748"/>
      <c r="C817" s="747"/>
      <c r="D817" s="747" t="s">
        <v>349</v>
      </c>
      <c r="E817" s="747" t="s">
        <v>303</v>
      </c>
      <c r="F817" s="747" t="s">
        <v>620</v>
      </c>
      <c r="G817" s="747"/>
      <c r="H817" s="747"/>
      <c r="I817" s="748" t="s">
        <v>304</v>
      </c>
      <c r="J817" s="747" t="s">
        <v>333</v>
      </c>
      <c r="K817" s="749">
        <v>44816</v>
      </c>
      <c r="L817" s="749">
        <v>45170</v>
      </c>
      <c r="M817" s="726">
        <v>46265</v>
      </c>
      <c r="N817" s="750">
        <v>3.0027397260273974</v>
      </c>
      <c r="O817" s="747">
        <v>55</v>
      </c>
      <c r="P817" s="748" t="s">
        <v>600</v>
      </c>
      <c r="Q817" s="751">
        <v>26638.5</v>
      </c>
      <c r="R817" s="752">
        <v>46813</v>
      </c>
      <c r="S817" s="122" t="s">
        <v>777</v>
      </c>
      <c r="T817" s="122"/>
      <c r="U817" s="246"/>
      <c r="V817" s="247"/>
    </row>
    <row r="818" spans="1:22" x14ac:dyDescent="0.25">
      <c r="A818" s="747">
        <v>14</v>
      </c>
      <c r="B818" s="748"/>
      <c r="C818" s="747"/>
      <c r="D818" s="747" t="s">
        <v>352</v>
      </c>
      <c r="E818" s="747" t="s">
        <v>303</v>
      </c>
      <c r="F818" s="747" t="s">
        <v>611</v>
      </c>
      <c r="G818" s="747" t="s">
        <v>612</v>
      </c>
      <c r="H818" s="747"/>
      <c r="I818" s="748" t="s">
        <v>304</v>
      </c>
      <c r="J818" s="747" t="s">
        <v>333</v>
      </c>
      <c r="K818" s="749">
        <v>44809</v>
      </c>
      <c r="L818" s="749">
        <v>45170</v>
      </c>
      <c r="M818" s="726">
        <v>46265</v>
      </c>
      <c r="N818" s="750">
        <v>3.0027397260273974</v>
      </c>
      <c r="O818" s="747">
        <v>38</v>
      </c>
      <c r="P818" s="748" t="s">
        <v>600</v>
      </c>
      <c r="Q818" s="751">
        <v>26638.5</v>
      </c>
      <c r="R818" s="752">
        <v>46813</v>
      </c>
      <c r="S818" s="122" t="s">
        <v>777</v>
      </c>
      <c r="T818" s="122"/>
      <c r="U818" s="246"/>
      <c r="V818" s="247"/>
    </row>
    <row r="819" spans="1:22" x14ac:dyDescent="0.25">
      <c r="A819" s="747">
        <v>15</v>
      </c>
      <c r="B819" s="748"/>
      <c r="C819" s="747"/>
      <c r="D819" s="747" t="s">
        <v>355</v>
      </c>
      <c r="E819" s="747" t="s">
        <v>303</v>
      </c>
      <c r="F819" s="747" t="s">
        <v>620</v>
      </c>
      <c r="G819" s="747"/>
      <c r="H819" s="747"/>
      <c r="I819" s="748" t="s">
        <v>304</v>
      </c>
      <c r="J819" s="747" t="s">
        <v>356</v>
      </c>
      <c r="K819" s="749">
        <v>44831</v>
      </c>
      <c r="L819" s="749">
        <v>45170</v>
      </c>
      <c r="M819" s="726">
        <v>46265</v>
      </c>
      <c r="N819" s="750">
        <v>3.0027397260273974</v>
      </c>
      <c r="O819" s="747">
        <v>39</v>
      </c>
      <c r="P819" s="748" t="s">
        <v>600</v>
      </c>
      <c r="Q819" s="751">
        <v>26638.5</v>
      </c>
      <c r="R819" s="752">
        <v>46813</v>
      </c>
      <c r="S819" s="122" t="s">
        <v>777</v>
      </c>
      <c r="T819" s="122"/>
      <c r="U819" s="246"/>
      <c r="V819" s="247"/>
    </row>
    <row r="820" spans="1:22" x14ac:dyDescent="0.25">
      <c r="A820" s="747">
        <v>16</v>
      </c>
      <c r="B820" s="748"/>
      <c r="C820" s="747"/>
      <c r="D820" s="747" t="s">
        <v>359</v>
      </c>
      <c r="E820" s="747" t="s">
        <v>303</v>
      </c>
      <c r="F820" s="747" t="s">
        <v>620</v>
      </c>
      <c r="G820" s="747"/>
      <c r="H820" s="747"/>
      <c r="I820" s="748" t="s">
        <v>304</v>
      </c>
      <c r="J820" s="747" t="s">
        <v>333</v>
      </c>
      <c r="K820" s="749">
        <v>44970</v>
      </c>
      <c r="L820" s="749">
        <v>45170</v>
      </c>
      <c r="M820" s="726">
        <v>46265</v>
      </c>
      <c r="N820" s="750">
        <v>3.0027397260273974</v>
      </c>
      <c r="O820" s="747">
        <v>39</v>
      </c>
      <c r="P820" s="748" t="s">
        <v>600</v>
      </c>
      <c r="Q820" s="751">
        <v>21388.5</v>
      </c>
      <c r="R820" s="752">
        <v>46813</v>
      </c>
      <c r="S820" s="122" t="s">
        <v>777</v>
      </c>
      <c r="T820" s="122"/>
      <c r="U820" s="246"/>
      <c r="V820" s="247"/>
    </row>
    <row r="821" spans="1:22" x14ac:dyDescent="0.25">
      <c r="A821" s="748">
        <v>17</v>
      </c>
      <c r="B821" s="748"/>
      <c r="C821" s="747"/>
      <c r="D821" s="747" t="s">
        <v>362</v>
      </c>
      <c r="E821" s="747" t="s">
        <v>303</v>
      </c>
      <c r="F821" s="747" t="s">
        <v>620</v>
      </c>
      <c r="G821" s="747"/>
      <c r="H821" s="747"/>
      <c r="I821" s="748" t="s">
        <v>304</v>
      </c>
      <c r="J821" s="747" t="s">
        <v>305</v>
      </c>
      <c r="K821" s="749">
        <v>45152</v>
      </c>
      <c r="L821" s="749">
        <v>45170</v>
      </c>
      <c r="M821" s="726">
        <v>46265</v>
      </c>
      <c r="N821" s="753">
        <v>3.0027397260273974</v>
      </c>
      <c r="O821" s="748">
        <v>45</v>
      </c>
      <c r="P821" s="748" t="s">
        <v>600</v>
      </c>
      <c r="Q821" s="740">
        <v>29138.5</v>
      </c>
      <c r="R821" s="752">
        <v>46813</v>
      </c>
      <c r="S821" s="122" t="s">
        <v>777</v>
      </c>
      <c r="T821" s="122"/>
      <c r="U821" s="246"/>
      <c r="V821" s="247"/>
    </row>
    <row r="822" spans="1:22" x14ac:dyDescent="0.25">
      <c r="A822" s="747">
        <v>18</v>
      </c>
      <c r="B822" s="748"/>
      <c r="C822" s="747"/>
      <c r="D822" s="747" t="s">
        <v>359</v>
      </c>
      <c r="E822" s="747" t="s">
        <v>303</v>
      </c>
      <c r="F822" s="747" t="s">
        <v>611</v>
      </c>
      <c r="G822" s="747" t="s">
        <v>612</v>
      </c>
      <c r="H822" s="747" t="s">
        <v>616</v>
      </c>
      <c r="I822" s="748" t="s">
        <v>304</v>
      </c>
      <c r="J822" s="747" t="s">
        <v>333</v>
      </c>
      <c r="K822" s="749">
        <v>45236</v>
      </c>
      <c r="L822" s="749">
        <v>45236</v>
      </c>
      <c r="M822" s="726">
        <v>46265</v>
      </c>
      <c r="N822" s="750">
        <v>2.8219178082191783</v>
      </c>
      <c r="O822" s="747">
        <v>37</v>
      </c>
      <c r="P822" s="748" t="s">
        <v>600</v>
      </c>
      <c r="Q822" s="751">
        <v>25063.5</v>
      </c>
      <c r="R822" s="752">
        <v>46813</v>
      </c>
      <c r="S822" s="122" t="s">
        <v>777</v>
      </c>
      <c r="T822" s="122"/>
      <c r="U822" s="246"/>
      <c r="V822" s="247"/>
    </row>
    <row r="823" spans="1:22" x14ac:dyDescent="0.25">
      <c r="A823" s="747">
        <v>19</v>
      </c>
      <c r="B823" s="748"/>
      <c r="C823" s="747"/>
      <c r="D823" s="747" t="s">
        <v>367</v>
      </c>
      <c r="E823" s="747" t="s">
        <v>303</v>
      </c>
      <c r="F823" s="747" t="s">
        <v>611</v>
      </c>
      <c r="G823" s="747" t="s">
        <v>612</v>
      </c>
      <c r="H823" s="747"/>
      <c r="I823" s="748" t="s">
        <v>304</v>
      </c>
      <c r="J823" s="747" t="s">
        <v>368</v>
      </c>
      <c r="K823" s="749">
        <v>45411</v>
      </c>
      <c r="L823" s="749">
        <v>45411</v>
      </c>
      <c r="M823" s="726">
        <v>46265</v>
      </c>
      <c r="N823" s="750">
        <v>2.3424657534246576</v>
      </c>
      <c r="O823" s="747">
        <v>59</v>
      </c>
      <c r="P823" s="748" t="s">
        <v>600</v>
      </c>
      <c r="Q823" s="751">
        <v>68638.5</v>
      </c>
      <c r="R823" s="752">
        <v>46813</v>
      </c>
      <c r="S823" s="122" t="s">
        <v>777</v>
      </c>
      <c r="T823" s="122"/>
      <c r="U823" s="246"/>
      <c r="V823" s="247"/>
    </row>
    <row r="824" spans="1:22" x14ac:dyDescent="0.25">
      <c r="A824" s="747">
        <v>20</v>
      </c>
      <c r="B824" s="748"/>
      <c r="C824" s="747"/>
      <c r="D824" s="747" t="s">
        <v>371</v>
      </c>
      <c r="E824" s="747" t="s">
        <v>303</v>
      </c>
      <c r="F824" s="747" t="s">
        <v>611</v>
      </c>
      <c r="G824" s="747"/>
      <c r="H824" s="747" t="s">
        <v>621</v>
      </c>
      <c r="I824" s="748" t="s">
        <v>304</v>
      </c>
      <c r="J824" s="747" t="s">
        <v>333</v>
      </c>
      <c r="K824" s="749">
        <v>45454</v>
      </c>
      <c r="L824" s="749">
        <v>45454</v>
      </c>
      <c r="M824" s="726">
        <v>46265</v>
      </c>
      <c r="N824" s="750">
        <v>2.2246575342465755</v>
      </c>
      <c r="O824" s="747">
        <v>38</v>
      </c>
      <c r="P824" s="748" t="s">
        <v>600</v>
      </c>
      <c r="Q824" s="751">
        <v>35038.5</v>
      </c>
      <c r="R824" s="752">
        <v>46813</v>
      </c>
      <c r="S824" s="122" t="s">
        <v>777</v>
      </c>
      <c r="T824" s="122"/>
      <c r="U824" s="246"/>
      <c r="V824" s="247"/>
    </row>
    <row r="825" spans="1:22" x14ac:dyDescent="0.25">
      <c r="A825" s="747">
        <v>21</v>
      </c>
      <c r="B825" s="748"/>
      <c r="C825" s="747"/>
      <c r="D825" s="747" t="s">
        <v>374</v>
      </c>
      <c r="E825" s="747" t="s">
        <v>303</v>
      </c>
      <c r="F825" s="747" t="s">
        <v>620</v>
      </c>
      <c r="G825" s="747"/>
      <c r="H825" s="747"/>
      <c r="I825" s="748" t="s">
        <v>304</v>
      </c>
      <c r="J825" s="747" t="s">
        <v>333</v>
      </c>
      <c r="K825" s="749">
        <v>45600</v>
      </c>
      <c r="L825" s="749">
        <v>45600</v>
      </c>
      <c r="M825" s="726">
        <v>46265</v>
      </c>
      <c r="N825" s="750">
        <v>1.8246575342465754</v>
      </c>
      <c r="O825" s="747">
        <v>65</v>
      </c>
      <c r="P825" s="748" t="s">
        <v>600</v>
      </c>
      <c r="Q825" s="751">
        <v>44488.5</v>
      </c>
      <c r="R825" s="752">
        <v>46813</v>
      </c>
      <c r="S825" s="122" t="s">
        <v>777</v>
      </c>
      <c r="T825" s="122"/>
      <c r="U825" s="246"/>
      <c r="V825" s="247"/>
    </row>
    <row r="826" spans="1:22" x14ac:dyDescent="0.25">
      <c r="A826" s="747">
        <v>22</v>
      </c>
      <c r="B826" s="748"/>
      <c r="C826" s="747"/>
      <c r="D826" s="747" t="s">
        <v>380</v>
      </c>
      <c r="E826" s="747" t="s">
        <v>303</v>
      </c>
      <c r="F826" s="747" t="s">
        <v>611</v>
      </c>
      <c r="G826" s="747" t="s">
        <v>612</v>
      </c>
      <c r="H826" s="747" t="s">
        <v>616</v>
      </c>
      <c r="I826" s="748" t="s">
        <v>304</v>
      </c>
      <c r="J826" s="747" t="s">
        <v>309</v>
      </c>
      <c r="K826" s="749">
        <v>45677</v>
      </c>
      <c r="L826" s="749">
        <v>45677</v>
      </c>
      <c r="M826" s="726">
        <v>46265</v>
      </c>
      <c r="N826" s="750">
        <v>1.6136986301369862</v>
      </c>
      <c r="O826" s="747">
        <v>65</v>
      </c>
      <c r="P826" s="748" t="s">
        <v>600</v>
      </c>
      <c r="Q826" s="751">
        <v>52888.5</v>
      </c>
      <c r="R826" s="752">
        <v>46813</v>
      </c>
      <c r="S826" s="122" t="s">
        <v>777</v>
      </c>
      <c r="T826" s="122"/>
      <c r="U826" s="246"/>
      <c r="V826" s="247"/>
    </row>
    <row r="827" spans="1:22" x14ac:dyDescent="0.25">
      <c r="A827" s="747">
        <v>23</v>
      </c>
      <c r="B827" s="748"/>
      <c r="C827" s="747"/>
      <c r="D827" s="747" t="s">
        <v>384</v>
      </c>
      <c r="E827" s="747" t="s">
        <v>303</v>
      </c>
      <c r="F827" s="747" t="s">
        <v>611</v>
      </c>
      <c r="G827" s="747"/>
      <c r="H827" s="747"/>
      <c r="I827" s="748" t="s">
        <v>304</v>
      </c>
      <c r="J827" s="747" t="s">
        <v>333</v>
      </c>
      <c r="K827" s="749">
        <v>45831</v>
      </c>
      <c r="L827" s="749">
        <v>45831</v>
      </c>
      <c r="M827" s="726">
        <v>46265</v>
      </c>
      <c r="N827" s="750">
        <v>1.1917808219178083</v>
      </c>
      <c r="O827" s="747">
        <v>40</v>
      </c>
      <c r="P827" s="748" t="s">
        <v>600</v>
      </c>
      <c r="Q827" s="751">
        <v>31888.5</v>
      </c>
      <c r="R827" s="752">
        <v>46813</v>
      </c>
      <c r="S827" s="122" t="s">
        <v>777</v>
      </c>
      <c r="T827" s="122"/>
      <c r="U827" s="246"/>
      <c r="V827" s="247"/>
    </row>
    <row r="828" spans="1:22" x14ac:dyDescent="0.25">
      <c r="A828" s="748">
        <v>24</v>
      </c>
      <c r="B828" s="391"/>
      <c r="C828" s="747"/>
      <c r="D828" s="747" t="s">
        <v>386</v>
      </c>
      <c r="E828" s="747" t="s">
        <v>303</v>
      </c>
      <c r="F828" s="747" t="s">
        <v>620</v>
      </c>
      <c r="G828" s="747"/>
      <c r="H828" s="747"/>
      <c r="I828" s="748" t="s">
        <v>304</v>
      </c>
      <c r="J828" s="747" t="s">
        <v>333</v>
      </c>
      <c r="K828" s="749">
        <v>45887</v>
      </c>
      <c r="L828" s="749">
        <v>45887</v>
      </c>
      <c r="M828" s="726">
        <v>46265</v>
      </c>
      <c r="N828" s="753">
        <v>1.0383561643835617</v>
      </c>
      <c r="O828" s="747"/>
      <c r="P828" s="748" t="s">
        <v>600</v>
      </c>
      <c r="Q828" s="740">
        <v>23388.5</v>
      </c>
      <c r="R828" s="752">
        <v>46813</v>
      </c>
      <c r="S828" s="122" t="s">
        <v>777</v>
      </c>
      <c r="T828" s="122"/>
      <c r="U828" s="246"/>
      <c r="V828" s="247"/>
    </row>
    <row r="829" spans="1:22" x14ac:dyDescent="0.25">
      <c r="A829" s="747">
        <v>25</v>
      </c>
      <c r="B829" s="391"/>
      <c r="C829" s="747"/>
      <c r="D829" s="747" t="s">
        <v>388</v>
      </c>
      <c r="E829" s="747" t="s">
        <v>303</v>
      </c>
      <c r="F829" s="747" t="s">
        <v>620</v>
      </c>
      <c r="G829" s="747"/>
      <c r="H829" s="747"/>
      <c r="I829" s="748" t="s">
        <v>389</v>
      </c>
      <c r="J829" s="747" t="s">
        <v>333</v>
      </c>
      <c r="K829" s="749">
        <v>45873</v>
      </c>
      <c r="L829" s="749">
        <v>45873</v>
      </c>
      <c r="M829" s="726">
        <v>46265</v>
      </c>
      <c r="N829" s="750">
        <v>1.0767123287671232</v>
      </c>
      <c r="O829" s="747"/>
      <c r="P829" s="748" t="s">
        <v>600</v>
      </c>
      <c r="Q829" s="751">
        <v>31888.5</v>
      </c>
      <c r="R829" s="752">
        <v>46813</v>
      </c>
      <c r="S829" s="122" t="s">
        <v>777</v>
      </c>
      <c r="T829" s="122"/>
      <c r="U829" s="246"/>
      <c r="V829" s="247"/>
    </row>
    <row r="830" spans="1:22" x14ac:dyDescent="0.25">
      <c r="A830" s="747">
        <v>26</v>
      </c>
      <c r="B830" s="391"/>
      <c r="C830" s="747"/>
      <c r="D830" s="747" t="s">
        <v>391</v>
      </c>
      <c r="E830" s="747" t="s">
        <v>303</v>
      </c>
      <c r="F830" s="747" t="s">
        <v>620</v>
      </c>
      <c r="G830" s="747"/>
      <c r="H830" s="747"/>
      <c r="I830" s="748" t="s">
        <v>304</v>
      </c>
      <c r="J830" s="747" t="s">
        <v>333</v>
      </c>
      <c r="K830" s="749">
        <v>45901</v>
      </c>
      <c r="L830" s="749">
        <v>45901</v>
      </c>
      <c r="M830" s="726">
        <v>46265</v>
      </c>
      <c r="N830" s="750">
        <v>1</v>
      </c>
      <c r="O830" s="747"/>
      <c r="P830" s="748" t="s">
        <v>600</v>
      </c>
      <c r="Q830" s="751">
        <v>18238.5</v>
      </c>
      <c r="R830" s="752">
        <v>46813</v>
      </c>
      <c r="S830" s="122" t="s">
        <v>777</v>
      </c>
      <c r="T830" s="122"/>
      <c r="U830" s="246"/>
      <c r="V830" s="247"/>
    </row>
    <row r="831" spans="1:22" x14ac:dyDescent="0.25">
      <c r="A831" s="747">
        <v>27</v>
      </c>
      <c r="B831" s="391"/>
      <c r="C831" s="747"/>
      <c r="D831" s="747" t="s">
        <v>395</v>
      </c>
      <c r="E831" s="747" t="s">
        <v>303</v>
      </c>
      <c r="F831" s="747" t="s">
        <v>611</v>
      </c>
      <c r="G831" s="747"/>
      <c r="H831" s="747" t="s">
        <v>616</v>
      </c>
      <c r="I831" s="748" t="s">
        <v>304</v>
      </c>
      <c r="J831" s="747" t="s">
        <v>333</v>
      </c>
      <c r="K831" s="749">
        <v>45978</v>
      </c>
      <c r="L831" s="749">
        <v>45978</v>
      </c>
      <c r="M831" s="726">
        <v>46265</v>
      </c>
      <c r="N831" s="750">
        <v>0.78904109589041094</v>
      </c>
      <c r="O831" s="747"/>
      <c r="P831" s="748" t="s">
        <v>600</v>
      </c>
      <c r="Q831" s="751">
        <v>27688.5</v>
      </c>
      <c r="R831" s="752">
        <v>46813</v>
      </c>
      <c r="S831" s="122" t="s">
        <v>777</v>
      </c>
      <c r="T831" s="122"/>
      <c r="U831" s="246"/>
      <c r="V831" s="247"/>
    </row>
    <row r="832" spans="1:22" x14ac:dyDescent="0.25">
      <c r="A832" s="747">
        <v>28</v>
      </c>
      <c r="B832" s="391"/>
      <c r="C832" s="747"/>
      <c r="D832" s="747" t="s">
        <v>397</v>
      </c>
      <c r="E832" s="747" t="s">
        <v>303</v>
      </c>
      <c r="F832" s="747" t="s">
        <v>620</v>
      </c>
      <c r="G832" s="747"/>
      <c r="H832" s="747"/>
      <c r="I832" s="748" t="s">
        <v>304</v>
      </c>
      <c r="J832" s="747" t="s">
        <v>333</v>
      </c>
      <c r="K832" s="749">
        <v>46006</v>
      </c>
      <c r="L832" s="749">
        <v>46006</v>
      </c>
      <c r="M832" s="726">
        <v>46265</v>
      </c>
      <c r="N832" s="750">
        <v>0.71232876712328763</v>
      </c>
      <c r="O832" s="747"/>
      <c r="P832" s="748" t="s">
        <v>600</v>
      </c>
      <c r="Q832" s="751">
        <v>31888.5</v>
      </c>
      <c r="R832" s="752">
        <v>46813</v>
      </c>
      <c r="S832" s="122" t="s">
        <v>777</v>
      </c>
      <c r="T832" s="122"/>
      <c r="U832" s="246"/>
      <c r="V832" s="247"/>
    </row>
    <row r="833" spans="1:22" x14ac:dyDescent="0.25">
      <c r="A833" s="747">
        <v>29</v>
      </c>
      <c r="B833" s="391"/>
      <c r="C833" s="747"/>
      <c r="D833" s="747" t="s">
        <v>399</v>
      </c>
      <c r="E833" s="747" t="s">
        <v>303</v>
      </c>
      <c r="F833" s="747" t="s">
        <v>620</v>
      </c>
      <c r="G833" s="747"/>
      <c r="H833" s="747"/>
      <c r="I833" s="748" t="s">
        <v>304</v>
      </c>
      <c r="J833" s="747" t="s">
        <v>356</v>
      </c>
      <c r="K833" s="749">
        <v>46006</v>
      </c>
      <c r="L833" s="749">
        <v>46006</v>
      </c>
      <c r="M833" s="726">
        <v>46265</v>
      </c>
      <c r="N833" s="750">
        <v>0.71232876712328763</v>
      </c>
      <c r="O833" s="747"/>
      <c r="P833" s="748" t="s">
        <v>600</v>
      </c>
      <c r="Q833" s="751">
        <v>21388.5</v>
      </c>
      <c r="R833" s="752">
        <v>46813</v>
      </c>
      <c r="S833" s="122" t="s">
        <v>777</v>
      </c>
      <c r="T833" s="122"/>
      <c r="U833" s="246"/>
      <c r="V833" s="247"/>
    </row>
    <row r="834" spans="1:22" x14ac:dyDescent="0.25">
      <c r="A834" s="747">
        <v>30</v>
      </c>
      <c r="B834" s="422"/>
      <c r="C834" s="747"/>
      <c r="D834" s="747" t="s">
        <v>381</v>
      </c>
      <c r="E834" s="747"/>
      <c r="F834" s="747" t="s">
        <v>611</v>
      </c>
      <c r="G834" s="747" t="s">
        <v>612</v>
      </c>
      <c r="H834" s="747" t="s">
        <v>616</v>
      </c>
      <c r="I834" s="748"/>
      <c r="J834" s="747" t="s">
        <v>309</v>
      </c>
      <c r="K834" s="749">
        <v>46055</v>
      </c>
      <c r="L834" s="749">
        <v>46055</v>
      </c>
      <c r="M834" s="726">
        <v>46265</v>
      </c>
      <c r="N834" s="750">
        <v>0.57808219178082187</v>
      </c>
      <c r="O834" s="747"/>
      <c r="P834" s="748" t="s">
        <v>600</v>
      </c>
      <c r="Q834" s="751">
        <v>16138.5</v>
      </c>
      <c r="R834" s="752">
        <v>46813</v>
      </c>
      <c r="S834" s="122" t="s">
        <v>777</v>
      </c>
      <c r="T834" s="122"/>
      <c r="U834" s="246"/>
      <c r="V834" s="247"/>
    </row>
    <row r="835" spans="1:22" x14ac:dyDescent="0.25">
      <c r="A835" s="747">
        <v>31</v>
      </c>
      <c r="B835" s="422"/>
      <c r="C835" s="747"/>
      <c r="D835" s="747" t="s">
        <v>352</v>
      </c>
      <c r="E835" s="747"/>
      <c r="F835" s="747" t="s">
        <v>611</v>
      </c>
      <c r="G835" s="747" t="s">
        <v>612</v>
      </c>
      <c r="H835" s="747" t="s">
        <v>616</v>
      </c>
      <c r="I835" s="748"/>
      <c r="J835" s="747" t="s">
        <v>356</v>
      </c>
      <c r="K835" s="749">
        <v>46083</v>
      </c>
      <c r="L835" s="749">
        <v>46083</v>
      </c>
      <c r="M835" s="726">
        <v>46265</v>
      </c>
      <c r="N835" s="750">
        <v>0.50136986301369868</v>
      </c>
      <c r="O835" s="747"/>
      <c r="P835" s="748" t="s">
        <v>600</v>
      </c>
      <c r="Q835" s="751">
        <v>16138.5</v>
      </c>
      <c r="R835" s="752">
        <v>46813</v>
      </c>
      <c r="S835" s="122" t="s">
        <v>777</v>
      </c>
      <c r="T835" s="122"/>
      <c r="U835" s="246"/>
      <c r="V835" s="247"/>
    </row>
    <row r="836" spans="1:22" x14ac:dyDescent="0.25">
      <c r="A836" s="747">
        <v>32</v>
      </c>
      <c r="B836" s="422"/>
      <c r="C836" s="747"/>
      <c r="D836" s="747" t="s">
        <v>414</v>
      </c>
      <c r="E836" s="747"/>
      <c r="F836" s="747" t="s">
        <v>620</v>
      </c>
      <c r="G836" s="747"/>
      <c r="H836" s="747"/>
      <c r="I836" s="748"/>
      <c r="J836" s="747" t="s">
        <v>333</v>
      </c>
      <c r="K836" s="749">
        <v>46104</v>
      </c>
      <c r="L836" s="749">
        <v>46104</v>
      </c>
      <c r="M836" s="726">
        <v>46265</v>
      </c>
      <c r="N836" s="750">
        <v>0.44383561643835617</v>
      </c>
      <c r="O836" s="747"/>
      <c r="P836" s="748" t="s">
        <v>600</v>
      </c>
      <c r="Q836" s="751">
        <v>35038.5</v>
      </c>
      <c r="R836" s="752">
        <v>46813</v>
      </c>
      <c r="S836" s="122" t="s">
        <v>777</v>
      </c>
      <c r="T836" s="122"/>
      <c r="U836" s="246"/>
      <c r="V836" s="247"/>
    </row>
    <row r="837" spans="1:22" x14ac:dyDescent="0.25">
      <c r="A837" s="747">
        <v>33</v>
      </c>
      <c r="B837" s="422"/>
      <c r="C837" s="747"/>
      <c r="D837" s="747" t="s">
        <v>648</v>
      </c>
      <c r="E837" s="747"/>
      <c r="F837" s="747"/>
      <c r="G837" s="747"/>
      <c r="H837" s="747"/>
      <c r="I837" s="748"/>
      <c r="J837" s="747" t="s">
        <v>650</v>
      </c>
      <c r="K837" s="749">
        <v>46155</v>
      </c>
      <c r="L837" s="749"/>
      <c r="M837" s="726"/>
      <c r="N837" s="750">
        <v>2.7397260273972603E-3</v>
      </c>
      <c r="O837" s="747"/>
      <c r="P837" s="748" t="s">
        <v>600</v>
      </c>
      <c r="Q837" s="751">
        <v>37138.5</v>
      </c>
      <c r="R837" s="752">
        <v>46813</v>
      </c>
      <c r="S837" s="122" t="s">
        <v>777</v>
      </c>
      <c r="T837" s="122"/>
      <c r="U837" s="246"/>
      <c r="V837" s="247"/>
    </row>
    <row r="838" spans="1:22" x14ac:dyDescent="0.25">
      <c r="A838" s="747">
        <v>34</v>
      </c>
      <c r="B838" s="422"/>
      <c r="C838" s="747"/>
      <c r="D838" s="747" t="s">
        <v>649</v>
      </c>
      <c r="E838" s="747"/>
      <c r="F838" s="747"/>
      <c r="G838" s="747"/>
      <c r="H838" s="747"/>
      <c r="I838" s="748"/>
      <c r="J838" s="747" t="s">
        <v>650</v>
      </c>
      <c r="K838" s="749">
        <v>46132</v>
      </c>
      <c r="L838" s="749"/>
      <c r="M838" s="726"/>
      <c r="N838" s="750">
        <v>2.7397260273972603E-3</v>
      </c>
      <c r="O838" s="747"/>
      <c r="P838" s="748" t="s">
        <v>600</v>
      </c>
      <c r="Q838" s="751">
        <v>40288.5</v>
      </c>
      <c r="R838" s="752">
        <v>46813</v>
      </c>
      <c r="S838" s="122" t="s">
        <v>777</v>
      </c>
      <c r="T838" s="122"/>
      <c r="U838" s="246"/>
      <c r="V838" s="247"/>
    </row>
    <row r="839" spans="1:22" x14ac:dyDescent="0.25">
      <c r="A839" s="747">
        <v>35</v>
      </c>
      <c r="B839" s="748"/>
      <c r="C839" s="747"/>
      <c r="D839" s="747" t="s">
        <v>416</v>
      </c>
      <c r="E839" s="747"/>
      <c r="F839" s="747" t="s">
        <v>611</v>
      </c>
      <c r="G839" s="747"/>
      <c r="H839" s="747"/>
      <c r="I839" s="748"/>
      <c r="J839" s="747"/>
      <c r="K839" s="749">
        <v>46211</v>
      </c>
      <c r="L839" s="749"/>
      <c r="M839" s="726"/>
      <c r="N839" s="747"/>
      <c r="O839" s="747"/>
      <c r="P839" s="748" t="s">
        <v>600</v>
      </c>
      <c r="Q839" s="751">
        <v>40288.5</v>
      </c>
      <c r="R839" s="752">
        <v>46813</v>
      </c>
      <c r="S839" s="122" t="s">
        <v>777</v>
      </c>
      <c r="T839" s="122"/>
      <c r="U839" s="246"/>
      <c r="V839" s="247"/>
    </row>
    <row r="840" spans="1:22" x14ac:dyDescent="0.25">
      <c r="A840" s="755">
        <v>1</v>
      </c>
      <c r="B840" s="756"/>
      <c r="C840" s="755"/>
      <c r="D840" s="755" t="s">
        <v>302</v>
      </c>
      <c r="E840" s="755" t="s">
        <v>303</v>
      </c>
      <c r="F840" s="755" t="s">
        <v>611</v>
      </c>
      <c r="G840" s="755" t="s">
        <v>612</v>
      </c>
      <c r="H840" s="755"/>
      <c r="I840" s="756" t="s">
        <v>304</v>
      </c>
      <c r="J840" s="755" t="s">
        <v>305</v>
      </c>
      <c r="K840" s="757">
        <v>44566</v>
      </c>
      <c r="L840" s="757">
        <v>45170</v>
      </c>
      <c r="M840" s="726">
        <v>46265</v>
      </c>
      <c r="N840" s="758">
        <v>3.0027397260273974</v>
      </c>
      <c r="O840" s="755">
        <v>65</v>
      </c>
      <c r="P840" s="756" t="s">
        <v>600</v>
      </c>
      <c r="Q840" s="759">
        <v>33988.5</v>
      </c>
      <c r="R840" s="760">
        <v>46844</v>
      </c>
      <c r="S840" s="122" t="s">
        <v>777</v>
      </c>
      <c r="T840" s="423">
        <v>510559.0575</v>
      </c>
      <c r="U840" s="246"/>
      <c r="V840" s="247"/>
    </row>
    <row r="841" spans="1:22" x14ac:dyDescent="0.25">
      <c r="A841" s="755">
        <v>2</v>
      </c>
      <c r="B841" s="756"/>
      <c r="C841" s="755"/>
      <c r="D841" s="755" t="s">
        <v>308</v>
      </c>
      <c r="E841" s="755" t="s">
        <v>303</v>
      </c>
      <c r="F841" s="755" t="s">
        <v>611</v>
      </c>
      <c r="G841" s="755" t="s">
        <v>612</v>
      </c>
      <c r="H841" s="755" t="s">
        <v>616</v>
      </c>
      <c r="I841" s="756" t="s">
        <v>304</v>
      </c>
      <c r="J841" s="755" t="s">
        <v>309</v>
      </c>
      <c r="K841" s="757">
        <v>44571</v>
      </c>
      <c r="L841" s="757">
        <v>45170</v>
      </c>
      <c r="M841" s="726">
        <v>46265</v>
      </c>
      <c r="N841" s="758">
        <v>3.0027397260273974</v>
      </c>
      <c r="O841" s="755">
        <v>68</v>
      </c>
      <c r="P841" s="756" t="s">
        <v>600</v>
      </c>
      <c r="Q841" s="759">
        <v>55116.6</v>
      </c>
      <c r="R841" s="760">
        <v>46844</v>
      </c>
      <c r="S841" s="122" t="s">
        <v>777</v>
      </c>
      <c r="T841" s="122"/>
      <c r="U841" s="246"/>
      <c r="V841" s="247"/>
    </row>
    <row r="842" spans="1:22" x14ac:dyDescent="0.25">
      <c r="A842" s="756">
        <v>3</v>
      </c>
      <c r="B842" s="756"/>
      <c r="C842" s="755"/>
      <c r="D842" s="755" t="s">
        <v>312</v>
      </c>
      <c r="E842" s="755" t="s">
        <v>303</v>
      </c>
      <c r="F842" s="755" t="s">
        <v>611</v>
      </c>
      <c r="G842" s="755" t="s">
        <v>612</v>
      </c>
      <c r="H842" s="755"/>
      <c r="I842" s="756" t="s">
        <v>304</v>
      </c>
      <c r="J842" s="755" t="s">
        <v>305</v>
      </c>
      <c r="K842" s="757">
        <v>44571</v>
      </c>
      <c r="L842" s="757">
        <v>45170</v>
      </c>
      <c r="M842" s="726">
        <v>46265</v>
      </c>
      <c r="N842" s="761">
        <v>3.0027397260273974</v>
      </c>
      <c r="O842" s="756">
        <v>68</v>
      </c>
      <c r="P842" s="756" t="s">
        <v>600</v>
      </c>
      <c r="Q842" s="759">
        <v>45390.45</v>
      </c>
      <c r="R842" s="760">
        <v>46844</v>
      </c>
      <c r="S842" s="122" t="s">
        <v>928</v>
      </c>
      <c r="T842" s="122"/>
      <c r="U842" s="246"/>
      <c r="V842" s="247"/>
    </row>
    <row r="843" spans="1:22" x14ac:dyDescent="0.25">
      <c r="A843" s="756">
        <v>4</v>
      </c>
      <c r="B843" s="756"/>
      <c r="C843" s="755"/>
      <c r="D843" s="755" t="s">
        <v>315</v>
      </c>
      <c r="E843" s="755" t="s">
        <v>303</v>
      </c>
      <c r="F843" s="755" t="s">
        <v>611</v>
      </c>
      <c r="G843" s="755" t="s">
        <v>612</v>
      </c>
      <c r="H843" s="755"/>
      <c r="I843" s="756" t="s">
        <v>304</v>
      </c>
      <c r="J843" s="755" t="s">
        <v>316</v>
      </c>
      <c r="K843" s="757">
        <v>44571</v>
      </c>
      <c r="L843" s="757">
        <v>45170</v>
      </c>
      <c r="M843" s="726">
        <v>46265</v>
      </c>
      <c r="N843" s="761">
        <v>3.0027397260273974</v>
      </c>
      <c r="O843" s="762">
        <v>68</v>
      </c>
      <c r="P843" s="762" t="s">
        <v>600</v>
      </c>
      <c r="Q843" s="759">
        <v>47355</v>
      </c>
      <c r="R843" s="760">
        <v>46844</v>
      </c>
      <c r="S843" s="122" t="s">
        <v>777</v>
      </c>
      <c r="T843" s="122"/>
      <c r="U843" s="246"/>
      <c r="V843" s="247"/>
    </row>
    <row r="844" spans="1:22" x14ac:dyDescent="0.25">
      <c r="A844" s="755">
        <v>5</v>
      </c>
      <c r="B844" s="756"/>
      <c r="C844" s="755"/>
      <c r="D844" s="755" t="s">
        <v>319</v>
      </c>
      <c r="E844" s="755" t="s">
        <v>303</v>
      </c>
      <c r="F844" s="755" t="s">
        <v>611</v>
      </c>
      <c r="G844" s="755" t="s">
        <v>612</v>
      </c>
      <c r="H844" s="755" t="s">
        <v>616</v>
      </c>
      <c r="I844" s="756" t="s">
        <v>304</v>
      </c>
      <c r="J844" s="755" t="s">
        <v>309</v>
      </c>
      <c r="K844" s="757">
        <v>44571</v>
      </c>
      <c r="L844" s="757">
        <v>45170</v>
      </c>
      <c r="M844" s="726">
        <v>46265</v>
      </c>
      <c r="N844" s="761">
        <v>3.0027397260273974</v>
      </c>
      <c r="O844" s="756">
        <v>65</v>
      </c>
      <c r="P844" s="756" t="s">
        <v>600</v>
      </c>
      <c r="Q844" s="759">
        <v>21750.75</v>
      </c>
      <c r="R844" s="760">
        <v>46844</v>
      </c>
      <c r="S844" s="122" t="s">
        <v>777</v>
      </c>
      <c r="T844" s="122"/>
      <c r="U844" s="246"/>
      <c r="V844" s="247"/>
    </row>
    <row r="845" spans="1:22" x14ac:dyDescent="0.25">
      <c r="A845" s="755">
        <v>6</v>
      </c>
      <c r="B845" s="756"/>
      <c r="C845" s="755"/>
      <c r="D845" s="755" t="s">
        <v>325</v>
      </c>
      <c r="E845" s="755" t="s">
        <v>303</v>
      </c>
      <c r="F845" s="755" t="s">
        <v>611</v>
      </c>
      <c r="G845" s="755" t="s">
        <v>612</v>
      </c>
      <c r="H845" s="755" t="s">
        <v>619</v>
      </c>
      <c r="I845" s="756" t="s">
        <v>304</v>
      </c>
      <c r="J845" s="755" t="s">
        <v>305</v>
      </c>
      <c r="K845" s="757">
        <v>44571</v>
      </c>
      <c r="L845" s="757">
        <v>45170</v>
      </c>
      <c r="M845" s="726">
        <v>46265</v>
      </c>
      <c r="N845" s="758">
        <v>3.0027397260273974</v>
      </c>
      <c r="O845" s="755">
        <v>60</v>
      </c>
      <c r="P845" s="756" t="s">
        <v>600</v>
      </c>
      <c r="Q845" s="759">
        <v>40461.75</v>
      </c>
      <c r="R845" s="760">
        <v>46844</v>
      </c>
      <c r="S845" s="122" t="s">
        <v>777</v>
      </c>
      <c r="T845" s="122"/>
      <c r="U845" s="246"/>
      <c r="V845" s="247"/>
    </row>
    <row r="846" spans="1:22" x14ac:dyDescent="0.25">
      <c r="A846" s="755">
        <v>7</v>
      </c>
      <c r="B846" s="756"/>
      <c r="C846" s="755"/>
      <c r="D846" s="755" t="s">
        <v>328</v>
      </c>
      <c r="E846" s="755" t="s">
        <v>303</v>
      </c>
      <c r="F846" s="755" t="s">
        <v>611</v>
      </c>
      <c r="G846" s="755" t="s">
        <v>612</v>
      </c>
      <c r="H846" s="755" t="s">
        <v>621</v>
      </c>
      <c r="I846" s="756" t="s">
        <v>304</v>
      </c>
      <c r="J846" s="755" t="s">
        <v>329</v>
      </c>
      <c r="K846" s="757">
        <v>44571</v>
      </c>
      <c r="L846" s="757">
        <v>45170</v>
      </c>
      <c r="M846" s="726">
        <v>46265</v>
      </c>
      <c r="N846" s="758">
        <v>3.0027397260273974</v>
      </c>
      <c r="O846" s="755">
        <v>48</v>
      </c>
      <c r="P846" s="756" t="s">
        <v>600</v>
      </c>
      <c r="Q846" s="759">
        <v>5587.7955000000002</v>
      </c>
      <c r="R846" s="760">
        <v>46844</v>
      </c>
      <c r="S846" s="122" t="s">
        <v>777</v>
      </c>
      <c r="T846" s="122"/>
      <c r="U846" s="246"/>
      <c r="V846" s="247"/>
    </row>
    <row r="847" spans="1:22" x14ac:dyDescent="0.25">
      <c r="A847" s="755">
        <v>8</v>
      </c>
      <c r="B847" s="756"/>
      <c r="C847" s="755"/>
      <c r="D847" s="755" t="s">
        <v>332</v>
      </c>
      <c r="E847" s="755" t="s">
        <v>303</v>
      </c>
      <c r="F847" s="755" t="s">
        <v>611</v>
      </c>
      <c r="G847" s="755" t="s">
        <v>612</v>
      </c>
      <c r="H847" s="755" t="s">
        <v>621</v>
      </c>
      <c r="I847" s="756" t="s">
        <v>304</v>
      </c>
      <c r="J847" s="755" t="s">
        <v>333</v>
      </c>
      <c r="K847" s="757">
        <v>44566</v>
      </c>
      <c r="L847" s="757">
        <v>45170</v>
      </c>
      <c r="M847" s="726">
        <v>46265</v>
      </c>
      <c r="N847" s="758">
        <v>3.0027397260273974</v>
      </c>
      <c r="O847" s="755">
        <v>35</v>
      </c>
      <c r="P847" s="756" t="s">
        <v>600</v>
      </c>
      <c r="Q847" s="759">
        <v>12988.5</v>
      </c>
      <c r="R847" s="760">
        <v>46844</v>
      </c>
      <c r="S847" s="122" t="s">
        <v>777</v>
      </c>
      <c r="T847" s="122"/>
      <c r="U847" s="246"/>
      <c r="V847" s="247"/>
    </row>
    <row r="848" spans="1:22" x14ac:dyDescent="0.25">
      <c r="A848" s="755">
        <v>9</v>
      </c>
      <c r="B848" s="756"/>
      <c r="C848" s="755"/>
      <c r="D848" s="755" t="s">
        <v>308</v>
      </c>
      <c r="E848" s="755" t="s">
        <v>303</v>
      </c>
      <c r="F848" s="755" t="s">
        <v>620</v>
      </c>
      <c r="G848" s="755"/>
      <c r="H848" s="755"/>
      <c r="I848" s="756" t="s">
        <v>336</v>
      </c>
      <c r="J848" s="755" t="s">
        <v>337</v>
      </c>
      <c r="K848" s="757">
        <v>44566</v>
      </c>
      <c r="L848" s="757">
        <v>45170</v>
      </c>
      <c r="M848" s="726">
        <v>46265</v>
      </c>
      <c r="N848" s="758">
        <v>3.0027397260273974</v>
      </c>
      <c r="O848" s="755">
        <v>59</v>
      </c>
      <c r="P848" s="756" t="s">
        <v>600</v>
      </c>
      <c r="Q848" s="759">
        <v>69688.5</v>
      </c>
      <c r="R848" s="760">
        <v>46844</v>
      </c>
      <c r="S848" s="122" t="s">
        <v>777</v>
      </c>
      <c r="T848" s="122"/>
      <c r="U848" s="246"/>
      <c r="V848" s="247"/>
    </row>
    <row r="849" spans="1:22" x14ac:dyDescent="0.25">
      <c r="A849" s="755">
        <v>10</v>
      </c>
      <c r="B849" s="756"/>
      <c r="C849" s="755"/>
      <c r="D849" s="755" t="s">
        <v>340</v>
      </c>
      <c r="E849" s="755" t="s">
        <v>303</v>
      </c>
      <c r="F849" s="755" t="s">
        <v>620</v>
      </c>
      <c r="G849" s="755"/>
      <c r="H849" s="755"/>
      <c r="I849" s="756" t="s">
        <v>304</v>
      </c>
      <c r="J849" s="755" t="s">
        <v>305</v>
      </c>
      <c r="K849" s="757">
        <v>44571</v>
      </c>
      <c r="L849" s="757">
        <v>45170</v>
      </c>
      <c r="M849" s="726">
        <v>46265</v>
      </c>
      <c r="N849" s="758">
        <v>3.0027397260273974</v>
      </c>
      <c r="O849" s="755">
        <v>52</v>
      </c>
      <c r="P849" s="756" t="s">
        <v>600</v>
      </c>
      <c r="Q849" s="759">
        <v>6688.5</v>
      </c>
      <c r="R849" s="760">
        <v>46844</v>
      </c>
      <c r="S849" s="122" t="s">
        <v>777</v>
      </c>
      <c r="T849" s="122"/>
      <c r="U849" s="246"/>
      <c r="V849" s="247"/>
    </row>
    <row r="850" spans="1:22" x14ac:dyDescent="0.25">
      <c r="A850" s="755">
        <v>11</v>
      </c>
      <c r="B850" s="756"/>
      <c r="C850" s="755"/>
      <c r="D850" s="755" t="s">
        <v>343</v>
      </c>
      <c r="E850" s="755" t="s">
        <v>303</v>
      </c>
      <c r="F850" s="755" t="s">
        <v>611</v>
      </c>
      <c r="G850" s="755" t="s">
        <v>612</v>
      </c>
      <c r="H850" s="755" t="s">
        <v>616</v>
      </c>
      <c r="I850" s="756" t="s">
        <v>304</v>
      </c>
      <c r="J850" s="755" t="s">
        <v>316</v>
      </c>
      <c r="K850" s="757">
        <v>44571</v>
      </c>
      <c r="L850" s="757">
        <v>45170</v>
      </c>
      <c r="M850" s="726">
        <v>46265</v>
      </c>
      <c r="N850" s="758">
        <v>3.0027397260273974</v>
      </c>
      <c r="O850" s="755">
        <v>63</v>
      </c>
      <c r="P850" s="756" t="s">
        <v>600</v>
      </c>
      <c r="Q850" s="759">
        <v>38811.15</v>
      </c>
      <c r="R850" s="760">
        <v>46844</v>
      </c>
      <c r="S850" s="122" t="s">
        <v>777</v>
      </c>
      <c r="T850" s="122"/>
      <c r="U850" s="246"/>
      <c r="V850" s="247"/>
    </row>
    <row r="851" spans="1:22" x14ac:dyDescent="0.25">
      <c r="A851" s="755">
        <v>12</v>
      </c>
      <c r="B851" s="756"/>
      <c r="C851" s="755"/>
      <c r="D851" s="755" t="s">
        <v>346</v>
      </c>
      <c r="E851" s="755" t="s">
        <v>303</v>
      </c>
      <c r="F851" s="755" t="s">
        <v>611</v>
      </c>
      <c r="G851" s="755" t="s">
        <v>612</v>
      </c>
      <c r="H851" s="755"/>
      <c r="I851" s="756" t="s">
        <v>304</v>
      </c>
      <c r="J851" s="755" t="s">
        <v>333</v>
      </c>
      <c r="K851" s="757">
        <v>44608</v>
      </c>
      <c r="L851" s="757">
        <v>45170</v>
      </c>
      <c r="M851" s="726">
        <v>46265</v>
      </c>
      <c r="N851" s="758">
        <v>3.0027397260273974</v>
      </c>
      <c r="O851" s="755">
        <v>66</v>
      </c>
      <c r="P851" s="756" t="s">
        <v>600</v>
      </c>
      <c r="Q851" s="759">
        <v>45013.5</v>
      </c>
      <c r="R851" s="760">
        <v>46844</v>
      </c>
      <c r="S851" s="122" t="s">
        <v>777</v>
      </c>
      <c r="T851" s="122"/>
      <c r="U851" s="246"/>
      <c r="V851" s="247"/>
    </row>
    <row r="852" spans="1:22" x14ac:dyDescent="0.25">
      <c r="A852" s="755">
        <v>13</v>
      </c>
      <c r="B852" s="756"/>
      <c r="C852" s="755"/>
      <c r="D852" s="755" t="s">
        <v>349</v>
      </c>
      <c r="E852" s="755" t="s">
        <v>303</v>
      </c>
      <c r="F852" s="755" t="s">
        <v>620</v>
      </c>
      <c r="G852" s="755"/>
      <c r="H852" s="755"/>
      <c r="I852" s="756" t="s">
        <v>304</v>
      </c>
      <c r="J852" s="755" t="s">
        <v>333</v>
      </c>
      <c r="K852" s="757">
        <v>44816</v>
      </c>
      <c r="L852" s="757">
        <v>45170</v>
      </c>
      <c r="M852" s="726">
        <v>46265</v>
      </c>
      <c r="N852" s="758">
        <v>3.0027397260273974</v>
      </c>
      <c r="O852" s="755">
        <v>55</v>
      </c>
      <c r="P852" s="756" t="s">
        <v>600</v>
      </c>
      <c r="Q852" s="759">
        <v>26638.5</v>
      </c>
      <c r="R852" s="760">
        <v>46844</v>
      </c>
      <c r="S852" s="122" t="s">
        <v>777</v>
      </c>
      <c r="T852" s="122"/>
      <c r="U852" s="246"/>
      <c r="V852" s="247"/>
    </row>
    <row r="853" spans="1:22" x14ac:dyDescent="0.25">
      <c r="A853" s="755">
        <v>14</v>
      </c>
      <c r="B853" s="756"/>
      <c r="C853" s="755"/>
      <c r="D853" s="755" t="s">
        <v>352</v>
      </c>
      <c r="E853" s="755" t="s">
        <v>303</v>
      </c>
      <c r="F853" s="755" t="s">
        <v>611</v>
      </c>
      <c r="G853" s="755" t="s">
        <v>612</v>
      </c>
      <c r="H853" s="755"/>
      <c r="I853" s="756" t="s">
        <v>304</v>
      </c>
      <c r="J853" s="755" t="s">
        <v>333</v>
      </c>
      <c r="K853" s="757">
        <v>44809</v>
      </c>
      <c r="L853" s="757">
        <v>45170</v>
      </c>
      <c r="M853" s="726">
        <v>46265</v>
      </c>
      <c r="N853" s="758">
        <v>3.0027397260273974</v>
      </c>
      <c r="O853" s="755">
        <v>38</v>
      </c>
      <c r="P853" s="756" t="s">
        <v>600</v>
      </c>
      <c r="Q853" s="759">
        <v>26638.5</v>
      </c>
      <c r="R853" s="760">
        <v>46844</v>
      </c>
      <c r="S853" s="122" t="s">
        <v>777</v>
      </c>
      <c r="T853" s="122"/>
      <c r="U853" s="246"/>
      <c r="V853" s="247"/>
    </row>
    <row r="854" spans="1:22" x14ac:dyDescent="0.25">
      <c r="A854" s="755">
        <v>15</v>
      </c>
      <c r="B854" s="756"/>
      <c r="C854" s="755"/>
      <c r="D854" s="755" t="s">
        <v>355</v>
      </c>
      <c r="E854" s="755" t="s">
        <v>303</v>
      </c>
      <c r="F854" s="755" t="s">
        <v>620</v>
      </c>
      <c r="G854" s="755"/>
      <c r="H854" s="755"/>
      <c r="I854" s="756" t="s">
        <v>304</v>
      </c>
      <c r="J854" s="755" t="s">
        <v>356</v>
      </c>
      <c r="K854" s="757">
        <v>44831</v>
      </c>
      <c r="L854" s="757">
        <v>45170</v>
      </c>
      <c r="M854" s="726">
        <v>46265</v>
      </c>
      <c r="N854" s="758">
        <v>3.0027397260273974</v>
      </c>
      <c r="O854" s="755">
        <v>39</v>
      </c>
      <c r="P854" s="756" t="s">
        <v>600</v>
      </c>
      <c r="Q854" s="759">
        <v>26638.5</v>
      </c>
      <c r="R854" s="760">
        <v>46844</v>
      </c>
      <c r="S854" s="122" t="s">
        <v>777</v>
      </c>
      <c r="T854" s="122"/>
      <c r="U854" s="246"/>
      <c r="V854" s="247"/>
    </row>
    <row r="855" spans="1:22" x14ac:dyDescent="0.25">
      <c r="A855" s="755">
        <v>16</v>
      </c>
      <c r="B855" s="756"/>
      <c r="C855" s="755"/>
      <c r="D855" s="755" t="s">
        <v>359</v>
      </c>
      <c r="E855" s="755" t="s">
        <v>303</v>
      </c>
      <c r="F855" s="755" t="s">
        <v>620</v>
      </c>
      <c r="G855" s="755"/>
      <c r="H855" s="755"/>
      <c r="I855" s="756" t="s">
        <v>304</v>
      </c>
      <c r="J855" s="755" t="s">
        <v>333</v>
      </c>
      <c r="K855" s="757">
        <v>44970</v>
      </c>
      <c r="L855" s="757">
        <v>45170</v>
      </c>
      <c r="M855" s="726">
        <v>46265</v>
      </c>
      <c r="N855" s="758">
        <v>3.0027397260273974</v>
      </c>
      <c r="O855" s="755">
        <v>39</v>
      </c>
      <c r="P855" s="756" t="s">
        <v>600</v>
      </c>
      <c r="Q855" s="759">
        <v>21388.5</v>
      </c>
      <c r="R855" s="760">
        <v>46844</v>
      </c>
      <c r="S855" s="122" t="s">
        <v>777</v>
      </c>
      <c r="T855" s="122"/>
      <c r="U855" s="246"/>
      <c r="V855" s="247"/>
    </row>
    <row r="856" spans="1:22" x14ac:dyDescent="0.25">
      <c r="A856" s="756">
        <v>17</v>
      </c>
      <c r="B856" s="756"/>
      <c r="C856" s="755"/>
      <c r="D856" s="755" t="s">
        <v>362</v>
      </c>
      <c r="E856" s="755" t="s">
        <v>303</v>
      </c>
      <c r="F856" s="755" t="s">
        <v>620</v>
      </c>
      <c r="G856" s="755"/>
      <c r="H856" s="755"/>
      <c r="I856" s="756" t="s">
        <v>304</v>
      </c>
      <c r="J856" s="755" t="s">
        <v>305</v>
      </c>
      <c r="K856" s="757">
        <v>45152</v>
      </c>
      <c r="L856" s="757">
        <v>45170</v>
      </c>
      <c r="M856" s="726">
        <v>46265</v>
      </c>
      <c r="N856" s="761">
        <v>3.0027397260273974</v>
      </c>
      <c r="O856" s="756">
        <v>45</v>
      </c>
      <c r="P856" s="756" t="s">
        <v>600</v>
      </c>
      <c r="Q856" s="740">
        <v>29138.5</v>
      </c>
      <c r="R856" s="760">
        <v>46844</v>
      </c>
      <c r="S856" s="122" t="s">
        <v>777</v>
      </c>
      <c r="T856" s="122"/>
      <c r="U856" s="246"/>
      <c r="V856" s="247"/>
    </row>
    <row r="857" spans="1:22" x14ac:dyDescent="0.25">
      <c r="A857" s="755">
        <v>18</v>
      </c>
      <c r="B857" s="756"/>
      <c r="C857" s="755"/>
      <c r="D857" s="755" t="s">
        <v>359</v>
      </c>
      <c r="E857" s="755" t="s">
        <v>303</v>
      </c>
      <c r="F857" s="755" t="s">
        <v>611</v>
      </c>
      <c r="G857" s="755" t="s">
        <v>612</v>
      </c>
      <c r="H857" s="755" t="s">
        <v>616</v>
      </c>
      <c r="I857" s="756" t="s">
        <v>304</v>
      </c>
      <c r="J857" s="755" t="s">
        <v>333</v>
      </c>
      <c r="K857" s="757">
        <v>45236</v>
      </c>
      <c r="L857" s="757">
        <v>45236</v>
      </c>
      <c r="M857" s="726">
        <v>46265</v>
      </c>
      <c r="N857" s="758">
        <v>2.8219178082191783</v>
      </c>
      <c r="O857" s="755">
        <v>37</v>
      </c>
      <c r="P857" s="756" t="s">
        <v>600</v>
      </c>
      <c r="Q857" s="759">
        <v>25063.5</v>
      </c>
      <c r="R857" s="760">
        <v>46844</v>
      </c>
      <c r="S857" s="122" t="s">
        <v>777</v>
      </c>
      <c r="T857" s="122"/>
      <c r="U857" s="246"/>
      <c r="V857" s="247"/>
    </row>
    <row r="858" spans="1:22" x14ac:dyDescent="0.25">
      <c r="A858" s="755">
        <v>19</v>
      </c>
      <c r="B858" s="756"/>
      <c r="C858" s="755"/>
      <c r="D858" s="755" t="s">
        <v>367</v>
      </c>
      <c r="E858" s="755" t="s">
        <v>303</v>
      </c>
      <c r="F858" s="755" t="s">
        <v>611</v>
      </c>
      <c r="G858" s="755" t="s">
        <v>612</v>
      </c>
      <c r="H858" s="755"/>
      <c r="I858" s="756" t="s">
        <v>304</v>
      </c>
      <c r="J858" s="755" t="s">
        <v>368</v>
      </c>
      <c r="K858" s="757">
        <v>45411</v>
      </c>
      <c r="L858" s="757">
        <v>45411</v>
      </c>
      <c r="M858" s="726">
        <v>46265</v>
      </c>
      <c r="N858" s="758">
        <v>2.3424657534246576</v>
      </c>
      <c r="O858" s="755">
        <v>59</v>
      </c>
      <c r="P858" s="756" t="s">
        <v>600</v>
      </c>
      <c r="Q858" s="759">
        <v>68638.5</v>
      </c>
      <c r="R858" s="760">
        <v>46844</v>
      </c>
      <c r="S858" s="122" t="s">
        <v>777</v>
      </c>
      <c r="T858" s="122"/>
      <c r="U858" s="246"/>
      <c r="V858" s="247"/>
    </row>
    <row r="859" spans="1:22" x14ac:dyDescent="0.25">
      <c r="A859" s="755">
        <v>20</v>
      </c>
      <c r="B859" s="756"/>
      <c r="C859" s="755"/>
      <c r="D859" s="755" t="s">
        <v>371</v>
      </c>
      <c r="E859" s="755" t="s">
        <v>303</v>
      </c>
      <c r="F859" s="755" t="s">
        <v>611</v>
      </c>
      <c r="G859" s="755"/>
      <c r="H859" s="755" t="s">
        <v>621</v>
      </c>
      <c r="I859" s="756" t="s">
        <v>304</v>
      </c>
      <c r="J859" s="755" t="s">
        <v>333</v>
      </c>
      <c r="K859" s="757">
        <v>45454</v>
      </c>
      <c r="L859" s="757">
        <v>45454</v>
      </c>
      <c r="M859" s="726">
        <v>46265</v>
      </c>
      <c r="N859" s="758">
        <v>2.2246575342465755</v>
      </c>
      <c r="O859" s="755">
        <v>38</v>
      </c>
      <c r="P859" s="756" t="s">
        <v>600</v>
      </c>
      <c r="Q859" s="759">
        <v>35038.5</v>
      </c>
      <c r="R859" s="760">
        <v>46844</v>
      </c>
      <c r="S859" s="122" t="s">
        <v>777</v>
      </c>
      <c r="T859" s="122"/>
      <c r="U859" s="246"/>
      <c r="V859" s="247"/>
    </row>
    <row r="860" spans="1:22" x14ac:dyDescent="0.25">
      <c r="A860" s="755">
        <v>21</v>
      </c>
      <c r="B860" s="756"/>
      <c r="C860" s="755"/>
      <c r="D860" s="755" t="s">
        <v>374</v>
      </c>
      <c r="E860" s="755" t="s">
        <v>303</v>
      </c>
      <c r="F860" s="755" t="s">
        <v>620</v>
      </c>
      <c r="G860" s="755"/>
      <c r="H860" s="755"/>
      <c r="I860" s="756" t="s">
        <v>304</v>
      </c>
      <c r="J860" s="755" t="s">
        <v>333</v>
      </c>
      <c r="K860" s="757">
        <v>45600</v>
      </c>
      <c r="L860" s="757">
        <v>45600</v>
      </c>
      <c r="M860" s="726">
        <v>46265</v>
      </c>
      <c r="N860" s="758">
        <v>1.8246575342465754</v>
      </c>
      <c r="O860" s="755">
        <v>65</v>
      </c>
      <c r="P860" s="756" t="s">
        <v>600</v>
      </c>
      <c r="Q860" s="759">
        <v>44488.5</v>
      </c>
      <c r="R860" s="760">
        <v>46844</v>
      </c>
      <c r="S860" s="122" t="s">
        <v>777</v>
      </c>
      <c r="T860" s="122"/>
      <c r="U860" s="246"/>
      <c r="V860" s="247"/>
    </row>
    <row r="861" spans="1:22" x14ac:dyDescent="0.25">
      <c r="A861" s="755">
        <v>22</v>
      </c>
      <c r="B861" s="756"/>
      <c r="C861" s="755"/>
      <c r="D861" s="755" t="s">
        <v>380</v>
      </c>
      <c r="E861" s="755" t="s">
        <v>303</v>
      </c>
      <c r="F861" s="755" t="s">
        <v>611</v>
      </c>
      <c r="G861" s="755" t="s">
        <v>612</v>
      </c>
      <c r="H861" s="755" t="s">
        <v>616</v>
      </c>
      <c r="I861" s="756" t="s">
        <v>304</v>
      </c>
      <c r="J861" s="755" t="s">
        <v>309</v>
      </c>
      <c r="K861" s="757">
        <v>45677</v>
      </c>
      <c r="L861" s="757">
        <v>45677</v>
      </c>
      <c r="M861" s="726">
        <v>46265</v>
      </c>
      <c r="N861" s="758">
        <v>1.6136986301369862</v>
      </c>
      <c r="O861" s="755">
        <v>65</v>
      </c>
      <c r="P861" s="756" t="s">
        <v>600</v>
      </c>
      <c r="Q861" s="759">
        <v>52888.5</v>
      </c>
      <c r="R861" s="760">
        <v>46844</v>
      </c>
      <c r="S861" s="122" t="s">
        <v>777</v>
      </c>
      <c r="T861" s="122"/>
      <c r="U861" s="246"/>
      <c r="V861" s="247"/>
    </row>
    <row r="862" spans="1:22" x14ac:dyDescent="0.25">
      <c r="A862" s="755">
        <v>23</v>
      </c>
      <c r="B862" s="756"/>
      <c r="C862" s="755"/>
      <c r="D862" s="755" t="s">
        <v>384</v>
      </c>
      <c r="E862" s="755" t="s">
        <v>303</v>
      </c>
      <c r="F862" s="755" t="s">
        <v>611</v>
      </c>
      <c r="G862" s="755"/>
      <c r="H862" s="755"/>
      <c r="I862" s="756" t="s">
        <v>304</v>
      </c>
      <c r="J862" s="755" t="s">
        <v>333</v>
      </c>
      <c r="K862" s="757">
        <v>45831</v>
      </c>
      <c r="L862" s="757">
        <v>45831</v>
      </c>
      <c r="M862" s="726">
        <v>46265</v>
      </c>
      <c r="N862" s="758">
        <v>1.1917808219178083</v>
      </c>
      <c r="O862" s="755">
        <v>40</v>
      </c>
      <c r="P862" s="756" t="s">
        <v>600</v>
      </c>
      <c r="Q862" s="759">
        <v>31888.5</v>
      </c>
      <c r="R862" s="760">
        <v>46844</v>
      </c>
      <c r="S862" s="122" t="s">
        <v>777</v>
      </c>
      <c r="T862" s="122"/>
      <c r="U862" s="246"/>
      <c r="V862" s="247"/>
    </row>
    <row r="863" spans="1:22" x14ac:dyDescent="0.25">
      <c r="A863" s="756">
        <v>24</v>
      </c>
      <c r="B863" s="391"/>
      <c r="C863" s="755"/>
      <c r="D863" s="755" t="s">
        <v>386</v>
      </c>
      <c r="E863" s="755" t="s">
        <v>303</v>
      </c>
      <c r="F863" s="755" t="s">
        <v>620</v>
      </c>
      <c r="G863" s="755"/>
      <c r="H863" s="755"/>
      <c r="I863" s="756" t="s">
        <v>304</v>
      </c>
      <c r="J863" s="755" t="s">
        <v>333</v>
      </c>
      <c r="K863" s="757">
        <v>45887</v>
      </c>
      <c r="L863" s="757">
        <v>45887</v>
      </c>
      <c r="M863" s="726">
        <v>46265</v>
      </c>
      <c r="N863" s="761">
        <v>1.0383561643835617</v>
      </c>
      <c r="O863" s="755"/>
      <c r="P863" s="756" t="s">
        <v>600</v>
      </c>
      <c r="Q863" s="740">
        <v>23388.5</v>
      </c>
      <c r="R863" s="760">
        <v>46844</v>
      </c>
      <c r="S863" s="122" t="s">
        <v>777</v>
      </c>
      <c r="T863" s="122"/>
      <c r="U863" s="246"/>
      <c r="V863" s="247"/>
    </row>
    <row r="864" spans="1:22" x14ac:dyDescent="0.25">
      <c r="A864" s="755">
        <v>25</v>
      </c>
      <c r="B864" s="391"/>
      <c r="C864" s="755"/>
      <c r="D864" s="755" t="s">
        <v>388</v>
      </c>
      <c r="E864" s="755" t="s">
        <v>303</v>
      </c>
      <c r="F864" s="755" t="s">
        <v>620</v>
      </c>
      <c r="G864" s="755"/>
      <c r="H864" s="755"/>
      <c r="I864" s="756" t="s">
        <v>389</v>
      </c>
      <c r="J864" s="755" t="s">
        <v>333</v>
      </c>
      <c r="K864" s="757">
        <v>45873</v>
      </c>
      <c r="L864" s="757">
        <v>45873</v>
      </c>
      <c r="M864" s="726">
        <v>46265</v>
      </c>
      <c r="N864" s="758">
        <v>1.0767123287671232</v>
      </c>
      <c r="O864" s="755"/>
      <c r="P864" s="756" t="s">
        <v>600</v>
      </c>
      <c r="Q864" s="759">
        <v>31888.5</v>
      </c>
      <c r="R864" s="760">
        <v>46844</v>
      </c>
      <c r="S864" s="122" t="s">
        <v>777</v>
      </c>
      <c r="T864" s="122"/>
      <c r="U864" s="246"/>
      <c r="V864" s="247"/>
    </row>
    <row r="865" spans="1:22" x14ac:dyDescent="0.25">
      <c r="A865" s="755">
        <v>26</v>
      </c>
      <c r="B865" s="391"/>
      <c r="C865" s="755"/>
      <c r="D865" s="755" t="s">
        <v>391</v>
      </c>
      <c r="E865" s="755" t="s">
        <v>303</v>
      </c>
      <c r="F865" s="755" t="s">
        <v>620</v>
      </c>
      <c r="G865" s="755"/>
      <c r="H865" s="755"/>
      <c r="I865" s="756" t="s">
        <v>304</v>
      </c>
      <c r="J865" s="755" t="s">
        <v>333</v>
      </c>
      <c r="K865" s="757">
        <v>45901</v>
      </c>
      <c r="L865" s="757">
        <v>45901</v>
      </c>
      <c r="M865" s="726">
        <v>46265</v>
      </c>
      <c r="N865" s="758">
        <v>1</v>
      </c>
      <c r="O865" s="755"/>
      <c r="P865" s="756" t="s">
        <v>600</v>
      </c>
      <c r="Q865" s="759">
        <v>18238.5</v>
      </c>
      <c r="R865" s="760">
        <v>46844</v>
      </c>
      <c r="S865" s="122" t="s">
        <v>777</v>
      </c>
      <c r="T865" s="122"/>
      <c r="U865" s="246"/>
      <c r="V865" s="247"/>
    </row>
    <row r="866" spans="1:22" x14ac:dyDescent="0.25">
      <c r="A866" s="755">
        <v>27</v>
      </c>
      <c r="B866" s="391"/>
      <c r="C866" s="755"/>
      <c r="D866" s="755" t="s">
        <v>395</v>
      </c>
      <c r="E866" s="755" t="s">
        <v>303</v>
      </c>
      <c r="F866" s="755" t="s">
        <v>611</v>
      </c>
      <c r="G866" s="755"/>
      <c r="H866" s="755" t="s">
        <v>616</v>
      </c>
      <c r="I866" s="756" t="s">
        <v>304</v>
      </c>
      <c r="J866" s="755" t="s">
        <v>333</v>
      </c>
      <c r="K866" s="757">
        <v>45978</v>
      </c>
      <c r="L866" s="757">
        <v>45978</v>
      </c>
      <c r="M866" s="726">
        <v>46265</v>
      </c>
      <c r="N866" s="758">
        <v>0.78904109589041094</v>
      </c>
      <c r="O866" s="755"/>
      <c r="P866" s="756" t="s">
        <v>600</v>
      </c>
      <c r="Q866" s="759">
        <v>27688.5</v>
      </c>
      <c r="R866" s="760">
        <v>46844</v>
      </c>
      <c r="S866" s="122" t="s">
        <v>777</v>
      </c>
      <c r="T866" s="122"/>
      <c r="U866" s="246"/>
      <c r="V866" s="247"/>
    </row>
    <row r="867" spans="1:22" x14ac:dyDescent="0.25">
      <c r="A867" s="755">
        <v>28</v>
      </c>
      <c r="B867" s="391"/>
      <c r="C867" s="755"/>
      <c r="D867" s="755" t="s">
        <v>397</v>
      </c>
      <c r="E867" s="755" t="s">
        <v>303</v>
      </c>
      <c r="F867" s="755" t="s">
        <v>620</v>
      </c>
      <c r="G867" s="755"/>
      <c r="H867" s="755"/>
      <c r="I867" s="756" t="s">
        <v>304</v>
      </c>
      <c r="J867" s="755" t="s">
        <v>333</v>
      </c>
      <c r="K867" s="757">
        <v>46006</v>
      </c>
      <c r="L867" s="757">
        <v>46006</v>
      </c>
      <c r="M867" s="726">
        <v>46265</v>
      </c>
      <c r="N867" s="758">
        <v>0.71232876712328763</v>
      </c>
      <c r="O867" s="755"/>
      <c r="P867" s="756" t="s">
        <v>600</v>
      </c>
      <c r="Q867" s="759">
        <v>31888.5</v>
      </c>
      <c r="R867" s="760">
        <v>46844</v>
      </c>
      <c r="S867" s="122" t="s">
        <v>777</v>
      </c>
      <c r="T867" s="122"/>
      <c r="U867" s="246"/>
      <c r="V867" s="247"/>
    </row>
    <row r="868" spans="1:22" x14ac:dyDescent="0.25">
      <c r="A868" s="755">
        <v>29</v>
      </c>
      <c r="B868" s="391"/>
      <c r="C868" s="755"/>
      <c r="D868" s="755" t="s">
        <v>399</v>
      </c>
      <c r="E868" s="755" t="s">
        <v>303</v>
      </c>
      <c r="F868" s="755" t="s">
        <v>620</v>
      </c>
      <c r="G868" s="755"/>
      <c r="H868" s="755"/>
      <c r="I868" s="756" t="s">
        <v>304</v>
      </c>
      <c r="J868" s="755" t="s">
        <v>356</v>
      </c>
      <c r="K868" s="757">
        <v>46006</v>
      </c>
      <c r="L868" s="757">
        <v>46006</v>
      </c>
      <c r="M868" s="726">
        <v>46265</v>
      </c>
      <c r="N868" s="758">
        <v>0.71232876712328763</v>
      </c>
      <c r="O868" s="755"/>
      <c r="P868" s="756" t="s">
        <v>600</v>
      </c>
      <c r="Q868" s="759">
        <v>21388.5</v>
      </c>
      <c r="R868" s="760">
        <v>46844</v>
      </c>
      <c r="S868" s="122" t="s">
        <v>777</v>
      </c>
      <c r="T868" s="122"/>
      <c r="U868" s="246"/>
      <c r="V868" s="247"/>
    </row>
    <row r="869" spans="1:22" x14ac:dyDescent="0.25">
      <c r="A869" s="755">
        <v>30</v>
      </c>
      <c r="B869" s="422"/>
      <c r="C869" s="755"/>
      <c r="D869" s="755" t="s">
        <v>381</v>
      </c>
      <c r="E869" s="755"/>
      <c r="F869" s="755" t="s">
        <v>611</v>
      </c>
      <c r="G869" s="755" t="s">
        <v>612</v>
      </c>
      <c r="H869" s="755" t="s">
        <v>616</v>
      </c>
      <c r="I869" s="756"/>
      <c r="J869" s="755" t="s">
        <v>309</v>
      </c>
      <c r="K869" s="757">
        <v>46055</v>
      </c>
      <c r="L869" s="757">
        <v>46055</v>
      </c>
      <c r="M869" s="726">
        <v>46265</v>
      </c>
      <c r="N869" s="758">
        <v>0.57808219178082187</v>
      </c>
      <c r="O869" s="755"/>
      <c r="P869" s="756" t="s">
        <v>600</v>
      </c>
      <c r="Q869" s="759">
        <v>16138.5</v>
      </c>
      <c r="R869" s="760">
        <v>46844</v>
      </c>
      <c r="S869" s="122" t="s">
        <v>777</v>
      </c>
      <c r="T869" s="122"/>
      <c r="U869" s="246"/>
      <c r="V869" s="247"/>
    </row>
    <row r="870" spans="1:22" x14ac:dyDescent="0.25">
      <c r="A870" s="755">
        <v>31</v>
      </c>
      <c r="B870" s="422"/>
      <c r="C870" s="755"/>
      <c r="D870" s="755" t="s">
        <v>352</v>
      </c>
      <c r="E870" s="755"/>
      <c r="F870" s="755" t="s">
        <v>611</v>
      </c>
      <c r="G870" s="755" t="s">
        <v>612</v>
      </c>
      <c r="H870" s="755" t="s">
        <v>616</v>
      </c>
      <c r="I870" s="756"/>
      <c r="J870" s="755" t="s">
        <v>356</v>
      </c>
      <c r="K870" s="757">
        <v>46083</v>
      </c>
      <c r="L870" s="757">
        <v>46083</v>
      </c>
      <c r="M870" s="726">
        <v>46265</v>
      </c>
      <c r="N870" s="758">
        <v>0.50136986301369868</v>
      </c>
      <c r="O870" s="755"/>
      <c r="P870" s="756" t="s">
        <v>600</v>
      </c>
      <c r="Q870" s="759">
        <v>16138.5</v>
      </c>
      <c r="R870" s="760">
        <v>46844</v>
      </c>
      <c r="S870" s="122" t="s">
        <v>777</v>
      </c>
      <c r="T870" s="122"/>
      <c r="U870" s="246"/>
      <c r="V870" s="247"/>
    </row>
    <row r="871" spans="1:22" x14ac:dyDescent="0.25">
      <c r="A871" s="755">
        <v>32</v>
      </c>
      <c r="B871" s="422"/>
      <c r="C871" s="755"/>
      <c r="D871" s="755" t="s">
        <v>414</v>
      </c>
      <c r="E871" s="755"/>
      <c r="F871" s="755" t="s">
        <v>620</v>
      </c>
      <c r="G871" s="755"/>
      <c r="H871" s="755"/>
      <c r="I871" s="756"/>
      <c r="J871" s="755" t="s">
        <v>333</v>
      </c>
      <c r="K871" s="757">
        <v>46104</v>
      </c>
      <c r="L871" s="757">
        <v>46104</v>
      </c>
      <c r="M871" s="726">
        <v>46265</v>
      </c>
      <c r="N871" s="758">
        <v>0.44383561643835617</v>
      </c>
      <c r="O871" s="755"/>
      <c r="P871" s="756" t="s">
        <v>600</v>
      </c>
      <c r="Q871" s="759">
        <v>35038.5</v>
      </c>
      <c r="R871" s="760">
        <v>46844</v>
      </c>
      <c r="S871" s="122" t="s">
        <v>777</v>
      </c>
      <c r="T871" s="122"/>
      <c r="U871" s="246"/>
      <c r="V871" s="247"/>
    </row>
    <row r="872" spans="1:22" x14ac:dyDescent="0.25">
      <c r="A872" s="755">
        <v>33</v>
      </c>
      <c r="B872" s="422"/>
      <c r="C872" s="755"/>
      <c r="D872" s="755" t="s">
        <v>648</v>
      </c>
      <c r="E872" s="755"/>
      <c r="F872" s="755"/>
      <c r="G872" s="755"/>
      <c r="H872" s="755"/>
      <c r="I872" s="756"/>
      <c r="J872" s="755" t="s">
        <v>650</v>
      </c>
      <c r="K872" s="757">
        <v>46155</v>
      </c>
      <c r="L872" s="757"/>
      <c r="M872" s="726"/>
      <c r="N872" s="758">
        <v>2.7397260273972603E-3</v>
      </c>
      <c r="O872" s="755"/>
      <c r="P872" s="756" t="s">
        <v>600</v>
      </c>
      <c r="Q872" s="759">
        <v>37138.5</v>
      </c>
      <c r="R872" s="760">
        <v>46844</v>
      </c>
      <c r="S872" s="122" t="s">
        <v>777</v>
      </c>
      <c r="T872" s="122"/>
      <c r="U872" s="246"/>
      <c r="V872" s="247"/>
    </row>
    <row r="873" spans="1:22" x14ac:dyDescent="0.25">
      <c r="A873" s="755">
        <v>34</v>
      </c>
      <c r="B873" s="422"/>
      <c r="C873" s="755"/>
      <c r="D873" s="755" t="s">
        <v>649</v>
      </c>
      <c r="E873" s="755"/>
      <c r="F873" s="755"/>
      <c r="G873" s="755"/>
      <c r="H873" s="755"/>
      <c r="I873" s="756"/>
      <c r="J873" s="755" t="s">
        <v>650</v>
      </c>
      <c r="K873" s="757">
        <v>46132</v>
      </c>
      <c r="L873" s="757"/>
      <c r="M873" s="726"/>
      <c r="N873" s="758">
        <v>2.7397260273972603E-3</v>
      </c>
      <c r="O873" s="755"/>
      <c r="P873" s="756" t="s">
        <v>600</v>
      </c>
      <c r="Q873" s="759">
        <v>40288.5</v>
      </c>
      <c r="R873" s="760">
        <v>46844</v>
      </c>
      <c r="S873" s="122" t="s">
        <v>777</v>
      </c>
      <c r="T873" s="122"/>
      <c r="U873" s="246"/>
      <c r="V873" s="247"/>
    </row>
    <row r="874" spans="1:22" x14ac:dyDescent="0.25">
      <c r="A874" s="755">
        <v>35</v>
      </c>
      <c r="B874" s="756"/>
      <c r="C874" s="755"/>
      <c r="D874" s="755" t="s">
        <v>416</v>
      </c>
      <c r="E874" s="755"/>
      <c r="F874" s="755" t="s">
        <v>611</v>
      </c>
      <c r="G874" s="755"/>
      <c r="H874" s="755"/>
      <c r="I874" s="756"/>
      <c r="J874" s="755"/>
      <c r="K874" s="757">
        <v>46211</v>
      </c>
      <c r="L874" s="757"/>
      <c r="M874" s="726"/>
      <c r="N874" s="755"/>
      <c r="O874" s="755"/>
      <c r="P874" s="756" t="s">
        <v>600</v>
      </c>
      <c r="Q874" s="759">
        <v>40288.5</v>
      </c>
      <c r="R874" s="760">
        <v>46844</v>
      </c>
      <c r="S874" s="122" t="s">
        <v>777</v>
      </c>
      <c r="T874" s="122"/>
      <c r="U874" s="246"/>
      <c r="V874" s="247"/>
    </row>
    <row r="875" spans="1:22" x14ac:dyDescent="0.25">
      <c r="A875" s="398">
        <v>1</v>
      </c>
      <c r="B875" s="402"/>
      <c r="C875" s="398"/>
      <c r="D875" s="398" t="s">
        <v>302</v>
      </c>
      <c r="E875" s="398" t="s">
        <v>303</v>
      </c>
      <c r="F875" s="398" t="s">
        <v>611</v>
      </c>
      <c r="G875" s="398" t="s">
        <v>612</v>
      </c>
      <c r="H875" s="398"/>
      <c r="I875" s="402" t="s">
        <v>304</v>
      </c>
      <c r="J875" s="398" t="s">
        <v>305</v>
      </c>
      <c r="K875" s="393">
        <v>44566</v>
      </c>
      <c r="L875" s="393">
        <v>45170</v>
      </c>
      <c r="M875" s="726">
        <v>46265</v>
      </c>
      <c r="N875" s="745">
        <v>3.0027397260273974</v>
      </c>
      <c r="O875" s="398">
        <v>65</v>
      </c>
      <c r="P875" s="402" t="s">
        <v>600</v>
      </c>
      <c r="Q875" s="744">
        <v>33988.5</v>
      </c>
      <c r="R875" s="395">
        <v>46874</v>
      </c>
      <c r="S875" s="122" t="s">
        <v>777</v>
      </c>
      <c r="T875" s="423">
        <v>510559.0575</v>
      </c>
      <c r="U875" s="246"/>
      <c r="V875" s="247"/>
    </row>
    <row r="876" spans="1:22" x14ac:dyDescent="0.25">
      <c r="A876" s="398">
        <v>2</v>
      </c>
      <c r="B876" s="402"/>
      <c r="C876" s="398"/>
      <c r="D876" s="398" t="s">
        <v>308</v>
      </c>
      <c r="E876" s="398" t="s">
        <v>303</v>
      </c>
      <c r="F876" s="398" t="s">
        <v>611</v>
      </c>
      <c r="G876" s="398" t="s">
        <v>612</v>
      </c>
      <c r="H876" s="398" t="s">
        <v>616</v>
      </c>
      <c r="I876" s="402" t="s">
        <v>304</v>
      </c>
      <c r="J876" s="398" t="s">
        <v>309</v>
      </c>
      <c r="K876" s="393">
        <v>44571</v>
      </c>
      <c r="L876" s="393">
        <v>45170</v>
      </c>
      <c r="M876" s="726">
        <v>46265</v>
      </c>
      <c r="N876" s="745">
        <v>3.0027397260273974</v>
      </c>
      <c r="O876" s="398">
        <v>68</v>
      </c>
      <c r="P876" s="402" t="s">
        <v>600</v>
      </c>
      <c r="Q876" s="744">
        <v>55116.6</v>
      </c>
      <c r="R876" s="395">
        <v>46874</v>
      </c>
      <c r="S876" s="122" t="s">
        <v>777</v>
      </c>
      <c r="T876" s="122"/>
      <c r="U876" s="246"/>
      <c r="V876" s="247"/>
    </row>
    <row r="877" spans="1:22" x14ac:dyDescent="0.25">
      <c r="A877" s="402">
        <v>3</v>
      </c>
      <c r="B877" s="402"/>
      <c r="C877" s="398"/>
      <c r="D877" s="398" t="s">
        <v>312</v>
      </c>
      <c r="E877" s="398" t="s">
        <v>303</v>
      </c>
      <c r="F877" s="398" t="s">
        <v>611</v>
      </c>
      <c r="G877" s="398" t="s">
        <v>612</v>
      </c>
      <c r="H877" s="398"/>
      <c r="I877" s="402" t="s">
        <v>304</v>
      </c>
      <c r="J877" s="398" t="s">
        <v>305</v>
      </c>
      <c r="K877" s="393">
        <v>44571</v>
      </c>
      <c r="L877" s="393">
        <v>45170</v>
      </c>
      <c r="M877" s="726">
        <v>46265</v>
      </c>
      <c r="N877" s="746">
        <v>3.0027397260273974</v>
      </c>
      <c r="O877" s="402">
        <v>68</v>
      </c>
      <c r="P877" s="402" t="s">
        <v>600</v>
      </c>
      <c r="Q877" s="744">
        <v>45390.45</v>
      </c>
      <c r="R877" s="395">
        <v>46874</v>
      </c>
      <c r="S877" s="122" t="s">
        <v>928</v>
      </c>
      <c r="T877" s="122"/>
      <c r="U877" s="246"/>
      <c r="V877" s="247"/>
    </row>
    <row r="878" spans="1:22" x14ac:dyDescent="0.25">
      <c r="A878" s="402">
        <v>4</v>
      </c>
      <c r="B878" s="402"/>
      <c r="C878" s="398"/>
      <c r="D878" s="398" t="s">
        <v>315</v>
      </c>
      <c r="E878" s="398" t="s">
        <v>303</v>
      </c>
      <c r="F878" s="398" t="s">
        <v>611</v>
      </c>
      <c r="G878" s="398" t="s">
        <v>612</v>
      </c>
      <c r="H878" s="398"/>
      <c r="I878" s="402" t="s">
        <v>304</v>
      </c>
      <c r="J878" s="398" t="s">
        <v>316</v>
      </c>
      <c r="K878" s="393">
        <v>44571</v>
      </c>
      <c r="L878" s="393">
        <v>45170</v>
      </c>
      <c r="M878" s="726">
        <v>46265</v>
      </c>
      <c r="N878" s="746">
        <v>3.0027397260273974</v>
      </c>
      <c r="O878" s="422">
        <v>68</v>
      </c>
      <c r="P878" s="422" t="s">
        <v>600</v>
      </c>
      <c r="Q878" s="744">
        <v>47355</v>
      </c>
      <c r="R878" s="395">
        <v>46874</v>
      </c>
      <c r="S878" s="122" t="s">
        <v>777</v>
      </c>
      <c r="T878" s="122"/>
      <c r="U878" s="246"/>
      <c r="V878" s="247"/>
    </row>
    <row r="879" spans="1:22" x14ac:dyDescent="0.25">
      <c r="A879" s="398">
        <v>5</v>
      </c>
      <c r="B879" s="402"/>
      <c r="C879" s="398"/>
      <c r="D879" s="398" t="s">
        <v>319</v>
      </c>
      <c r="E879" s="398" t="s">
        <v>303</v>
      </c>
      <c r="F879" s="398" t="s">
        <v>611</v>
      </c>
      <c r="G879" s="398" t="s">
        <v>612</v>
      </c>
      <c r="H879" s="398" t="s">
        <v>616</v>
      </c>
      <c r="I879" s="402" t="s">
        <v>304</v>
      </c>
      <c r="J879" s="398" t="s">
        <v>309</v>
      </c>
      <c r="K879" s="393">
        <v>44571</v>
      </c>
      <c r="L879" s="393">
        <v>45170</v>
      </c>
      <c r="M879" s="726">
        <v>46265</v>
      </c>
      <c r="N879" s="746">
        <v>3.0027397260273974</v>
      </c>
      <c r="O879" s="402">
        <v>65</v>
      </c>
      <c r="P879" s="402" t="s">
        <v>600</v>
      </c>
      <c r="Q879" s="744">
        <v>21750.75</v>
      </c>
      <c r="R879" s="395">
        <v>46874</v>
      </c>
      <c r="S879" s="122" t="s">
        <v>777</v>
      </c>
      <c r="T879" s="122"/>
      <c r="U879" s="246"/>
      <c r="V879" s="247"/>
    </row>
    <row r="880" spans="1:22" x14ac:dyDescent="0.25">
      <c r="A880" s="398">
        <v>6</v>
      </c>
      <c r="B880" s="402"/>
      <c r="C880" s="398"/>
      <c r="D880" s="398" t="s">
        <v>325</v>
      </c>
      <c r="E880" s="398" t="s">
        <v>303</v>
      </c>
      <c r="F880" s="398" t="s">
        <v>611</v>
      </c>
      <c r="G880" s="398" t="s">
        <v>612</v>
      </c>
      <c r="H880" s="398" t="s">
        <v>619</v>
      </c>
      <c r="I880" s="402" t="s">
        <v>304</v>
      </c>
      <c r="J880" s="398" t="s">
        <v>305</v>
      </c>
      <c r="K880" s="393">
        <v>44571</v>
      </c>
      <c r="L880" s="393">
        <v>45170</v>
      </c>
      <c r="M880" s="726">
        <v>46265</v>
      </c>
      <c r="N880" s="745">
        <v>3.0027397260273974</v>
      </c>
      <c r="O880" s="398">
        <v>60</v>
      </c>
      <c r="P880" s="402" t="s">
        <v>600</v>
      </c>
      <c r="Q880" s="744">
        <v>40461.75</v>
      </c>
      <c r="R880" s="395">
        <v>46874</v>
      </c>
      <c r="S880" s="122" t="s">
        <v>777</v>
      </c>
      <c r="T880" s="122"/>
      <c r="U880" s="246"/>
      <c r="V880" s="247"/>
    </row>
    <row r="881" spans="1:22" x14ac:dyDescent="0.25">
      <c r="A881" s="398">
        <v>7</v>
      </c>
      <c r="B881" s="402"/>
      <c r="C881" s="398"/>
      <c r="D881" s="398" t="s">
        <v>328</v>
      </c>
      <c r="E881" s="398" t="s">
        <v>303</v>
      </c>
      <c r="F881" s="398" t="s">
        <v>611</v>
      </c>
      <c r="G881" s="398" t="s">
        <v>612</v>
      </c>
      <c r="H881" s="398" t="s">
        <v>621</v>
      </c>
      <c r="I881" s="402" t="s">
        <v>304</v>
      </c>
      <c r="J881" s="398" t="s">
        <v>329</v>
      </c>
      <c r="K881" s="393">
        <v>44571</v>
      </c>
      <c r="L881" s="393">
        <v>45170</v>
      </c>
      <c r="M881" s="726">
        <v>46265</v>
      </c>
      <c r="N881" s="745">
        <v>3.0027397260273974</v>
      </c>
      <c r="O881" s="398">
        <v>48</v>
      </c>
      <c r="P881" s="402" t="s">
        <v>600</v>
      </c>
      <c r="Q881" s="744">
        <v>5587.7955000000002</v>
      </c>
      <c r="R881" s="395">
        <v>46874</v>
      </c>
      <c r="S881" s="122" t="s">
        <v>777</v>
      </c>
      <c r="T881" s="122"/>
      <c r="U881" s="246"/>
      <c r="V881" s="247"/>
    </row>
    <row r="882" spans="1:22" x14ac:dyDescent="0.25">
      <c r="A882" s="398">
        <v>8</v>
      </c>
      <c r="B882" s="402"/>
      <c r="C882" s="398"/>
      <c r="D882" s="398" t="s">
        <v>332</v>
      </c>
      <c r="E882" s="398" t="s">
        <v>303</v>
      </c>
      <c r="F882" s="398" t="s">
        <v>611</v>
      </c>
      <c r="G882" s="398" t="s">
        <v>612</v>
      </c>
      <c r="H882" s="398" t="s">
        <v>621</v>
      </c>
      <c r="I882" s="402" t="s">
        <v>304</v>
      </c>
      <c r="J882" s="398" t="s">
        <v>333</v>
      </c>
      <c r="K882" s="393">
        <v>44566</v>
      </c>
      <c r="L882" s="393">
        <v>45170</v>
      </c>
      <c r="M882" s="726">
        <v>46265</v>
      </c>
      <c r="N882" s="745">
        <v>3.0027397260273974</v>
      </c>
      <c r="O882" s="398">
        <v>35</v>
      </c>
      <c r="P882" s="402" t="s">
        <v>600</v>
      </c>
      <c r="Q882" s="744">
        <v>12988.5</v>
      </c>
      <c r="R882" s="395">
        <v>46874</v>
      </c>
      <c r="S882" s="122" t="s">
        <v>777</v>
      </c>
      <c r="T882" s="122"/>
      <c r="U882" s="246"/>
      <c r="V882" s="247"/>
    </row>
    <row r="883" spans="1:22" x14ac:dyDescent="0.25">
      <c r="A883" s="398">
        <v>9</v>
      </c>
      <c r="B883" s="402"/>
      <c r="C883" s="398"/>
      <c r="D883" s="398" t="s">
        <v>308</v>
      </c>
      <c r="E883" s="398" t="s">
        <v>303</v>
      </c>
      <c r="F883" s="398" t="s">
        <v>620</v>
      </c>
      <c r="G883" s="398"/>
      <c r="H883" s="398"/>
      <c r="I883" s="402" t="s">
        <v>336</v>
      </c>
      <c r="J883" s="398" t="s">
        <v>337</v>
      </c>
      <c r="K883" s="393">
        <v>44566</v>
      </c>
      <c r="L883" s="393">
        <v>45170</v>
      </c>
      <c r="M883" s="726">
        <v>46265</v>
      </c>
      <c r="N883" s="745">
        <v>3.0027397260273974</v>
      </c>
      <c r="O883" s="398">
        <v>59</v>
      </c>
      <c r="P883" s="402" t="s">
        <v>600</v>
      </c>
      <c r="Q883" s="744">
        <v>69688.5</v>
      </c>
      <c r="R883" s="395">
        <v>46874</v>
      </c>
      <c r="S883" s="122" t="s">
        <v>777</v>
      </c>
      <c r="T883" s="122"/>
      <c r="U883" s="246"/>
      <c r="V883" s="247"/>
    </row>
    <row r="884" spans="1:22" x14ac:dyDescent="0.25">
      <c r="A884" s="398">
        <v>10</v>
      </c>
      <c r="B884" s="402"/>
      <c r="C884" s="398"/>
      <c r="D884" s="398" t="s">
        <v>340</v>
      </c>
      <c r="E884" s="398" t="s">
        <v>303</v>
      </c>
      <c r="F884" s="398" t="s">
        <v>620</v>
      </c>
      <c r="G884" s="398"/>
      <c r="H884" s="398"/>
      <c r="I884" s="402" t="s">
        <v>304</v>
      </c>
      <c r="J884" s="398" t="s">
        <v>305</v>
      </c>
      <c r="K884" s="393">
        <v>44571</v>
      </c>
      <c r="L884" s="393">
        <v>45170</v>
      </c>
      <c r="M884" s="726">
        <v>46265</v>
      </c>
      <c r="N884" s="745">
        <v>3.0027397260273974</v>
      </c>
      <c r="O884" s="398">
        <v>52</v>
      </c>
      <c r="P884" s="402" t="s">
        <v>600</v>
      </c>
      <c r="Q884" s="744">
        <v>6688.5</v>
      </c>
      <c r="R884" s="395">
        <v>46874</v>
      </c>
      <c r="S884" s="122" t="s">
        <v>777</v>
      </c>
      <c r="T884" s="122"/>
      <c r="U884" s="246"/>
      <c r="V884" s="247"/>
    </row>
    <row r="885" spans="1:22" x14ac:dyDescent="0.25">
      <c r="A885" s="398">
        <v>11</v>
      </c>
      <c r="B885" s="402"/>
      <c r="C885" s="398"/>
      <c r="D885" s="398" t="s">
        <v>343</v>
      </c>
      <c r="E885" s="398" t="s">
        <v>303</v>
      </c>
      <c r="F885" s="398" t="s">
        <v>611</v>
      </c>
      <c r="G885" s="398" t="s">
        <v>612</v>
      </c>
      <c r="H885" s="398" t="s">
        <v>616</v>
      </c>
      <c r="I885" s="402" t="s">
        <v>304</v>
      </c>
      <c r="J885" s="398" t="s">
        <v>316</v>
      </c>
      <c r="K885" s="393">
        <v>44571</v>
      </c>
      <c r="L885" s="393">
        <v>45170</v>
      </c>
      <c r="M885" s="726">
        <v>46265</v>
      </c>
      <c r="N885" s="745">
        <v>3.0027397260273974</v>
      </c>
      <c r="O885" s="398">
        <v>63</v>
      </c>
      <c r="P885" s="402" t="s">
        <v>600</v>
      </c>
      <c r="Q885" s="744">
        <v>38811.15</v>
      </c>
      <c r="R885" s="395">
        <v>46874</v>
      </c>
      <c r="S885" s="122" t="s">
        <v>777</v>
      </c>
      <c r="T885" s="122"/>
      <c r="U885" s="246"/>
      <c r="V885" s="247"/>
    </row>
    <row r="886" spans="1:22" x14ac:dyDescent="0.25">
      <c r="A886" s="398">
        <v>12</v>
      </c>
      <c r="B886" s="402"/>
      <c r="C886" s="398"/>
      <c r="D886" s="398" t="s">
        <v>346</v>
      </c>
      <c r="E886" s="398" t="s">
        <v>303</v>
      </c>
      <c r="F886" s="398" t="s">
        <v>611</v>
      </c>
      <c r="G886" s="398" t="s">
        <v>612</v>
      </c>
      <c r="H886" s="398"/>
      <c r="I886" s="402" t="s">
        <v>304</v>
      </c>
      <c r="J886" s="398" t="s">
        <v>333</v>
      </c>
      <c r="K886" s="393">
        <v>44608</v>
      </c>
      <c r="L886" s="393">
        <v>45170</v>
      </c>
      <c r="M886" s="726">
        <v>46265</v>
      </c>
      <c r="N886" s="745">
        <v>3.0027397260273974</v>
      </c>
      <c r="O886" s="398">
        <v>66</v>
      </c>
      <c r="P886" s="402" t="s">
        <v>600</v>
      </c>
      <c r="Q886" s="744">
        <v>45013.5</v>
      </c>
      <c r="R886" s="395">
        <v>46874</v>
      </c>
      <c r="S886" s="122" t="s">
        <v>777</v>
      </c>
      <c r="T886" s="122"/>
      <c r="U886" s="246"/>
      <c r="V886" s="247"/>
    </row>
    <row r="887" spans="1:22" x14ac:dyDescent="0.25">
      <c r="A887" s="398">
        <v>13</v>
      </c>
      <c r="B887" s="402"/>
      <c r="C887" s="398"/>
      <c r="D887" s="398" t="s">
        <v>349</v>
      </c>
      <c r="E887" s="398" t="s">
        <v>303</v>
      </c>
      <c r="F887" s="398" t="s">
        <v>620</v>
      </c>
      <c r="G887" s="398"/>
      <c r="H887" s="398"/>
      <c r="I887" s="402" t="s">
        <v>304</v>
      </c>
      <c r="J887" s="398" t="s">
        <v>333</v>
      </c>
      <c r="K887" s="393">
        <v>44816</v>
      </c>
      <c r="L887" s="393">
        <v>45170</v>
      </c>
      <c r="M887" s="726">
        <v>46265</v>
      </c>
      <c r="N887" s="745">
        <v>3.0027397260273974</v>
      </c>
      <c r="O887" s="398">
        <v>55</v>
      </c>
      <c r="P887" s="402" t="s">
        <v>600</v>
      </c>
      <c r="Q887" s="744">
        <v>26638.5</v>
      </c>
      <c r="R887" s="395">
        <v>46874</v>
      </c>
      <c r="S887" s="122" t="s">
        <v>777</v>
      </c>
      <c r="T887" s="122"/>
      <c r="U887" s="246"/>
      <c r="V887" s="247"/>
    </row>
    <row r="888" spans="1:22" x14ac:dyDescent="0.25">
      <c r="A888" s="398">
        <v>14</v>
      </c>
      <c r="B888" s="402"/>
      <c r="C888" s="398"/>
      <c r="D888" s="398" t="s">
        <v>352</v>
      </c>
      <c r="E888" s="398" t="s">
        <v>303</v>
      </c>
      <c r="F888" s="398" t="s">
        <v>611</v>
      </c>
      <c r="G888" s="398" t="s">
        <v>612</v>
      </c>
      <c r="H888" s="398"/>
      <c r="I888" s="402" t="s">
        <v>304</v>
      </c>
      <c r="J888" s="398" t="s">
        <v>333</v>
      </c>
      <c r="K888" s="393">
        <v>44809</v>
      </c>
      <c r="L888" s="393">
        <v>45170</v>
      </c>
      <c r="M888" s="726">
        <v>46265</v>
      </c>
      <c r="N888" s="745">
        <v>3.0027397260273974</v>
      </c>
      <c r="O888" s="398">
        <v>38</v>
      </c>
      <c r="P888" s="402" t="s">
        <v>600</v>
      </c>
      <c r="Q888" s="744">
        <v>26638.5</v>
      </c>
      <c r="R888" s="395">
        <v>46874</v>
      </c>
      <c r="S888" s="122" t="s">
        <v>777</v>
      </c>
      <c r="T888" s="122"/>
      <c r="U888" s="246"/>
      <c r="V888" s="247"/>
    </row>
    <row r="889" spans="1:22" x14ac:dyDescent="0.25">
      <c r="A889" s="398">
        <v>15</v>
      </c>
      <c r="B889" s="402"/>
      <c r="C889" s="398"/>
      <c r="D889" s="398" t="s">
        <v>355</v>
      </c>
      <c r="E889" s="398" t="s">
        <v>303</v>
      </c>
      <c r="F889" s="398" t="s">
        <v>620</v>
      </c>
      <c r="G889" s="398"/>
      <c r="H889" s="398"/>
      <c r="I889" s="402" t="s">
        <v>304</v>
      </c>
      <c r="J889" s="398" t="s">
        <v>356</v>
      </c>
      <c r="K889" s="393">
        <v>44831</v>
      </c>
      <c r="L889" s="393">
        <v>45170</v>
      </c>
      <c r="M889" s="726">
        <v>46265</v>
      </c>
      <c r="N889" s="745">
        <v>3.0027397260273974</v>
      </c>
      <c r="O889" s="398">
        <v>39</v>
      </c>
      <c r="P889" s="402" t="s">
        <v>600</v>
      </c>
      <c r="Q889" s="744">
        <v>26638.5</v>
      </c>
      <c r="R889" s="395">
        <v>46874</v>
      </c>
      <c r="S889" s="122" t="s">
        <v>777</v>
      </c>
      <c r="T889" s="122"/>
      <c r="U889" s="246"/>
      <c r="V889" s="247"/>
    </row>
    <row r="890" spans="1:22" x14ac:dyDescent="0.25">
      <c r="A890" s="398">
        <v>16</v>
      </c>
      <c r="B890" s="402"/>
      <c r="C890" s="398"/>
      <c r="D890" s="398" t="s">
        <v>359</v>
      </c>
      <c r="E890" s="398" t="s">
        <v>303</v>
      </c>
      <c r="F890" s="398" t="s">
        <v>620</v>
      </c>
      <c r="G890" s="398"/>
      <c r="H890" s="398"/>
      <c r="I890" s="402" t="s">
        <v>304</v>
      </c>
      <c r="J890" s="398" t="s">
        <v>333</v>
      </c>
      <c r="K890" s="393">
        <v>44970</v>
      </c>
      <c r="L890" s="393">
        <v>45170</v>
      </c>
      <c r="M890" s="726">
        <v>46265</v>
      </c>
      <c r="N890" s="745">
        <v>3.0027397260273974</v>
      </c>
      <c r="O890" s="398">
        <v>39</v>
      </c>
      <c r="P890" s="402" t="s">
        <v>600</v>
      </c>
      <c r="Q890" s="744">
        <v>21388.5</v>
      </c>
      <c r="R890" s="395">
        <v>46874</v>
      </c>
      <c r="S890" s="122" t="s">
        <v>777</v>
      </c>
      <c r="T890" s="122"/>
      <c r="U890" s="246"/>
      <c r="V890" s="247"/>
    </row>
    <row r="891" spans="1:22" x14ac:dyDescent="0.25">
      <c r="A891" s="402">
        <v>17</v>
      </c>
      <c r="B891" s="402"/>
      <c r="C891" s="398"/>
      <c r="D891" s="398" t="s">
        <v>362</v>
      </c>
      <c r="E891" s="398" t="s">
        <v>303</v>
      </c>
      <c r="F891" s="398" t="s">
        <v>620</v>
      </c>
      <c r="G891" s="398"/>
      <c r="H891" s="398"/>
      <c r="I891" s="402" t="s">
        <v>304</v>
      </c>
      <c r="J891" s="398" t="s">
        <v>305</v>
      </c>
      <c r="K891" s="393">
        <v>45152</v>
      </c>
      <c r="L891" s="393">
        <v>45170</v>
      </c>
      <c r="M891" s="726">
        <v>46265</v>
      </c>
      <c r="N891" s="746">
        <v>3.0027397260273974</v>
      </c>
      <c r="O891" s="402">
        <v>45</v>
      </c>
      <c r="P891" s="402" t="s">
        <v>600</v>
      </c>
      <c r="Q891" s="740">
        <v>29138.5</v>
      </c>
      <c r="R891" s="395">
        <v>46874</v>
      </c>
      <c r="S891" s="122" t="s">
        <v>777</v>
      </c>
      <c r="T891" s="122"/>
      <c r="U891" s="246"/>
      <c r="V891" s="247"/>
    </row>
    <row r="892" spans="1:22" x14ac:dyDescent="0.25">
      <c r="A892" s="398">
        <v>18</v>
      </c>
      <c r="B892" s="402"/>
      <c r="C892" s="398"/>
      <c r="D892" s="398" t="s">
        <v>359</v>
      </c>
      <c r="E892" s="398" t="s">
        <v>303</v>
      </c>
      <c r="F892" s="398" t="s">
        <v>611</v>
      </c>
      <c r="G892" s="398" t="s">
        <v>612</v>
      </c>
      <c r="H892" s="398" t="s">
        <v>616</v>
      </c>
      <c r="I892" s="402" t="s">
        <v>304</v>
      </c>
      <c r="J892" s="398" t="s">
        <v>333</v>
      </c>
      <c r="K892" s="393">
        <v>45236</v>
      </c>
      <c r="L892" s="393">
        <v>45236</v>
      </c>
      <c r="M892" s="726">
        <v>46265</v>
      </c>
      <c r="N892" s="745">
        <v>2.8219178082191783</v>
      </c>
      <c r="O892" s="398">
        <v>37</v>
      </c>
      <c r="P892" s="402" t="s">
        <v>600</v>
      </c>
      <c r="Q892" s="744">
        <v>25063.5</v>
      </c>
      <c r="R892" s="395">
        <v>46874</v>
      </c>
      <c r="S892" s="122" t="s">
        <v>777</v>
      </c>
      <c r="T892" s="122"/>
      <c r="U892" s="246"/>
      <c r="V892" s="247"/>
    </row>
    <row r="893" spans="1:22" x14ac:dyDescent="0.25">
      <c r="A893" s="398">
        <v>19</v>
      </c>
      <c r="B893" s="402"/>
      <c r="C893" s="398"/>
      <c r="D893" s="398" t="s">
        <v>367</v>
      </c>
      <c r="E893" s="398" t="s">
        <v>303</v>
      </c>
      <c r="F893" s="398" t="s">
        <v>611</v>
      </c>
      <c r="G893" s="398" t="s">
        <v>612</v>
      </c>
      <c r="H893" s="398"/>
      <c r="I893" s="402" t="s">
        <v>304</v>
      </c>
      <c r="J893" s="398" t="s">
        <v>368</v>
      </c>
      <c r="K893" s="393">
        <v>45411</v>
      </c>
      <c r="L893" s="393">
        <v>45411</v>
      </c>
      <c r="M893" s="726">
        <v>46265</v>
      </c>
      <c r="N893" s="745">
        <v>2.3424657534246576</v>
      </c>
      <c r="O893" s="398">
        <v>59</v>
      </c>
      <c r="P893" s="402" t="s">
        <v>600</v>
      </c>
      <c r="Q893" s="744">
        <v>68638.5</v>
      </c>
      <c r="R893" s="395">
        <v>46874</v>
      </c>
      <c r="S893" s="122" t="s">
        <v>777</v>
      </c>
      <c r="T893" s="122"/>
      <c r="U893" s="246"/>
      <c r="V893" s="247"/>
    </row>
    <row r="894" spans="1:22" x14ac:dyDescent="0.25">
      <c r="A894" s="398">
        <v>20</v>
      </c>
      <c r="B894" s="402"/>
      <c r="C894" s="398"/>
      <c r="D894" s="398" t="s">
        <v>371</v>
      </c>
      <c r="E894" s="398" t="s">
        <v>303</v>
      </c>
      <c r="F894" s="398" t="s">
        <v>611</v>
      </c>
      <c r="G894" s="398"/>
      <c r="H894" s="398" t="s">
        <v>621</v>
      </c>
      <c r="I894" s="402" t="s">
        <v>304</v>
      </c>
      <c r="J894" s="398" t="s">
        <v>333</v>
      </c>
      <c r="K894" s="393">
        <v>45454</v>
      </c>
      <c r="L894" s="393">
        <v>45454</v>
      </c>
      <c r="M894" s="726">
        <v>46265</v>
      </c>
      <c r="N894" s="745">
        <v>2.2246575342465755</v>
      </c>
      <c r="O894" s="398">
        <v>38</v>
      </c>
      <c r="P894" s="402" t="s">
        <v>600</v>
      </c>
      <c r="Q894" s="744">
        <v>35038.5</v>
      </c>
      <c r="R894" s="395">
        <v>46874</v>
      </c>
      <c r="S894" s="122" t="s">
        <v>777</v>
      </c>
      <c r="T894" s="122"/>
      <c r="U894" s="246"/>
      <c r="V894" s="247"/>
    </row>
    <row r="895" spans="1:22" x14ac:dyDescent="0.25">
      <c r="A895" s="398">
        <v>21</v>
      </c>
      <c r="B895" s="402"/>
      <c r="C895" s="398"/>
      <c r="D895" s="398" t="s">
        <v>374</v>
      </c>
      <c r="E895" s="398" t="s">
        <v>303</v>
      </c>
      <c r="F895" s="398" t="s">
        <v>620</v>
      </c>
      <c r="G895" s="398"/>
      <c r="H895" s="398"/>
      <c r="I895" s="402" t="s">
        <v>304</v>
      </c>
      <c r="J895" s="398" t="s">
        <v>333</v>
      </c>
      <c r="K895" s="393">
        <v>45600</v>
      </c>
      <c r="L895" s="393">
        <v>45600</v>
      </c>
      <c r="M895" s="726">
        <v>46265</v>
      </c>
      <c r="N895" s="745">
        <v>1.8246575342465754</v>
      </c>
      <c r="O895" s="398">
        <v>65</v>
      </c>
      <c r="P895" s="402" t="s">
        <v>600</v>
      </c>
      <c r="Q895" s="744">
        <v>44488.5</v>
      </c>
      <c r="R895" s="395">
        <v>46874</v>
      </c>
      <c r="S895" s="122" t="s">
        <v>777</v>
      </c>
      <c r="T895" s="122"/>
      <c r="U895" s="246"/>
      <c r="V895" s="247"/>
    </row>
    <row r="896" spans="1:22" x14ac:dyDescent="0.25">
      <c r="A896" s="398">
        <v>22</v>
      </c>
      <c r="B896" s="402"/>
      <c r="C896" s="398"/>
      <c r="D896" s="398" t="s">
        <v>380</v>
      </c>
      <c r="E896" s="398" t="s">
        <v>303</v>
      </c>
      <c r="F896" s="398" t="s">
        <v>611</v>
      </c>
      <c r="G896" s="398" t="s">
        <v>612</v>
      </c>
      <c r="H896" s="398" t="s">
        <v>616</v>
      </c>
      <c r="I896" s="402" t="s">
        <v>304</v>
      </c>
      <c r="J896" s="398" t="s">
        <v>309</v>
      </c>
      <c r="K896" s="393">
        <v>45677</v>
      </c>
      <c r="L896" s="393">
        <v>45677</v>
      </c>
      <c r="M896" s="726">
        <v>46265</v>
      </c>
      <c r="N896" s="745">
        <v>1.6136986301369862</v>
      </c>
      <c r="O896" s="398">
        <v>65</v>
      </c>
      <c r="P896" s="402" t="s">
        <v>600</v>
      </c>
      <c r="Q896" s="744">
        <v>52888.5</v>
      </c>
      <c r="R896" s="395">
        <v>46874</v>
      </c>
      <c r="S896" s="122" t="s">
        <v>777</v>
      </c>
      <c r="T896" s="122"/>
      <c r="U896" s="246"/>
      <c r="V896" s="247"/>
    </row>
    <row r="897" spans="1:22" x14ac:dyDescent="0.25">
      <c r="A897" s="398">
        <v>23</v>
      </c>
      <c r="B897" s="402"/>
      <c r="C897" s="398"/>
      <c r="D897" s="398" t="s">
        <v>384</v>
      </c>
      <c r="E897" s="398" t="s">
        <v>303</v>
      </c>
      <c r="F897" s="398" t="s">
        <v>611</v>
      </c>
      <c r="G897" s="398"/>
      <c r="H897" s="398"/>
      <c r="I897" s="402" t="s">
        <v>304</v>
      </c>
      <c r="J897" s="398" t="s">
        <v>333</v>
      </c>
      <c r="K897" s="393">
        <v>45831</v>
      </c>
      <c r="L897" s="393">
        <v>45831</v>
      </c>
      <c r="M897" s="726">
        <v>46265</v>
      </c>
      <c r="N897" s="745">
        <v>1.1917808219178083</v>
      </c>
      <c r="O897" s="398">
        <v>40</v>
      </c>
      <c r="P897" s="402" t="s">
        <v>600</v>
      </c>
      <c r="Q897" s="744">
        <v>31888.5</v>
      </c>
      <c r="R897" s="395">
        <v>46874</v>
      </c>
      <c r="S897" s="122" t="s">
        <v>777</v>
      </c>
      <c r="T897" s="122"/>
      <c r="U897" s="246"/>
      <c r="V897" s="247"/>
    </row>
    <row r="898" spans="1:22" x14ac:dyDescent="0.25">
      <c r="A898" s="402">
        <v>24</v>
      </c>
      <c r="B898" s="391"/>
      <c r="C898" s="398"/>
      <c r="D898" s="398" t="s">
        <v>386</v>
      </c>
      <c r="E898" s="398" t="s">
        <v>303</v>
      </c>
      <c r="F898" s="398" t="s">
        <v>620</v>
      </c>
      <c r="G898" s="398"/>
      <c r="H898" s="398"/>
      <c r="I898" s="402" t="s">
        <v>304</v>
      </c>
      <c r="J898" s="398" t="s">
        <v>333</v>
      </c>
      <c r="K898" s="393">
        <v>45887</v>
      </c>
      <c r="L898" s="393">
        <v>45887</v>
      </c>
      <c r="M898" s="726">
        <v>46265</v>
      </c>
      <c r="N898" s="746">
        <v>1.0383561643835617</v>
      </c>
      <c r="O898" s="398"/>
      <c r="P898" s="402" t="s">
        <v>600</v>
      </c>
      <c r="Q898" s="740">
        <v>23388.5</v>
      </c>
      <c r="R898" s="395">
        <v>46874</v>
      </c>
      <c r="S898" s="122" t="s">
        <v>777</v>
      </c>
      <c r="T898" s="122"/>
      <c r="U898" s="246"/>
      <c r="V898" s="247"/>
    </row>
    <row r="899" spans="1:22" x14ac:dyDescent="0.25">
      <c r="A899" s="398">
        <v>25</v>
      </c>
      <c r="B899" s="391"/>
      <c r="C899" s="398"/>
      <c r="D899" s="398" t="s">
        <v>388</v>
      </c>
      <c r="E899" s="398" t="s">
        <v>303</v>
      </c>
      <c r="F899" s="398" t="s">
        <v>620</v>
      </c>
      <c r="G899" s="398"/>
      <c r="H899" s="398"/>
      <c r="I899" s="402" t="s">
        <v>389</v>
      </c>
      <c r="J899" s="398" t="s">
        <v>333</v>
      </c>
      <c r="K899" s="393">
        <v>45873</v>
      </c>
      <c r="L899" s="393">
        <v>45873</v>
      </c>
      <c r="M899" s="726">
        <v>46265</v>
      </c>
      <c r="N899" s="745">
        <v>1.0767123287671232</v>
      </c>
      <c r="O899" s="398"/>
      <c r="P899" s="402" t="s">
        <v>600</v>
      </c>
      <c r="Q899" s="744">
        <v>31888.5</v>
      </c>
      <c r="R899" s="395">
        <v>46874</v>
      </c>
      <c r="S899" s="122" t="s">
        <v>777</v>
      </c>
      <c r="T899" s="122"/>
      <c r="U899" s="246"/>
      <c r="V899" s="247"/>
    </row>
    <row r="900" spans="1:22" x14ac:dyDescent="0.25">
      <c r="A900" s="398">
        <v>26</v>
      </c>
      <c r="B900" s="391"/>
      <c r="C900" s="398"/>
      <c r="D900" s="398" t="s">
        <v>391</v>
      </c>
      <c r="E900" s="398" t="s">
        <v>303</v>
      </c>
      <c r="F900" s="398" t="s">
        <v>620</v>
      </c>
      <c r="G900" s="398"/>
      <c r="H900" s="398"/>
      <c r="I900" s="402" t="s">
        <v>304</v>
      </c>
      <c r="J900" s="398" t="s">
        <v>333</v>
      </c>
      <c r="K900" s="393">
        <v>45901</v>
      </c>
      <c r="L900" s="393">
        <v>45901</v>
      </c>
      <c r="M900" s="726">
        <v>46265</v>
      </c>
      <c r="N900" s="745">
        <v>1</v>
      </c>
      <c r="O900" s="398"/>
      <c r="P900" s="402" t="s">
        <v>600</v>
      </c>
      <c r="Q900" s="744">
        <v>18238.5</v>
      </c>
      <c r="R900" s="395">
        <v>46874</v>
      </c>
      <c r="S900" s="122" t="s">
        <v>777</v>
      </c>
      <c r="T900" s="122"/>
      <c r="U900" s="246"/>
      <c r="V900" s="247"/>
    </row>
    <row r="901" spans="1:22" x14ac:dyDescent="0.25">
      <c r="A901" s="398">
        <v>27</v>
      </c>
      <c r="B901" s="391"/>
      <c r="C901" s="398"/>
      <c r="D901" s="398" t="s">
        <v>395</v>
      </c>
      <c r="E901" s="398" t="s">
        <v>303</v>
      </c>
      <c r="F901" s="398" t="s">
        <v>611</v>
      </c>
      <c r="G901" s="398"/>
      <c r="H901" s="398" t="s">
        <v>616</v>
      </c>
      <c r="I901" s="402" t="s">
        <v>304</v>
      </c>
      <c r="J901" s="398" t="s">
        <v>333</v>
      </c>
      <c r="K901" s="393">
        <v>45978</v>
      </c>
      <c r="L901" s="393">
        <v>45978</v>
      </c>
      <c r="M901" s="726">
        <v>46265</v>
      </c>
      <c r="N901" s="745">
        <v>0.78904109589041094</v>
      </c>
      <c r="O901" s="398"/>
      <c r="P901" s="402" t="s">
        <v>600</v>
      </c>
      <c r="Q901" s="744">
        <v>27688.5</v>
      </c>
      <c r="R901" s="395">
        <v>46874</v>
      </c>
      <c r="S901" s="122" t="s">
        <v>777</v>
      </c>
      <c r="T901" s="122"/>
      <c r="U901" s="246"/>
      <c r="V901" s="247"/>
    </row>
    <row r="902" spans="1:22" x14ac:dyDescent="0.25">
      <c r="A902" s="398">
        <v>28</v>
      </c>
      <c r="B902" s="391"/>
      <c r="C902" s="398"/>
      <c r="D902" s="398" t="s">
        <v>397</v>
      </c>
      <c r="E902" s="398" t="s">
        <v>303</v>
      </c>
      <c r="F902" s="398" t="s">
        <v>620</v>
      </c>
      <c r="G902" s="398"/>
      <c r="H902" s="398"/>
      <c r="I902" s="402" t="s">
        <v>304</v>
      </c>
      <c r="J902" s="398" t="s">
        <v>333</v>
      </c>
      <c r="K902" s="393">
        <v>46006</v>
      </c>
      <c r="L902" s="393">
        <v>46006</v>
      </c>
      <c r="M902" s="726">
        <v>46265</v>
      </c>
      <c r="N902" s="745">
        <v>0.71232876712328763</v>
      </c>
      <c r="O902" s="398"/>
      <c r="P902" s="402" t="s">
        <v>600</v>
      </c>
      <c r="Q902" s="744">
        <v>31888.5</v>
      </c>
      <c r="R902" s="395">
        <v>46874</v>
      </c>
      <c r="S902" s="122" t="s">
        <v>777</v>
      </c>
      <c r="T902" s="122"/>
      <c r="U902" s="246"/>
      <c r="V902" s="247"/>
    </row>
    <row r="903" spans="1:22" x14ac:dyDescent="0.25">
      <c r="A903" s="398">
        <v>29</v>
      </c>
      <c r="B903" s="391"/>
      <c r="C903" s="398"/>
      <c r="D903" s="398" t="s">
        <v>399</v>
      </c>
      <c r="E903" s="398" t="s">
        <v>303</v>
      </c>
      <c r="F903" s="398" t="s">
        <v>620</v>
      </c>
      <c r="G903" s="398"/>
      <c r="H903" s="398"/>
      <c r="I903" s="402" t="s">
        <v>304</v>
      </c>
      <c r="J903" s="398" t="s">
        <v>356</v>
      </c>
      <c r="K903" s="393">
        <v>46006</v>
      </c>
      <c r="L903" s="393">
        <v>46006</v>
      </c>
      <c r="M903" s="726">
        <v>46265</v>
      </c>
      <c r="N903" s="745">
        <v>0.71232876712328763</v>
      </c>
      <c r="O903" s="398"/>
      <c r="P903" s="402" t="s">
        <v>600</v>
      </c>
      <c r="Q903" s="744">
        <v>21388.5</v>
      </c>
      <c r="R903" s="395">
        <v>46874</v>
      </c>
      <c r="S903" s="122" t="s">
        <v>777</v>
      </c>
      <c r="T903" s="122"/>
      <c r="U903" s="246"/>
      <c r="V903" s="247"/>
    </row>
    <row r="904" spans="1:22" x14ac:dyDescent="0.25">
      <c r="A904" s="398">
        <v>30</v>
      </c>
      <c r="B904" s="422"/>
      <c r="C904" s="398"/>
      <c r="D904" s="398" t="s">
        <v>381</v>
      </c>
      <c r="E904" s="398"/>
      <c r="F904" s="398" t="s">
        <v>611</v>
      </c>
      <c r="G904" s="398" t="s">
        <v>612</v>
      </c>
      <c r="H904" s="398" t="s">
        <v>616</v>
      </c>
      <c r="I904" s="402"/>
      <c r="J904" s="398" t="s">
        <v>309</v>
      </c>
      <c r="K904" s="393">
        <v>46055</v>
      </c>
      <c r="L904" s="393">
        <v>46055</v>
      </c>
      <c r="M904" s="726">
        <v>46265</v>
      </c>
      <c r="N904" s="745">
        <v>0.57808219178082187</v>
      </c>
      <c r="O904" s="398"/>
      <c r="P904" s="402" t="s">
        <v>600</v>
      </c>
      <c r="Q904" s="744">
        <v>16138.5</v>
      </c>
      <c r="R904" s="395">
        <v>46874</v>
      </c>
      <c r="S904" s="122" t="s">
        <v>777</v>
      </c>
      <c r="T904" s="122"/>
      <c r="U904" s="246"/>
      <c r="V904" s="247"/>
    </row>
    <row r="905" spans="1:22" x14ac:dyDescent="0.25">
      <c r="A905" s="398">
        <v>31</v>
      </c>
      <c r="B905" s="422"/>
      <c r="C905" s="398"/>
      <c r="D905" s="398" t="s">
        <v>352</v>
      </c>
      <c r="E905" s="398"/>
      <c r="F905" s="398" t="s">
        <v>611</v>
      </c>
      <c r="G905" s="398" t="s">
        <v>612</v>
      </c>
      <c r="H905" s="398" t="s">
        <v>616</v>
      </c>
      <c r="I905" s="402"/>
      <c r="J905" s="398" t="s">
        <v>356</v>
      </c>
      <c r="K905" s="393">
        <v>46083</v>
      </c>
      <c r="L905" s="393">
        <v>46083</v>
      </c>
      <c r="M905" s="726">
        <v>46265</v>
      </c>
      <c r="N905" s="745">
        <v>0.50136986301369868</v>
      </c>
      <c r="O905" s="398"/>
      <c r="P905" s="402" t="s">
        <v>600</v>
      </c>
      <c r="Q905" s="744">
        <v>16138.5</v>
      </c>
      <c r="R905" s="395">
        <v>46874</v>
      </c>
      <c r="S905" s="122" t="s">
        <v>777</v>
      </c>
      <c r="T905" s="122"/>
      <c r="U905" s="246"/>
      <c r="V905" s="247"/>
    </row>
    <row r="906" spans="1:22" x14ac:dyDescent="0.25">
      <c r="A906" s="398">
        <v>32</v>
      </c>
      <c r="B906" s="422"/>
      <c r="C906" s="398"/>
      <c r="D906" s="398" t="s">
        <v>414</v>
      </c>
      <c r="E906" s="398"/>
      <c r="F906" s="398" t="s">
        <v>620</v>
      </c>
      <c r="G906" s="398"/>
      <c r="H906" s="398"/>
      <c r="I906" s="402"/>
      <c r="J906" s="398" t="s">
        <v>333</v>
      </c>
      <c r="K906" s="393">
        <v>46104</v>
      </c>
      <c r="L906" s="393">
        <v>46104</v>
      </c>
      <c r="M906" s="726">
        <v>46265</v>
      </c>
      <c r="N906" s="745">
        <v>0.44383561643835617</v>
      </c>
      <c r="O906" s="398"/>
      <c r="P906" s="402" t="s">
        <v>600</v>
      </c>
      <c r="Q906" s="744">
        <v>35038.5</v>
      </c>
      <c r="R906" s="395">
        <v>46874</v>
      </c>
      <c r="S906" s="122" t="s">
        <v>777</v>
      </c>
      <c r="T906" s="122"/>
      <c r="U906" s="246"/>
      <c r="V906" s="247"/>
    </row>
    <row r="907" spans="1:22" x14ac:dyDescent="0.25">
      <c r="A907" s="398">
        <v>33</v>
      </c>
      <c r="B907" s="422"/>
      <c r="C907" s="398"/>
      <c r="D907" s="398" t="s">
        <v>648</v>
      </c>
      <c r="E907" s="398"/>
      <c r="F907" s="398"/>
      <c r="G907" s="398"/>
      <c r="H907" s="398"/>
      <c r="I907" s="402"/>
      <c r="J907" s="398" t="s">
        <v>650</v>
      </c>
      <c r="K907" s="393">
        <v>46155</v>
      </c>
      <c r="L907" s="393"/>
      <c r="M907" s="726"/>
      <c r="N907" s="745">
        <v>2.7397260273972603E-3</v>
      </c>
      <c r="O907" s="398"/>
      <c r="P907" s="402" t="s">
        <v>600</v>
      </c>
      <c r="Q907" s="744">
        <v>37138.5</v>
      </c>
      <c r="R907" s="395">
        <v>46874</v>
      </c>
      <c r="S907" s="122" t="s">
        <v>777</v>
      </c>
      <c r="T907" s="122"/>
      <c r="U907" s="246"/>
      <c r="V907" s="247"/>
    </row>
    <row r="908" spans="1:22" x14ac:dyDescent="0.25">
      <c r="A908" s="398">
        <v>34</v>
      </c>
      <c r="B908" s="422"/>
      <c r="C908" s="398"/>
      <c r="D908" s="398" t="s">
        <v>649</v>
      </c>
      <c r="E908" s="398"/>
      <c r="F908" s="398"/>
      <c r="G908" s="398"/>
      <c r="H908" s="398"/>
      <c r="I908" s="402"/>
      <c r="J908" s="398" t="s">
        <v>650</v>
      </c>
      <c r="K908" s="393">
        <v>46132</v>
      </c>
      <c r="L908" s="393"/>
      <c r="M908" s="726"/>
      <c r="N908" s="745">
        <v>2.7397260273972603E-3</v>
      </c>
      <c r="O908" s="398"/>
      <c r="P908" s="402" t="s">
        <v>600</v>
      </c>
      <c r="Q908" s="744">
        <v>40288.5</v>
      </c>
      <c r="R908" s="395">
        <v>46874</v>
      </c>
      <c r="S908" s="122" t="s">
        <v>777</v>
      </c>
      <c r="T908" s="122"/>
      <c r="U908" s="246"/>
      <c r="V908" s="247"/>
    </row>
    <row r="909" spans="1:22" x14ac:dyDescent="0.25">
      <c r="A909" s="398">
        <v>35</v>
      </c>
      <c r="B909" s="402"/>
      <c r="C909" s="398"/>
      <c r="D909" s="398" t="s">
        <v>416</v>
      </c>
      <c r="E909" s="398"/>
      <c r="F909" s="398" t="s">
        <v>611</v>
      </c>
      <c r="G909" s="398"/>
      <c r="H909" s="398"/>
      <c r="I909" s="402"/>
      <c r="J909" s="398"/>
      <c r="K909" s="393">
        <v>46211</v>
      </c>
      <c r="L909" s="393"/>
      <c r="M909" s="726"/>
      <c r="N909" s="398"/>
      <c r="O909" s="398"/>
      <c r="P909" s="402" t="s">
        <v>600</v>
      </c>
      <c r="Q909" s="744">
        <v>40288.5</v>
      </c>
      <c r="R909" s="395">
        <v>46874</v>
      </c>
      <c r="S909" s="122" t="s">
        <v>777</v>
      </c>
      <c r="T909" s="122"/>
      <c r="U909" s="246"/>
      <c r="V909" s="247"/>
    </row>
    <row r="910" spans="1:22" x14ac:dyDescent="0.25">
      <c r="A910" s="755">
        <v>1</v>
      </c>
      <c r="B910" s="756"/>
      <c r="C910" s="755"/>
      <c r="D910" s="755" t="s">
        <v>302</v>
      </c>
      <c r="E910" s="755" t="s">
        <v>303</v>
      </c>
      <c r="F910" s="755" t="s">
        <v>611</v>
      </c>
      <c r="G910" s="755" t="s">
        <v>612</v>
      </c>
      <c r="H910" s="755"/>
      <c r="I910" s="756" t="s">
        <v>304</v>
      </c>
      <c r="J910" s="755" t="s">
        <v>305</v>
      </c>
      <c r="K910" s="757">
        <v>44566</v>
      </c>
      <c r="L910" s="757">
        <v>45170</v>
      </c>
      <c r="M910" s="726">
        <v>46265</v>
      </c>
      <c r="N910" s="758">
        <v>3.0027397260273974</v>
      </c>
      <c r="O910" s="755">
        <v>65</v>
      </c>
      <c r="P910" s="756" t="s">
        <v>600</v>
      </c>
      <c r="Q910" s="759">
        <v>33988.5</v>
      </c>
      <c r="R910" s="760">
        <v>46905</v>
      </c>
      <c r="S910" s="122" t="s">
        <v>777</v>
      </c>
      <c r="T910" s="423">
        <v>510559.0575</v>
      </c>
      <c r="U910" s="246"/>
      <c r="V910" s="247"/>
    </row>
    <row r="911" spans="1:22" x14ac:dyDescent="0.25">
      <c r="A911" s="755">
        <v>2</v>
      </c>
      <c r="B911" s="756"/>
      <c r="C911" s="755"/>
      <c r="D911" s="755" t="s">
        <v>308</v>
      </c>
      <c r="E911" s="755" t="s">
        <v>303</v>
      </c>
      <c r="F911" s="755" t="s">
        <v>611</v>
      </c>
      <c r="G911" s="755" t="s">
        <v>612</v>
      </c>
      <c r="H911" s="755" t="s">
        <v>616</v>
      </c>
      <c r="I911" s="756" t="s">
        <v>304</v>
      </c>
      <c r="J911" s="755" t="s">
        <v>309</v>
      </c>
      <c r="K911" s="757">
        <v>44571</v>
      </c>
      <c r="L911" s="757">
        <v>45170</v>
      </c>
      <c r="M911" s="726">
        <v>46265</v>
      </c>
      <c r="N911" s="758">
        <v>3.0027397260273974</v>
      </c>
      <c r="O911" s="755">
        <v>68</v>
      </c>
      <c r="P911" s="756" t="s">
        <v>600</v>
      </c>
      <c r="Q911" s="759">
        <v>55116.6</v>
      </c>
      <c r="R911" s="760">
        <v>46905</v>
      </c>
      <c r="S911" s="122" t="s">
        <v>777</v>
      </c>
      <c r="T911" s="122"/>
      <c r="U911" s="246"/>
      <c r="V911" s="247"/>
    </row>
    <row r="912" spans="1:22" x14ac:dyDescent="0.25">
      <c r="A912" s="756">
        <v>3</v>
      </c>
      <c r="B912" s="756"/>
      <c r="C912" s="755"/>
      <c r="D912" s="755" t="s">
        <v>312</v>
      </c>
      <c r="E912" s="755" t="s">
        <v>303</v>
      </c>
      <c r="F912" s="755" t="s">
        <v>611</v>
      </c>
      <c r="G912" s="755" t="s">
        <v>612</v>
      </c>
      <c r="H912" s="755"/>
      <c r="I912" s="756" t="s">
        <v>304</v>
      </c>
      <c r="J912" s="755" t="s">
        <v>305</v>
      </c>
      <c r="K912" s="757">
        <v>44571</v>
      </c>
      <c r="L912" s="757">
        <v>45170</v>
      </c>
      <c r="M912" s="726">
        <v>46265</v>
      </c>
      <c r="N912" s="761">
        <v>3.0027397260273974</v>
      </c>
      <c r="O912" s="756">
        <v>68</v>
      </c>
      <c r="P912" s="756" t="s">
        <v>600</v>
      </c>
      <c r="Q912" s="759">
        <v>45390.45</v>
      </c>
      <c r="R912" s="760">
        <v>46905</v>
      </c>
      <c r="S912" s="122" t="s">
        <v>928</v>
      </c>
      <c r="T912" s="122"/>
      <c r="U912" s="246"/>
      <c r="V912" s="247"/>
    </row>
    <row r="913" spans="1:22" x14ac:dyDescent="0.25">
      <c r="A913" s="756">
        <v>4</v>
      </c>
      <c r="B913" s="756"/>
      <c r="C913" s="755"/>
      <c r="D913" s="755" t="s">
        <v>315</v>
      </c>
      <c r="E913" s="755" t="s">
        <v>303</v>
      </c>
      <c r="F913" s="755" t="s">
        <v>611</v>
      </c>
      <c r="G913" s="755" t="s">
        <v>612</v>
      </c>
      <c r="H913" s="755"/>
      <c r="I913" s="756" t="s">
        <v>304</v>
      </c>
      <c r="J913" s="755" t="s">
        <v>316</v>
      </c>
      <c r="K913" s="757">
        <v>44571</v>
      </c>
      <c r="L913" s="757">
        <v>45170</v>
      </c>
      <c r="M913" s="726">
        <v>46265</v>
      </c>
      <c r="N913" s="761">
        <v>3.0027397260273974</v>
      </c>
      <c r="O913" s="762">
        <v>68</v>
      </c>
      <c r="P913" s="762" t="s">
        <v>600</v>
      </c>
      <c r="Q913" s="759">
        <v>47355</v>
      </c>
      <c r="R913" s="760">
        <v>46905</v>
      </c>
      <c r="S913" s="122" t="s">
        <v>777</v>
      </c>
      <c r="T913" s="122"/>
      <c r="U913" s="246"/>
      <c r="V913" s="247"/>
    </row>
    <row r="914" spans="1:22" x14ac:dyDescent="0.25">
      <c r="A914" s="755">
        <v>5</v>
      </c>
      <c r="B914" s="756"/>
      <c r="C914" s="755"/>
      <c r="D914" s="755" t="s">
        <v>319</v>
      </c>
      <c r="E914" s="755" t="s">
        <v>303</v>
      </c>
      <c r="F914" s="755" t="s">
        <v>611</v>
      </c>
      <c r="G914" s="755" t="s">
        <v>612</v>
      </c>
      <c r="H914" s="755" t="s">
        <v>616</v>
      </c>
      <c r="I914" s="756" t="s">
        <v>304</v>
      </c>
      <c r="J914" s="755" t="s">
        <v>309</v>
      </c>
      <c r="K914" s="757">
        <v>44571</v>
      </c>
      <c r="L914" s="757">
        <v>45170</v>
      </c>
      <c r="M914" s="726">
        <v>46265</v>
      </c>
      <c r="N914" s="761">
        <v>3.0027397260273974</v>
      </c>
      <c r="O914" s="756">
        <v>65</v>
      </c>
      <c r="P914" s="756" t="s">
        <v>600</v>
      </c>
      <c r="Q914" s="759">
        <v>21750.75</v>
      </c>
      <c r="R914" s="760">
        <v>46905</v>
      </c>
      <c r="S914" s="122" t="s">
        <v>777</v>
      </c>
      <c r="T914" s="122"/>
      <c r="U914" s="246"/>
      <c r="V914" s="247"/>
    </row>
    <row r="915" spans="1:22" x14ac:dyDescent="0.25">
      <c r="A915" s="755">
        <v>6</v>
      </c>
      <c r="B915" s="756"/>
      <c r="C915" s="755"/>
      <c r="D915" s="755" t="s">
        <v>325</v>
      </c>
      <c r="E915" s="755" t="s">
        <v>303</v>
      </c>
      <c r="F915" s="755" t="s">
        <v>611</v>
      </c>
      <c r="G915" s="755" t="s">
        <v>612</v>
      </c>
      <c r="H915" s="755" t="s">
        <v>619</v>
      </c>
      <c r="I915" s="756" t="s">
        <v>304</v>
      </c>
      <c r="J915" s="755" t="s">
        <v>305</v>
      </c>
      <c r="K915" s="757">
        <v>44571</v>
      </c>
      <c r="L915" s="757">
        <v>45170</v>
      </c>
      <c r="M915" s="726">
        <v>46265</v>
      </c>
      <c r="N915" s="758">
        <v>3.0027397260273974</v>
      </c>
      <c r="O915" s="755">
        <v>60</v>
      </c>
      <c r="P915" s="756" t="s">
        <v>600</v>
      </c>
      <c r="Q915" s="759">
        <v>40461.75</v>
      </c>
      <c r="R915" s="760">
        <v>46905</v>
      </c>
      <c r="S915" s="122" t="s">
        <v>777</v>
      </c>
      <c r="T915" s="122"/>
      <c r="U915" s="246"/>
      <c r="V915" s="247"/>
    </row>
    <row r="916" spans="1:22" x14ac:dyDescent="0.25">
      <c r="A916" s="755">
        <v>7</v>
      </c>
      <c r="B916" s="756"/>
      <c r="C916" s="755"/>
      <c r="D916" s="755" t="s">
        <v>328</v>
      </c>
      <c r="E916" s="755" t="s">
        <v>303</v>
      </c>
      <c r="F916" s="755" t="s">
        <v>611</v>
      </c>
      <c r="G916" s="755" t="s">
        <v>612</v>
      </c>
      <c r="H916" s="755" t="s">
        <v>621</v>
      </c>
      <c r="I916" s="756" t="s">
        <v>304</v>
      </c>
      <c r="J916" s="755" t="s">
        <v>329</v>
      </c>
      <c r="K916" s="757">
        <v>44571</v>
      </c>
      <c r="L916" s="757">
        <v>45170</v>
      </c>
      <c r="M916" s="726">
        <v>46265</v>
      </c>
      <c r="N916" s="758">
        <v>3.0027397260273974</v>
      </c>
      <c r="O916" s="755">
        <v>48</v>
      </c>
      <c r="P916" s="756" t="s">
        <v>600</v>
      </c>
      <c r="Q916" s="759">
        <v>5587.7955000000002</v>
      </c>
      <c r="R916" s="760">
        <v>46905</v>
      </c>
      <c r="S916" s="122" t="s">
        <v>777</v>
      </c>
      <c r="T916" s="122"/>
      <c r="U916" s="246"/>
      <c r="V916" s="247"/>
    </row>
    <row r="917" spans="1:22" x14ac:dyDescent="0.25">
      <c r="A917" s="755">
        <v>8</v>
      </c>
      <c r="B917" s="756"/>
      <c r="C917" s="755"/>
      <c r="D917" s="755" t="s">
        <v>332</v>
      </c>
      <c r="E917" s="755" t="s">
        <v>303</v>
      </c>
      <c r="F917" s="755" t="s">
        <v>611</v>
      </c>
      <c r="G917" s="755" t="s">
        <v>612</v>
      </c>
      <c r="H917" s="755" t="s">
        <v>621</v>
      </c>
      <c r="I917" s="756" t="s">
        <v>304</v>
      </c>
      <c r="J917" s="755" t="s">
        <v>333</v>
      </c>
      <c r="K917" s="757">
        <v>44566</v>
      </c>
      <c r="L917" s="757">
        <v>45170</v>
      </c>
      <c r="M917" s="726">
        <v>46265</v>
      </c>
      <c r="N917" s="758">
        <v>3.0027397260273974</v>
      </c>
      <c r="O917" s="755">
        <v>35</v>
      </c>
      <c r="P917" s="756" t="s">
        <v>600</v>
      </c>
      <c r="Q917" s="759">
        <v>12988.5</v>
      </c>
      <c r="R917" s="760">
        <v>46905</v>
      </c>
      <c r="S917" s="122" t="s">
        <v>777</v>
      </c>
      <c r="T917" s="122"/>
      <c r="U917" s="246"/>
      <c r="V917" s="247"/>
    </row>
    <row r="918" spans="1:22" x14ac:dyDescent="0.25">
      <c r="A918" s="755">
        <v>9</v>
      </c>
      <c r="B918" s="756"/>
      <c r="C918" s="755"/>
      <c r="D918" s="755" t="s">
        <v>308</v>
      </c>
      <c r="E918" s="755" t="s">
        <v>303</v>
      </c>
      <c r="F918" s="755" t="s">
        <v>620</v>
      </c>
      <c r="G918" s="755"/>
      <c r="H918" s="755"/>
      <c r="I918" s="756" t="s">
        <v>336</v>
      </c>
      <c r="J918" s="755" t="s">
        <v>337</v>
      </c>
      <c r="K918" s="757">
        <v>44566</v>
      </c>
      <c r="L918" s="757">
        <v>45170</v>
      </c>
      <c r="M918" s="726">
        <v>46265</v>
      </c>
      <c r="N918" s="758">
        <v>3.0027397260273974</v>
      </c>
      <c r="O918" s="755">
        <v>59</v>
      </c>
      <c r="P918" s="756" t="s">
        <v>600</v>
      </c>
      <c r="Q918" s="759">
        <v>69688.5</v>
      </c>
      <c r="R918" s="760">
        <v>46905</v>
      </c>
      <c r="S918" s="122" t="s">
        <v>777</v>
      </c>
      <c r="T918" s="122"/>
      <c r="U918" s="246"/>
      <c r="V918" s="247"/>
    </row>
    <row r="919" spans="1:22" x14ac:dyDescent="0.25">
      <c r="A919" s="755">
        <v>10</v>
      </c>
      <c r="B919" s="756"/>
      <c r="C919" s="755"/>
      <c r="D919" s="755" t="s">
        <v>340</v>
      </c>
      <c r="E919" s="755" t="s">
        <v>303</v>
      </c>
      <c r="F919" s="755" t="s">
        <v>620</v>
      </c>
      <c r="G919" s="755"/>
      <c r="H919" s="755"/>
      <c r="I919" s="756" t="s">
        <v>304</v>
      </c>
      <c r="J919" s="755" t="s">
        <v>305</v>
      </c>
      <c r="K919" s="757">
        <v>44571</v>
      </c>
      <c r="L919" s="757">
        <v>45170</v>
      </c>
      <c r="M919" s="726">
        <v>46265</v>
      </c>
      <c r="N919" s="758">
        <v>3.0027397260273974</v>
      </c>
      <c r="O919" s="755">
        <v>52</v>
      </c>
      <c r="P919" s="756" t="s">
        <v>600</v>
      </c>
      <c r="Q919" s="759">
        <v>6688.5</v>
      </c>
      <c r="R919" s="760">
        <v>46905</v>
      </c>
      <c r="S919" s="122" t="s">
        <v>777</v>
      </c>
      <c r="T919" s="122"/>
      <c r="U919" s="246"/>
      <c r="V919" s="247"/>
    </row>
    <row r="920" spans="1:22" x14ac:dyDescent="0.25">
      <c r="A920" s="755">
        <v>11</v>
      </c>
      <c r="B920" s="756"/>
      <c r="C920" s="755"/>
      <c r="D920" s="755" t="s">
        <v>343</v>
      </c>
      <c r="E920" s="755" t="s">
        <v>303</v>
      </c>
      <c r="F920" s="755" t="s">
        <v>611</v>
      </c>
      <c r="G920" s="755" t="s">
        <v>612</v>
      </c>
      <c r="H920" s="755" t="s">
        <v>616</v>
      </c>
      <c r="I920" s="756" t="s">
        <v>304</v>
      </c>
      <c r="J920" s="755" t="s">
        <v>316</v>
      </c>
      <c r="K920" s="757">
        <v>44571</v>
      </c>
      <c r="L920" s="757">
        <v>45170</v>
      </c>
      <c r="M920" s="726">
        <v>46265</v>
      </c>
      <c r="N920" s="758">
        <v>3.0027397260273974</v>
      </c>
      <c r="O920" s="755">
        <v>63</v>
      </c>
      <c r="P920" s="756" t="s">
        <v>600</v>
      </c>
      <c r="Q920" s="759">
        <v>38811.15</v>
      </c>
      <c r="R920" s="760">
        <v>46905</v>
      </c>
      <c r="S920" s="122" t="s">
        <v>777</v>
      </c>
      <c r="T920" s="122"/>
      <c r="U920" s="246"/>
      <c r="V920" s="247"/>
    </row>
    <row r="921" spans="1:22" x14ac:dyDescent="0.25">
      <c r="A921" s="755">
        <v>12</v>
      </c>
      <c r="B921" s="756"/>
      <c r="C921" s="755"/>
      <c r="D921" s="755" t="s">
        <v>346</v>
      </c>
      <c r="E921" s="755" t="s">
        <v>303</v>
      </c>
      <c r="F921" s="755" t="s">
        <v>611</v>
      </c>
      <c r="G921" s="755" t="s">
        <v>612</v>
      </c>
      <c r="H921" s="755"/>
      <c r="I921" s="756" t="s">
        <v>304</v>
      </c>
      <c r="J921" s="755" t="s">
        <v>333</v>
      </c>
      <c r="K921" s="757">
        <v>44608</v>
      </c>
      <c r="L921" s="757">
        <v>45170</v>
      </c>
      <c r="M921" s="726">
        <v>46265</v>
      </c>
      <c r="N921" s="758">
        <v>3.0027397260273974</v>
      </c>
      <c r="O921" s="755">
        <v>66</v>
      </c>
      <c r="P921" s="756" t="s">
        <v>600</v>
      </c>
      <c r="Q921" s="759">
        <v>45013.5</v>
      </c>
      <c r="R921" s="760">
        <v>46905</v>
      </c>
      <c r="S921" s="122" t="s">
        <v>777</v>
      </c>
      <c r="T921" s="122"/>
      <c r="U921" s="246"/>
      <c r="V921" s="247"/>
    </row>
    <row r="922" spans="1:22" x14ac:dyDescent="0.25">
      <c r="A922" s="755">
        <v>13</v>
      </c>
      <c r="B922" s="756"/>
      <c r="C922" s="755"/>
      <c r="D922" s="755" t="s">
        <v>349</v>
      </c>
      <c r="E922" s="755" t="s">
        <v>303</v>
      </c>
      <c r="F922" s="755" t="s">
        <v>620</v>
      </c>
      <c r="G922" s="755"/>
      <c r="H922" s="755"/>
      <c r="I922" s="756" t="s">
        <v>304</v>
      </c>
      <c r="J922" s="755" t="s">
        <v>333</v>
      </c>
      <c r="K922" s="757">
        <v>44816</v>
      </c>
      <c r="L922" s="757">
        <v>45170</v>
      </c>
      <c r="M922" s="726">
        <v>46265</v>
      </c>
      <c r="N922" s="758">
        <v>3.0027397260273974</v>
      </c>
      <c r="O922" s="755">
        <v>55</v>
      </c>
      <c r="P922" s="756" t="s">
        <v>600</v>
      </c>
      <c r="Q922" s="759">
        <v>26638.5</v>
      </c>
      <c r="R922" s="760">
        <v>46905</v>
      </c>
      <c r="S922" s="122" t="s">
        <v>777</v>
      </c>
      <c r="T922" s="122"/>
      <c r="U922" s="246"/>
      <c r="V922" s="247"/>
    </row>
    <row r="923" spans="1:22" x14ac:dyDescent="0.25">
      <c r="A923" s="755">
        <v>14</v>
      </c>
      <c r="B923" s="756"/>
      <c r="C923" s="755"/>
      <c r="D923" s="755" t="s">
        <v>352</v>
      </c>
      <c r="E923" s="755" t="s">
        <v>303</v>
      </c>
      <c r="F923" s="755" t="s">
        <v>611</v>
      </c>
      <c r="G923" s="755" t="s">
        <v>612</v>
      </c>
      <c r="H923" s="755"/>
      <c r="I923" s="756" t="s">
        <v>304</v>
      </c>
      <c r="J923" s="755" t="s">
        <v>333</v>
      </c>
      <c r="K923" s="757">
        <v>44809</v>
      </c>
      <c r="L923" s="757">
        <v>45170</v>
      </c>
      <c r="M923" s="726">
        <v>46265</v>
      </c>
      <c r="N923" s="758">
        <v>3.0027397260273974</v>
      </c>
      <c r="O923" s="755">
        <v>38</v>
      </c>
      <c r="P923" s="756" t="s">
        <v>600</v>
      </c>
      <c r="Q923" s="759">
        <v>26638.5</v>
      </c>
      <c r="R923" s="760">
        <v>46905</v>
      </c>
      <c r="S923" s="122" t="s">
        <v>777</v>
      </c>
      <c r="T923" s="122"/>
      <c r="U923" s="246"/>
      <c r="V923" s="247"/>
    </row>
    <row r="924" spans="1:22" x14ac:dyDescent="0.25">
      <c r="A924" s="755">
        <v>15</v>
      </c>
      <c r="B924" s="756"/>
      <c r="C924" s="755"/>
      <c r="D924" s="755" t="s">
        <v>355</v>
      </c>
      <c r="E924" s="755" t="s">
        <v>303</v>
      </c>
      <c r="F924" s="755" t="s">
        <v>620</v>
      </c>
      <c r="G924" s="755"/>
      <c r="H924" s="755"/>
      <c r="I924" s="756" t="s">
        <v>304</v>
      </c>
      <c r="J924" s="755" t="s">
        <v>356</v>
      </c>
      <c r="K924" s="757">
        <v>44831</v>
      </c>
      <c r="L924" s="757">
        <v>45170</v>
      </c>
      <c r="M924" s="726">
        <v>46265</v>
      </c>
      <c r="N924" s="758">
        <v>3.0027397260273974</v>
      </c>
      <c r="O924" s="755">
        <v>39</v>
      </c>
      <c r="P924" s="756" t="s">
        <v>600</v>
      </c>
      <c r="Q924" s="759">
        <v>26638.5</v>
      </c>
      <c r="R924" s="760">
        <v>46905</v>
      </c>
      <c r="S924" s="122" t="s">
        <v>777</v>
      </c>
      <c r="T924" s="122"/>
      <c r="U924" s="246"/>
      <c r="V924" s="247"/>
    </row>
    <row r="925" spans="1:22" x14ac:dyDescent="0.25">
      <c r="A925" s="755">
        <v>16</v>
      </c>
      <c r="B925" s="756"/>
      <c r="C925" s="755"/>
      <c r="D925" s="755" t="s">
        <v>359</v>
      </c>
      <c r="E925" s="755" t="s">
        <v>303</v>
      </c>
      <c r="F925" s="755" t="s">
        <v>620</v>
      </c>
      <c r="G925" s="755"/>
      <c r="H925" s="755"/>
      <c r="I925" s="756" t="s">
        <v>304</v>
      </c>
      <c r="J925" s="755" t="s">
        <v>333</v>
      </c>
      <c r="K925" s="757">
        <v>44970</v>
      </c>
      <c r="L925" s="757">
        <v>45170</v>
      </c>
      <c r="M925" s="726">
        <v>46265</v>
      </c>
      <c r="N925" s="758">
        <v>3.0027397260273974</v>
      </c>
      <c r="O925" s="755">
        <v>39</v>
      </c>
      <c r="P925" s="756" t="s">
        <v>600</v>
      </c>
      <c r="Q925" s="759">
        <v>21388.5</v>
      </c>
      <c r="R925" s="760">
        <v>46905</v>
      </c>
      <c r="S925" s="122" t="s">
        <v>777</v>
      </c>
      <c r="T925" s="122"/>
      <c r="U925" s="246"/>
      <c r="V925" s="247"/>
    </row>
    <row r="926" spans="1:22" x14ac:dyDescent="0.25">
      <c r="A926" s="756">
        <v>17</v>
      </c>
      <c r="B926" s="756"/>
      <c r="C926" s="755"/>
      <c r="D926" s="755" t="s">
        <v>362</v>
      </c>
      <c r="E926" s="755" t="s">
        <v>303</v>
      </c>
      <c r="F926" s="755" t="s">
        <v>620</v>
      </c>
      <c r="G926" s="755"/>
      <c r="H926" s="755"/>
      <c r="I926" s="756" t="s">
        <v>304</v>
      </c>
      <c r="J926" s="755" t="s">
        <v>305</v>
      </c>
      <c r="K926" s="757">
        <v>45152</v>
      </c>
      <c r="L926" s="757">
        <v>45170</v>
      </c>
      <c r="M926" s="726">
        <v>46265</v>
      </c>
      <c r="N926" s="761">
        <v>3.0027397260273974</v>
      </c>
      <c r="O926" s="756">
        <v>45</v>
      </c>
      <c r="P926" s="756" t="s">
        <v>600</v>
      </c>
      <c r="Q926" s="740">
        <v>29138.5</v>
      </c>
      <c r="R926" s="760">
        <v>46905</v>
      </c>
      <c r="S926" s="122" t="s">
        <v>777</v>
      </c>
      <c r="T926" s="122"/>
      <c r="U926" s="246"/>
      <c r="V926" s="247"/>
    </row>
    <row r="927" spans="1:22" x14ac:dyDescent="0.25">
      <c r="A927" s="755">
        <v>18</v>
      </c>
      <c r="B927" s="756"/>
      <c r="C927" s="755"/>
      <c r="D927" s="755" t="s">
        <v>359</v>
      </c>
      <c r="E927" s="755" t="s">
        <v>303</v>
      </c>
      <c r="F927" s="755" t="s">
        <v>611</v>
      </c>
      <c r="G927" s="755" t="s">
        <v>612</v>
      </c>
      <c r="H927" s="755" t="s">
        <v>616</v>
      </c>
      <c r="I927" s="756" t="s">
        <v>304</v>
      </c>
      <c r="J927" s="755" t="s">
        <v>333</v>
      </c>
      <c r="K927" s="757">
        <v>45236</v>
      </c>
      <c r="L927" s="757">
        <v>45236</v>
      </c>
      <c r="M927" s="726">
        <v>46265</v>
      </c>
      <c r="N927" s="758">
        <v>2.8219178082191783</v>
      </c>
      <c r="O927" s="755">
        <v>37</v>
      </c>
      <c r="P927" s="756" t="s">
        <v>600</v>
      </c>
      <c r="Q927" s="759">
        <v>25063.5</v>
      </c>
      <c r="R927" s="760">
        <v>46905</v>
      </c>
      <c r="S927" s="122" t="s">
        <v>777</v>
      </c>
      <c r="T927" s="122"/>
      <c r="U927" s="246"/>
      <c r="V927" s="247"/>
    </row>
    <row r="928" spans="1:22" x14ac:dyDescent="0.25">
      <c r="A928" s="755">
        <v>19</v>
      </c>
      <c r="B928" s="756"/>
      <c r="C928" s="755"/>
      <c r="D928" s="755" t="s">
        <v>367</v>
      </c>
      <c r="E928" s="755" t="s">
        <v>303</v>
      </c>
      <c r="F928" s="755" t="s">
        <v>611</v>
      </c>
      <c r="G928" s="755" t="s">
        <v>612</v>
      </c>
      <c r="H928" s="755"/>
      <c r="I928" s="756" t="s">
        <v>304</v>
      </c>
      <c r="J928" s="755" t="s">
        <v>368</v>
      </c>
      <c r="K928" s="757">
        <v>45411</v>
      </c>
      <c r="L928" s="757">
        <v>45411</v>
      </c>
      <c r="M928" s="726">
        <v>46265</v>
      </c>
      <c r="N928" s="758">
        <v>2.3424657534246576</v>
      </c>
      <c r="O928" s="755">
        <v>59</v>
      </c>
      <c r="P928" s="756" t="s">
        <v>600</v>
      </c>
      <c r="Q928" s="759">
        <v>68638.5</v>
      </c>
      <c r="R928" s="760">
        <v>46905</v>
      </c>
      <c r="S928" s="122" t="s">
        <v>777</v>
      </c>
      <c r="T928" s="122"/>
      <c r="U928" s="246"/>
      <c r="V928" s="247"/>
    </row>
    <row r="929" spans="1:22" x14ac:dyDescent="0.25">
      <c r="A929" s="755">
        <v>20</v>
      </c>
      <c r="B929" s="756"/>
      <c r="C929" s="755"/>
      <c r="D929" s="755" t="s">
        <v>371</v>
      </c>
      <c r="E929" s="755" t="s">
        <v>303</v>
      </c>
      <c r="F929" s="755" t="s">
        <v>611</v>
      </c>
      <c r="G929" s="755"/>
      <c r="H929" s="755" t="s">
        <v>621</v>
      </c>
      <c r="I929" s="756" t="s">
        <v>304</v>
      </c>
      <c r="J929" s="755" t="s">
        <v>333</v>
      </c>
      <c r="K929" s="757">
        <v>45454</v>
      </c>
      <c r="L929" s="757">
        <v>45454</v>
      </c>
      <c r="M929" s="726">
        <v>46265</v>
      </c>
      <c r="N929" s="758">
        <v>2.2246575342465755</v>
      </c>
      <c r="O929" s="755">
        <v>38</v>
      </c>
      <c r="P929" s="756" t="s">
        <v>600</v>
      </c>
      <c r="Q929" s="759">
        <v>35038.5</v>
      </c>
      <c r="R929" s="760">
        <v>46905</v>
      </c>
      <c r="S929" s="122" t="s">
        <v>777</v>
      </c>
      <c r="T929" s="122"/>
      <c r="U929" s="246"/>
      <c r="V929" s="247"/>
    </row>
    <row r="930" spans="1:22" x14ac:dyDescent="0.25">
      <c r="A930" s="755">
        <v>21</v>
      </c>
      <c r="B930" s="756"/>
      <c r="C930" s="755"/>
      <c r="D930" s="755" t="s">
        <v>374</v>
      </c>
      <c r="E930" s="755" t="s">
        <v>303</v>
      </c>
      <c r="F930" s="755" t="s">
        <v>620</v>
      </c>
      <c r="G930" s="755"/>
      <c r="H930" s="755"/>
      <c r="I930" s="756" t="s">
        <v>304</v>
      </c>
      <c r="J930" s="755" t="s">
        <v>333</v>
      </c>
      <c r="K930" s="757">
        <v>45600</v>
      </c>
      <c r="L930" s="757">
        <v>45600</v>
      </c>
      <c r="M930" s="726">
        <v>46265</v>
      </c>
      <c r="N930" s="758">
        <v>1.8246575342465754</v>
      </c>
      <c r="O930" s="755">
        <v>65</v>
      </c>
      <c r="P930" s="756" t="s">
        <v>600</v>
      </c>
      <c r="Q930" s="759">
        <v>44488.5</v>
      </c>
      <c r="R930" s="760">
        <v>46905</v>
      </c>
      <c r="S930" s="122" t="s">
        <v>777</v>
      </c>
      <c r="T930" s="122"/>
      <c r="U930" s="246"/>
      <c r="V930" s="247"/>
    </row>
    <row r="931" spans="1:22" x14ac:dyDescent="0.25">
      <c r="A931" s="755">
        <v>22</v>
      </c>
      <c r="B931" s="756"/>
      <c r="C931" s="755"/>
      <c r="D931" s="755" t="s">
        <v>380</v>
      </c>
      <c r="E931" s="755" t="s">
        <v>303</v>
      </c>
      <c r="F931" s="755" t="s">
        <v>611</v>
      </c>
      <c r="G931" s="755" t="s">
        <v>612</v>
      </c>
      <c r="H931" s="755" t="s">
        <v>616</v>
      </c>
      <c r="I931" s="756" t="s">
        <v>304</v>
      </c>
      <c r="J931" s="755" t="s">
        <v>309</v>
      </c>
      <c r="K931" s="757">
        <v>45677</v>
      </c>
      <c r="L931" s="757">
        <v>45677</v>
      </c>
      <c r="M931" s="726">
        <v>46265</v>
      </c>
      <c r="N931" s="758">
        <v>1.6136986301369862</v>
      </c>
      <c r="O931" s="755">
        <v>65</v>
      </c>
      <c r="P931" s="756" t="s">
        <v>600</v>
      </c>
      <c r="Q931" s="759">
        <v>52888.5</v>
      </c>
      <c r="R931" s="760">
        <v>46905</v>
      </c>
      <c r="S931" s="122" t="s">
        <v>777</v>
      </c>
      <c r="T931" s="122"/>
      <c r="U931" s="246"/>
      <c r="V931" s="247"/>
    </row>
    <row r="932" spans="1:22" x14ac:dyDescent="0.25">
      <c r="A932" s="755">
        <v>23</v>
      </c>
      <c r="B932" s="756"/>
      <c r="C932" s="755"/>
      <c r="D932" s="755" t="s">
        <v>384</v>
      </c>
      <c r="E932" s="755" t="s">
        <v>303</v>
      </c>
      <c r="F932" s="755" t="s">
        <v>611</v>
      </c>
      <c r="G932" s="755"/>
      <c r="H932" s="755"/>
      <c r="I932" s="756" t="s">
        <v>304</v>
      </c>
      <c r="J932" s="755" t="s">
        <v>333</v>
      </c>
      <c r="K932" s="757">
        <v>45831</v>
      </c>
      <c r="L932" s="757">
        <v>45831</v>
      </c>
      <c r="M932" s="726">
        <v>46265</v>
      </c>
      <c r="N932" s="758">
        <v>1.1917808219178083</v>
      </c>
      <c r="O932" s="755">
        <v>40</v>
      </c>
      <c r="P932" s="756" t="s">
        <v>600</v>
      </c>
      <c r="Q932" s="759">
        <v>31888.5</v>
      </c>
      <c r="R932" s="760">
        <v>46905</v>
      </c>
      <c r="S932" s="122" t="s">
        <v>777</v>
      </c>
      <c r="T932" s="122"/>
      <c r="U932" s="246"/>
      <c r="V932" s="247"/>
    </row>
    <row r="933" spans="1:22" x14ac:dyDescent="0.25">
      <c r="A933" s="756">
        <v>24</v>
      </c>
      <c r="B933" s="391"/>
      <c r="C933" s="755"/>
      <c r="D933" s="755" t="s">
        <v>386</v>
      </c>
      <c r="E933" s="755" t="s">
        <v>303</v>
      </c>
      <c r="F933" s="755" t="s">
        <v>620</v>
      </c>
      <c r="G933" s="755"/>
      <c r="H933" s="755"/>
      <c r="I933" s="756" t="s">
        <v>304</v>
      </c>
      <c r="J933" s="755" t="s">
        <v>333</v>
      </c>
      <c r="K933" s="757">
        <v>45887</v>
      </c>
      <c r="L933" s="757">
        <v>45887</v>
      </c>
      <c r="M933" s="726">
        <v>46265</v>
      </c>
      <c r="N933" s="761">
        <v>1.0383561643835617</v>
      </c>
      <c r="O933" s="755"/>
      <c r="P933" s="756" t="s">
        <v>600</v>
      </c>
      <c r="Q933" s="740">
        <v>23388.5</v>
      </c>
      <c r="R933" s="760">
        <v>46905</v>
      </c>
      <c r="S933" s="122" t="s">
        <v>777</v>
      </c>
      <c r="T933" s="122"/>
      <c r="U933" s="246"/>
      <c r="V933" s="247"/>
    </row>
    <row r="934" spans="1:22" x14ac:dyDescent="0.25">
      <c r="A934" s="755">
        <v>25</v>
      </c>
      <c r="B934" s="391"/>
      <c r="C934" s="755"/>
      <c r="D934" s="755" t="s">
        <v>388</v>
      </c>
      <c r="E934" s="755" t="s">
        <v>303</v>
      </c>
      <c r="F934" s="755" t="s">
        <v>620</v>
      </c>
      <c r="G934" s="755"/>
      <c r="H934" s="755"/>
      <c r="I934" s="756" t="s">
        <v>389</v>
      </c>
      <c r="J934" s="755" t="s">
        <v>333</v>
      </c>
      <c r="K934" s="757">
        <v>45873</v>
      </c>
      <c r="L934" s="757">
        <v>45873</v>
      </c>
      <c r="M934" s="726">
        <v>46265</v>
      </c>
      <c r="N934" s="758">
        <v>1.0767123287671232</v>
      </c>
      <c r="O934" s="755"/>
      <c r="P934" s="756" t="s">
        <v>600</v>
      </c>
      <c r="Q934" s="759">
        <v>31888.5</v>
      </c>
      <c r="R934" s="760">
        <v>46905</v>
      </c>
      <c r="S934" s="122" t="s">
        <v>777</v>
      </c>
      <c r="T934" s="122"/>
      <c r="U934" s="246"/>
      <c r="V934" s="247"/>
    </row>
    <row r="935" spans="1:22" x14ac:dyDescent="0.25">
      <c r="A935" s="755">
        <v>26</v>
      </c>
      <c r="B935" s="391"/>
      <c r="C935" s="755"/>
      <c r="D935" s="755" t="s">
        <v>391</v>
      </c>
      <c r="E935" s="755" t="s">
        <v>303</v>
      </c>
      <c r="F935" s="755" t="s">
        <v>620</v>
      </c>
      <c r="G935" s="755"/>
      <c r="H935" s="755"/>
      <c r="I935" s="756" t="s">
        <v>304</v>
      </c>
      <c r="J935" s="755" t="s">
        <v>333</v>
      </c>
      <c r="K935" s="757">
        <v>45901</v>
      </c>
      <c r="L935" s="757">
        <v>45901</v>
      </c>
      <c r="M935" s="726">
        <v>46265</v>
      </c>
      <c r="N935" s="758">
        <v>1</v>
      </c>
      <c r="O935" s="755"/>
      <c r="P935" s="756" t="s">
        <v>600</v>
      </c>
      <c r="Q935" s="759">
        <v>18238.5</v>
      </c>
      <c r="R935" s="760">
        <v>46905</v>
      </c>
      <c r="S935" s="122" t="s">
        <v>777</v>
      </c>
      <c r="T935" s="122"/>
      <c r="U935" s="246"/>
      <c r="V935" s="247"/>
    </row>
    <row r="936" spans="1:22" x14ac:dyDescent="0.25">
      <c r="A936" s="755">
        <v>27</v>
      </c>
      <c r="B936" s="391"/>
      <c r="C936" s="755"/>
      <c r="D936" s="755" t="s">
        <v>395</v>
      </c>
      <c r="E936" s="755" t="s">
        <v>303</v>
      </c>
      <c r="F936" s="755" t="s">
        <v>611</v>
      </c>
      <c r="G936" s="755"/>
      <c r="H936" s="755" t="s">
        <v>616</v>
      </c>
      <c r="I936" s="756" t="s">
        <v>304</v>
      </c>
      <c r="J936" s="755" t="s">
        <v>333</v>
      </c>
      <c r="K936" s="757">
        <v>45978</v>
      </c>
      <c r="L936" s="757">
        <v>45978</v>
      </c>
      <c r="M936" s="726">
        <v>46265</v>
      </c>
      <c r="N936" s="758">
        <v>0.78904109589041094</v>
      </c>
      <c r="O936" s="755"/>
      <c r="P936" s="756" t="s">
        <v>600</v>
      </c>
      <c r="Q936" s="759">
        <v>27688.5</v>
      </c>
      <c r="R936" s="760">
        <v>46905</v>
      </c>
      <c r="S936" s="122" t="s">
        <v>777</v>
      </c>
      <c r="T936" s="122"/>
      <c r="U936" s="246"/>
      <c r="V936" s="247"/>
    </row>
    <row r="937" spans="1:22" x14ac:dyDescent="0.25">
      <c r="A937" s="755">
        <v>28</v>
      </c>
      <c r="B937" s="391"/>
      <c r="C937" s="755"/>
      <c r="D937" s="755" t="s">
        <v>397</v>
      </c>
      <c r="E937" s="755" t="s">
        <v>303</v>
      </c>
      <c r="F937" s="755" t="s">
        <v>620</v>
      </c>
      <c r="G937" s="755"/>
      <c r="H937" s="755"/>
      <c r="I937" s="756" t="s">
        <v>304</v>
      </c>
      <c r="J937" s="755" t="s">
        <v>333</v>
      </c>
      <c r="K937" s="757">
        <v>46006</v>
      </c>
      <c r="L937" s="757">
        <v>46006</v>
      </c>
      <c r="M937" s="726">
        <v>46265</v>
      </c>
      <c r="N937" s="758">
        <v>0.71232876712328763</v>
      </c>
      <c r="O937" s="755"/>
      <c r="P937" s="756" t="s">
        <v>600</v>
      </c>
      <c r="Q937" s="759">
        <v>31888.5</v>
      </c>
      <c r="R937" s="760">
        <v>46905</v>
      </c>
      <c r="S937" s="122" t="s">
        <v>777</v>
      </c>
      <c r="T937" s="122"/>
      <c r="U937" s="246"/>
      <c r="V937" s="247"/>
    </row>
    <row r="938" spans="1:22" x14ac:dyDescent="0.25">
      <c r="A938" s="755">
        <v>29</v>
      </c>
      <c r="B938" s="391"/>
      <c r="C938" s="755"/>
      <c r="D938" s="755" t="s">
        <v>399</v>
      </c>
      <c r="E938" s="755" t="s">
        <v>303</v>
      </c>
      <c r="F938" s="755" t="s">
        <v>620</v>
      </c>
      <c r="G938" s="755"/>
      <c r="H938" s="755"/>
      <c r="I938" s="756" t="s">
        <v>304</v>
      </c>
      <c r="J938" s="755" t="s">
        <v>356</v>
      </c>
      <c r="K938" s="757">
        <v>46006</v>
      </c>
      <c r="L938" s="757">
        <v>46006</v>
      </c>
      <c r="M938" s="726">
        <v>46265</v>
      </c>
      <c r="N938" s="758">
        <v>0.71232876712328763</v>
      </c>
      <c r="O938" s="755"/>
      <c r="P938" s="756" t="s">
        <v>600</v>
      </c>
      <c r="Q938" s="759">
        <v>21388.5</v>
      </c>
      <c r="R938" s="760">
        <v>46905</v>
      </c>
      <c r="S938" s="122" t="s">
        <v>777</v>
      </c>
      <c r="T938" s="122"/>
      <c r="U938" s="246"/>
      <c r="V938" s="247"/>
    </row>
    <row r="939" spans="1:22" x14ac:dyDescent="0.25">
      <c r="A939" s="755">
        <v>30</v>
      </c>
      <c r="B939" s="422"/>
      <c r="C939" s="755"/>
      <c r="D939" s="755" t="s">
        <v>381</v>
      </c>
      <c r="E939" s="755"/>
      <c r="F939" s="755" t="s">
        <v>611</v>
      </c>
      <c r="G939" s="755" t="s">
        <v>612</v>
      </c>
      <c r="H939" s="755" t="s">
        <v>616</v>
      </c>
      <c r="I939" s="756"/>
      <c r="J939" s="755" t="s">
        <v>309</v>
      </c>
      <c r="K939" s="757">
        <v>46055</v>
      </c>
      <c r="L939" s="757">
        <v>46055</v>
      </c>
      <c r="M939" s="726">
        <v>46265</v>
      </c>
      <c r="N939" s="758">
        <v>0.57808219178082187</v>
      </c>
      <c r="O939" s="755"/>
      <c r="P939" s="756" t="s">
        <v>600</v>
      </c>
      <c r="Q939" s="759">
        <v>16138.5</v>
      </c>
      <c r="R939" s="760">
        <v>46905</v>
      </c>
      <c r="S939" s="122" t="s">
        <v>777</v>
      </c>
      <c r="T939" s="122"/>
      <c r="U939" s="246"/>
      <c r="V939" s="247"/>
    </row>
    <row r="940" spans="1:22" x14ac:dyDescent="0.25">
      <c r="A940" s="755">
        <v>31</v>
      </c>
      <c r="B940" s="422"/>
      <c r="C940" s="755"/>
      <c r="D940" s="755" t="s">
        <v>352</v>
      </c>
      <c r="E940" s="755"/>
      <c r="F940" s="755" t="s">
        <v>611</v>
      </c>
      <c r="G940" s="755" t="s">
        <v>612</v>
      </c>
      <c r="H940" s="755" t="s">
        <v>616</v>
      </c>
      <c r="I940" s="756"/>
      <c r="J940" s="755" t="s">
        <v>356</v>
      </c>
      <c r="K940" s="757">
        <v>46083</v>
      </c>
      <c r="L940" s="757">
        <v>46083</v>
      </c>
      <c r="M940" s="726">
        <v>46265</v>
      </c>
      <c r="N940" s="758">
        <v>0.50136986301369868</v>
      </c>
      <c r="O940" s="755"/>
      <c r="P940" s="756" t="s">
        <v>600</v>
      </c>
      <c r="Q940" s="759">
        <v>16138.5</v>
      </c>
      <c r="R940" s="760">
        <v>46905</v>
      </c>
      <c r="S940" s="122" t="s">
        <v>777</v>
      </c>
      <c r="T940" s="122"/>
      <c r="U940" s="246"/>
      <c r="V940" s="247"/>
    </row>
    <row r="941" spans="1:22" x14ac:dyDescent="0.25">
      <c r="A941" s="755">
        <v>32</v>
      </c>
      <c r="B941" s="422"/>
      <c r="C941" s="755"/>
      <c r="D941" s="755" t="s">
        <v>414</v>
      </c>
      <c r="E941" s="755"/>
      <c r="F941" s="755" t="s">
        <v>620</v>
      </c>
      <c r="G941" s="755"/>
      <c r="H941" s="755"/>
      <c r="I941" s="756"/>
      <c r="J941" s="755" t="s">
        <v>333</v>
      </c>
      <c r="K941" s="757">
        <v>46104</v>
      </c>
      <c r="L941" s="757">
        <v>46104</v>
      </c>
      <c r="M941" s="726">
        <v>46265</v>
      </c>
      <c r="N941" s="758">
        <v>0.44383561643835617</v>
      </c>
      <c r="O941" s="755"/>
      <c r="P941" s="756" t="s">
        <v>600</v>
      </c>
      <c r="Q941" s="759">
        <v>35038.5</v>
      </c>
      <c r="R941" s="760">
        <v>46905</v>
      </c>
      <c r="S941" s="122" t="s">
        <v>777</v>
      </c>
      <c r="T941" s="122"/>
      <c r="U941" s="246"/>
      <c r="V941" s="247"/>
    </row>
    <row r="942" spans="1:22" x14ac:dyDescent="0.25">
      <c r="A942" s="755">
        <v>33</v>
      </c>
      <c r="B942" s="422"/>
      <c r="C942" s="755"/>
      <c r="D942" s="755" t="s">
        <v>648</v>
      </c>
      <c r="E942" s="755"/>
      <c r="F942" s="755"/>
      <c r="G942" s="755"/>
      <c r="H942" s="755"/>
      <c r="I942" s="756"/>
      <c r="J942" s="755" t="s">
        <v>650</v>
      </c>
      <c r="K942" s="757">
        <v>46155</v>
      </c>
      <c r="L942" s="757"/>
      <c r="M942" s="726"/>
      <c r="N942" s="758">
        <v>2.7397260273972603E-3</v>
      </c>
      <c r="O942" s="755"/>
      <c r="P942" s="756" t="s">
        <v>600</v>
      </c>
      <c r="Q942" s="759">
        <v>37138.5</v>
      </c>
      <c r="R942" s="760">
        <v>46905</v>
      </c>
      <c r="S942" s="122" t="s">
        <v>777</v>
      </c>
      <c r="T942" s="122"/>
      <c r="U942" s="246"/>
      <c r="V942" s="247"/>
    </row>
    <row r="943" spans="1:22" x14ac:dyDescent="0.25">
      <c r="A943" s="755">
        <v>34</v>
      </c>
      <c r="B943" s="422"/>
      <c r="C943" s="755"/>
      <c r="D943" s="755" t="s">
        <v>649</v>
      </c>
      <c r="E943" s="755"/>
      <c r="F943" s="755"/>
      <c r="G943" s="755"/>
      <c r="H943" s="755"/>
      <c r="I943" s="756"/>
      <c r="J943" s="755" t="s">
        <v>650</v>
      </c>
      <c r="K943" s="757">
        <v>46132</v>
      </c>
      <c r="L943" s="757"/>
      <c r="M943" s="726"/>
      <c r="N943" s="758">
        <v>2.7397260273972603E-3</v>
      </c>
      <c r="O943" s="755"/>
      <c r="P943" s="756" t="s">
        <v>600</v>
      </c>
      <c r="Q943" s="759">
        <v>40288.5</v>
      </c>
      <c r="R943" s="760">
        <v>46905</v>
      </c>
      <c r="S943" s="122" t="s">
        <v>777</v>
      </c>
      <c r="T943" s="122"/>
      <c r="U943" s="246"/>
      <c r="V943" s="247"/>
    </row>
    <row r="944" spans="1:22" x14ac:dyDescent="0.25">
      <c r="A944" s="755">
        <v>35</v>
      </c>
      <c r="B944" s="756"/>
      <c r="C944" s="755"/>
      <c r="D944" s="755" t="s">
        <v>416</v>
      </c>
      <c r="E944" s="755"/>
      <c r="F944" s="755" t="s">
        <v>611</v>
      </c>
      <c r="G944" s="755"/>
      <c r="H944" s="755"/>
      <c r="I944" s="756"/>
      <c r="J944" s="755"/>
      <c r="K944" s="757">
        <v>46211</v>
      </c>
      <c r="L944" s="757"/>
      <c r="M944" s="726"/>
      <c r="N944" s="755"/>
      <c r="O944" s="755"/>
      <c r="P944" s="756" t="s">
        <v>600</v>
      </c>
      <c r="Q944" s="759">
        <v>40288.5</v>
      </c>
      <c r="R944" s="760">
        <v>46905</v>
      </c>
      <c r="S944" s="122" t="s">
        <v>777</v>
      </c>
      <c r="T944" s="122"/>
      <c r="U944" s="246"/>
      <c r="V944" s="247"/>
    </row>
    <row r="945" spans="1:22" x14ac:dyDescent="0.25">
      <c r="A945" s="747">
        <v>1</v>
      </c>
      <c r="B945" s="748"/>
      <c r="C945" s="747"/>
      <c r="D945" s="747" t="s">
        <v>302</v>
      </c>
      <c r="E945" s="747" t="s">
        <v>303</v>
      </c>
      <c r="F945" s="747" t="s">
        <v>611</v>
      </c>
      <c r="G945" s="747" t="s">
        <v>612</v>
      </c>
      <c r="H945" s="747"/>
      <c r="I945" s="748" t="s">
        <v>304</v>
      </c>
      <c r="J945" s="747" t="s">
        <v>305</v>
      </c>
      <c r="K945" s="749">
        <v>44566</v>
      </c>
      <c r="L945" s="749">
        <v>45170</v>
      </c>
      <c r="M945" s="726">
        <v>46265</v>
      </c>
      <c r="N945" s="750">
        <v>3.0027397260273974</v>
      </c>
      <c r="O945" s="747">
        <v>65</v>
      </c>
      <c r="P945" s="748" t="s">
        <v>600</v>
      </c>
      <c r="Q945" s="751">
        <v>33988.5</v>
      </c>
      <c r="R945" s="752">
        <v>46935</v>
      </c>
      <c r="S945" s="122" t="s">
        <v>777</v>
      </c>
      <c r="T945" s="423">
        <v>510559.0575</v>
      </c>
      <c r="U945" s="246"/>
      <c r="V945" s="247"/>
    </row>
    <row r="946" spans="1:22" x14ac:dyDescent="0.25">
      <c r="A946" s="747">
        <v>2</v>
      </c>
      <c r="B946" s="748"/>
      <c r="C946" s="747"/>
      <c r="D946" s="747" t="s">
        <v>308</v>
      </c>
      <c r="E946" s="747" t="s">
        <v>303</v>
      </c>
      <c r="F946" s="747" t="s">
        <v>611</v>
      </c>
      <c r="G946" s="747" t="s">
        <v>612</v>
      </c>
      <c r="H946" s="747" t="s">
        <v>616</v>
      </c>
      <c r="I946" s="748" t="s">
        <v>304</v>
      </c>
      <c r="J946" s="747" t="s">
        <v>309</v>
      </c>
      <c r="K946" s="749">
        <v>44571</v>
      </c>
      <c r="L946" s="749">
        <v>45170</v>
      </c>
      <c r="M946" s="726">
        <v>46265</v>
      </c>
      <c r="N946" s="750">
        <v>3.0027397260273974</v>
      </c>
      <c r="O946" s="747">
        <v>68</v>
      </c>
      <c r="P946" s="748" t="s">
        <v>600</v>
      </c>
      <c r="Q946" s="751">
        <v>55116.6</v>
      </c>
      <c r="R946" s="752">
        <v>46935</v>
      </c>
      <c r="S946" s="122" t="s">
        <v>777</v>
      </c>
      <c r="T946" s="122"/>
      <c r="U946" s="246"/>
      <c r="V946" s="247"/>
    </row>
    <row r="947" spans="1:22" x14ac:dyDescent="0.25">
      <c r="A947" s="748">
        <v>3</v>
      </c>
      <c r="B947" s="748"/>
      <c r="C947" s="747"/>
      <c r="D947" s="747" t="s">
        <v>312</v>
      </c>
      <c r="E947" s="747" t="s">
        <v>303</v>
      </c>
      <c r="F947" s="747" t="s">
        <v>611</v>
      </c>
      <c r="G947" s="747" t="s">
        <v>612</v>
      </c>
      <c r="H947" s="747"/>
      <c r="I947" s="748" t="s">
        <v>304</v>
      </c>
      <c r="J947" s="747" t="s">
        <v>305</v>
      </c>
      <c r="K947" s="749">
        <v>44571</v>
      </c>
      <c r="L947" s="749">
        <v>45170</v>
      </c>
      <c r="M947" s="726">
        <v>46265</v>
      </c>
      <c r="N947" s="753">
        <v>3.0027397260273974</v>
      </c>
      <c r="O947" s="748">
        <v>68</v>
      </c>
      <c r="P947" s="748" t="s">
        <v>600</v>
      </c>
      <c r="Q947" s="751">
        <v>45390.45</v>
      </c>
      <c r="R947" s="752">
        <v>46935</v>
      </c>
      <c r="S947" s="122" t="s">
        <v>928</v>
      </c>
      <c r="T947" s="122"/>
      <c r="U947" s="246"/>
      <c r="V947" s="247"/>
    </row>
    <row r="948" spans="1:22" x14ac:dyDescent="0.25">
      <c r="A948" s="748">
        <v>4</v>
      </c>
      <c r="B948" s="748"/>
      <c r="C948" s="747"/>
      <c r="D948" s="747" t="s">
        <v>315</v>
      </c>
      <c r="E948" s="747" t="s">
        <v>303</v>
      </c>
      <c r="F948" s="747" t="s">
        <v>611</v>
      </c>
      <c r="G948" s="747" t="s">
        <v>612</v>
      </c>
      <c r="H948" s="747"/>
      <c r="I948" s="748" t="s">
        <v>304</v>
      </c>
      <c r="J948" s="747" t="s">
        <v>316</v>
      </c>
      <c r="K948" s="749">
        <v>44571</v>
      </c>
      <c r="L948" s="749">
        <v>45170</v>
      </c>
      <c r="M948" s="726">
        <v>46265</v>
      </c>
      <c r="N948" s="753">
        <v>3.0027397260273974</v>
      </c>
      <c r="O948" s="754">
        <v>68</v>
      </c>
      <c r="P948" s="754" t="s">
        <v>600</v>
      </c>
      <c r="Q948" s="751">
        <v>47355</v>
      </c>
      <c r="R948" s="752">
        <v>46935</v>
      </c>
      <c r="S948" s="122" t="s">
        <v>777</v>
      </c>
      <c r="T948" s="122"/>
      <c r="U948" s="246"/>
      <c r="V948" s="247"/>
    </row>
    <row r="949" spans="1:22" x14ac:dyDescent="0.25">
      <c r="A949" s="747">
        <v>5</v>
      </c>
      <c r="B949" s="748"/>
      <c r="C949" s="747"/>
      <c r="D949" s="747" t="s">
        <v>319</v>
      </c>
      <c r="E949" s="747" t="s">
        <v>303</v>
      </c>
      <c r="F949" s="747" t="s">
        <v>611</v>
      </c>
      <c r="G949" s="747" t="s">
        <v>612</v>
      </c>
      <c r="H949" s="747" t="s">
        <v>616</v>
      </c>
      <c r="I949" s="748" t="s">
        <v>304</v>
      </c>
      <c r="J949" s="747" t="s">
        <v>309</v>
      </c>
      <c r="K949" s="749">
        <v>44571</v>
      </c>
      <c r="L949" s="749">
        <v>45170</v>
      </c>
      <c r="M949" s="726">
        <v>46265</v>
      </c>
      <c r="N949" s="753">
        <v>3.0027397260273974</v>
      </c>
      <c r="O949" s="748">
        <v>65</v>
      </c>
      <c r="P949" s="748" t="s">
        <v>600</v>
      </c>
      <c r="Q949" s="751">
        <v>21750.75</v>
      </c>
      <c r="R949" s="752">
        <v>46935</v>
      </c>
      <c r="S949" s="122" t="s">
        <v>777</v>
      </c>
      <c r="T949" s="122"/>
      <c r="U949" s="246"/>
      <c r="V949" s="247"/>
    </row>
    <row r="950" spans="1:22" x14ac:dyDescent="0.25">
      <c r="A950" s="747">
        <v>6</v>
      </c>
      <c r="B950" s="748"/>
      <c r="C950" s="747"/>
      <c r="D950" s="747" t="s">
        <v>325</v>
      </c>
      <c r="E950" s="747" t="s">
        <v>303</v>
      </c>
      <c r="F950" s="747" t="s">
        <v>611</v>
      </c>
      <c r="G950" s="747" t="s">
        <v>612</v>
      </c>
      <c r="H950" s="747" t="s">
        <v>619</v>
      </c>
      <c r="I950" s="748" t="s">
        <v>304</v>
      </c>
      <c r="J950" s="747" t="s">
        <v>305</v>
      </c>
      <c r="K950" s="749">
        <v>44571</v>
      </c>
      <c r="L950" s="749">
        <v>45170</v>
      </c>
      <c r="M950" s="726">
        <v>46265</v>
      </c>
      <c r="N950" s="750">
        <v>3.0027397260273974</v>
      </c>
      <c r="O950" s="747">
        <v>60</v>
      </c>
      <c r="P950" s="748" t="s">
        <v>600</v>
      </c>
      <c r="Q950" s="751">
        <v>40461.75</v>
      </c>
      <c r="R950" s="752">
        <v>46935</v>
      </c>
      <c r="S950" s="122" t="s">
        <v>777</v>
      </c>
      <c r="T950" s="122"/>
      <c r="U950" s="246"/>
      <c r="V950" s="247"/>
    </row>
    <row r="951" spans="1:22" x14ac:dyDescent="0.25">
      <c r="A951" s="747">
        <v>7</v>
      </c>
      <c r="B951" s="748"/>
      <c r="C951" s="747"/>
      <c r="D951" s="747" t="s">
        <v>328</v>
      </c>
      <c r="E951" s="747" t="s">
        <v>303</v>
      </c>
      <c r="F951" s="747" t="s">
        <v>611</v>
      </c>
      <c r="G951" s="747" t="s">
        <v>612</v>
      </c>
      <c r="H951" s="747" t="s">
        <v>621</v>
      </c>
      <c r="I951" s="748" t="s">
        <v>304</v>
      </c>
      <c r="J951" s="747" t="s">
        <v>329</v>
      </c>
      <c r="K951" s="749">
        <v>44571</v>
      </c>
      <c r="L951" s="749">
        <v>45170</v>
      </c>
      <c r="M951" s="726">
        <v>46265</v>
      </c>
      <c r="N951" s="750">
        <v>3.0027397260273974</v>
      </c>
      <c r="O951" s="747">
        <v>48</v>
      </c>
      <c r="P951" s="748" t="s">
        <v>600</v>
      </c>
      <c r="Q951" s="751">
        <v>5587.7955000000002</v>
      </c>
      <c r="R951" s="752">
        <v>46935</v>
      </c>
      <c r="S951" s="122" t="s">
        <v>777</v>
      </c>
      <c r="T951" s="122"/>
      <c r="U951" s="246"/>
      <c r="V951" s="247"/>
    </row>
    <row r="952" spans="1:22" x14ac:dyDescent="0.25">
      <c r="A952" s="747">
        <v>8</v>
      </c>
      <c r="B952" s="748"/>
      <c r="C952" s="747"/>
      <c r="D952" s="747" t="s">
        <v>332</v>
      </c>
      <c r="E952" s="747" t="s">
        <v>303</v>
      </c>
      <c r="F952" s="747" t="s">
        <v>611</v>
      </c>
      <c r="G952" s="747" t="s">
        <v>612</v>
      </c>
      <c r="H952" s="747" t="s">
        <v>621</v>
      </c>
      <c r="I952" s="748" t="s">
        <v>304</v>
      </c>
      <c r="J952" s="747" t="s">
        <v>333</v>
      </c>
      <c r="K952" s="749">
        <v>44566</v>
      </c>
      <c r="L952" s="749">
        <v>45170</v>
      </c>
      <c r="M952" s="726">
        <v>46265</v>
      </c>
      <c r="N952" s="750">
        <v>3.0027397260273974</v>
      </c>
      <c r="O952" s="747">
        <v>35</v>
      </c>
      <c r="P952" s="748" t="s">
        <v>600</v>
      </c>
      <c r="Q952" s="751">
        <v>12988.5</v>
      </c>
      <c r="R952" s="752">
        <v>46935</v>
      </c>
      <c r="S952" s="122" t="s">
        <v>777</v>
      </c>
      <c r="T952" s="122"/>
      <c r="U952" s="246"/>
      <c r="V952" s="247"/>
    </row>
    <row r="953" spans="1:22" x14ac:dyDescent="0.25">
      <c r="A953" s="747">
        <v>9</v>
      </c>
      <c r="B953" s="748"/>
      <c r="C953" s="747"/>
      <c r="D953" s="747" t="s">
        <v>308</v>
      </c>
      <c r="E953" s="747" t="s">
        <v>303</v>
      </c>
      <c r="F953" s="747" t="s">
        <v>620</v>
      </c>
      <c r="G953" s="747"/>
      <c r="H953" s="747"/>
      <c r="I953" s="748" t="s">
        <v>336</v>
      </c>
      <c r="J953" s="747" t="s">
        <v>337</v>
      </c>
      <c r="K953" s="749">
        <v>44566</v>
      </c>
      <c r="L953" s="749">
        <v>45170</v>
      </c>
      <c r="M953" s="726">
        <v>46265</v>
      </c>
      <c r="N953" s="750">
        <v>3.0027397260273974</v>
      </c>
      <c r="O953" s="747">
        <v>59</v>
      </c>
      <c r="P953" s="748" t="s">
        <v>600</v>
      </c>
      <c r="Q953" s="751">
        <v>69688.5</v>
      </c>
      <c r="R953" s="752">
        <v>46935</v>
      </c>
      <c r="S953" s="122" t="s">
        <v>777</v>
      </c>
      <c r="T953" s="122"/>
      <c r="U953" s="246"/>
      <c r="V953" s="247"/>
    </row>
    <row r="954" spans="1:22" x14ac:dyDescent="0.25">
      <c r="A954" s="747">
        <v>10</v>
      </c>
      <c r="B954" s="748"/>
      <c r="C954" s="747"/>
      <c r="D954" s="747" t="s">
        <v>340</v>
      </c>
      <c r="E954" s="747" t="s">
        <v>303</v>
      </c>
      <c r="F954" s="747" t="s">
        <v>620</v>
      </c>
      <c r="G954" s="747"/>
      <c r="H954" s="747"/>
      <c r="I954" s="748" t="s">
        <v>304</v>
      </c>
      <c r="J954" s="747" t="s">
        <v>305</v>
      </c>
      <c r="K954" s="749">
        <v>44571</v>
      </c>
      <c r="L954" s="749">
        <v>45170</v>
      </c>
      <c r="M954" s="726">
        <v>46265</v>
      </c>
      <c r="N954" s="750">
        <v>3.0027397260273974</v>
      </c>
      <c r="O954" s="747">
        <v>52</v>
      </c>
      <c r="P954" s="748" t="s">
        <v>600</v>
      </c>
      <c r="Q954" s="751">
        <v>6688.5</v>
      </c>
      <c r="R954" s="752">
        <v>46935</v>
      </c>
      <c r="S954" s="122" t="s">
        <v>777</v>
      </c>
      <c r="T954" s="122"/>
      <c r="U954" s="246"/>
      <c r="V954" s="247"/>
    </row>
    <row r="955" spans="1:22" x14ac:dyDescent="0.25">
      <c r="A955" s="747">
        <v>11</v>
      </c>
      <c r="B955" s="748"/>
      <c r="C955" s="747"/>
      <c r="D955" s="747" t="s">
        <v>343</v>
      </c>
      <c r="E955" s="747" t="s">
        <v>303</v>
      </c>
      <c r="F955" s="747" t="s">
        <v>611</v>
      </c>
      <c r="G955" s="747" t="s">
        <v>612</v>
      </c>
      <c r="H955" s="747" t="s">
        <v>616</v>
      </c>
      <c r="I955" s="748" t="s">
        <v>304</v>
      </c>
      <c r="J955" s="747" t="s">
        <v>316</v>
      </c>
      <c r="K955" s="749">
        <v>44571</v>
      </c>
      <c r="L955" s="749">
        <v>45170</v>
      </c>
      <c r="M955" s="726">
        <v>46265</v>
      </c>
      <c r="N955" s="750">
        <v>3.0027397260273974</v>
      </c>
      <c r="O955" s="747">
        <v>63</v>
      </c>
      <c r="P955" s="748" t="s">
        <v>600</v>
      </c>
      <c r="Q955" s="751">
        <v>38811.15</v>
      </c>
      <c r="R955" s="752">
        <v>46935</v>
      </c>
      <c r="S955" s="122" t="s">
        <v>777</v>
      </c>
      <c r="T955" s="122"/>
      <c r="U955" s="246"/>
      <c r="V955" s="247"/>
    </row>
    <row r="956" spans="1:22" x14ac:dyDescent="0.25">
      <c r="A956" s="747">
        <v>12</v>
      </c>
      <c r="B956" s="748"/>
      <c r="C956" s="747"/>
      <c r="D956" s="747" t="s">
        <v>346</v>
      </c>
      <c r="E956" s="747" t="s">
        <v>303</v>
      </c>
      <c r="F956" s="747" t="s">
        <v>611</v>
      </c>
      <c r="G956" s="747" t="s">
        <v>612</v>
      </c>
      <c r="H956" s="747"/>
      <c r="I956" s="748" t="s">
        <v>304</v>
      </c>
      <c r="J956" s="747" t="s">
        <v>333</v>
      </c>
      <c r="K956" s="749">
        <v>44608</v>
      </c>
      <c r="L956" s="749">
        <v>45170</v>
      </c>
      <c r="M956" s="726">
        <v>46265</v>
      </c>
      <c r="N956" s="750">
        <v>3.0027397260273974</v>
      </c>
      <c r="O956" s="747">
        <v>66</v>
      </c>
      <c r="P956" s="748" t="s">
        <v>600</v>
      </c>
      <c r="Q956" s="751">
        <v>45013.5</v>
      </c>
      <c r="R956" s="752">
        <v>46935</v>
      </c>
      <c r="S956" s="122" t="s">
        <v>777</v>
      </c>
      <c r="T956" s="122"/>
      <c r="U956" s="246"/>
      <c r="V956" s="247"/>
    </row>
    <row r="957" spans="1:22" x14ac:dyDescent="0.25">
      <c r="A957" s="747">
        <v>13</v>
      </c>
      <c r="B957" s="748"/>
      <c r="C957" s="747"/>
      <c r="D957" s="747" t="s">
        <v>349</v>
      </c>
      <c r="E957" s="747" t="s">
        <v>303</v>
      </c>
      <c r="F957" s="747" t="s">
        <v>620</v>
      </c>
      <c r="G957" s="747"/>
      <c r="H957" s="747"/>
      <c r="I957" s="748" t="s">
        <v>304</v>
      </c>
      <c r="J957" s="747" t="s">
        <v>333</v>
      </c>
      <c r="K957" s="749">
        <v>44816</v>
      </c>
      <c r="L957" s="749">
        <v>45170</v>
      </c>
      <c r="M957" s="726">
        <v>46265</v>
      </c>
      <c r="N957" s="750">
        <v>3.0027397260273974</v>
      </c>
      <c r="O957" s="747">
        <v>55</v>
      </c>
      <c r="P957" s="748" t="s">
        <v>600</v>
      </c>
      <c r="Q957" s="751">
        <v>26638.5</v>
      </c>
      <c r="R957" s="752">
        <v>46935</v>
      </c>
      <c r="S957" s="122" t="s">
        <v>777</v>
      </c>
      <c r="T957" s="122"/>
      <c r="U957" s="246"/>
      <c r="V957" s="247"/>
    </row>
    <row r="958" spans="1:22" x14ac:dyDescent="0.25">
      <c r="A958" s="747">
        <v>14</v>
      </c>
      <c r="B958" s="748"/>
      <c r="C958" s="747"/>
      <c r="D958" s="747" t="s">
        <v>352</v>
      </c>
      <c r="E958" s="747" t="s">
        <v>303</v>
      </c>
      <c r="F958" s="747" t="s">
        <v>611</v>
      </c>
      <c r="G958" s="747" t="s">
        <v>612</v>
      </c>
      <c r="H958" s="747"/>
      <c r="I958" s="748" t="s">
        <v>304</v>
      </c>
      <c r="J958" s="747" t="s">
        <v>333</v>
      </c>
      <c r="K958" s="749">
        <v>44809</v>
      </c>
      <c r="L958" s="749">
        <v>45170</v>
      </c>
      <c r="M958" s="726">
        <v>46265</v>
      </c>
      <c r="N958" s="750">
        <v>3.0027397260273974</v>
      </c>
      <c r="O958" s="747">
        <v>38</v>
      </c>
      <c r="P958" s="748" t="s">
        <v>600</v>
      </c>
      <c r="Q958" s="751">
        <v>26638.5</v>
      </c>
      <c r="R958" s="752">
        <v>46935</v>
      </c>
      <c r="S958" s="122" t="s">
        <v>777</v>
      </c>
      <c r="T958" s="122"/>
      <c r="U958" s="246"/>
      <c r="V958" s="247"/>
    </row>
    <row r="959" spans="1:22" x14ac:dyDescent="0.25">
      <c r="A959" s="747">
        <v>15</v>
      </c>
      <c r="B959" s="748"/>
      <c r="C959" s="747"/>
      <c r="D959" s="747" t="s">
        <v>355</v>
      </c>
      <c r="E959" s="747" t="s">
        <v>303</v>
      </c>
      <c r="F959" s="747" t="s">
        <v>620</v>
      </c>
      <c r="G959" s="747"/>
      <c r="H959" s="747"/>
      <c r="I959" s="748" t="s">
        <v>304</v>
      </c>
      <c r="J959" s="747" t="s">
        <v>356</v>
      </c>
      <c r="K959" s="749">
        <v>44831</v>
      </c>
      <c r="L959" s="749">
        <v>45170</v>
      </c>
      <c r="M959" s="726">
        <v>46265</v>
      </c>
      <c r="N959" s="750">
        <v>3.0027397260273974</v>
      </c>
      <c r="O959" s="747">
        <v>39</v>
      </c>
      <c r="P959" s="748" t="s">
        <v>600</v>
      </c>
      <c r="Q959" s="751">
        <v>26638.5</v>
      </c>
      <c r="R959" s="752">
        <v>46935</v>
      </c>
      <c r="S959" s="122" t="s">
        <v>777</v>
      </c>
      <c r="T959" s="122"/>
      <c r="U959" s="246"/>
      <c r="V959" s="247"/>
    </row>
    <row r="960" spans="1:22" x14ac:dyDescent="0.25">
      <c r="A960" s="747">
        <v>16</v>
      </c>
      <c r="B960" s="748"/>
      <c r="C960" s="747"/>
      <c r="D960" s="747" t="s">
        <v>359</v>
      </c>
      <c r="E960" s="747" t="s">
        <v>303</v>
      </c>
      <c r="F960" s="747" t="s">
        <v>620</v>
      </c>
      <c r="G960" s="747"/>
      <c r="H960" s="747"/>
      <c r="I960" s="748" t="s">
        <v>304</v>
      </c>
      <c r="J960" s="747" t="s">
        <v>333</v>
      </c>
      <c r="K960" s="749">
        <v>44970</v>
      </c>
      <c r="L960" s="749">
        <v>45170</v>
      </c>
      <c r="M960" s="726">
        <v>46265</v>
      </c>
      <c r="N960" s="750">
        <v>3.0027397260273974</v>
      </c>
      <c r="O960" s="747">
        <v>39</v>
      </c>
      <c r="P960" s="748" t="s">
        <v>600</v>
      </c>
      <c r="Q960" s="751">
        <v>21388.5</v>
      </c>
      <c r="R960" s="752">
        <v>46935</v>
      </c>
      <c r="S960" s="122" t="s">
        <v>777</v>
      </c>
      <c r="T960" s="122"/>
      <c r="U960" s="246"/>
      <c r="V960" s="247"/>
    </row>
    <row r="961" spans="1:22" x14ac:dyDescent="0.25">
      <c r="A961" s="748">
        <v>17</v>
      </c>
      <c r="B961" s="748"/>
      <c r="C961" s="747"/>
      <c r="D961" s="747" t="s">
        <v>362</v>
      </c>
      <c r="E961" s="747" t="s">
        <v>303</v>
      </c>
      <c r="F961" s="747" t="s">
        <v>620</v>
      </c>
      <c r="G961" s="747"/>
      <c r="H961" s="747"/>
      <c r="I961" s="748" t="s">
        <v>304</v>
      </c>
      <c r="J961" s="747" t="s">
        <v>305</v>
      </c>
      <c r="K961" s="749">
        <v>45152</v>
      </c>
      <c r="L961" s="749">
        <v>45170</v>
      </c>
      <c r="M961" s="726">
        <v>46265</v>
      </c>
      <c r="N961" s="753">
        <v>3.0027397260273974</v>
      </c>
      <c r="O961" s="748">
        <v>45</v>
      </c>
      <c r="P961" s="748" t="s">
        <v>600</v>
      </c>
      <c r="Q961" s="740">
        <v>29138.5</v>
      </c>
      <c r="R961" s="752">
        <v>46935</v>
      </c>
      <c r="S961" s="122" t="s">
        <v>777</v>
      </c>
      <c r="T961" s="122"/>
      <c r="U961" s="246"/>
      <c r="V961" s="247"/>
    </row>
    <row r="962" spans="1:22" x14ac:dyDescent="0.25">
      <c r="A962" s="747">
        <v>18</v>
      </c>
      <c r="B962" s="748"/>
      <c r="C962" s="747"/>
      <c r="D962" s="747" t="s">
        <v>359</v>
      </c>
      <c r="E962" s="747" t="s">
        <v>303</v>
      </c>
      <c r="F962" s="747" t="s">
        <v>611</v>
      </c>
      <c r="G962" s="747" t="s">
        <v>612</v>
      </c>
      <c r="H962" s="747" t="s">
        <v>616</v>
      </c>
      <c r="I962" s="748" t="s">
        <v>304</v>
      </c>
      <c r="J962" s="747" t="s">
        <v>333</v>
      </c>
      <c r="K962" s="749">
        <v>45236</v>
      </c>
      <c r="L962" s="749">
        <v>45236</v>
      </c>
      <c r="M962" s="726">
        <v>46265</v>
      </c>
      <c r="N962" s="750">
        <v>2.8219178082191783</v>
      </c>
      <c r="O962" s="747">
        <v>37</v>
      </c>
      <c r="P962" s="748" t="s">
        <v>600</v>
      </c>
      <c r="Q962" s="751">
        <v>25063.5</v>
      </c>
      <c r="R962" s="752">
        <v>46935</v>
      </c>
      <c r="S962" s="122" t="s">
        <v>777</v>
      </c>
      <c r="T962" s="122"/>
      <c r="U962" s="246"/>
      <c r="V962" s="247"/>
    </row>
    <row r="963" spans="1:22" x14ac:dyDescent="0.25">
      <c r="A963" s="747">
        <v>19</v>
      </c>
      <c r="B963" s="748"/>
      <c r="C963" s="747"/>
      <c r="D963" s="747" t="s">
        <v>367</v>
      </c>
      <c r="E963" s="747" t="s">
        <v>303</v>
      </c>
      <c r="F963" s="747" t="s">
        <v>611</v>
      </c>
      <c r="G963" s="747" t="s">
        <v>612</v>
      </c>
      <c r="H963" s="747"/>
      <c r="I963" s="748" t="s">
        <v>304</v>
      </c>
      <c r="J963" s="747" t="s">
        <v>368</v>
      </c>
      <c r="K963" s="749">
        <v>45411</v>
      </c>
      <c r="L963" s="749">
        <v>45411</v>
      </c>
      <c r="M963" s="726">
        <v>46265</v>
      </c>
      <c r="N963" s="750">
        <v>2.3424657534246576</v>
      </c>
      <c r="O963" s="747">
        <v>59</v>
      </c>
      <c r="P963" s="748" t="s">
        <v>600</v>
      </c>
      <c r="Q963" s="751">
        <v>68638.5</v>
      </c>
      <c r="R963" s="752">
        <v>46935</v>
      </c>
      <c r="S963" s="122" t="s">
        <v>777</v>
      </c>
      <c r="T963" s="122"/>
      <c r="U963" s="246"/>
      <c r="V963" s="247"/>
    </row>
    <row r="964" spans="1:22" x14ac:dyDescent="0.25">
      <c r="A964" s="747">
        <v>20</v>
      </c>
      <c r="B964" s="748"/>
      <c r="C964" s="747"/>
      <c r="D964" s="747" t="s">
        <v>371</v>
      </c>
      <c r="E964" s="747" t="s">
        <v>303</v>
      </c>
      <c r="F964" s="747" t="s">
        <v>611</v>
      </c>
      <c r="G964" s="747"/>
      <c r="H964" s="747" t="s">
        <v>621</v>
      </c>
      <c r="I964" s="748" t="s">
        <v>304</v>
      </c>
      <c r="J964" s="747" t="s">
        <v>333</v>
      </c>
      <c r="K964" s="749">
        <v>45454</v>
      </c>
      <c r="L964" s="749">
        <v>45454</v>
      </c>
      <c r="M964" s="726">
        <v>46265</v>
      </c>
      <c r="N964" s="750">
        <v>2.2246575342465755</v>
      </c>
      <c r="O964" s="747">
        <v>38</v>
      </c>
      <c r="P964" s="748" t="s">
        <v>600</v>
      </c>
      <c r="Q964" s="751">
        <v>35038.5</v>
      </c>
      <c r="R964" s="752">
        <v>46935</v>
      </c>
      <c r="S964" s="122" t="s">
        <v>777</v>
      </c>
      <c r="T964" s="122"/>
      <c r="U964" s="246"/>
      <c r="V964" s="247"/>
    </row>
    <row r="965" spans="1:22" x14ac:dyDescent="0.25">
      <c r="A965" s="747">
        <v>21</v>
      </c>
      <c r="B965" s="748"/>
      <c r="C965" s="747"/>
      <c r="D965" s="747" t="s">
        <v>374</v>
      </c>
      <c r="E965" s="747" t="s">
        <v>303</v>
      </c>
      <c r="F965" s="747" t="s">
        <v>620</v>
      </c>
      <c r="G965" s="747"/>
      <c r="H965" s="747"/>
      <c r="I965" s="748" t="s">
        <v>304</v>
      </c>
      <c r="J965" s="747" t="s">
        <v>333</v>
      </c>
      <c r="K965" s="749">
        <v>45600</v>
      </c>
      <c r="L965" s="749">
        <v>45600</v>
      </c>
      <c r="M965" s="726">
        <v>46265</v>
      </c>
      <c r="N965" s="750">
        <v>1.8246575342465754</v>
      </c>
      <c r="O965" s="747">
        <v>65</v>
      </c>
      <c r="P965" s="748" t="s">
        <v>600</v>
      </c>
      <c r="Q965" s="751">
        <v>44488.5</v>
      </c>
      <c r="R965" s="752">
        <v>46935</v>
      </c>
      <c r="S965" s="122" t="s">
        <v>777</v>
      </c>
      <c r="T965" s="122"/>
      <c r="U965" s="246"/>
      <c r="V965" s="247"/>
    </row>
    <row r="966" spans="1:22" x14ac:dyDescent="0.25">
      <c r="A966" s="747">
        <v>22</v>
      </c>
      <c r="B966" s="748"/>
      <c r="C966" s="747"/>
      <c r="D966" s="747" t="s">
        <v>380</v>
      </c>
      <c r="E966" s="747" t="s">
        <v>303</v>
      </c>
      <c r="F966" s="747" t="s">
        <v>611</v>
      </c>
      <c r="G966" s="747" t="s">
        <v>612</v>
      </c>
      <c r="H966" s="747" t="s">
        <v>616</v>
      </c>
      <c r="I966" s="748" t="s">
        <v>304</v>
      </c>
      <c r="J966" s="747" t="s">
        <v>309</v>
      </c>
      <c r="K966" s="749">
        <v>45677</v>
      </c>
      <c r="L966" s="749">
        <v>45677</v>
      </c>
      <c r="M966" s="726">
        <v>46265</v>
      </c>
      <c r="N966" s="750">
        <v>1.6136986301369862</v>
      </c>
      <c r="O966" s="747">
        <v>65</v>
      </c>
      <c r="P966" s="748" t="s">
        <v>600</v>
      </c>
      <c r="Q966" s="751">
        <v>52888.5</v>
      </c>
      <c r="R966" s="752">
        <v>46935</v>
      </c>
      <c r="S966" s="122" t="s">
        <v>777</v>
      </c>
      <c r="T966" s="122"/>
      <c r="U966" s="246"/>
      <c r="V966" s="247"/>
    </row>
    <row r="967" spans="1:22" x14ac:dyDescent="0.25">
      <c r="A967" s="747">
        <v>23</v>
      </c>
      <c r="B967" s="748"/>
      <c r="C967" s="747"/>
      <c r="D967" s="747" t="s">
        <v>384</v>
      </c>
      <c r="E967" s="747" t="s">
        <v>303</v>
      </c>
      <c r="F967" s="747" t="s">
        <v>611</v>
      </c>
      <c r="G967" s="747"/>
      <c r="H967" s="747"/>
      <c r="I967" s="748" t="s">
        <v>304</v>
      </c>
      <c r="J967" s="747" t="s">
        <v>333</v>
      </c>
      <c r="K967" s="749">
        <v>45831</v>
      </c>
      <c r="L967" s="749">
        <v>45831</v>
      </c>
      <c r="M967" s="726">
        <v>46265</v>
      </c>
      <c r="N967" s="750">
        <v>1.1917808219178083</v>
      </c>
      <c r="O967" s="747">
        <v>40</v>
      </c>
      <c r="P967" s="748" t="s">
        <v>600</v>
      </c>
      <c r="Q967" s="751">
        <v>31888.5</v>
      </c>
      <c r="R967" s="752">
        <v>46935</v>
      </c>
      <c r="S967" s="122" t="s">
        <v>777</v>
      </c>
      <c r="T967" s="122"/>
      <c r="U967" s="246"/>
      <c r="V967" s="247"/>
    </row>
    <row r="968" spans="1:22" x14ac:dyDescent="0.25">
      <c r="A968" s="748">
        <v>24</v>
      </c>
      <c r="B968" s="391"/>
      <c r="C968" s="747"/>
      <c r="D968" s="747" t="s">
        <v>386</v>
      </c>
      <c r="E968" s="747" t="s">
        <v>303</v>
      </c>
      <c r="F968" s="747" t="s">
        <v>620</v>
      </c>
      <c r="G968" s="747"/>
      <c r="H968" s="747"/>
      <c r="I968" s="748" t="s">
        <v>304</v>
      </c>
      <c r="J968" s="747" t="s">
        <v>333</v>
      </c>
      <c r="K968" s="749">
        <v>45887</v>
      </c>
      <c r="L968" s="749">
        <v>45887</v>
      </c>
      <c r="M968" s="726">
        <v>46265</v>
      </c>
      <c r="N968" s="753">
        <v>1.0383561643835617</v>
      </c>
      <c r="O968" s="747"/>
      <c r="P968" s="748" t="s">
        <v>600</v>
      </c>
      <c r="Q968" s="740">
        <v>23388.5</v>
      </c>
      <c r="R968" s="752">
        <v>46935</v>
      </c>
      <c r="S968" s="122" t="s">
        <v>777</v>
      </c>
      <c r="T968" s="122"/>
      <c r="U968" s="246"/>
      <c r="V968" s="247"/>
    </row>
    <row r="969" spans="1:22" x14ac:dyDescent="0.25">
      <c r="A969" s="747">
        <v>25</v>
      </c>
      <c r="B969" s="391"/>
      <c r="C969" s="747"/>
      <c r="D969" s="747" t="s">
        <v>388</v>
      </c>
      <c r="E969" s="747" t="s">
        <v>303</v>
      </c>
      <c r="F969" s="747" t="s">
        <v>620</v>
      </c>
      <c r="G969" s="747"/>
      <c r="H969" s="747"/>
      <c r="I969" s="748" t="s">
        <v>389</v>
      </c>
      <c r="J969" s="747" t="s">
        <v>333</v>
      </c>
      <c r="K969" s="749">
        <v>45873</v>
      </c>
      <c r="L969" s="749">
        <v>45873</v>
      </c>
      <c r="M969" s="726">
        <v>46265</v>
      </c>
      <c r="N969" s="750">
        <v>1.0767123287671232</v>
      </c>
      <c r="O969" s="747"/>
      <c r="P969" s="748" t="s">
        <v>600</v>
      </c>
      <c r="Q969" s="751">
        <v>31888.5</v>
      </c>
      <c r="R969" s="752">
        <v>46935</v>
      </c>
      <c r="S969" s="122" t="s">
        <v>777</v>
      </c>
      <c r="T969" s="122"/>
      <c r="U969" s="246"/>
      <c r="V969" s="247"/>
    </row>
    <row r="970" spans="1:22" x14ac:dyDescent="0.25">
      <c r="A970" s="747">
        <v>26</v>
      </c>
      <c r="B970" s="391"/>
      <c r="C970" s="747"/>
      <c r="D970" s="747" t="s">
        <v>391</v>
      </c>
      <c r="E970" s="747" t="s">
        <v>303</v>
      </c>
      <c r="F970" s="747" t="s">
        <v>620</v>
      </c>
      <c r="G970" s="747"/>
      <c r="H970" s="747"/>
      <c r="I970" s="748" t="s">
        <v>304</v>
      </c>
      <c r="J970" s="747" t="s">
        <v>333</v>
      </c>
      <c r="K970" s="749">
        <v>45901</v>
      </c>
      <c r="L970" s="749">
        <v>45901</v>
      </c>
      <c r="M970" s="726">
        <v>46265</v>
      </c>
      <c r="N970" s="750">
        <v>1</v>
      </c>
      <c r="O970" s="747"/>
      <c r="P970" s="748" t="s">
        <v>600</v>
      </c>
      <c r="Q970" s="751">
        <v>18238.5</v>
      </c>
      <c r="R970" s="752">
        <v>46935</v>
      </c>
      <c r="S970" s="122" t="s">
        <v>777</v>
      </c>
      <c r="T970" s="122"/>
      <c r="U970" s="246"/>
      <c r="V970" s="247"/>
    </row>
    <row r="971" spans="1:22" x14ac:dyDescent="0.25">
      <c r="A971" s="747">
        <v>27</v>
      </c>
      <c r="B971" s="391"/>
      <c r="C971" s="747"/>
      <c r="D971" s="747" t="s">
        <v>395</v>
      </c>
      <c r="E971" s="747" t="s">
        <v>303</v>
      </c>
      <c r="F971" s="747" t="s">
        <v>611</v>
      </c>
      <c r="G971" s="747"/>
      <c r="H971" s="747" t="s">
        <v>616</v>
      </c>
      <c r="I971" s="748" t="s">
        <v>304</v>
      </c>
      <c r="J971" s="747" t="s">
        <v>333</v>
      </c>
      <c r="K971" s="749">
        <v>45978</v>
      </c>
      <c r="L971" s="749">
        <v>45978</v>
      </c>
      <c r="M971" s="726">
        <v>46265</v>
      </c>
      <c r="N971" s="750">
        <v>0.78904109589041094</v>
      </c>
      <c r="O971" s="747"/>
      <c r="P971" s="748" t="s">
        <v>600</v>
      </c>
      <c r="Q971" s="751">
        <v>27688.5</v>
      </c>
      <c r="R971" s="752">
        <v>46935</v>
      </c>
      <c r="S971" s="122" t="s">
        <v>777</v>
      </c>
      <c r="T971" s="122"/>
      <c r="U971" s="246"/>
      <c r="V971" s="247"/>
    </row>
    <row r="972" spans="1:22" x14ac:dyDescent="0.25">
      <c r="A972" s="747">
        <v>28</v>
      </c>
      <c r="B972" s="391"/>
      <c r="C972" s="747"/>
      <c r="D972" s="747" t="s">
        <v>397</v>
      </c>
      <c r="E972" s="747" t="s">
        <v>303</v>
      </c>
      <c r="F972" s="747" t="s">
        <v>620</v>
      </c>
      <c r="G972" s="747"/>
      <c r="H972" s="747"/>
      <c r="I972" s="748" t="s">
        <v>304</v>
      </c>
      <c r="J972" s="747" t="s">
        <v>333</v>
      </c>
      <c r="K972" s="749">
        <v>46006</v>
      </c>
      <c r="L972" s="749">
        <v>46006</v>
      </c>
      <c r="M972" s="726">
        <v>46265</v>
      </c>
      <c r="N972" s="750">
        <v>0.71232876712328763</v>
      </c>
      <c r="O972" s="747"/>
      <c r="P972" s="748" t="s">
        <v>600</v>
      </c>
      <c r="Q972" s="751">
        <v>31888.5</v>
      </c>
      <c r="R972" s="752">
        <v>46935</v>
      </c>
      <c r="S972" s="122" t="s">
        <v>777</v>
      </c>
      <c r="T972" s="122"/>
      <c r="U972" s="246"/>
      <c r="V972" s="247"/>
    </row>
    <row r="973" spans="1:22" x14ac:dyDescent="0.25">
      <c r="A973" s="747">
        <v>29</v>
      </c>
      <c r="B973" s="391"/>
      <c r="C973" s="747"/>
      <c r="D973" s="747" t="s">
        <v>399</v>
      </c>
      <c r="E973" s="747" t="s">
        <v>303</v>
      </c>
      <c r="F973" s="747" t="s">
        <v>620</v>
      </c>
      <c r="G973" s="747"/>
      <c r="H973" s="747"/>
      <c r="I973" s="748" t="s">
        <v>304</v>
      </c>
      <c r="J973" s="747" t="s">
        <v>356</v>
      </c>
      <c r="K973" s="749">
        <v>46006</v>
      </c>
      <c r="L973" s="749">
        <v>46006</v>
      </c>
      <c r="M973" s="726">
        <v>46265</v>
      </c>
      <c r="N973" s="750">
        <v>0.71232876712328763</v>
      </c>
      <c r="O973" s="747"/>
      <c r="P973" s="748" t="s">
        <v>600</v>
      </c>
      <c r="Q973" s="751">
        <v>21388.5</v>
      </c>
      <c r="R973" s="752">
        <v>46935</v>
      </c>
      <c r="S973" s="122" t="s">
        <v>777</v>
      </c>
      <c r="T973" s="122"/>
      <c r="U973" s="246"/>
      <c r="V973" s="247"/>
    </row>
    <row r="974" spans="1:22" x14ac:dyDescent="0.25">
      <c r="A974" s="747">
        <v>30</v>
      </c>
      <c r="B974" s="422"/>
      <c r="C974" s="747"/>
      <c r="D974" s="747" t="s">
        <v>381</v>
      </c>
      <c r="E974" s="747"/>
      <c r="F974" s="747" t="s">
        <v>611</v>
      </c>
      <c r="G974" s="747" t="s">
        <v>612</v>
      </c>
      <c r="H974" s="747" t="s">
        <v>616</v>
      </c>
      <c r="I974" s="748"/>
      <c r="J974" s="747" t="s">
        <v>309</v>
      </c>
      <c r="K974" s="749">
        <v>46055</v>
      </c>
      <c r="L974" s="749">
        <v>46055</v>
      </c>
      <c r="M974" s="726">
        <v>46265</v>
      </c>
      <c r="N974" s="750">
        <v>0.57808219178082187</v>
      </c>
      <c r="O974" s="747"/>
      <c r="P974" s="748" t="s">
        <v>600</v>
      </c>
      <c r="Q974" s="751">
        <v>16138.5</v>
      </c>
      <c r="R974" s="752">
        <v>46935</v>
      </c>
      <c r="S974" s="122" t="s">
        <v>777</v>
      </c>
      <c r="T974" s="122"/>
      <c r="U974" s="246"/>
      <c r="V974" s="247"/>
    </row>
    <row r="975" spans="1:22" x14ac:dyDescent="0.25">
      <c r="A975" s="747">
        <v>31</v>
      </c>
      <c r="B975" s="422"/>
      <c r="C975" s="747"/>
      <c r="D975" s="747" t="s">
        <v>352</v>
      </c>
      <c r="E975" s="747"/>
      <c r="F975" s="747" t="s">
        <v>611</v>
      </c>
      <c r="G975" s="747" t="s">
        <v>612</v>
      </c>
      <c r="H975" s="747" t="s">
        <v>616</v>
      </c>
      <c r="I975" s="748"/>
      <c r="J975" s="747" t="s">
        <v>356</v>
      </c>
      <c r="K975" s="749">
        <v>46083</v>
      </c>
      <c r="L975" s="749">
        <v>46083</v>
      </c>
      <c r="M975" s="726">
        <v>46265</v>
      </c>
      <c r="N975" s="750">
        <v>0.50136986301369868</v>
      </c>
      <c r="O975" s="747"/>
      <c r="P975" s="748" t="s">
        <v>600</v>
      </c>
      <c r="Q975" s="751">
        <v>16138.5</v>
      </c>
      <c r="R975" s="752">
        <v>46935</v>
      </c>
      <c r="S975" s="122" t="s">
        <v>777</v>
      </c>
      <c r="T975" s="122"/>
      <c r="U975" s="246"/>
      <c r="V975" s="247"/>
    </row>
    <row r="976" spans="1:22" x14ac:dyDescent="0.25">
      <c r="A976" s="747">
        <v>32</v>
      </c>
      <c r="B976" s="422"/>
      <c r="C976" s="747"/>
      <c r="D976" s="747" t="s">
        <v>414</v>
      </c>
      <c r="E976" s="747"/>
      <c r="F976" s="747" t="s">
        <v>620</v>
      </c>
      <c r="G976" s="747"/>
      <c r="H976" s="747"/>
      <c r="I976" s="748"/>
      <c r="J976" s="747" t="s">
        <v>333</v>
      </c>
      <c r="K976" s="749">
        <v>46104</v>
      </c>
      <c r="L976" s="749">
        <v>46104</v>
      </c>
      <c r="M976" s="726">
        <v>46265</v>
      </c>
      <c r="N976" s="750">
        <v>0.44383561643835617</v>
      </c>
      <c r="O976" s="747"/>
      <c r="P976" s="748" t="s">
        <v>600</v>
      </c>
      <c r="Q976" s="751">
        <v>35038.5</v>
      </c>
      <c r="R976" s="752">
        <v>46935</v>
      </c>
      <c r="S976" s="122" t="s">
        <v>777</v>
      </c>
      <c r="T976" s="122"/>
      <c r="U976" s="246"/>
      <c r="V976" s="247"/>
    </row>
    <row r="977" spans="1:22" x14ac:dyDescent="0.25">
      <c r="A977" s="747">
        <v>33</v>
      </c>
      <c r="B977" s="422"/>
      <c r="C977" s="747"/>
      <c r="D977" s="747" t="s">
        <v>648</v>
      </c>
      <c r="E977" s="747"/>
      <c r="F977" s="747"/>
      <c r="G977" s="747"/>
      <c r="H977" s="747"/>
      <c r="I977" s="748"/>
      <c r="J977" s="747" t="s">
        <v>650</v>
      </c>
      <c r="K977" s="749">
        <v>46155</v>
      </c>
      <c r="L977" s="749"/>
      <c r="M977" s="726"/>
      <c r="N977" s="750">
        <v>2.7397260273972603E-3</v>
      </c>
      <c r="O977" s="747"/>
      <c r="P977" s="748" t="s">
        <v>600</v>
      </c>
      <c r="Q977" s="751">
        <v>37138.5</v>
      </c>
      <c r="R977" s="752">
        <v>46935</v>
      </c>
      <c r="S977" s="122" t="s">
        <v>777</v>
      </c>
      <c r="T977" s="122"/>
      <c r="U977" s="246"/>
      <c r="V977" s="247"/>
    </row>
    <row r="978" spans="1:22" x14ac:dyDescent="0.25">
      <c r="A978" s="747">
        <v>34</v>
      </c>
      <c r="B978" s="422"/>
      <c r="C978" s="747"/>
      <c r="D978" s="747" t="s">
        <v>649</v>
      </c>
      <c r="E978" s="747"/>
      <c r="F978" s="747"/>
      <c r="G978" s="747"/>
      <c r="H978" s="747"/>
      <c r="I978" s="748"/>
      <c r="J978" s="747" t="s">
        <v>650</v>
      </c>
      <c r="K978" s="749">
        <v>46132</v>
      </c>
      <c r="L978" s="749"/>
      <c r="M978" s="726"/>
      <c r="N978" s="750">
        <v>2.7397260273972603E-3</v>
      </c>
      <c r="O978" s="747"/>
      <c r="P978" s="748" t="s">
        <v>600</v>
      </c>
      <c r="Q978" s="751">
        <v>40288.5</v>
      </c>
      <c r="R978" s="752">
        <v>46935</v>
      </c>
      <c r="S978" s="122" t="s">
        <v>777</v>
      </c>
      <c r="T978" s="122"/>
      <c r="U978" s="246"/>
      <c r="V978" s="247"/>
    </row>
    <row r="979" spans="1:22" x14ac:dyDescent="0.25">
      <c r="A979" s="747">
        <v>35</v>
      </c>
      <c r="B979" s="748"/>
      <c r="C979" s="747"/>
      <c r="D979" s="747" t="s">
        <v>416</v>
      </c>
      <c r="E979" s="747"/>
      <c r="F979" s="747" t="s">
        <v>611</v>
      </c>
      <c r="G979" s="747"/>
      <c r="H979" s="747"/>
      <c r="I979" s="748"/>
      <c r="J979" s="747"/>
      <c r="K979" s="749">
        <v>46211</v>
      </c>
      <c r="L979" s="749"/>
      <c r="M979" s="726"/>
      <c r="N979" s="747"/>
      <c r="O979" s="747"/>
      <c r="P979" s="748" t="s">
        <v>600</v>
      </c>
      <c r="Q979" s="751">
        <v>40288.5</v>
      </c>
      <c r="R979" s="752">
        <v>46935</v>
      </c>
      <c r="S979" s="122" t="s">
        <v>777</v>
      </c>
      <c r="T979" s="122"/>
      <c r="U979" s="246"/>
      <c r="V979" s="247"/>
    </row>
    <row r="980" spans="1:22" x14ac:dyDescent="0.25">
      <c r="A980" s="763">
        <v>1</v>
      </c>
      <c r="B980" s="764"/>
      <c r="C980" s="763"/>
      <c r="D980" s="763" t="s">
        <v>302</v>
      </c>
      <c r="E980" s="763" t="s">
        <v>303</v>
      </c>
      <c r="F980" s="763" t="s">
        <v>611</v>
      </c>
      <c r="G980" s="763" t="s">
        <v>612</v>
      </c>
      <c r="H980" s="763"/>
      <c r="I980" s="764" t="s">
        <v>304</v>
      </c>
      <c r="J980" s="763" t="s">
        <v>305</v>
      </c>
      <c r="K980" s="765">
        <v>44566</v>
      </c>
      <c r="L980" s="765">
        <v>45170</v>
      </c>
      <c r="M980" s="726">
        <v>46265</v>
      </c>
      <c r="N980" s="766">
        <v>3.0027397260273974</v>
      </c>
      <c r="O980" s="763">
        <v>65</v>
      </c>
      <c r="P980" s="764" t="s">
        <v>600</v>
      </c>
      <c r="Q980" s="767">
        <v>33988.5</v>
      </c>
      <c r="R980" s="768">
        <v>46966</v>
      </c>
      <c r="S980" s="122" t="s">
        <v>777</v>
      </c>
      <c r="T980" s="423">
        <v>510559.0575</v>
      </c>
      <c r="U980" s="246"/>
      <c r="V980" s="247"/>
    </row>
    <row r="981" spans="1:22" x14ac:dyDescent="0.25">
      <c r="A981" s="763">
        <v>2</v>
      </c>
      <c r="B981" s="764"/>
      <c r="C981" s="763"/>
      <c r="D981" s="763" t="s">
        <v>308</v>
      </c>
      <c r="E981" s="763" t="s">
        <v>303</v>
      </c>
      <c r="F981" s="763" t="s">
        <v>611</v>
      </c>
      <c r="G981" s="763" t="s">
        <v>612</v>
      </c>
      <c r="H981" s="763" t="s">
        <v>616</v>
      </c>
      <c r="I981" s="764" t="s">
        <v>304</v>
      </c>
      <c r="J981" s="763" t="s">
        <v>309</v>
      </c>
      <c r="K981" s="765">
        <v>44571</v>
      </c>
      <c r="L981" s="765">
        <v>45170</v>
      </c>
      <c r="M981" s="726">
        <v>46265</v>
      </c>
      <c r="N981" s="766">
        <v>3.0027397260273974</v>
      </c>
      <c r="O981" s="763">
        <v>68</v>
      </c>
      <c r="P981" s="764" t="s">
        <v>600</v>
      </c>
      <c r="Q981" s="767">
        <v>55116.6</v>
      </c>
      <c r="R981" s="768">
        <v>46966</v>
      </c>
      <c r="S981" s="122" t="s">
        <v>777</v>
      </c>
      <c r="T981" s="122"/>
      <c r="U981" s="246"/>
      <c r="V981" s="247"/>
    </row>
    <row r="982" spans="1:22" x14ac:dyDescent="0.25">
      <c r="A982" s="764">
        <v>3</v>
      </c>
      <c r="B982" s="764"/>
      <c r="C982" s="763"/>
      <c r="D982" s="763" t="s">
        <v>312</v>
      </c>
      <c r="E982" s="763" t="s">
        <v>303</v>
      </c>
      <c r="F982" s="763" t="s">
        <v>611</v>
      </c>
      <c r="G982" s="763" t="s">
        <v>612</v>
      </c>
      <c r="H982" s="763"/>
      <c r="I982" s="764" t="s">
        <v>304</v>
      </c>
      <c r="J982" s="763" t="s">
        <v>305</v>
      </c>
      <c r="K982" s="765">
        <v>44571</v>
      </c>
      <c r="L982" s="765">
        <v>45170</v>
      </c>
      <c r="M982" s="726">
        <v>46265</v>
      </c>
      <c r="N982" s="769">
        <v>3.0027397260273974</v>
      </c>
      <c r="O982" s="764">
        <v>68</v>
      </c>
      <c r="P982" s="764" t="s">
        <v>600</v>
      </c>
      <c r="Q982" s="767">
        <v>45390.45</v>
      </c>
      <c r="R982" s="768">
        <v>46966</v>
      </c>
      <c r="S982" s="122" t="s">
        <v>928</v>
      </c>
      <c r="T982" s="122"/>
      <c r="U982" s="246"/>
      <c r="V982" s="247"/>
    </row>
    <row r="983" spans="1:22" x14ac:dyDescent="0.25">
      <c r="A983" s="764">
        <v>4</v>
      </c>
      <c r="B983" s="764"/>
      <c r="C983" s="763"/>
      <c r="D983" s="763" t="s">
        <v>315</v>
      </c>
      <c r="E983" s="763" t="s">
        <v>303</v>
      </c>
      <c r="F983" s="763" t="s">
        <v>611</v>
      </c>
      <c r="G983" s="763" t="s">
        <v>612</v>
      </c>
      <c r="H983" s="763"/>
      <c r="I983" s="764" t="s">
        <v>304</v>
      </c>
      <c r="J983" s="763" t="s">
        <v>316</v>
      </c>
      <c r="K983" s="765">
        <v>44571</v>
      </c>
      <c r="L983" s="765">
        <v>45170</v>
      </c>
      <c r="M983" s="726">
        <v>46265</v>
      </c>
      <c r="N983" s="769">
        <v>3.0027397260273974</v>
      </c>
      <c r="O983" s="770">
        <v>68</v>
      </c>
      <c r="P983" s="770" t="s">
        <v>600</v>
      </c>
      <c r="Q983" s="767">
        <v>47355</v>
      </c>
      <c r="R983" s="768">
        <v>46966</v>
      </c>
      <c r="S983" s="122" t="s">
        <v>777</v>
      </c>
      <c r="T983" s="122"/>
      <c r="U983" s="246"/>
      <c r="V983" s="247"/>
    </row>
    <row r="984" spans="1:22" x14ac:dyDescent="0.25">
      <c r="A984" s="763">
        <v>5</v>
      </c>
      <c r="B984" s="764"/>
      <c r="C984" s="763"/>
      <c r="D984" s="763" t="s">
        <v>319</v>
      </c>
      <c r="E984" s="763" t="s">
        <v>303</v>
      </c>
      <c r="F984" s="763" t="s">
        <v>611</v>
      </c>
      <c r="G984" s="763" t="s">
        <v>612</v>
      </c>
      <c r="H984" s="763" t="s">
        <v>616</v>
      </c>
      <c r="I984" s="764" t="s">
        <v>304</v>
      </c>
      <c r="J984" s="763" t="s">
        <v>309</v>
      </c>
      <c r="K984" s="765">
        <v>44571</v>
      </c>
      <c r="L984" s="765">
        <v>45170</v>
      </c>
      <c r="M984" s="726">
        <v>46265</v>
      </c>
      <c r="N984" s="769">
        <v>3.0027397260273974</v>
      </c>
      <c r="O984" s="764">
        <v>65</v>
      </c>
      <c r="P984" s="764" t="s">
        <v>600</v>
      </c>
      <c r="Q984" s="767">
        <v>21750.75</v>
      </c>
      <c r="R984" s="768">
        <v>46966</v>
      </c>
      <c r="S984" s="122" t="s">
        <v>777</v>
      </c>
      <c r="T984" s="122"/>
      <c r="U984" s="246"/>
      <c r="V984" s="247"/>
    </row>
    <row r="985" spans="1:22" x14ac:dyDescent="0.25">
      <c r="A985" s="763">
        <v>6</v>
      </c>
      <c r="B985" s="764"/>
      <c r="C985" s="763"/>
      <c r="D985" s="763" t="s">
        <v>325</v>
      </c>
      <c r="E985" s="763" t="s">
        <v>303</v>
      </c>
      <c r="F985" s="763" t="s">
        <v>611</v>
      </c>
      <c r="G985" s="763" t="s">
        <v>612</v>
      </c>
      <c r="H985" s="763" t="s">
        <v>619</v>
      </c>
      <c r="I985" s="764" t="s">
        <v>304</v>
      </c>
      <c r="J985" s="763" t="s">
        <v>305</v>
      </c>
      <c r="K985" s="765">
        <v>44571</v>
      </c>
      <c r="L985" s="765">
        <v>45170</v>
      </c>
      <c r="M985" s="726">
        <v>46265</v>
      </c>
      <c r="N985" s="766">
        <v>3.0027397260273974</v>
      </c>
      <c r="O985" s="763">
        <v>60</v>
      </c>
      <c r="P985" s="764" t="s">
        <v>600</v>
      </c>
      <c r="Q985" s="767">
        <v>40461.75</v>
      </c>
      <c r="R985" s="768">
        <v>46966</v>
      </c>
      <c r="S985" s="122" t="s">
        <v>777</v>
      </c>
      <c r="T985" s="122"/>
      <c r="U985" s="246"/>
      <c r="V985" s="247"/>
    </row>
    <row r="986" spans="1:22" x14ac:dyDescent="0.25">
      <c r="A986" s="763">
        <v>7</v>
      </c>
      <c r="B986" s="764"/>
      <c r="C986" s="763"/>
      <c r="D986" s="763" t="s">
        <v>328</v>
      </c>
      <c r="E986" s="763" t="s">
        <v>303</v>
      </c>
      <c r="F986" s="763" t="s">
        <v>611</v>
      </c>
      <c r="G986" s="763" t="s">
        <v>612</v>
      </c>
      <c r="H986" s="763" t="s">
        <v>621</v>
      </c>
      <c r="I986" s="764" t="s">
        <v>304</v>
      </c>
      <c r="J986" s="763" t="s">
        <v>329</v>
      </c>
      <c r="K986" s="765">
        <v>44571</v>
      </c>
      <c r="L986" s="765">
        <v>45170</v>
      </c>
      <c r="M986" s="726">
        <v>46265</v>
      </c>
      <c r="N986" s="766">
        <v>3.0027397260273974</v>
      </c>
      <c r="O986" s="763">
        <v>48</v>
      </c>
      <c r="P986" s="764" t="s">
        <v>600</v>
      </c>
      <c r="Q986" s="767">
        <v>5587.7955000000002</v>
      </c>
      <c r="R986" s="768">
        <v>46966</v>
      </c>
      <c r="S986" s="122" t="s">
        <v>777</v>
      </c>
      <c r="T986" s="122"/>
      <c r="U986" s="246"/>
      <c r="V986" s="247"/>
    </row>
    <row r="987" spans="1:22" x14ac:dyDescent="0.25">
      <c r="A987" s="763">
        <v>8</v>
      </c>
      <c r="B987" s="764"/>
      <c r="C987" s="763"/>
      <c r="D987" s="763" t="s">
        <v>332</v>
      </c>
      <c r="E987" s="763" t="s">
        <v>303</v>
      </c>
      <c r="F987" s="763" t="s">
        <v>611</v>
      </c>
      <c r="G987" s="763" t="s">
        <v>612</v>
      </c>
      <c r="H987" s="763" t="s">
        <v>621</v>
      </c>
      <c r="I987" s="764" t="s">
        <v>304</v>
      </c>
      <c r="J987" s="763" t="s">
        <v>333</v>
      </c>
      <c r="K987" s="765">
        <v>44566</v>
      </c>
      <c r="L987" s="765">
        <v>45170</v>
      </c>
      <c r="M987" s="726">
        <v>46265</v>
      </c>
      <c r="N987" s="766">
        <v>3.0027397260273974</v>
      </c>
      <c r="O987" s="763">
        <v>35</v>
      </c>
      <c r="P987" s="764" t="s">
        <v>600</v>
      </c>
      <c r="Q987" s="767">
        <v>12988.5</v>
      </c>
      <c r="R987" s="768">
        <v>46966</v>
      </c>
      <c r="S987" s="122" t="s">
        <v>777</v>
      </c>
      <c r="T987" s="122"/>
      <c r="U987" s="246"/>
      <c r="V987" s="247"/>
    </row>
    <row r="988" spans="1:22" x14ac:dyDescent="0.25">
      <c r="A988" s="763">
        <v>9</v>
      </c>
      <c r="B988" s="764"/>
      <c r="C988" s="763"/>
      <c r="D988" s="763" t="s">
        <v>308</v>
      </c>
      <c r="E988" s="763" t="s">
        <v>303</v>
      </c>
      <c r="F988" s="763" t="s">
        <v>620</v>
      </c>
      <c r="G988" s="763"/>
      <c r="H988" s="763"/>
      <c r="I988" s="764" t="s">
        <v>336</v>
      </c>
      <c r="J988" s="763" t="s">
        <v>337</v>
      </c>
      <c r="K988" s="765">
        <v>44566</v>
      </c>
      <c r="L988" s="765">
        <v>45170</v>
      </c>
      <c r="M988" s="726">
        <v>46265</v>
      </c>
      <c r="N988" s="766">
        <v>3.0027397260273974</v>
      </c>
      <c r="O988" s="763">
        <v>59</v>
      </c>
      <c r="P988" s="764" t="s">
        <v>600</v>
      </c>
      <c r="Q988" s="767">
        <v>69688.5</v>
      </c>
      <c r="R988" s="768">
        <v>46966</v>
      </c>
      <c r="S988" s="122" t="s">
        <v>777</v>
      </c>
      <c r="T988" s="122"/>
      <c r="U988" s="246"/>
      <c r="V988" s="247"/>
    </row>
    <row r="989" spans="1:22" x14ac:dyDescent="0.25">
      <c r="A989" s="763">
        <v>10</v>
      </c>
      <c r="B989" s="764"/>
      <c r="C989" s="763"/>
      <c r="D989" s="763" t="s">
        <v>340</v>
      </c>
      <c r="E989" s="763" t="s">
        <v>303</v>
      </c>
      <c r="F989" s="763" t="s">
        <v>620</v>
      </c>
      <c r="G989" s="763"/>
      <c r="H989" s="763"/>
      <c r="I989" s="764" t="s">
        <v>304</v>
      </c>
      <c r="J989" s="763" t="s">
        <v>305</v>
      </c>
      <c r="K989" s="765">
        <v>44571</v>
      </c>
      <c r="L989" s="765">
        <v>45170</v>
      </c>
      <c r="M989" s="726">
        <v>46265</v>
      </c>
      <c r="N989" s="766">
        <v>3.0027397260273974</v>
      </c>
      <c r="O989" s="763">
        <v>52</v>
      </c>
      <c r="P989" s="764" t="s">
        <v>600</v>
      </c>
      <c r="Q989" s="767">
        <v>6688.5</v>
      </c>
      <c r="R989" s="768">
        <v>46966</v>
      </c>
      <c r="S989" s="122" t="s">
        <v>777</v>
      </c>
      <c r="T989" s="122"/>
      <c r="U989" s="246"/>
      <c r="V989" s="247"/>
    </row>
    <row r="990" spans="1:22" x14ac:dyDescent="0.25">
      <c r="A990" s="763">
        <v>11</v>
      </c>
      <c r="B990" s="764"/>
      <c r="C990" s="763"/>
      <c r="D990" s="763" t="s">
        <v>343</v>
      </c>
      <c r="E990" s="763" t="s">
        <v>303</v>
      </c>
      <c r="F990" s="763" t="s">
        <v>611</v>
      </c>
      <c r="G990" s="763" t="s">
        <v>612</v>
      </c>
      <c r="H990" s="763" t="s">
        <v>616</v>
      </c>
      <c r="I990" s="764" t="s">
        <v>304</v>
      </c>
      <c r="J990" s="763" t="s">
        <v>316</v>
      </c>
      <c r="K990" s="765">
        <v>44571</v>
      </c>
      <c r="L990" s="765">
        <v>45170</v>
      </c>
      <c r="M990" s="726">
        <v>46265</v>
      </c>
      <c r="N990" s="766">
        <v>3.0027397260273974</v>
      </c>
      <c r="O990" s="763">
        <v>63</v>
      </c>
      <c r="P990" s="764" t="s">
        <v>600</v>
      </c>
      <c r="Q990" s="767">
        <v>38811.15</v>
      </c>
      <c r="R990" s="768">
        <v>46966</v>
      </c>
      <c r="S990" s="122" t="s">
        <v>777</v>
      </c>
      <c r="T990" s="122"/>
      <c r="U990" s="246"/>
      <c r="V990" s="247"/>
    </row>
    <row r="991" spans="1:22" x14ac:dyDescent="0.25">
      <c r="A991" s="763">
        <v>12</v>
      </c>
      <c r="B991" s="764"/>
      <c r="C991" s="763"/>
      <c r="D991" s="763" t="s">
        <v>346</v>
      </c>
      <c r="E991" s="763" t="s">
        <v>303</v>
      </c>
      <c r="F991" s="763" t="s">
        <v>611</v>
      </c>
      <c r="G991" s="763" t="s">
        <v>612</v>
      </c>
      <c r="H991" s="763"/>
      <c r="I991" s="764" t="s">
        <v>304</v>
      </c>
      <c r="J991" s="763" t="s">
        <v>333</v>
      </c>
      <c r="K991" s="765">
        <v>44608</v>
      </c>
      <c r="L991" s="765">
        <v>45170</v>
      </c>
      <c r="M991" s="726">
        <v>46265</v>
      </c>
      <c r="N991" s="766">
        <v>3.0027397260273974</v>
      </c>
      <c r="O991" s="763">
        <v>66</v>
      </c>
      <c r="P991" s="764" t="s">
        <v>600</v>
      </c>
      <c r="Q991" s="767">
        <v>45013.5</v>
      </c>
      <c r="R991" s="768">
        <v>46966</v>
      </c>
      <c r="S991" s="122" t="s">
        <v>777</v>
      </c>
      <c r="T991" s="122"/>
      <c r="U991" s="246"/>
      <c r="V991" s="247"/>
    </row>
    <row r="992" spans="1:22" x14ac:dyDescent="0.25">
      <c r="A992" s="763">
        <v>13</v>
      </c>
      <c r="B992" s="764"/>
      <c r="C992" s="763"/>
      <c r="D992" s="763" t="s">
        <v>349</v>
      </c>
      <c r="E992" s="763" t="s">
        <v>303</v>
      </c>
      <c r="F992" s="763" t="s">
        <v>620</v>
      </c>
      <c r="G992" s="763"/>
      <c r="H992" s="763"/>
      <c r="I992" s="764" t="s">
        <v>304</v>
      </c>
      <c r="J992" s="763" t="s">
        <v>333</v>
      </c>
      <c r="K992" s="765">
        <v>44816</v>
      </c>
      <c r="L992" s="765">
        <v>45170</v>
      </c>
      <c r="M992" s="726">
        <v>46265</v>
      </c>
      <c r="N992" s="766">
        <v>3.0027397260273974</v>
      </c>
      <c r="O992" s="763">
        <v>55</v>
      </c>
      <c r="P992" s="764" t="s">
        <v>600</v>
      </c>
      <c r="Q992" s="767">
        <v>26638.5</v>
      </c>
      <c r="R992" s="768">
        <v>46966</v>
      </c>
      <c r="S992" s="122" t="s">
        <v>777</v>
      </c>
      <c r="T992" s="122"/>
      <c r="U992" s="246"/>
      <c r="V992" s="247"/>
    </row>
    <row r="993" spans="1:22" x14ac:dyDescent="0.25">
      <c r="A993" s="763">
        <v>14</v>
      </c>
      <c r="B993" s="764"/>
      <c r="C993" s="763"/>
      <c r="D993" s="763" t="s">
        <v>352</v>
      </c>
      <c r="E993" s="763" t="s">
        <v>303</v>
      </c>
      <c r="F993" s="763" t="s">
        <v>611</v>
      </c>
      <c r="G993" s="763" t="s">
        <v>612</v>
      </c>
      <c r="H993" s="763"/>
      <c r="I993" s="764" t="s">
        <v>304</v>
      </c>
      <c r="J993" s="763" t="s">
        <v>333</v>
      </c>
      <c r="K993" s="765">
        <v>44809</v>
      </c>
      <c r="L993" s="765">
        <v>45170</v>
      </c>
      <c r="M993" s="726">
        <v>46265</v>
      </c>
      <c r="N993" s="766">
        <v>3.0027397260273974</v>
      </c>
      <c r="O993" s="763">
        <v>38</v>
      </c>
      <c r="P993" s="764" t="s">
        <v>600</v>
      </c>
      <c r="Q993" s="767">
        <v>26638.5</v>
      </c>
      <c r="R993" s="768">
        <v>46966</v>
      </c>
      <c r="S993" s="122" t="s">
        <v>777</v>
      </c>
      <c r="T993" s="122"/>
      <c r="U993" s="246"/>
      <c r="V993" s="247"/>
    </row>
    <row r="994" spans="1:22" x14ac:dyDescent="0.25">
      <c r="A994" s="763">
        <v>15</v>
      </c>
      <c r="B994" s="764"/>
      <c r="C994" s="763"/>
      <c r="D994" s="763" t="s">
        <v>355</v>
      </c>
      <c r="E994" s="763" t="s">
        <v>303</v>
      </c>
      <c r="F994" s="763" t="s">
        <v>620</v>
      </c>
      <c r="G994" s="763"/>
      <c r="H994" s="763"/>
      <c r="I994" s="764" t="s">
        <v>304</v>
      </c>
      <c r="J994" s="763" t="s">
        <v>356</v>
      </c>
      <c r="K994" s="765">
        <v>44831</v>
      </c>
      <c r="L994" s="765">
        <v>45170</v>
      </c>
      <c r="M994" s="726">
        <v>46265</v>
      </c>
      <c r="N994" s="766">
        <v>3.0027397260273974</v>
      </c>
      <c r="O994" s="763">
        <v>39</v>
      </c>
      <c r="P994" s="764" t="s">
        <v>600</v>
      </c>
      <c r="Q994" s="767">
        <v>26638.5</v>
      </c>
      <c r="R994" s="768">
        <v>46966</v>
      </c>
      <c r="S994" s="122" t="s">
        <v>777</v>
      </c>
      <c r="T994" s="122"/>
      <c r="U994" s="246"/>
      <c r="V994" s="247"/>
    </row>
    <row r="995" spans="1:22" x14ac:dyDescent="0.25">
      <c r="A995" s="763">
        <v>16</v>
      </c>
      <c r="B995" s="764"/>
      <c r="C995" s="763"/>
      <c r="D995" s="763" t="s">
        <v>359</v>
      </c>
      <c r="E995" s="763" t="s">
        <v>303</v>
      </c>
      <c r="F995" s="763" t="s">
        <v>620</v>
      </c>
      <c r="G995" s="763"/>
      <c r="H995" s="763"/>
      <c r="I995" s="764" t="s">
        <v>304</v>
      </c>
      <c r="J995" s="763" t="s">
        <v>333</v>
      </c>
      <c r="K995" s="765">
        <v>44970</v>
      </c>
      <c r="L995" s="765">
        <v>45170</v>
      </c>
      <c r="M995" s="726">
        <v>46265</v>
      </c>
      <c r="N995" s="766">
        <v>3.0027397260273974</v>
      </c>
      <c r="O995" s="763">
        <v>39</v>
      </c>
      <c r="P995" s="764" t="s">
        <v>600</v>
      </c>
      <c r="Q995" s="767">
        <v>21388.5</v>
      </c>
      <c r="R995" s="768">
        <v>46966</v>
      </c>
      <c r="S995" s="122" t="s">
        <v>777</v>
      </c>
      <c r="T995" s="122"/>
      <c r="U995" s="246"/>
      <c r="V995" s="247"/>
    </row>
    <row r="996" spans="1:22" x14ac:dyDescent="0.25">
      <c r="A996" s="764">
        <v>17</v>
      </c>
      <c r="B996" s="764"/>
      <c r="C996" s="763"/>
      <c r="D996" s="763" t="s">
        <v>362</v>
      </c>
      <c r="E996" s="763" t="s">
        <v>303</v>
      </c>
      <c r="F996" s="763" t="s">
        <v>620</v>
      </c>
      <c r="G996" s="763"/>
      <c r="H996" s="763"/>
      <c r="I996" s="764" t="s">
        <v>304</v>
      </c>
      <c r="J996" s="763" t="s">
        <v>305</v>
      </c>
      <c r="K996" s="765">
        <v>45152</v>
      </c>
      <c r="L996" s="765">
        <v>45170</v>
      </c>
      <c r="M996" s="726">
        <v>46265</v>
      </c>
      <c r="N996" s="769">
        <v>3.0027397260273974</v>
      </c>
      <c r="O996" s="764">
        <v>45</v>
      </c>
      <c r="P996" s="764" t="s">
        <v>600</v>
      </c>
      <c r="Q996" s="740">
        <v>29138.5</v>
      </c>
      <c r="R996" s="768">
        <v>46966</v>
      </c>
      <c r="S996" s="122" t="s">
        <v>777</v>
      </c>
      <c r="T996" s="122"/>
      <c r="U996" s="246"/>
      <c r="V996" s="247"/>
    </row>
    <row r="997" spans="1:22" x14ac:dyDescent="0.25">
      <c r="A997" s="763">
        <v>18</v>
      </c>
      <c r="B997" s="764"/>
      <c r="C997" s="763"/>
      <c r="D997" s="763" t="s">
        <v>359</v>
      </c>
      <c r="E997" s="763" t="s">
        <v>303</v>
      </c>
      <c r="F997" s="763" t="s">
        <v>611</v>
      </c>
      <c r="G997" s="763" t="s">
        <v>612</v>
      </c>
      <c r="H997" s="763" t="s">
        <v>616</v>
      </c>
      <c r="I997" s="764" t="s">
        <v>304</v>
      </c>
      <c r="J997" s="763" t="s">
        <v>333</v>
      </c>
      <c r="K997" s="765">
        <v>45236</v>
      </c>
      <c r="L997" s="765">
        <v>45236</v>
      </c>
      <c r="M997" s="726">
        <v>46265</v>
      </c>
      <c r="N997" s="766">
        <v>2.8219178082191783</v>
      </c>
      <c r="O997" s="763">
        <v>37</v>
      </c>
      <c r="P997" s="764" t="s">
        <v>600</v>
      </c>
      <c r="Q997" s="767">
        <v>25063.5</v>
      </c>
      <c r="R997" s="768">
        <v>46966</v>
      </c>
      <c r="S997" s="122" t="s">
        <v>777</v>
      </c>
      <c r="T997" s="122"/>
      <c r="U997" s="246"/>
      <c r="V997" s="247"/>
    </row>
    <row r="998" spans="1:22" x14ac:dyDescent="0.25">
      <c r="A998" s="763">
        <v>19</v>
      </c>
      <c r="B998" s="764"/>
      <c r="C998" s="763"/>
      <c r="D998" s="763" t="s">
        <v>367</v>
      </c>
      <c r="E998" s="763" t="s">
        <v>303</v>
      </c>
      <c r="F998" s="763" t="s">
        <v>611</v>
      </c>
      <c r="G998" s="763" t="s">
        <v>612</v>
      </c>
      <c r="H998" s="763"/>
      <c r="I998" s="764" t="s">
        <v>304</v>
      </c>
      <c r="J998" s="763" t="s">
        <v>368</v>
      </c>
      <c r="K998" s="765">
        <v>45411</v>
      </c>
      <c r="L998" s="765">
        <v>45411</v>
      </c>
      <c r="M998" s="726">
        <v>46265</v>
      </c>
      <c r="N998" s="766">
        <v>2.3424657534246576</v>
      </c>
      <c r="O998" s="763">
        <v>59</v>
      </c>
      <c r="P998" s="764" t="s">
        <v>600</v>
      </c>
      <c r="Q998" s="767">
        <v>68638.5</v>
      </c>
      <c r="R998" s="768">
        <v>46966</v>
      </c>
      <c r="S998" s="122" t="s">
        <v>777</v>
      </c>
      <c r="T998" s="122"/>
      <c r="U998" s="246"/>
      <c r="V998" s="247"/>
    </row>
    <row r="999" spans="1:22" x14ac:dyDescent="0.25">
      <c r="A999" s="763">
        <v>20</v>
      </c>
      <c r="B999" s="764"/>
      <c r="C999" s="763"/>
      <c r="D999" s="763" t="s">
        <v>371</v>
      </c>
      <c r="E999" s="763" t="s">
        <v>303</v>
      </c>
      <c r="F999" s="763" t="s">
        <v>611</v>
      </c>
      <c r="G999" s="763"/>
      <c r="H999" s="763" t="s">
        <v>621</v>
      </c>
      <c r="I999" s="764" t="s">
        <v>304</v>
      </c>
      <c r="J999" s="763" t="s">
        <v>333</v>
      </c>
      <c r="K999" s="765">
        <v>45454</v>
      </c>
      <c r="L999" s="765">
        <v>45454</v>
      </c>
      <c r="M999" s="726">
        <v>46265</v>
      </c>
      <c r="N999" s="766">
        <v>2.2246575342465755</v>
      </c>
      <c r="O999" s="763">
        <v>38</v>
      </c>
      <c r="P999" s="764" t="s">
        <v>600</v>
      </c>
      <c r="Q999" s="767">
        <v>35038.5</v>
      </c>
      <c r="R999" s="768">
        <v>46966</v>
      </c>
      <c r="S999" s="122" t="s">
        <v>777</v>
      </c>
      <c r="T999" s="122"/>
      <c r="U999" s="246"/>
      <c r="V999" s="247"/>
    </row>
    <row r="1000" spans="1:22" x14ac:dyDescent="0.25">
      <c r="A1000" s="763">
        <v>21</v>
      </c>
      <c r="B1000" s="764"/>
      <c r="C1000" s="763"/>
      <c r="D1000" s="763" t="s">
        <v>374</v>
      </c>
      <c r="E1000" s="763" t="s">
        <v>303</v>
      </c>
      <c r="F1000" s="763" t="s">
        <v>620</v>
      </c>
      <c r="G1000" s="763"/>
      <c r="H1000" s="763"/>
      <c r="I1000" s="764" t="s">
        <v>304</v>
      </c>
      <c r="J1000" s="763" t="s">
        <v>333</v>
      </c>
      <c r="K1000" s="765">
        <v>45600</v>
      </c>
      <c r="L1000" s="765">
        <v>45600</v>
      </c>
      <c r="M1000" s="726">
        <v>46265</v>
      </c>
      <c r="N1000" s="766">
        <v>1.8246575342465754</v>
      </c>
      <c r="O1000" s="763">
        <v>65</v>
      </c>
      <c r="P1000" s="764" t="s">
        <v>600</v>
      </c>
      <c r="Q1000" s="767">
        <v>44488.5</v>
      </c>
      <c r="R1000" s="768">
        <v>46966</v>
      </c>
      <c r="S1000" s="122" t="s">
        <v>777</v>
      </c>
      <c r="T1000" s="122"/>
      <c r="U1000" s="246"/>
      <c r="V1000" s="247"/>
    </row>
    <row r="1001" spans="1:22" x14ac:dyDescent="0.25">
      <c r="A1001" s="763">
        <v>22</v>
      </c>
      <c r="B1001" s="764"/>
      <c r="C1001" s="763"/>
      <c r="D1001" s="763" t="s">
        <v>380</v>
      </c>
      <c r="E1001" s="763" t="s">
        <v>303</v>
      </c>
      <c r="F1001" s="763" t="s">
        <v>611</v>
      </c>
      <c r="G1001" s="763" t="s">
        <v>612</v>
      </c>
      <c r="H1001" s="763" t="s">
        <v>616</v>
      </c>
      <c r="I1001" s="764" t="s">
        <v>304</v>
      </c>
      <c r="J1001" s="763" t="s">
        <v>309</v>
      </c>
      <c r="K1001" s="765">
        <v>45677</v>
      </c>
      <c r="L1001" s="765">
        <v>45677</v>
      </c>
      <c r="M1001" s="726">
        <v>46265</v>
      </c>
      <c r="N1001" s="766">
        <v>1.6136986301369862</v>
      </c>
      <c r="O1001" s="763">
        <v>65</v>
      </c>
      <c r="P1001" s="764" t="s">
        <v>600</v>
      </c>
      <c r="Q1001" s="767">
        <v>52888.5</v>
      </c>
      <c r="R1001" s="768">
        <v>46966</v>
      </c>
      <c r="S1001" s="122" t="s">
        <v>777</v>
      </c>
      <c r="T1001" s="122"/>
      <c r="U1001" s="246"/>
      <c r="V1001" s="247"/>
    </row>
    <row r="1002" spans="1:22" x14ac:dyDescent="0.25">
      <c r="A1002" s="763">
        <v>23</v>
      </c>
      <c r="B1002" s="764"/>
      <c r="C1002" s="763"/>
      <c r="D1002" s="763" t="s">
        <v>384</v>
      </c>
      <c r="E1002" s="763" t="s">
        <v>303</v>
      </c>
      <c r="F1002" s="763" t="s">
        <v>611</v>
      </c>
      <c r="G1002" s="763"/>
      <c r="H1002" s="763"/>
      <c r="I1002" s="764" t="s">
        <v>304</v>
      </c>
      <c r="J1002" s="763" t="s">
        <v>333</v>
      </c>
      <c r="K1002" s="765">
        <v>45831</v>
      </c>
      <c r="L1002" s="765">
        <v>45831</v>
      </c>
      <c r="M1002" s="726">
        <v>46265</v>
      </c>
      <c r="N1002" s="766">
        <v>1.1917808219178083</v>
      </c>
      <c r="O1002" s="763">
        <v>40</v>
      </c>
      <c r="P1002" s="764" t="s">
        <v>600</v>
      </c>
      <c r="Q1002" s="767">
        <v>31888.5</v>
      </c>
      <c r="R1002" s="768">
        <v>46966</v>
      </c>
      <c r="S1002" s="122" t="s">
        <v>777</v>
      </c>
      <c r="T1002" s="122"/>
      <c r="U1002" s="246"/>
      <c r="V1002" s="247"/>
    </row>
    <row r="1003" spans="1:22" x14ac:dyDescent="0.25">
      <c r="A1003" s="764">
        <v>24</v>
      </c>
      <c r="B1003" s="391"/>
      <c r="C1003" s="763"/>
      <c r="D1003" s="763" t="s">
        <v>386</v>
      </c>
      <c r="E1003" s="763" t="s">
        <v>303</v>
      </c>
      <c r="F1003" s="763" t="s">
        <v>620</v>
      </c>
      <c r="G1003" s="763"/>
      <c r="H1003" s="763"/>
      <c r="I1003" s="764" t="s">
        <v>304</v>
      </c>
      <c r="J1003" s="763" t="s">
        <v>333</v>
      </c>
      <c r="K1003" s="765">
        <v>45887</v>
      </c>
      <c r="L1003" s="765">
        <v>45887</v>
      </c>
      <c r="M1003" s="726">
        <v>46265</v>
      </c>
      <c r="N1003" s="769">
        <v>1.0383561643835617</v>
      </c>
      <c r="O1003" s="763"/>
      <c r="P1003" s="764" t="s">
        <v>600</v>
      </c>
      <c r="Q1003" s="740">
        <v>23388.5</v>
      </c>
      <c r="R1003" s="768">
        <v>46966</v>
      </c>
      <c r="S1003" s="122" t="s">
        <v>777</v>
      </c>
      <c r="T1003" s="122"/>
      <c r="U1003" s="246"/>
      <c r="V1003" s="247"/>
    </row>
    <row r="1004" spans="1:22" x14ac:dyDescent="0.25">
      <c r="A1004" s="763">
        <v>25</v>
      </c>
      <c r="B1004" s="391"/>
      <c r="C1004" s="763"/>
      <c r="D1004" s="763" t="s">
        <v>388</v>
      </c>
      <c r="E1004" s="763" t="s">
        <v>303</v>
      </c>
      <c r="F1004" s="763" t="s">
        <v>620</v>
      </c>
      <c r="G1004" s="763"/>
      <c r="H1004" s="763"/>
      <c r="I1004" s="764" t="s">
        <v>389</v>
      </c>
      <c r="J1004" s="763" t="s">
        <v>333</v>
      </c>
      <c r="K1004" s="765">
        <v>45873</v>
      </c>
      <c r="L1004" s="765">
        <v>45873</v>
      </c>
      <c r="M1004" s="726">
        <v>46265</v>
      </c>
      <c r="N1004" s="766">
        <v>1.0767123287671232</v>
      </c>
      <c r="O1004" s="763"/>
      <c r="P1004" s="764" t="s">
        <v>600</v>
      </c>
      <c r="Q1004" s="767">
        <v>31888.5</v>
      </c>
      <c r="R1004" s="768">
        <v>46966</v>
      </c>
      <c r="S1004" s="122" t="s">
        <v>777</v>
      </c>
      <c r="T1004" s="122"/>
      <c r="U1004" s="246"/>
      <c r="V1004" s="247"/>
    </row>
    <row r="1005" spans="1:22" x14ac:dyDescent="0.25">
      <c r="A1005" s="763">
        <v>26</v>
      </c>
      <c r="B1005" s="391"/>
      <c r="C1005" s="763"/>
      <c r="D1005" s="763" t="s">
        <v>391</v>
      </c>
      <c r="E1005" s="763" t="s">
        <v>303</v>
      </c>
      <c r="F1005" s="763" t="s">
        <v>620</v>
      </c>
      <c r="G1005" s="763"/>
      <c r="H1005" s="763"/>
      <c r="I1005" s="764" t="s">
        <v>304</v>
      </c>
      <c r="J1005" s="763" t="s">
        <v>333</v>
      </c>
      <c r="K1005" s="765">
        <v>45901</v>
      </c>
      <c r="L1005" s="765">
        <v>45901</v>
      </c>
      <c r="M1005" s="726">
        <v>46265</v>
      </c>
      <c r="N1005" s="766">
        <v>1</v>
      </c>
      <c r="O1005" s="763"/>
      <c r="P1005" s="764" t="s">
        <v>600</v>
      </c>
      <c r="Q1005" s="767">
        <v>18238.5</v>
      </c>
      <c r="R1005" s="768">
        <v>46966</v>
      </c>
      <c r="S1005" s="122" t="s">
        <v>777</v>
      </c>
      <c r="T1005" s="122"/>
      <c r="U1005" s="246"/>
      <c r="V1005" s="247"/>
    </row>
    <row r="1006" spans="1:22" x14ac:dyDescent="0.25">
      <c r="A1006" s="763">
        <v>27</v>
      </c>
      <c r="B1006" s="391"/>
      <c r="C1006" s="763"/>
      <c r="D1006" s="763" t="s">
        <v>395</v>
      </c>
      <c r="E1006" s="763" t="s">
        <v>303</v>
      </c>
      <c r="F1006" s="763" t="s">
        <v>611</v>
      </c>
      <c r="G1006" s="763"/>
      <c r="H1006" s="763" t="s">
        <v>616</v>
      </c>
      <c r="I1006" s="764" t="s">
        <v>304</v>
      </c>
      <c r="J1006" s="763" t="s">
        <v>333</v>
      </c>
      <c r="K1006" s="765">
        <v>45978</v>
      </c>
      <c r="L1006" s="765">
        <v>45978</v>
      </c>
      <c r="M1006" s="726">
        <v>46265</v>
      </c>
      <c r="N1006" s="766">
        <v>0.78904109589041094</v>
      </c>
      <c r="O1006" s="763"/>
      <c r="P1006" s="764" t="s">
        <v>600</v>
      </c>
      <c r="Q1006" s="767">
        <v>27688.5</v>
      </c>
      <c r="R1006" s="768">
        <v>46966</v>
      </c>
      <c r="S1006" s="122" t="s">
        <v>777</v>
      </c>
      <c r="T1006" s="122"/>
      <c r="U1006" s="246"/>
      <c r="V1006" s="247"/>
    </row>
    <row r="1007" spans="1:22" x14ac:dyDescent="0.25">
      <c r="A1007" s="763">
        <v>28</v>
      </c>
      <c r="B1007" s="391"/>
      <c r="C1007" s="763"/>
      <c r="D1007" s="763" t="s">
        <v>397</v>
      </c>
      <c r="E1007" s="763" t="s">
        <v>303</v>
      </c>
      <c r="F1007" s="763" t="s">
        <v>620</v>
      </c>
      <c r="G1007" s="763"/>
      <c r="H1007" s="763"/>
      <c r="I1007" s="764" t="s">
        <v>304</v>
      </c>
      <c r="J1007" s="763" t="s">
        <v>333</v>
      </c>
      <c r="K1007" s="765">
        <v>46006</v>
      </c>
      <c r="L1007" s="765">
        <v>46006</v>
      </c>
      <c r="M1007" s="726">
        <v>46265</v>
      </c>
      <c r="N1007" s="766">
        <v>0.71232876712328763</v>
      </c>
      <c r="O1007" s="763"/>
      <c r="P1007" s="764" t="s">
        <v>600</v>
      </c>
      <c r="Q1007" s="767">
        <v>31888.5</v>
      </c>
      <c r="R1007" s="768">
        <v>46966</v>
      </c>
      <c r="S1007" s="122" t="s">
        <v>777</v>
      </c>
      <c r="T1007" s="122"/>
      <c r="U1007" s="246"/>
      <c r="V1007" s="247"/>
    </row>
    <row r="1008" spans="1:22" x14ac:dyDescent="0.25">
      <c r="A1008" s="763">
        <v>29</v>
      </c>
      <c r="B1008" s="391"/>
      <c r="C1008" s="763"/>
      <c r="D1008" s="763" t="s">
        <v>399</v>
      </c>
      <c r="E1008" s="763" t="s">
        <v>303</v>
      </c>
      <c r="F1008" s="763" t="s">
        <v>620</v>
      </c>
      <c r="G1008" s="763"/>
      <c r="H1008" s="763"/>
      <c r="I1008" s="764" t="s">
        <v>304</v>
      </c>
      <c r="J1008" s="763" t="s">
        <v>356</v>
      </c>
      <c r="K1008" s="765">
        <v>46006</v>
      </c>
      <c r="L1008" s="765">
        <v>46006</v>
      </c>
      <c r="M1008" s="726">
        <v>46265</v>
      </c>
      <c r="N1008" s="766">
        <v>0.71232876712328763</v>
      </c>
      <c r="O1008" s="763"/>
      <c r="P1008" s="764" t="s">
        <v>600</v>
      </c>
      <c r="Q1008" s="767">
        <v>21388.5</v>
      </c>
      <c r="R1008" s="768">
        <v>46966</v>
      </c>
      <c r="S1008" s="122" t="s">
        <v>777</v>
      </c>
      <c r="T1008" s="122"/>
      <c r="U1008" s="246"/>
      <c r="V1008" s="247"/>
    </row>
    <row r="1009" spans="1:22" x14ac:dyDescent="0.25">
      <c r="A1009" s="763">
        <v>30</v>
      </c>
      <c r="B1009" s="422"/>
      <c r="C1009" s="763"/>
      <c r="D1009" s="763" t="s">
        <v>381</v>
      </c>
      <c r="E1009" s="763"/>
      <c r="F1009" s="763" t="s">
        <v>611</v>
      </c>
      <c r="G1009" s="763" t="s">
        <v>612</v>
      </c>
      <c r="H1009" s="763" t="s">
        <v>616</v>
      </c>
      <c r="I1009" s="764"/>
      <c r="J1009" s="763" t="s">
        <v>309</v>
      </c>
      <c r="K1009" s="765">
        <v>46055</v>
      </c>
      <c r="L1009" s="765">
        <v>46055</v>
      </c>
      <c r="M1009" s="726">
        <v>46265</v>
      </c>
      <c r="N1009" s="766">
        <v>0.57808219178082187</v>
      </c>
      <c r="O1009" s="763"/>
      <c r="P1009" s="764" t="s">
        <v>600</v>
      </c>
      <c r="Q1009" s="767">
        <v>16138.5</v>
      </c>
      <c r="R1009" s="768">
        <v>46966</v>
      </c>
      <c r="S1009" s="122" t="s">
        <v>777</v>
      </c>
      <c r="T1009" s="122"/>
      <c r="U1009" s="246"/>
      <c r="V1009" s="247"/>
    </row>
    <row r="1010" spans="1:22" x14ac:dyDescent="0.25">
      <c r="A1010" s="763">
        <v>31</v>
      </c>
      <c r="B1010" s="422"/>
      <c r="C1010" s="763"/>
      <c r="D1010" s="763" t="s">
        <v>352</v>
      </c>
      <c r="E1010" s="763"/>
      <c r="F1010" s="763" t="s">
        <v>611</v>
      </c>
      <c r="G1010" s="763" t="s">
        <v>612</v>
      </c>
      <c r="H1010" s="763" t="s">
        <v>616</v>
      </c>
      <c r="I1010" s="764"/>
      <c r="J1010" s="763" t="s">
        <v>356</v>
      </c>
      <c r="K1010" s="765">
        <v>46083</v>
      </c>
      <c r="L1010" s="765">
        <v>46083</v>
      </c>
      <c r="M1010" s="726">
        <v>46265</v>
      </c>
      <c r="N1010" s="766">
        <v>0.50136986301369868</v>
      </c>
      <c r="O1010" s="763"/>
      <c r="P1010" s="764" t="s">
        <v>600</v>
      </c>
      <c r="Q1010" s="767">
        <v>16138.5</v>
      </c>
      <c r="R1010" s="768">
        <v>46966</v>
      </c>
      <c r="S1010" s="122" t="s">
        <v>777</v>
      </c>
      <c r="T1010" s="122"/>
      <c r="U1010" s="246"/>
      <c r="V1010" s="247"/>
    </row>
    <row r="1011" spans="1:22" x14ac:dyDescent="0.25">
      <c r="A1011" s="763">
        <v>32</v>
      </c>
      <c r="B1011" s="422"/>
      <c r="C1011" s="763"/>
      <c r="D1011" s="763" t="s">
        <v>414</v>
      </c>
      <c r="E1011" s="763"/>
      <c r="F1011" s="763" t="s">
        <v>620</v>
      </c>
      <c r="G1011" s="763"/>
      <c r="H1011" s="763"/>
      <c r="I1011" s="764"/>
      <c r="J1011" s="763" t="s">
        <v>333</v>
      </c>
      <c r="K1011" s="765">
        <v>46104</v>
      </c>
      <c r="L1011" s="765">
        <v>46104</v>
      </c>
      <c r="M1011" s="726">
        <v>46265</v>
      </c>
      <c r="N1011" s="766">
        <v>0.44383561643835617</v>
      </c>
      <c r="O1011" s="763"/>
      <c r="P1011" s="764" t="s">
        <v>600</v>
      </c>
      <c r="Q1011" s="767">
        <v>35038.5</v>
      </c>
      <c r="R1011" s="768">
        <v>46966</v>
      </c>
      <c r="S1011" s="122" t="s">
        <v>777</v>
      </c>
      <c r="T1011" s="122"/>
      <c r="U1011" s="246"/>
      <c r="V1011" s="247"/>
    </row>
    <row r="1012" spans="1:22" x14ac:dyDescent="0.25">
      <c r="A1012" s="763">
        <v>33</v>
      </c>
      <c r="B1012" s="422"/>
      <c r="C1012" s="763"/>
      <c r="D1012" s="763" t="s">
        <v>648</v>
      </c>
      <c r="E1012" s="763"/>
      <c r="F1012" s="763"/>
      <c r="G1012" s="763"/>
      <c r="H1012" s="763"/>
      <c r="I1012" s="764"/>
      <c r="J1012" s="763" t="s">
        <v>650</v>
      </c>
      <c r="K1012" s="765">
        <v>46155</v>
      </c>
      <c r="L1012" s="765"/>
      <c r="M1012" s="726"/>
      <c r="N1012" s="766">
        <v>2.7397260273972603E-3</v>
      </c>
      <c r="O1012" s="763"/>
      <c r="P1012" s="764" t="s">
        <v>600</v>
      </c>
      <c r="Q1012" s="767">
        <v>37138.5</v>
      </c>
      <c r="R1012" s="768">
        <v>46966</v>
      </c>
      <c r="S1012" s="122" t="s">
        <v>777</v>
      </c>
      <c r="T1012" s="122"/>
      <c r="U1012" s="246"/>
      <c r="V1012" s="247"/>
    </row>
    <row r="1013" spans="1:22" x14ac:dyDescent="0.25">
      <c r="A1013" s="763">
        <v>34</v>
      </c>
      <c r="B1013" s="422"/>
      <c r="C1013" s="763"/>
      <c r="D1013" s="763" t="s">
        <v>649</v>
      </c>
      <c r="E1013" s="763"/>
      <c r="F1013" s="763"/>
      <c r="G1013" s="763"/>
      <c r="H1013" s="763"/>
      <c r="I1013" s="764"/>
      <c r="J1013" s="763" t="s">
        <v>650</v>
      </c>
      <c r="K1013" s="765">
        <v>46132</v>
      </c>
      <c r="L1013" s="765"/>
      <c r="M1013" s="726"/>
      <c r="N1013" s="766">
        <v>2.7397260273972603E-3</v>
      </c>
      <c r="O1013" s="763"/>
      <c r="P1013" s="764" t="s">
        <v>600</v>
      </c>
      <c r="Q1013" s="767">
        <v>40288.5</v>
      </c>
      <c r="R1013" s="768">
        <v>46966</v>
      </c>
      <c r="S1013" s="122" t="s">
        <v>777</v>
      </c>
      <c r="T1013" s="122"/>
      <c r="U1013" s="246"/>
      <c r="V1013" s="247"/>
    </row>
    <row r="1014" spans="1:22" x14ac:dyDescent="0.25">
      <c r="A1014" s="763">
        <v>35</v>
      </c>
      <c r="B1014" s="764"/>
      <c r="C1014" s="763"/>
      <c r="D1014" s="763" t="s">
        <v>416</v>
      </c>
      <c r="E1014" s="763"/>
      <c r="F1014" s="763" t="s">
        <v>611</v>
      </c>
      <c r="G1014" s="763"/>
      <c r="H1014" s="763"/>
      <c r="I1014" s="764"/>
      <c r="J1014" s="763"/>
      <c r="K1014" s="765">
        <v>46211</v>
      </c>
      <c r="L1014" s="765"/>
      <c r="M1014" s="726"/>
      <c r="N1014" s="763"/>
      <c r="O1014" s="763"/>
      <c r="P1014" s="764" t="s">
        <v>600</v>
      </c>
      <c r="Q1014" s="767">
        <v>40288.5</v>
      </c>
      <c r="R1014" s="768">
        <v>46966</v>
      </c>
      <c r="S1014" s="122" t="s">
        <v>777</v>
      </c>
      <c r="T1014" s="122"/>
      <c r="U1014" s="246"/>
      <c r="V1014" s="247"/>
    </row>
    <row r="1015" spans="1:22" x14ac:dyDescent="0.25">
      <c r="A1015" s="747">
        <v>1</v>
      </c>
      <c r="B1015" s="748"/>
      <c r="C1015" s="747"/>
      <c r="D1015" s="747" t="s">
        <v>302</v>
      </c>
      <c r="E1015" s="747" t="s">
        <v>303</v>
      </c>
      <c r="F1015" s="747" t="s">
        <v>611</v>
      </c>
      <c r="G1015" s="747" t="s">
        <v>612</v>
      </c>
      <c r="H1015" s="747"/>
      <c r="I1015" s="748" t="s">
        <v>304</v>
      </c>
      <c r="J1015" s="747" t="s">
        <v>305</v>
      </c>
      <c r="K1015" s="749">
        <v>44566</v>
      </c>
      <c r="L1015" s="749">
        <v>45170</v>
      </c>
      <c r="M1015" s="726">
        <v>46265</v>
      </c>
      <c r="N1015" s="750">
        <v>3.0027397260273974</v>
      </c>
      <c r="O1015" s="747">
        <v>65</v>
      </c>
      <c r="P1015" s="748" t="s">
        <v>600</v>
      </c>
      <c r="Q1015" s="751">
        <v>33988.5</v>
      </c>
      <c r="R1015" s="752">
        <v>46997</v>
      </c>
      <c r="S1015" s="122" t="s">
        <v>777</v>
      </c>
      <c r="T1015" s="423">
        <v>510559.0575</v>
      </c>
      <c r="U1015" s="246"/>
      <c r="V1015" s="247"/>
    </row>
    <row r="1016" spans="1:22" x14ac:dyDescent="0.25">
      <c r="A1016" s="747">
        <v>2</v>
      </c>
      <c r="B1016" s="748"/>
      <c r="C1016" s="747"/>
      <c r="D1016" s="747" t="s">
        <v>308</v>
      </c>
      <c r="E1016" s="747" t="s">
        <v>303</v>
      </c>
      <c r="F1016" s="747" t="s">
        <v>611</v>
      </c>
      <c r="G1016" s="747" t="s">
        <v>612</v>
      </c>
      <c r="H1016" s="747" t="s">
        <v>616</v>
      </c>
      <c r="I1016" s="748" t="s">
        <v>304</v>
      </c>
      <c r="J1016" s="747" t="s">
        <v>309</v>
      </c>
      <c r="K1016" s="749">
        <v>44571</v>
      </c>
      <c r="L1016" s="749">
        <v>45170</v>
      </c>
      <c r="M1016" s="726">
        <v>46265</v>
      </c>
      <c r="N1016" s="750">
        <v>3.0027397260273974</v>
      </c>
      <c r="O1016" s="747">
        <v>68</v>
      </c>
      <c r="P1016" s="748" t="s">
        <v>600</v>
      </c>
      <c r="Q1016" s="751">
        <v>55116.6</v>
      </c>
      <c r="R1016" s="752">
        <v>46997</v>
      </c>
      <c r="S1016" s="122" t="s">
        <v>777</v>
      </c>
      <c r="T1016" s="122"/>
      <c r="U1016" s="246"/>
      <c r="V1016" s="247"/>
    </row>
    <row r="1017" spans="1:22" x14ac:dyDescent="0.25">
      <c r="A1017" s="748">
        <v>3</v>
      </c>
      <c r="B1017" s="748"/>
      <c r="C1017" s="747"/>
      <c r="D1017" s="747" t="s">
        <v>312</v>
      </c>
      <c r="E1017" s="747" t="s">
        <v>303</v>
      </c>
      <c r="F1017" s="747" t="s">
        <v>611</v>
      </c>
      <c r="G1017" s="747" t="s">
        <v>612</v>
      </c>
      <c r="H1017" s="747"/>
      <c r="I1017" s="748" t="s">
        <v>304</v>
      </c>
      <c r="J1017" s="747" t="s">
        <v>305</v>
      </c>
      <c r="K1017" s="749">
        <v>44571</v>
      </c>
      <c r="L1017" s="749">
        <v>45170</v>
      </c>
      <c r="M1017" s="726">
        <v>46265</v>
      </c>
      <c r="N1017" s="753">
        <v>3.0027397260273974</v>
      </c>
      <c r="O1017" s="748">
        <v>68</v>
      </c>
      <c r="P1017" s="748" t="s">
        <v>600</v>
      </c>
      <c r="Q1017" s="751">
        <v>45390.45</v>
      </c>
      <c r="R1017" s="752">
        <v>46997</v>
      </c>
      <c r="S1017" s="122" t="s">
        <v>928</v>
      </c>
      <c r="T1017" s="122"/>
      <c r="U1017" s="246"/>
      <c r="V1017" s="247"/>
    </row>
    <row r="1018" spans="1:22" x14ac:dyDescent="0.25">
      <c r="A1018" s="748">
        <v>4</v>
      </c>
      <c r="B1018" s="748"/>
      <c r="C1018" s="747"/>
      <c r="D1018" s="747" t="s">
        <v>315</v>
      </c>
      <c r="E1018" s="747" t="s">
        <v>303</v>
      </c>
      <c r="F1018" s="747" t="s">
        <v>611</v>
      </c>
      <c r="G1018" s="747" t="s">
        <v>612</v>
      </c>
      <c r="H1018" s="747"/>
      <c r="I1018" s="748" t="s">
        <v>304</v>
      </c>
      <c r="J1018" s="747" t="s">
        <v>316</v>
      </c>
      <c r="K1018" s="749">
        <v>44571</v>
      </c>
      <c r="L1018" s="749">
        <v>45170</v>
      </c>
      <c r="M1018" s="726">
        <v>46265</v>
      </c>
      <c r="N1018" s="753">
        <v>3.0027397260273974</v>
      </c>
      <c r="O1018" s="754">
        <v>68</v>
      </c>
      <c r="P1018" s="754" t="s">
        <v>600</v>
      </c>
      <c r="Q1018" s="751">
        <v>47355</v>
      </c>
      <c r="R1018" s="752">
        <v>46997</v>
      </c>
      <c r="S1018" s="122" t="s">
        <v>777</v>
      </c>
      <c r="T1018" s="122"/>
      <c r="U1018" s="246"/>
      <c r="V1018" s="247"/>
    </row>
    <row r="1019" spans="1:22" x14ac:dyDescent="0.25">
      <c r="A1019" s="747">
        <v>5</v>
      </c>
      <c r="B1019" s="748"/>
      <c r="C1019" s="747"/>
      <c r="D1019" s="747" t="s">
        <v>319</v>
      </c>
      <c r="E1019" s="747" t="s">
        <v>303</v>
      </c>
      <c r="F1019" s="747" t="s">
        <v>611</v>
      </c>
      <c r="G1019" s="747" t="s">
        <v>612</v>
      </c>
      <c r="H1019" s="747" t="s">
        <v>616</v>
      </c>
      <c r="I1019" s="748" t="s">
        <v>304</v>
      </c>
      <c r="J1019" s="747" t="s">
        <v>309</v>
      </c>
      <c r="K1019" s="749">
        <v>44571</v>
      </c>
      <c r="L1019" s="749">
        <v>45170</v>
      </c>
      <c r="M1019" s="726">
        <v>46265</v>
      </c>
      <c r="N1019" s="753">
        <v>3.0027397260273974</v>
      </c>
      <c r="O1019" s="748">
        <v>65</v>
      </c>
      <c r="P1019" s="748" t="s">
        <v>600</v>
      </c>
      <c r="Q1019" s="751">
        <v>21750.75</v>
      </c>
      <c r="R1019" s="752">
        <v>46997</v>
      </c>
      <c r="S1019" s="122" t="s">
        <v>777</v>
      </c>
      <c r="T1019" s="122"/>
      <c r="U1019" s="246"/>
      <c r="V1019" s="247"/>
    </row>
    <row r="1020" spans="1:22" x14ac:dyDescent="0.25">
      <c r="A1020" s="747">
        <v>6</v>
      </c>
      <c r="B1020" s="748"/>
      <c r="C1020" s="747"/>
      <c r="D1020" s="747" t="s">
        <v>325</v>
      </c>
      <c r="E1020" s="747" t="s">
        <v>303</v>
      </c>
      <c r="F1020" s="747" t="s">
        <v>611</v>
      </c>
      <c r="G1020" s="747" t="s">
        <v>612</v>
      </c>
      <c r="H1020" s="747" t="s">
        <v>619</v>
      </c>
      <c r="I1020" s="748" t="s">
        <v>304</v>
      </c>
      <c r="J1020" s="747" t="s">
        <v>305</v>
      </c>
      <c r="K1020" s="749">
        <v>44571</v>
      </c>
      <c r="L1020" s="749">
        <v>45170</v>
      </c>
      <c r="M1020" s="726">
        <v>46265</v>
      </c>
      <c r="N1020" s="750">
        <v>3.0027397260273974</v>
      </c>
      <c r="O1020" s="747">
        <v>60</v>
      </c>
      <c r="P1020" s="748" t="s">
        <v>600</v>
      </c>
      <c r="Q1020" s="751">
        <v>40461.75</v>
      </c>
      <c r="R1020" s="752">
        <v>46997</v>
      </c>
      <c r="S1020" s="122" t="s">
        <v>777</v>
      </c>
      <c r="T1020" s="122"/>
      <c r="U1020" s="246"/>
      <c r="V1020" s="247"/>
    </row>
    <row r="1021" spans="1:22" x14ac:dyDescent="0.25">
      <c r="A1021" s="747">
        <v>7</v>
      </c>
      <c r="B1021" s="748"/>
      <c r="C1021" s="747"/>
      <c r="D1021" s="747" t="s">
        <v>328</v>
      </c>
      <c r="E1021" s="747" t="s">
        <v>303</v>
      </c>
      <c r="F1021" s="747" t="s">
        <v>611</v>
      </c>
      <c r="G1021" s="747" t="s">
        <v>612</v>
      </c>
      <c r="H1021" s="747" t="s">
        <v>621</v>
      </c>
      <c r="I1021" s="748" t="s">
        <v>304</v>
      </c>
      <c r="J1021" s="747" t="s">
        <v>329</v>
      </c>
      <c r="K1021" s="749">
        <v>44571</v>
      </c>
      <c r="L1021" s="749">
        <v>45170</v>
      </c>
      <c r="M1021" s="726">
        <v>46265</v>
      </c>
      <c r="N1021" s="750">
        <v>3.0027397260273974</v>
      </c>
      <c r="O1021" s="747">
        <v>48</v>
      </c>
      <c r="P1021" s="748" t="s">
        <v>600</v>
      </c>
      <c r="Q1021" s="751">
        <v>5587.7955000000002</v>
      </c>
      <c r="R1021" s="752">
        <v>46997</v>
      </c>
      <c r="S1021" s="122" t="s">
        <v>777</v>
      </c>
      <c r="T1021" s="122"/>
      <c r="U1021" s="246"/>
      <c r="V1021" s="247"/>
    </row>
    <row r="1022" spans="1:22" x14ac:dyDescent="0.25">
      <c r="A1022" s="747">
        <v>8</v>
      </c>
      <c r="B1022" s="748"/>
      <c r="C1022" s="747"/>
      <c r="D1022" s="747" t="s">
        <v>332</v>
      </c>
      <c r="E1022" s="747" t="s">
        <v>303</v>
      </c>
      <c r="F1022" s="747" t="s">
        <v>611</v>
      </c>
      <c r="G1022" s="747" t="s">
        <v>612</v>
      </c>
      <c r="H1022" s="747" t="s">
        <v>621</v>
      </c>
      <c r="I1022" s="748" t="s">
        <v>304</v>
      </c>
      <c r="J1022" s="747" t="s">
        <v>333</v>
      </c>
      <c r="K1022" s="749">
        <v>44566</v>
      </c>
      <c r="L1022" s="749">
        <v>45170</v>
      </c>
      <c r="M1022" s="726">
        <v>46265</v>
      </c>
      <c r="N1022" s="750">
        <v>3.0027397260273974</v>
      </c>
      <c r="O1022" s="747">
        <v>35</v>
      </c>
      <c r="P1022" s="748" t="s">
        <v>600</v>
      </c>
      <c r="Q1022" s="751">
        <v>12988.5</v>
      </c>
      <c r="R1022" s="752">
        <v>46997</v>
      </c>
      <c r="S1022" s="122" t="s">
        <v>777</v>
      </c>
      <c r="T1022" s="122"/>
      <c r="U1022" s="246"/>
      <c r="V1022" s="247"/>
    </row>
    <row r="1023" spans="1:22" x14ac:dyDescent="0.25">
      <c r="A1023" s="747">
        <v>9</v>
      </c>
      <c r="B1023" s="748"/>
      <c r="C1023" s="747"/>
      <c r="D1023" s="747" t="s">
        <v>308</v>
      </c>
      <c r="E1023" s="747" t="s">
        <v>303</v>
      </c>
      <c r="F1023" s="747" t="s">
        <v>620</v>
      </c>
      <c r="G1023" s="747"/>
      <c r="H1023" s="747"/>
      <c r="I1023" s="748" t="s">
        <v>336</v>
      </c>
      <c r="J1023" s="747" t="s">
        <v>337</v>
      </c>
      <c r="K1023" s="749">
        <v>44566</v>
      </c>
      <c r="L1023" s="749">
        <v>45170</v>
      </c>
      <c r="M1023" s="726">
        <v>46265</v>
      </c>
      <c r="N1023" s="750">
        <v>3.0027397260273974</v>
      </c>
      <c r="O1023" s="747">
        <v>59</v>
      </c>
      <c r="P1023" s="748" t="s">
        <v>600</v>
      </c>
      <c r="Q1023" s="751">
        <v>69688.5</v>
      </c>
      <c r="R1023" s="752">
        <v>46997</v>
      </c>
      <c r="S1023" s="122" t="s">
        <v>777</v>
      </c>
      <c r="T1023" s="122"/>
      <c r="U1023" s="246"/>
      <c r="V1023" s="247"/>
    </row>
    <row r="1024" spans="1:22" x14ac:dyDescent="0.25">
      <c r="A1024" s="747">
        <v>10</v>
      </c>
      <c r="B1024" s="748"/>
      <c r="C1024" s="747"/>
      <c r="D1024" s="747" t="s">
        <v>340</v>
      </c>
      <c r="E1024" s="747" t="s">
        <v>303</v>
      </c>
      <c r="F1024" s="747" t="s">
        <v>620</v>
      </c>
      <c r="G1024" s="747"/>
      <c r="H1024" s="747"/>
      <c r="I1024" s="748" t="s">
        <v>304</v>
      </c>
      <c r="J1024" s="747" t="s">
        <v>305</v>
      </c>
      <c r="K1024" s="749">
        <v>44571</v>
      </c>
      <c r="L1024" s="749">
        <v>45170</v>
      </c>
      <c r="M1024" s="726">
        <v>46265</v>
      </c>
      <c r="N1024" s="750">
        <v>3.0027397260273974</v>
      </c>
      <c r="O1024" s="747">
        <v>52</v>
      </c>
      <c r="P1024" s="748" t="s">
        <v>600</v>
      </c>
      <c r="Q1024" s="751">
        <v>6688.5</v>
      </c>
      <c r="R1024" s="752">
        <v>46997</v>
      </c>
      <c r="S1024" s="122" t="s">
        <v>777</v>
      </c>
      <c r="T1024" s="122"/>
      <c r="U1024" s="246"/>
      <c r="V1024" s="247"/>
    </row>
    <row r="1025" spans="1:22" x14ac:dyDescent="0.25">
      <c r="A1025" s="747">
        <v>11</v>
      </c>
      <c r="B1025" s="748"/>
      <c r="C1025" s="747"/>
      <c r="D1025" s="747" t="s">
        <v>343</v>
      </c>
      <c r="E1025" s="747" t="s">
        <v>303</v>
      </c>
      <c r="F1025" s="747" t="s">
        <v>611</v>
      </c>
      <c r="G1025" s="747" t="s">
        <v>612</v>
      </c>
      <c r="H1025" s="747" t="s">
        <v>616</v>
      </c>
      <c r="I1025" s="748" t="s">
        <v>304</v>
      </c>
      <c r="J1025" s="747" t="s">
        <v>316</v>
      </c>
      <c r="K1025" s="749">
        <v>44571</v>
      </c>
      <c r="L1025" s="749">
        <v>45170</v>
      </c>
      <c r="M1025" s="726">
        <v>46265</v>
      </c>
      <c r="N1025" s="750">
        <v>3.0027397260273974</v>
      </c>
      <c r="O1025" s="747">
        <v>63</v>
      </c>
      <c r="P1025" s="748" t="s">
        <v>600</v>
      </c>
      <c r="Q1025" s="751">
        <v>38811.15</v>
      </c>
      <c r="R1025" s="752">
        <v>46997</v>
      </c>
      <c r="S1025" s="122" t="s">
        <v>777</v>
      </c>
      <c r="T1025" s="122"/>
      <c r="U1025" s="246"/>
      <c r="V1025" s="247"/>
    </row>
    <row r="1026" spans="1:22" x14ac:dyDescent="0.25">
      <c r="A1026" s="747">
        <v>12</v>
      </c>
      <c r="B1026" s="748"/>
      <c r="C1026" s="747"/>
      <c r="D1026" s="747" t="s">
        <v>346</v>
      </c>
      <c r="E1026" s="747" t="s">
        <v>303</v>
      </c>
      <c r="F1026" s="747" t="s">
        <v>611</v>
      </c>
      <c r="G1026" s="747" t="s">
        <v>612</v>
      </c>
      <c r="H1026" s="747"/>
      <c r="I1026" s="748" t="s">
        <v>304</v>
      </c>
      <c r="J1026" s="747" t="s">
        <v>333</v>
      </c>
      <c r="K1026" s="749">
        <v>44608</v>
      </c>
      <c r="L1026" s="749">
        <v>45170</v>
      </c>
      <c r="M1026" s="726">
        <v>46265</v>
      </c>
      <c r="N1026" s="750">
        <v>3.0027397260273974</v>
      </c>
      <c r="O1026" s="747">
        <v>66</v>
      </c>
      <c r="P1026" s="748" t="s">
        <v>600</v>
      </c>
      <c r="Q1026" s="751">
        <v>45013.5</v>
      </c>
      <c r="R1026" s="752">
        <v>46997</v>
      </c>
      <c r="S1026" s="122" t="s">
        <v>777</v>
      </c>
      <c r="T1026" s="122"/>
      <c r="U1026" s="246"/>
      <c r="V1026" s="247"/>
    </row>
    <row r="1027" spans="1:22" x14ac:dyDescent="0.25">
      <c r="A1027" s="747">
        <v>13</v>
      </c>
      <c r="B1027" s="748"/>
      <c r="C1027" s="747"/>
      <c r="D1027" s="747" t="s">
        <v>349</v>
      </c>
      <c r="E1027" s="747" t="s">
        <v>303</v>
      </c>
      <c r="F1027" s="747" t="s">
        <v>620</v>
      </c>
      <c r="G1027" s="747"/>
      <c r="H1027" s="747"/>
      <c r="I1027" s="748" t="s">
        <v>304</v>
      </c>
      <c r="J1027" s="747" t="s">
        <v>333</v>
      </c>
      <c r="K1027" s="749">
        <v>44816</v>
      </c>
      <c r="L1027" s="749">
        <v>45170</v>
      </c>
      <c r="M1027" s="726">
        <v>46265</v>
      </c>
      <c r="N1027" s="750">
        <v>3.0027397260273974</v>
      </c>
      <c r="O1027" s="747">
        <v>55</v>
      </c>
      <c r="P1027" s="748" t="s">
        <v>600</v>
      </c>
      <c r="Q1027" s="751">
        <v>26638.5</v>
      </c>
      <c r="R1027" s="752">
        <v>46997</v>
      </c>
      <c r="S1027" s="122" t="s">
        <v>777</v>
      </c>
      <c r="T1027" s="122"/>
      <c r="U1027" s="246"/>
      <c r="V1027" s="247"/>
    </row>
    <row r="1028" spans="1:22" x14ac:dyDescent="0.25">
      <c r="A1028" s="747">
        <v>14</v>
      </c>
      <c r="B1028" s="748"/>
      <c r="C1028" s="747"/>
      <c r="D1028" s="747" t="s">
        <v>352</v>
      </c>
      <c r="E1028" s="747" t="s">
        <v>303</v>
      </c>
      <c r="F1028" s="747" t="s">
        <v>611</v>
      </c>
      <c r="G1028" s="747" t="s">
        <v>612</v>
      </c>
      <c r="H1028" s="747"/>
      <c r="I1028" s="748" t="s">
        <v>304</v>
      </c>
      <c r="J1028" s="747" t="s">
        <v>333</v>
      </c>
      <c r="K1028" s="749">
        <v>44809</v>
      </c>
      <c r="L1028" s="749">
        <v>45170</v>
      </c>
      <c r="M1028" s="726">
        <v>46265</v>
      </c>
      <c r="N1028" s="750">
        <v>3.0027397260273974</v>
      </c>
      <c r="O1028" s="747">
        <v>38</v>
      </c>
      <c r="P1028" s="748" t="s">
        <v>600</v>
      </c>
      <c r="Q1028" s="751">
        <v>26638.5</v>
      </c>
      <c r="R1028" s="752">
        <v>46997</v>
      </c>
      <c r="S1028" s="122" t="s">
        <v>777</v>
      </c>
      <c r="T1028" s="122"/>
      <c r="U1028" s="246"/>
      <c r="V1028" s="247"/>
    </row>
    <row r="1029" spans="1:22" x14ac:dyDescent="0.25">
      <c r="A1029" s="747">
        <v>15</v>
      </c>
      <c r="B1029" s="748"/>
      <c r="C1029" s="747"/>
      <c r="D1029" s="747" t="s">
        <v>355</v>
      </c>
      <c r="E1029" s="747" t="s">
        <v>303</v>
      </c>
      <c r="F1029" s="747" t="s">
        <v>620</v>
      </c>
      <c r="G1029" s="747"/>
      <c r="H1029" s="747"/>
      <c r="I1029" s="748" t="s">
        <v>304</v>
      </c>
      <c r="J1029" s="747" t="s">
        <v>356</v>
      </c>
      <c r="K1029" s="749">
        <v>44831</v>
      </c>
      <c r="L1029" s="749">
        <v>45170</v>
      </c>
      <c r="M1029" s="726">
        <v>46265</v>
      </c>
      <c r="N1029" s="750">
        <v>3.0027397260273974</v>
      </c>
      <c r="O1029" s="747">
        <v>39</v>
      </c>
      <c r="P1029" s="748" t="s">
        <v>600</v>
      </c>
      <c r="Q1029" s="751">
        <v>26638.5</v>
      </c>
      <c r="R1029" s="752">
        <v>46997</v>
      </c>
      <c r="S1029" s="122" t="s">
        <v>777</v>
      </c>
      <c r="T1029" s="122"/>
      <c r="U1029" s="246"/>
      <c r="V1029" s="247"/>
    </row>
    <row r="1030" spans="1:22" x14ac:dyDescent="0.25">
      <c r="A1030" s="747">
        <v>16</v>
      </c>
      <c r="B1030" s="748"/>
      <c r="C1030" s="747"/>
      <c r="D1030" s="747" t="s">
        <v>359</v>
      </c>
      <c r="E1030" s="747" t="s">
        <v>303</v>
      </c>
      <c r="F1030" s="747" t="s">
        <v>620</v>
      </c>
      <c r="G1030" s="747"/>
      <c r="H1030" s="747"/>
      <c r="I1030" s="748" t="s">
        <v>304</v>
      </c>
      <c r="J1030" s="747" t="s">
        <v>333</v>
      </c>
      <c r="K1030" s="749">
        <v>44970</v>
      </c>
      <c r="L1030" s="749">
        <v>45170</v>
      </c>
      <c r="M1030" s="726">
        <v>46265</v>
      </c>
      <c r="N1030" s="750">
        <v>3.0027397260273974</v>
      </c>
      <c r="O1030" s="747">
        <v>39</v>
      </c>
      <c r="P1030" s="748" t="s">
        <v>600</v>
      </c>
      <c r="Q1030" s="751">
        <v>21388.5</v>
      </c>
      <c r="R1030" s="752">
        <v>46997</v>
      </c>
      <c r="S1030" s="122" t="s">
        <v>777</v>
      </c>
      <c r="T1030" s="122"/>
      <c r="U1030" s="246"/>
      <c r="V1030" s="247"/>
    </row>
    <row r="1031" spans="1:22" x14ac:dyDescent="0.25">
      <c r="A1031" s="748">
        <v>17</v>
      </c>
      <c r="B1031" s="748"/>
      <c r="C1031" s="747"/>
      <c r="D1031" s="747" t="s">
        <v>362</v>
      </c>
      <c r="E1031" s="747" t="s">
        <v>303</v>
      </c>
      <c r="F1031" s="747" t="s">
        <v>620</v>
      </c>
      <c r="G1031" s="747"/>
      <c r="H1031" s="747"/>
      <c r="I1031" s="748" t="s">
        <v>304</v>
      </c>
      <c r="J1031" s="747" t="s">
        <v>305</v>
      </c>
      <c r="K1031" s="749">
        <v>45152</v>
      </c>
      <c r="L1031" s="749">
        <v>45170</v>
      </c>
      <c r="M1031" s="726">
        <v>46265</v>
      </c>
      <c r="N1031" s="753">
        <v>3.0027397260273974</v>
      </c>
      <c r="O1031" s="748">
        <v>45</v>
      </c>
      <c r="P1031" s="748" t="s">
        <v>600</v>
      </c>
      <c r="Q1031" s="740">
        <v>29138.5</v>
      </c>
      <c r="R1031" s="752">
        <v>46997</v>
      </c>
      <c r="S1031" s="122" t="s">
        <v>777</v>
      </c>
      <c r="T1031" s="122"/>
      <c r="U1031" s="246"/>
      <c r="V1031" s="247"/>
    </row>
    <row r="1032" spans="1:22" x14ac:dyDescent="0.25">
      <c r="A1032" s="747">
        <v>18</v>
      </c>
      <c r="B1032" s="748"/>
      <c r="C1032" s="747"/>
      <c r="D1032" s="747" t="s">
        <v>359</v>
      </c>
      <c r="E1032" s="747" t="s">
        <v>303</v>
      </c>
      <c r="F1032" s="747" t="s">
        <v>611</v>
      </c>
      <c r="G1032" s="747" t="s">
        <v>612</v>
      </c>
      <c r="H1032" s="747" t="s">
        <v>616</v>
      </c>
      <c r="I1032" s="748" t="s">
        <v>304</v>
      </c>
      <c r="J1032" s="747" t="s">
        <v>333</v>
      </c>
      <c r="K1032" s="749">
        <v>45236</v>
      </c>
      <c r="L1032" s="749">
        <v>45236</v>
      </c>
      <c r="M1032" s="726">
        <v>46265</v>
      </c>
      <c r="N1032" s="750">
        <v>2.8219178082191783</v>
      </c>
      <c r="O1032" s="747">
        <v>37</v>
      </c>
      <c r="P1032" s="748" t="s">
        <v>600</v>
      </c>
      <c r="Q1032" s="751">
        <v>25063.5</v>
      </c>
      <c r="R1032" s="752">
        <v>46997</v>
      </c>
      <c r="S1032" s="122" t="s">
        <v>777</v>
      </c>
      <c r="T1032" s="122"/>
      <c r="U1032" s="246"/>
      <c r="V1032" s="247"/>
    </row>
    <row r="1033" spans="1:22" x14ac:dyDescent="0.25">
      <c r="A1033" s="747">
        <v>19</v>
      </c>
      <c r="B1033" s="748"/>
      <c r="C1033" s="747"/>
      <c r="D1033" s="747" t="s">
        <v>367</v>
      </c>
      <c r="E1033" s="747" t="s">
        <v>303</v>
      </c>
      <c r="F1033" s="747" t="s">
        <v>611</v>
      </c>
      <c r="G1033" s="747" t="s">
        <v>612</v>
      </c>
      <c r="H1033" s="747"/>
      <c r="I1033" s="748" t="s">
        <v>304</v>
      </c>
      <c r="J1033" s="747" t="s">
        <v>368</v>
      </c>
      <c r="K1033" s="749">
        <v>45411</v>
      </c>
      <c r="L1033" s="749">
        <v>45411</v>
      </c>
      <c r="M1033" s="726">
        <v>46265</v>
      </c>
      <c r="N1033" s="750">
        <v>2.3424657534246576</v>
      </c>
      <c r="O1033" s="747">
        <v>59</v>
      </c>
      <c r="P1033" s="748" t="s">
        <v>600</v>
      </c>
      <c r="Q1033" s="751">
        <v>68638.5</v>
      </c>
      <c r="R1033" s="752">
        <v>46997</v>
      </c>
      <c r="S1033" s="122" t="s">
        <v>777</v>
      </c>
      <c r="T1033" s="122"/>
      <c r="U1033" s="246"/>
      <c r="V1033" s="247"/>
    </row>
    <row r="1034" spans="1:22" x14ac:dyDescent="0.25">
      <c r="A1034" s="747">
        <v>20</v>
      </c>
      <c r="B1034" s="748"/>
      <c r="C1034" s="747"/>
      <c r="D1034" s="747" t="s">
        <v>371</v>
      </c>
      <c r="E1034" s="747" t="s">
        <v>303</v>
      </c>
      <c r="F1034" s="747" t="s">
        <v>611</v>
      </c>
      <c r="G1034" s="747"/>
      <c r="H1034" s="747" t="s">
        <v>621</v>
      </c>
      <c r="I1034" s="748" t="s">
        <v>304</v>
      </c>
      <c r="J1034" s="747" t="s">
        <v>333</v>
      </c>
      <c r="K1034" s="749">
        <v>45454</v>
      </c>
      <c r="L1034" s="749">
        <v>45454</v>
      </c>
      <c r="M1034" s="726">
        <v>46265</v>
      </c>
      <c r="N1034" s="750">
        <v>2.2246575342465755</v>
      </c>
      <c r="O1034" s="747">
        <v>38</v>
      </c>
      <c r="P1034" s="748" t="s">
        <v>600</v>
      </c>
      <c r="Q1034" s="751">
        <v>35038.5</v>
      </c>
      <c r="R1034" s="752">
        <v>46997</v>
      </c>
      <c r="S1034" s="122" t="s">
        <v>777</v>
      </c>
      <c r="T1034" s="122"/>
      <c r="U1034" s="246"/>
      <c r="V1034" s="247"/>
    </row>
    <row r="1035" spans="1:22" x14ac:dyDescent="0.25">
      <c r="A1035" s="747">
        <v>21</v>
      </c>
      <c r="B1035" s="748"/>
      <c r="C1035" s="747"/>
      <c r="D1035" s="747" t="s">
        <v>374</v>
      </c>
      <c r="E1035" s="747" t="s">
        <v>303</v>
      </c>
      <c r="F1035" s="747" t="s">
        <v>620</v>
      </c>
      <c r="G1035" s="747"/>
      <c r="H1035" s="747"/>
      <c r="I1035" s="748" t="s">
        <v>304</v>
      </c>
      <c r="J1035" s="747" t="s">
        <v>333</v>
      </c>
      <c r="K1035" s="749">
        <v>45600</v>
      </c>
      <c r="L1035" s="749">
        <v>45600</v>
      </c>
      <c r="M1035" s="726">
        <v>46265</v>
      </c>
      <c r="N1035" s="750">
        <v>1.8246575342465754</v>
      </c>
      <c r="O1035" s="747">
        <v>65</v>
      </c>
      <c r="P1035" s="748" t="s">
        <v>600</v>
      </c>
      <c r="Q1035" s="751">
        <v>44488.5</v>
      </c>
      <c r="R1035" s="752">
        <v>46997</v>
      </c>
      <c r="S1035" s="122" t="s">
        <v>777</v>
      </c>
      <c r="T1035" s="122"/>
      <c r="U1035" s="246"/>
      <c r="V1035" s="247"/>
    </row>
    <row r="1036" spans="1:22" x14ac:dyDescent="0.25">
      <c r="A1036" s="747">
        <v>22</v>
      </c>
      <c r="B1036" s="748"/>
      <c r="C1036" s="747"/>
      <c r="D1036" s="747" t="s">
        <v>380</v>
      </c>
      <c r="E1036" s="747" t="s">
        <v>303</v>
      </c>
      <c r="F1036" s="747" t="s">
        <v>611</v>
      </c>
      <c r="G1036" s="747" t="s">
        <v>612</v>
      </c>
      <c r="H1036" s="747" t="s">
        <v>616</v>
      </c>
      <c r="I1036" s="748" t="s">
        <v>304</v>
      </c>
      <c r="J1036" s="747" t="s">
        <v>309</v>
      </c>
      <c r="K1036" s="749">
        <v>45677</v>
      </c>
      <c r="L1036" s="749">
        <v>45677</v>
      </c>
      <c r="M1036" s="726">
        <v>46265</v>
      </c>
      <c r="N1036" s="750">
        <v>1.6136986301369862</v>
      </c>
      <c r="O1036" s="747">
        <v>65</v>
      </c>
      <c r="P1036" s="748" t="s">
        <v>600</v>
      </c>
      <c r="Q1036" s="751">
        <v>52888.5</v>
      </c>
      <c r="R1036" s="752">
        <v>46997</v>
      </c>
      <c r="S1036" s="122" t="s">
        <v>777</v>
      </c>
      <c r="T1036" s="122"/>
      <c r="U1036" s="246"/>
      <c r="V1036" s="247"/>
    </row>
    <row r="1037" spans="1:22" x14ac:dyDescent="0.25">
      <c r="A1037" s="747">
        <v>23</v>
      </c>
      <c r="B1037" s="748"/>
      <c r="C1037" s="747"/>
      <c r="D1037" s="747" t="s">
        <v>384</v>
      </c>
      <c r="E1037" s="747" t="s">
        <v>303</v>
      </c>
      <c r="F1037" s="747" t="s">
        <v>611</v>
      </c>
      <c r="G1037" s="747"/>
      <c r="H1037" s="747"/>
      <c r="I1037" s="748" t="s">
        <v>304</v>
      </c>
      <c r="J1037" s="747" t="s">
        <v>333</v>
      </c>
      <c r="K1037" s="749">
        <v>45831</v>
      </c>
      <c r="L1037" s="749">
        <v>45831</v>
      </c>
      <c r="M1037" s="726">
        <v>46265</v>
      </c>
      <c r="N1037" s="750">
        <v>1.1917808219178083</v>
      </c>
      <c r="O1037" s="747">
        <v>40</v>
      </c>
      <c r="P1037" s="748" t="s">
        <v>600</v>
      </c>
      <c r="Q1037" s="751">
        <v>31888.5</v>
      </c>
      <c r="R1037" s="752">
        <v>46997</v>
      </c>
      <c r="S1037" s="122" t="s">
        <v>777</v>
      </c>
      <c r="T1037" s="122"/>
      <c r="U1037" s="246"/>
      <c r="V1037" s="247"/>
    </row>
    <row r="1038" spans="1:22" x14ac:dyDescent="0.25">
      <c r="A1038" s="748">
        <v>24</v>
      </c>
      <c r="B1038" s="391"/>
      <c r="C1038" s="747"/>
      <c r="D1038" s="747" t="s">
        <v>386</v>
      </c>
      <c r="E1038" s="747" t="s">
        <v>303</v>
      </c>
      <c r="F1038" s="747" t="s">
        <v>620</v>
      </c>
      <c r="G1038" s="747"/>
      <c r="H1038" s="747"/>
      <c r="I1038" s="748" t="s">
        <v>304</v>
      </c>
      <c r="J1038" s="747" t="s">
        <v>333</v>
      </c>
      <c r="K1038" s="749">
        <v>45887</v>
      </c>
      <c r="L1038" s="749">
        <v>45887</v>
      </c>
      <c r="M1038" s="726">
        <v>46265</v>
      </c>
      <c r="N1038" s="753">
        <v>1.0383561643835617</v>
      </c>
      <c r="O1038" s="747"/>
      <c r="P1038" s="748" t="s">
        <v>600</v>
      </c>
      <c r="Q1038" s="740">
        <v>23388.5</v>
      </c>
      <c r="R1038" s="752">
        <v>46997</v>
      </c>
      <c r="S1038" s="122" t="s">
        <v>777</v>
      </c>
      <c r="T1038" s="122"/>
      <c r="U1038" s="246"/>
      <c r="V1038" s="247"/>
    </row>
    <row r="1039" spans="1:22" x14ac:dyDescent="0.25">
      <c r="A1039" s="747">
        <v>25</v>
      </c>
      <c r="B1039" s="391"/>
      <c r="C1039" s="747"/>
      <c r="D1039" s="747" t="s">
        <v>388</v>
      </c>
      <c r="E1039" s="747" t="s">
        <v>303</v>
      </c>
      <c r="F1039" s="747" t="s">
        <v>620</v>
      </c>
      <c r="G1039" s="747"/>
      <c r="H1039" s="747"/>
      <c r="I1039" s="748" t="s">
        <v>389</v>
      </c>
      <c r="J1039" s="747" t="s">
        <v>333</v>
      </c>
      <c r="K1039" s="749">
        <v>45873</v>
      </c>
      <c r="L1039" s="749">
        <v>45873</v>
      </c>
      <c r="M1039" s="726">
        <v>46265</v>
      </c>
      <c r="N1039" s="750">
        <v>1.0767123287671232</v>
      </c>
      <c r="O1039" s="747"/>
      <c r="P1039" s="748" t="s">
        <v>600</v>
      </c>
      <c r="Q1039" s="751">
        <v>31888.5</v>
      </c>
      <c r="R1039" s="752">
        <v>46997</v>
      </c>
      <c r="S1039" s="122" t="s">
        <v>777</v>
      </c>
      <c r="T1039" s="122"/>
      <c r="U1039" s="246"/>
      <c r="V1039" s="247"/>
    </row>
    <row r="1040" spans="1:22" x14ac:dyDescent="0.25">
      <c r="A1040" s="747">
        <v>26</v>
      </c>
      <c r="B1040" s="391"/>
      <c r="C1040" s="747"/>
      <c r="D1040" s="747" t="s">
        <v>391</v>
      </c>
      <c r="E1040" s="747" t="s">
        <v>303</v>
      </c>
      <c r="F1040" s="747" t="s">
        <v>620</v>
      </c>
      <c r="G1040" s="747"/>
      <c r="H1040" s="747"/>
      <c r="I1040" s="748" t="s">
        <v>304</v>
      </c>
      <c r="J1040" s="747" t="s">
        <v>333</v>
      </c>
      <c r="K1040" s="749">
        <v>45901</v>
      </c>
      <c r="L1040" s="749">
        <v>45901</v>
      </c>
      <c r="M1040" s="726">
        <v>46265</v>
      </c>
      <c r="N1040" s="750">
        <v>1</v>
      </c>
      <c r="O1040" s="747"/>
      <c r="P1040" s="748" t="s">
        <v>600</v>
      </c>
      <c r="Q1040" s="751">
        <v>18238.5</v>
      </c>
      <c r="R1040" s="752">
        <v>46997</v>
      </c>
      <c r="S1040" s="122" t="s">
        <v>777</v>
      </c>
      <c r="T1040" s="122"/>
      <c r="U1040" s="246"/>
      <c r="V1040" s="247"/>
    </row>
    <row r="1041" spans="1:22" x14ac:dyDescent="0.25">
      <c r="A1041" s="747">
        <v>27</v>
      </c>
      <c r="B1041" s="391"/>
      <c r="C1041" s="747"/>
      <c r="D1041" s="747" t="s">
        <v>395</v>
      </c>
      <c r="E1041" s="747" t="s">
        <v>303</v>
      </c>
      <c r="F1041" s="747" t="s">
        <v>611</v>
      </c>
      <c r="G1041" s="747"/>
      <c r="H1041" s="747" t="s">
        <v>616</v>
      </c>
      <c r="I1041" s="748" t="s">
        <v>304</v>
      </c>
      <c r="J1041" s="747" t="s">
        <v>333</v>
      </c>
      <c r="K1041" s="749">
        <v>45978</v>
      </c>
      <c r="L1041" s="749">
        <v>45978</v>
      </c>
      <c r="M1041" s="726">
        <v>46265</v>
      </c>
      <c r="N1041" s="750">
        <v>0.78904109589041094</v>
      </c>
      <c r="O1041" s="747"/>
      <c r="P1041" s="748" t="s">
        <v>600</v>
      </c>
      <c r="Q1041" s="751">
        <v>27688.5</v>
      </c>
      <c r="R1041" s="752">
        <v>46997</v>
      </c>
      <c r="S1041" s="122" t="s">
        <v>777</v>
      </c>
      <c r="T1041" s="122"/>
      <c r="U1041" s="246"/>
      <c r="V1041" s="247"/>
    </row>
    <row r="1042" spans="1:22" x14ac:dyDescent="0.25">
      <c r="A1042" s="747">
        <v>28</v>
      </c>
      <c r="B1042" s="391"/>
      <c r="C1042" s="747"/>
      <c r="D1042" s="747" t="s">
        <v>397</v>
      </c>
      <c r="E1042" s="747" t="s">
        <v>303</v>
      </c>
      <c r="F1042" s="747" t="s">
        <v>620</v>
      </c>
      <c r="G1042" s="747"/>
      <c r="H1042" s="747"/>
      <c r="I1042" s="748" t="s">
        <v>304</v>
      </c>
      <c r="J1042" s="747" t="s">
        <v>333</v>
      </c>
      <c r="K1042" s="749">
        <v>46006</v>
      </c>
      <c r="L1042" s="749">
        <v>46006</v>
      </c>
      <c r="M1042" s="726">
        <v>46265</v>
      </c>
      <c r="N1042" s="750">
        <v>0.71232876712328763</v>
      </c>
      <c r="O1042" s="747"/>
      <c r="P1042" s="748" t="s">
        <v>600</v>
      </c>
      <c r="Q1042" s="751">
        <v>31888.5</v>
      </c>
      <c r="R1042" s="752">
        <v>46997</v>
      </c>
      <c r="S1042" s="122" t="s">
        <v>777</v>
      </c>
      <c r="T1042" s="122"/>
      <c r="U1042" s="246"/>
      <c r="V1042" s="247"/>
    </row>
    <row r="1043" spans="1:22" x14ac:dyDescent="0.25">
      <c r="A1043" s="747">
        <v>29</v>
      </c>
      <c r="B1043" s="391"/>
      <c r="C1043" s="747"/>
      <c r="D1043" s="747" t="s">
        <v>399</v>
      </c>
      <c r="E1043" s="747" t="s">
        <v>303</v>
      </c>
      <c r="F1043" s="747" t="s">
        <v>620</v>
      </c>
      <c r="G1043" s="747"/>
      <c r="H1043" s="747"/>
      <c r="I1043" s="748" t="s">
        <v>304</v>
      </c>
      <c r="J1043" s="747" t="s">
        <v>356</v>
      </c>
      <c r="K1043" s="749">
        <v>46006</v>
      </c>
      <c r="L1043" s="749">
        <v>46006</v>
      </c>
      <c r="M1043" s="726">
        <v>46265</v>
      </c>
      <c r="N1043" s="750">
        <v>0.71232876712328763</v>
      </c>
      <c r="O1043" s="747"/>
      <c r="P1043" s="748" t="s">
        <v>600</v>
      </c>
      <c r="Q1043" s="751">
        <v>21388.5</v>
      </c>
      <c r="R1043" s="752">
        <v>46997</v>
      </c>
      <c r="S1043" s="122" t="s">
        <v>777</v>
      </c>
      <c r="T1043" s="122"/>
      <c r="U1043" s="246"/>
      <c r="V1043" s="247"/>
    </row>
    <row r="1044" spans="1:22" x14ac:dyDescent="0.25">
      <c r="A1044" s="747">
        <v>30</v>
      </c>
      <c r="B1044" s="422"/>
      <c r="C1044" s="747"/>
      <c r="D1044" s="747" t="s">
        <v>381</v>
      </c>
      <c r="E1044" s="747"/>
      <c r="F1044" s="747" t="s">
        <v>611</v>
      </c>
      <c r="G1044" s="747" t="s">
        <v>612</v>
      </c>
      <c r="H1044" s="747" t="s">
        <v>616</v>
      </c>
      <c r="I1044" s="748"/>
      <c r="J1044" s="747" t="s">
        <v>309</v>
      </c>
      <c r="K1044" s="749">
        <v>46055</v>
      </c>
      <c r="L1044" s="749">
        <v>46055</v>
      </c>
      <c r="M1044" s="726">
        <v>46265</v>
      </c>
      <c r="N1044" s="750">
        <v>0.57808219178082187</v>
      </c>
      <c r="O1044" s="747"/>
      <c r="P1044" s="748" t="s">
        <v>600</v>
      </c>
      <c r="Q1044" s="751">
        <v>16138.5</v>
      </c>
      <c r="R1044" s="752">
        <v>46997</v>
      </c>
      <c r="S1044" s="122" t="s">
        <v>777</v>
      </c>
      <c r="T1044" s="122"/>
      <c r="U1044" s="246"/>
      <c r="V1044" s="247"/>
    </row>
    <row r="1045" spans="1:22" x14ac:dyDescent="0.25">
      <c r="A1045" s="747">
        <v>31</v>
      </c>
      <c r="B1045" s="422"/>
      <c r="C1045" s="747"/>
      <c r="D1045" s="747" t="s">
        <v>352</v>
      </c>
      <c r="E1045" s="747"/>
      <c r="F1045" s="747" t="s">
        <v>611</v>
      </c>
      <c r="G1045" s="747" t="s">
        <v>612</v>
      </c>
      <c r="H1045" s="747" t="s">
        <v>616</v>
      </c>
      <c r="I1045" s="748"/>
      <c r="J1045" s="747" t="s">
        <v>356</v>
      </c>
      <c r="K1045" s="749">
        <v>46083</v>
      </c>
      <c r="L1045" s="749">
        <v>46083</v>
      </c>
      <c r="M1045" s="726">
        <v>46265</v>
      </c>
      <c r="N1045" s="750">
        <v>0.50136986301369868</v>
      </c>
      <c r="O1045" s="747"/>
      <c r="P1045" s="748" t="s">
        <v>600</v>
      </c>
      <c r="Q1045" s="751">
        <v>16138.5</v>
      </c>
      <c r="R1045" s="752">
        <v>46997</v>
      </c>
      <c r="S1045" s="122" t="s">
        <v>777</v>
      </c>
      <c r="T1045" s="122"/>
      <c r="U1045" s="246"/>
      <c r="V1045" s="247"/>
    </row>
    <row r="1046" spans="1:22" x14ac:dyDescent="0.25">
      <c r="A1046" s="747">
        <v>32</v>
      </c>
      <c r="B1046" s="422"/>
      <c r="C1046" s="747"/>
      <c r="D1046" s="747" t="s">
        <v>414</v>
      </c>
      <c r="E1046" s="747"/>
      <c r="F1046" s="747" t="s">
        <v>620</v>
      </c>
      <c r="G1046" s="747"/>
      <c r="H1046" s="747"/>
      <c r="I1046" s="748"/>
      <c r="J1046" s="747" t="s">
        <v>333</v>
      </c>
      <c r="K1046" s="749">
        <v>46104</v>
      </c>
      <c r="L1046" s="749">
        <v>46104</v>
      </c>
      <c r="M1046" s="726">
        <v>46265</v>
      </c>
      <c r="N1046" s="750">
        <v>0.44383561643835617</v>
      </c>
      <c r="O1046" s="747"/>
      <c r="P1046" s="748" t="s">
        <v>600</v>
      </c>
      <c r="Q1046" s="751">
        <v>35038.5</v>
      </c>
      <c r="R1046" s="752">
        <v>46997</v>
      </c>
      <c r="S1046" s="122" t="s">
        <v>777</v>
      </c>
      <c r="T1046" s="122"/>
      <c r="U1046" s="246"/>
      <c r="V1046" s="247"/>
    </row>
    <row r="1047" spans="1:22" x14ac:dyDescent="0.25">
      <c r="A1047" s="747">
        <v>33</v>
      </c>
      <c r="B1047" s="422"/>
      <c r="C1047" s="747"/>
      <c r="D1047" s="747" t="s">
        <v>648</v>
      </c>
      <c r="E1047" s="747"/>
      <c r="F1047" s="747"/>
      <c r="G1047" s="747"/>
      <c r="H1047" s="747"/>
      <c r="I1047" s="748"/>
      <c r="J1047" s="747" t="s">
        <v>650</v>
      </c>
      <c r="K1047" s="749">
        <v>46155</v>
      </c>
      <c r="L1047" s="749"/>
      <c r="M1047" s="726"/>
      <c r="N1047" s="750">
        <v>2.7397260273972603E-3</v>
      </c>
      <c r="O1047" s="747"/>
      <c r="P1047" s="748" t="s">
        <v>600</v>
      </c>
      <c r="Q1047" s="751">
        <v>37138.5</v>
      </c>
      <c r="R1047" s="752">
        <v>46997</v>
      </c>
      <c r="S1047" s="122" t="s">
        <v>777</v>
      </c>
      <c r="T1047" s="122"/>
      <c r="U1047" s="246"/>
      <c r="V1047" s="247"/>
    </row>
    <row r="1048" spans="1:22" x14ac:dyDescent="0.25">
      <c r="A1048" s="747">
        <v>34</v>
      </c>
      <c r="B1048" s="422"/>
      <c r="C1048" s="747"/>
      <c r="D1048" s="747" t="s">
        <v>649</v>
      </c>
      <c r="E1048" s="747"/>
      <c r="F1048" s="747"/>
      <c r="G1048" s="747"/>
      <c r="H1048" s="747"/>
      <c r="I1048" s="748"/>
      <c r="J1048" s="747" t="s">
        <v>650</v>
      </c>
      <c r="K1048" s="749">
        <v>46132</v>
      </c>
      <c r="L1048" s="749"/>
      <c r="M1048" s="726"/>
      <c r="N1048" s="750">
        <v>2.7397260273972603E-3</v>
      </c>
      <c r="O1048" s="747"/>
      <c r="P1048" s="748" t="s">
        <v>600</v>
      </c>
      <c r="Q1048" s="751">
        <v>40288.5</v>
      </c>
      <c r="R1048" s="752">
        <v>46997</v>
      </c>
      <c r="S1048" s="122" t="s">
        <v>777</v>
      </c>
      <c r="T1048" s="122"/>
      <c r="U1048" s="246"/>
      <c r="V1048" s="247"/>
    </row>
    <row r="1049" spans="1:22" x14ac:dyDescent="0.25">
      <c r="A1049" s="747">
        <v>35</v>
      </c>
      <c r="B1049" s="748"/>
      <c r="C1049" s="747"/>
      <c r="D1049" s="747" t="s">
        <v>416</v>
      </c>
      <c r="E1049" s="747"/>
      <c r="F1049" s="747" t="s">
        <v>611</v>
      </c>
      <c r="G1049" s="747"/>
      <c r="H1049" s="747"/>
      <c r="I1049" s="748"/>
      <c r="J1049" s="747"/>
      <c r="K1049" s="749">
        <v>46211</v>
      </c>
      <c r="L1049" s="749"/>
      <c r="M1049" s="726"/>
      <c r="N1049" s="747"/>
      <c r="O1049" s="747"/>
      <c r="P1049" s="748" t="s">
        <v>600</v>
      </c>
      <c r="Q1049" s="751">
        <v>40288.5</v>
      </c>
      <c r="R1049" s="752">
        <v>46997</v>
      </c>
      <c r="S1049" s="122" t="s">
        <v>777</v>
      </c>
      <c r="T1049" s="122"/>
      <c r="U1049" s="246"/>
      <c r="V1049" s="247"/>
    </row>
    <row r="1050" spans="1:22" x14ac:dyDescent="0.25">
      <c r="A1050" s="763">
        <v>1</v>
      </c>
      <c r="B1050" s="764"/>
      <c r="C1050" s="763"/>
      <c r="D1050" s="763" t="s">
        <v>302</v>
      </c>
      <c r="E1050" s="763" t="s">
        <v>303</v>
      </c>
      <c r="F1050" s="763" t="s">
        <v>611</v>
      </c>
      <c r="G1050" s="763" t="s">
        <v>612</v>
      </c>
      <c r="H1050" s="763"/>
      <c r="I1050" s="764" t="s">
        <v>304</v>
      </c>
      <c r="J1050" s="763" t="s">
        <v>305</v>
      </c>
      <c r="K1050" s="765">
        <v>44566</v>
      </c>
      <c r="L1050" s="765">
        <v>45170</v>
      </c>
      <c r="M1050" s="726">
        <v>46265</v>
      </c>
      <c r="N1050" s="766">
        <v>3.0027397260273974</v>
      </c>
      <c r="O1050" s="763">
        <v>65</v>
      </c>
      <c r="P1050" s="764" t="s">
        <v>600</v>
      </c>
      <c r="Q1050" s="767">
        <v>33988.5</v>
      </c>
      <c r="R1050" s="768">
        <v>47027</v>
      </c>
      <c r="S1050" s="122" t="s">
        <v>777</v>
      </c>
      <c r="T1050" s="423">
        <v>510559.0575</v>
      </c>
      <c r="U1050" s="246"/>
      <c r="V1050" s="247"/>
    </row>
    <row r="1051" spans="1:22" x14ac:dyDescent="0.25">
      <c r="A1051" s="763">
        <v>2</v>
      </c>
      <c r="B1051" s="764"/>
      <c r="C1051" s="763"/>
      <c r="D1051" s="763" t="s">
        <v>308</v>
      </c>
      <c r="E1051" s="763" t="s">
        <v>303</v>
      </c>
      <c r="F1051" s="763" t="s">
        <v>611</v>
      </c>
      <c r="G1051" s="763" t="s">
        <v>612</v>
      </c>
      <c r="H1051" s="763" t="s">
        <v>616</v>
      </c>
      <c r="I1051" s="764" t="s">
        <v>304</v>
      </c>
      <c r="J1051" s="763" t="s">
        <v>309</v>
      </c>
      <c r="K1051" s="765">
        <v>44571</v>
      </c>
      <c r="L1051" s="765">
        <v>45170</v>
      </c>
      <c r="M1051" s="726">
        <v>46265</v>
      </c>
      <c r="N1051" s="766">
        <v>3.0027397260273974</v>
      </c>
      <c r="O1051" s="763">
        <v>68</v>
      </c>
      <c r="P1051" s="764" t="s">
        <v>600</v>
      </c>
      <c r="Q1051" s="767">
        <v>55116.6</v>
      </c>
      <c r="R1051" s="768">
        <v>47027</v>
      </c>
      <c r="S1051" s="122" t="s">
        <v>777</v>
      </c>
      <c r="T1051" s="122"/>
      <c r="U1051" s="246"/>
      <c r="V1051" s="247"/>
    </row>
    <row r="1052" spans="1:22" x14ac:dyDescent="0.25">
      <c r="A1052" s="764">
        <v>3</v>
      </c>
      <c r="B1052" s="764"/>
      <c r="C1052" s="763"/>
      <c r="D1052" s="763" t="s">
        <v>312</v>
      </c>
      <c r="E1052" s="763" t="s">
        <v>303</v>
      </c>
      <c r="F1052" s="763" t="s">
        <v>611</v>
      </c>
      <c r="G1052" s="763" t="s">
        <v>612</v>
      </c>
      <c r="H1052" s="763"/>
      <c r="I1052" s="764" t="s">
        <v>304</v>
      </c>
      <c r="J1052" s="763" t="s">
        <v>305</v>
      </c>
      <c r="K1052" s="765">
        <v>44571</v>
      </c>
      <c r="L1052" s="765">
        <v>45170</v>
      </c>
      <c r="M1052" s="726">
        <v>46265</v>
      </c>
      <c r="N1052" s="769">
        <v>3.0027397260273974</v>
      </c>
      <c r="O1052" s="764">
        <v>68</v>
      </c>
      <c r="P1052" s="764" t="s">
        <v>600</v>
      </c>
      <c r="Q1052" s="767">
        <v>45390.45</v>
      </c>
      <c r="R1052" s="768">
        <v>47027</v>
      </c>
      <c r="S1052" s="122" t="s">
        <v>928</v>
      </c>
      <c r="T1052" s="122"/>
      <c r="U1052" s="246"/>
      <c r="V1052" s="247"/>
    </row>
    <row r="1053" spans="1:22" x14ac:dyDescent="0.25">
      <c r="A1053" s="764">
        <v>4</v>
      </c>
      <c r="B1053" s="764"/>
      <c r="C1053" s="763"/>
      <c r="D1053" s="763" t="s">
        <v>315</v>
      </c>
      <c r="E1053" s="763" t="s">
        <v>303</v>
      </c>
      <c r="F1053" s="763" t="s">
        <v>611</v>
      </c>
      <c r="G1053" s="763" t="s">
        <v>612</v>
      </c>
      <c r="H1053" s="763"/>
      <c r="I1053" s="764" t="s">
        <v>304</v>
      </c>
      <c r="J1053" s="763" t="s">
        <v>316</v>
      </c>
      <c r="K1053" s="765">
        <v>44571</v>
      </c>
      <c r="L1053" s="765">
        <v>45170</v>
      </c>
      <c r="M1053" s="726">
        <v>46265</v>
      </c>
      <c r="N1053" s="769">
        <v>3.0027397260273974</v>
      </c>
      <c r="O1053" s="770">
        <v>68</v>
      </c>
      <c r="P1053" s="770" t="s">
        <v>600</v>
      </c>
      <c r="Q1053" s="767">
        <v>47355</v>
      </c>
      <c r="R1053" s="768">
        <v>47027</v>
      </c>
      <c r="S1053" s="122" t="s">
        <v>777</v>
      </c>
      <c r="T1053" s="122"/>
      <c r="U1053" s="246"/>
      <c r="V1053" s="247"/>
    </row>
    <row r="1054" spans="1:22" x14ac:dyDescent="0.25">
      <c r="A1054" s="763">
        <v>5</v>
      </c>
      <c r="B1054" s="764"/>
      <c r="C1054" s="763"/>
      <c r="D1054" s="763" t="s">
        <v>319</v>
      </c>
      <c r="E1054" s="763" t="s">
        <v>303</v>
      </c>
      <c r="F1054" s="763" t="s">
        <v>611</v>
      </c>
      <c r="G1054" s="763" t="s">
        <v>612</v>
      </c>
      <c r="H1054" s="763" t="s">
        <v>616</v>
      </c>
      <c r="I1054" s="764" t="s">
        <v>304</v>
      </c>
      <c r="J1054" s="763" t="s">
        <v>309</v>
      </c>
      <c r="K1054" s="765">
        <v>44571</v>
      </c>
      <c r="L1054" s="765">
        <v>45170</v>
      </c>
      <c r="M1054" s="726">
        <v>46265</v>
      </c>
      <c r="N1054" s="769">
        <v>3.0027397260273974</v>
      </c>
      <c r="O1054" s="764">
        <v>65</v>
      </c>
      <c r="P1054" s="764" t="s">
        <v>600</v>
      </c>
      <c r="Q1054" s="767">
        <v>21750.75</v>
      </c>
      <c r="R1054" s="768">
        <v>47027</v>
      </c>
      <c r="S1054" s="122" t="s">
        <v>777</v>
      </c>
      <c r="T1054" s="122"/>
      <c r="U1054" s="246"/>
      <c r="V1054" s="247"/>
    </row>
    <row r="1055" spans="1:22" x14ac:dyDescent="0.25">
      <c r="A1055" s="763">
        <v>6</v>
      </c>
      <c r="B1055" s="764"/>
      <c r="C1055" s="763"/>
      <c r="D1055" s="763" t="s">
        <v>325</v>
      </c>
      <c r="E1055" s="763" t="s">
        <v>303</v>
      </c>
      <c r="F1055" s="763" t="s">
        <v>611</v>
      </c>
      <c r="G1055" s="763" t="s">
        <v>612</v>
      </c>
      <c r="H1055" s="763" t="s">
        <v>619</v>
      </c>
      <c r="I1055" s="764" t="s">
        <v>304</v>
      </c>
      <c r="J1055" s="763" t="s">
        <v>305</v>
      </c>
      <c r="K1055" s="765">
        <v>44571</v>
      </c>
      <c r="L1055" s="765">
        <v>45170</v>
      </c>
      <c r="M1055" s="726">
        <v>46265</v>
      </c>
      <c r="N1055" s="766">
        <v>3.0027397260273974</v>
      </c>
      <c r="O1055" s="763">
        <v>60</v>
      </c>
      <c r="P1055" s="764" t="s">
        <v>600</v>
      </c>
      <c r="Q1055" s="767">
        <v>40461.75</v>
      </c>
      <c r="R1055" s="768">
        <v>47027</v>
      </c>
      <c r="S1055" s="122" t="s">
        <v>777</v>
      </c>
      <c r="T1055" s="122"/>
      <c r="U1055" s="246"/>
      <c r="V1055" s="247"/>
    </row>
    <row r="1056" spans="1:22" x14ac:dyDescent="0.25">
      <c r="A1056" s="763">
        <v>7</v>
      </c>
      <c r="B1056" s="764"/>
      <c r="C1056" s="763"/>
      <c r="D1056" s="763" t="s">
        <v>328</v>
      </c>
      <c r="E1056" s="763" t="s">
        <v>303</v>
      </c>
      <c r="F1056" s="763" t="s">
        <v>611</v>
      </c>
      <c r="G1056" s="763" t="s">
        <v>612</v>
      </c>
      <c r="H1056" s="763" t="s">
        <v>621</v>
      </c>
      <c r="I1056" s="764" t="s">
        <v>304</v>
      </c>
      <c r="J1056" s="763" t="s">
        <v>329</v>
      </c>
      <c r="K1056" s="765">
        <v>44571</v>
      </c>
      <c r="L1056" s="765">
        <v>45170</v>
      </c>
      <c r="M1056" s="726">
        <v>46265</v>
      </c>
      <c r="N1056" s="766">
        <v>3.0027397260273974</v>
      </c>
      <c r="O1056" s="763">
        <v>48</v>
      </c>
      <c r="P1056" s="764" t="s">
        <v>600</v>
      </c>
      <c r="Q1056" s="767">
        <v>5587.7955000000002</v>
      </c>
      <c r="R1056" s="768">
        <v>47027</v>
      </c>
      <c r="S1056" s="122" t="s">
        <v>777</v>
      </c>
      <c r="T1056" s="122"/>
      <c r="U1056" s="246"/>
      <c r="V1056" s="247"/>
    </row>
    <row r="1057" spans="1:22" x14ac:dyDescent="0.25">
      <c r="A1057" s="763">
        <v>8</v>
      </c>
      <c r="B1057" s="764"/>
      <c r="C1057" s="763"/>
      <c r="D1057" s="763" t="s">
        <v>332</v>
      </c>
      <c r="E1057" s="763" t="s">
        <v>303</v>
      </c>
      <c r="F1057" s="763" t="s">
        <v>611</v>
      </c>
      <c r="G1057" s="763" t="s">
        <v>612</v>
      </c>
      <c r="H1057" s="763" t="s">
        <v>621</v>
      </c>
      <c r="I1057" s="764" t="s">
        <v>304</v>
      </c>
      <c r="J1057" s="763" t="s">
        <v>333</v>
      </c>
      <c r="K1057" s="765">
        <v>44566</v>
      </c>
      <c r="L1057" s="765">
        <v>45170</v>
      </c>
      <c r="M1057" s="726">
        <v>46265</v>
      </c>
      <c r="N1057" s="766">
        <v>3.0027397260273974</v>
      </c>
      <c r="O1057" s="763">
        <v>35</v>
      </c>
      <c r="P1057" s="764" t="s">
        <v>600</v>
      </c>
      <c r="Q1057" s="767">
        <v>12988.5</v>
      </c>
      <c r="R1057" s="768">
        <v>47027</v>
      </c>
      <c r="S1057" s="122" t="s">
        <v>777</v>
      </c>
      <c r="T1057" s="122"/>
      <c r="U1057" s="246"/>
      <c r="V1057" s="247"/>
    </row>
    <row r="1058" spans="1:22" x14ac:dyDescent="0.25">
      <c r="A1058" s="763">
        <v>9</v>
      </c>
      <c r="B1058" s="764"/>
      <c r="C1058" s="763"/>
      <c r="D1058" s="763" t="s">
        <v>308</v>
      </c>
      <c r="E1058" s="763" t="s">
        <v>303</v>
      </c>
      <c r="F1058" s="763" t="s">
        <v>620</v>
      </c>
      <c r="G1058" s="763"/>
      <c r="H1058" s="763"/>
      <c r="I1058" s="764" t="s">
        <v>336</v>
      </c>
      <c r="J1058" s="763" t="s">
        <v>337</v>
      </c>
      <c r="K1058" s="765">
        <v>44566</v>
      </c>
      <c r="L1058" s="765">
        <v>45170</v>
      </c>
      <c r="M1058" s="726">
        <v>46265</v>
      </c>
      <c r="N1058" s="766">
        <v>3.0027397260273974</v>
      </c>
      <c r="O1058" s="763">
        <v>59</v>
      </c>
      <c r="P1058" s="764" t="s">
        <v>600</v>
      </c>
      <c r="Q1058" s="767">
        <v>69688.5</v>
      </c>
      <c r="R1058" s="768">
        <v>47027</v>
      </c>
      <c r="S1058" s="122" t="s">
        <v>777</v>
      </c>
      <c r="T1058" s="122"/>
      <c r="U1058" s="246"/>
      <c r="V1058" s="247"/>
    </row>
    <row r="1059" spans="1:22" x14ac:dyDescent="0.25">
      <c r="A1059" s="763">
        <v>10</v>
      </c>
      <c r="B1059" s="764"/>
      <c r="C1059" s="763"/>
      <c r="D1059" s="763" t="s">
        <v>340</v>
      </c>
      <c r="E1059" s="763" t="s">
        <v>303</v>
      </c>
      <c r="F1059" s="763" t="s">
        <v>620</v>
      </c>
      <c r="G1059" s="763"/>
      <c r="H1059" s="763"/>
      <c r="I1059" s="764" t="s">
        <v>304</v>
      </c>
      <c r="J1059" s="763" t="s">
        <v>305</v>
      </c>
      <c r="K1059" s="765">
        <v>44571</v>
      </c>
      <c r="L1059" s="765">
        <v>45170</v>
      </c>
      <c r="M1059" s="726">
        <v>46265</v>
      </c>
      <c r="N1059" s="766">
        <v>3.0027397260273974</v>
      </c>
      <c r="O1059" s="763">
        <v>52</v>
      </c>
      <c r="P1059" s="764" t="s">
        <v>600</v>
      </c>
      <c r="Q1059" s="767">
        <v>6688.5</v>
      </c>
      <c r="R1059" s="768">
        <v>47027</v>
      </c>
      <c r="S1059" s="122" t="s">
        <v>777</v>
      </c>
      <c r="T1059" s="122"/>
      <c r="U1059" s="246"/>
      <c r="V1059" s="247"/>
    </row>
    <row r="1060" spans="1:22" x14ac:dyDescent="0.25">
      <c r="A1060" s="763">
        <v>11</v>
      </c>
      <c r="B1060" s="764"/>
      <c r="C1060" s="763"/>
      <c r="D1060" s="763" t="s">
        <v>343</v>
      </c>
      <c r="E1060" s="763" t="s">
        <v>303</v>
      </c>
      <c r="F1060" s="763" t="s">
        <v>611</v>
      </c>
      <c r="G1060" s="763" t="s">
        <v>612</v>
      </c>
      <c r="H1060" s="763" t="s">
        <v>616</v>
      </c>
      <c r="I1060" s="764" t="s">
        <v>304</v>
      </c>
      <c r="J1060" s="763" t="s">
        <v>316</v>
      </c>
      <c r="K1060" s="765">
        <v>44571</v>
      </c>
      <c r="L1060" s="765">
        <v>45170</v>
      </c>
      <c r="M1060" s="726">
        <v>46265</v>
      </c>
      <c r="N1060" s="766">
        <v>3.0027397260273974</v>
      </c>
      <c r="O1060" s="763">
        <v>63</v>
      </c>
      <c r="P1060" s="764" t="s">
        <v>600</v>
      </c>
      <c r="Q1060" s="767">
        <v>38811.15</v>
      </c>
      <c r="R1060" s="768">
        <v>47027</v>
      </c>
      <c r="S1060" s="122" t="s">
        <v>777</v>
      </c>
      <c r="T1060" s="122"/>
      <c r="U1060" s="246"/>
      <c r="V1060" s="247"/>
    </row>
    <row r="1061" spans="1:22" x14ac:dyDescent="0.25">
      <c r="A1061" s="763">
        <v>12</v>
      </c>
      <c r="B1061" s="764"/>
      <c r="C1061" s="763"/>
      <c r="D1061" s="763" t="s">
        <v>346</v>
      </c>
      <c r="E1061" s="763" t="s">
        <v>303</v>
      </c>
      <c r="F1061" s="763" t="s">
        <v>611</v>
      </c>
      <c r="G1061" s="763" t="s">
        <v>612</v>
      </c>
      <c r="H1061" s="763"/>
      <c r="I1061" s="764" t="s">
        <v>304</v>
      </c>
      <c r="J1061" s="763" t="s">
        <v>333</v>
      </c>
      <c r="K1061" s="765">
        <v>44608</v>
      </c>
      <c r="L1061" s="765">
        <v>45170</v>
      </c>
      <c r="M1061" s="726">
        <v>46265</v>
      </c>
      <c r="N1061" s="766">
        <v>3.0027397260273974</v>
      </c>
      <c r="O1061" s="763">
        <v>66</v>
      </c>
      <c r="P1061" s="764" t="s">
        <v>600</v>
      </c>
      <c r="Q1061" s="767">
        <v>45013.5</v>
      </c>
      <c r="R1061" s="768">
        <v>47027</v>
      </c>
      <c r="S1061" s="122" t="s">
        <v>777</v>
      </c>
      <c r="T1061" s="122"/>
      <c r="U1061" s="246"/>
      <c r="V1061" s="247"/>
    </row>
    <row r="1062" spans="1:22" x14ac:dyDescent="0.25">
      <c r="A1062" s="763">
        <v>13</v>
      </c>
      <c r="B1062" s="764"/>
      <c r="C1062" s="763"/>
      <c r="D1062" s="763" t="s">
        <v>349</v>
      </c>
      <c r="E1062" s="763" t="s">
        <v>303</v>
      </c>
      <c r="F1062" s="763" t="s">
        <v>620</v>
      </c>
      <c r="G1062" s="763"/>
      <c r="H1062" s="763"/>
      <c r="I1062" s="764" t="s">
        <v>304</v>
      </c>
      <c r="J1062" s="763" t="s">
        <v>333</v>
      </c>
      <c r="K1062" s="765">
        <v>44816</v>
      </c>
      <c r="L1062" s="765">
        <v>45170</v>
      </c>
      <c r="M1062" s="726">
        <v>46265</v>
      </c>
      <c r="N1062" s="766">
        <v>3.0027397260273974</v>
      </c>
      <c r="O1062" s="763">
        <v>55</v>
      </c>
      <c r="P1062" s="764" t="s">
        <v>600</v>
      </c>
      <c r="Q1062" s="767">
        <v>26638.5</v>
      </c>
      <c r="R1062" s="768">
        <v>47027</v>
      </c>
      <c r="S1062" s="122" t="s">
        <v>777</v>
      </c>
      <c r="T1062" s="122"/>
      <c r="U1062" s="246"/>
      <c r="V1062" s="247"/>
    </row>
    <row r="1063" spans="1:22" x14ac:dyDescent="0.25">
      <c r="A1063" s="763">
        <v>14</v>
      </c>
      <c r="B1063" s="764"/>
      <c r="C1063" s="763"/>
      <c r="D1063" s="763" t="s">
        <v>352</v>
      </c>
      <c r="E1063" s="763" t="s">
        <v>303</v>
      </c>
      <c r="F1063" s="763" t="s">
        <v>611</v>
      </c>
      <c r="G1063" s="763" t="s">
        <v>612</v>
      </c>
      <c r="H1063" s="763"/>
      <c r="I1063" s="764" t="s">
        <v>304</v>
      </c>
      <c r="J1063" s="763" t="s">
        <v>333</v>
      </c>
      <c r="K1063" s="765">
        <v>44809</v>
      </c>
      <c r="L1063" s="765">
        <v>45170</v>
      </c>
      <c r="M1063" s="726">
        <v>46265</v>
      </c>
      <c r="N1063" s="766">
        <v>3.0027397260273974</v>
      </c>
      <c r="O1063" s="763">
        <v>38</v>
      </c>
      <c r="P1063" s="764" t="s">
        <v>600</v>
      </c>
      <c r="Q1063" s="767">
        <v>26638.5</v>
      </c>
      <c r="R1063" s="768">
        <v>47027</v>
      </c>
      <c r="S1063" s="122" t="s">
        <v>777</v>
      </c>
      <c r="T1063" s="122"/>
      <c r="U1063" s="246"/>
      <c r="V1063" s="247"/>
    </row>
    <row r="1064" spans="1:22" x14ac:dyDescent="0.25">
      <c r="A1064" s="763">
        <v>15</v>
      </c>
      <c r="B1064" s="764"/>
      <c r="C1064" s="763"/>
      <c r="D1064" s="763" t="s">
        <v>355</v>
      </c>
      <c r="E1064" s="763" t="s">
        <v>303</v>
      </c>
      <c r="F1064" s="763" t="s">
        <v>620</v>
      </c>
      <c r="G1064" s="763"/>
      <c r="H1064" s="763"/>
      <c r="I1064" s="764" t="s">
        <v>304</v>
      </c>
      <c r="J1064" s="763" t="s">
        <v>356</v>
      </c>
      <c r="K1064" s="765">
        <v>44831</v>
      </c>
      <c r="L1064" s="765">
        <v>45170</v>
      </c>
      <c r="M1064" s="726">
        <v>46265</v>
      </c>
      <c r="N1064" s="766">
        <v>3.0027397260273974</v>
      </c>
      <c r="O1064" s="763">
        <v>39</v>
      </c>
      <c r="P1064" s="764" t="s">
        <v>600</v>
      </c>
      <c r="Q1064" s="767">
        <v>26638.5</v>
      </c>
      <c r="R1064" s="768">
        <v>47027</v>
      </c>
      <c r="S1064" s="122" t="s">
        <v>777</v>
      </c>
      <c r="T1064" s="122"/>
      <c r="U1064" s="246"/>
      <c r="V1064" s="247"/>
    </row>
    <row r="1065" spans="1:22" x14ac:dyDescent="0.25">
      <c r="A1065" s="763">
        <v>16</v>
      </c>
      <c r="B1065" s="764"/>
      <c r="C1065" s="763"/>
      <c r="D1065" s="763" t="s">
        <v>359</v>
      </c>
      <c r="E1065" s="763" t="s">
        <v>303</v>
      </c>
      <c r="F1065" s="763" t="s">
        <v>620</v>
      </c>
      <c r="G1065" s="763"/>
      <c r="H1065" s="763"/>
      <c r="I1065" s="764" t="s">
        <v>304</v>
      </c>
      <c r="J1065" s="763" t="s">
        <v>333</v>
      </c>
      <c r="K1065" s="765">
        <v>44970</v>
      </c>
      <c r="L1065" s="765">
        <v>45170</v>
      </c>
      <c r="M1065" s="726">
        <v>46265</v>
      </c>
      <c r="N1065" s="766">
        <v>3.0027397260273974</v>
      </c>
      <c r="O1065" s="763">
        <v>39</v>
      </c>
      <c r="P1065" s="764" t="s">
        <v>600</v>
      </c>
      <c r="Q1065" s="767">
        <v>21388.5</v>
      </c>
      <c r="R1065" s="768">
        <v>47027</v>
      </c>
      <c r="S1065" s="122" t="s">
        <v>777</v>
      </c>
      <c r="T1065" s="122"/>
      <c r="U1065" s="246"/>
      <c r="V1065" s="247"/>
    </row>
    <row r="1066" spans="1:22" x14ac:dyDescent="0.25">
      <c r="A1066" s="764">
        <v>17</v>
      </c>
      <c r="B1066" s="764"/>
      <c r="C1066" s="763"/>
      <c r="D1066" s="763" t="s">
        <v>362</v>
      </c>
      <c r="E1066" s="763" t="s">
        <v>303</v>
      </c>
      <c r="F1066" s="763" t="s">
        <v>620</v>
      </c>
      <c r="G1066" s="763"/>
      <c r="H1066" s="763"/>
      <c r="I1066" s="764" t="s">
        <v>304</v>
      </c>
      <c r="J1066" s="763" t="s">
        <v>305</v>
      </c>
      <c r="K1066" s="765">
        <v>45152</v>
      </c>
      <c r="L1066" s="765">
        <v>45170</v>
      </c>
      <c r="M1066" s="726">
        <v>46265</v>
      </c>
      <c r="N1066" s="769">
        <v>3.0027397260273974</v>
      </c>
      <c r="O1066" s="764">
        <v>45</v>
      </c>
      <c r="P1066" s="764" t="s">
        <v>600</v>
      </c>
      <c r="Q1066" s="740">
        <v>29138.5</v>
      </c>
      <c r="R1066" s="768">
        <v>47027</v>
      </c>
      <c r="S1066" s="122" t="s">
        <v>777</v>
      </c>
      <c r="T1066" s="122"/>
      <c r="U1066" s="246"/>
      <c r="V1066" s="247"/>
    </row>
    <row r="1067" spans="1:22" x14ac:dyDescent="0.25">
      <c r="A1067" s="763">
        <v>18</v>
      </c>
      <c r="B1067" s="764"/>
      <c r="C1067" s="763"/>
      <c r="D1067" s="763" t="s">
        <v>359</v>
      </c>
      <c r="E1067" s="763" t="s">
        <v>303</v>
      </c>
      <c r="F1067" s="763" t="s">
        <v>611</v>
      </c>
      <c r="G1067" s="763" t="s">
        <v>612</v>
      </c>
      <c r="H1067" s="763" t="s">
        <v>616</v>
      </c>
      <c r="I1067" s="764" t="s">
        <v>304</v>
      </c>
      <c r="J1067" s="763" t="s">
        <v>333</v>
      </c>
      <c r="K1067" s="765">
        <v>45236</v>
      </c>
      <c r="L1067" s="765">
        <v>45236</v>
      </c>
      <c r="M1067" s="726">
        <v>46265</v>
      </c>
      <c r="N1067" s="766">
        <v>2.8219178082191783</v>
      </c>
      <c r="O1067" s="763">
        <v>37</v>
      </c>
      <c r="P1067" s="764" t="s">
        <v>600</v>
      </c>
      <c r="Q1067" s="767">
        <v>25063.5</v>
      </c>
      <c r="R1067" s="768">
        <v>47027</v>
      </c>
      <c r="S1067" s="122" t="s">
        <v>777</v>
      </c>
      <c r="T1067" s="122"/>
      <c r="U1067" s="246"/>
      <c r="V1067" s="247"/>
    </row>
    <row r="1068" spans="1:22" x14ac:dyDescent="0.25">
      <c r="A1068" s="763">
        <v>19</v>
      </c>
      <c r="B1068" s="764"/>
      <c r="C1068" s="763"/>
      <c r="D1068" s="763" t="s">
        <v>367</v>
      </c>
      <c r="E1068" s="763" t="s">
        <v>303</v>
      </c>
      <c r="F1068" s="763" t="s">
        <v>611</v>
      </c>
      <c r="G1068" s="763" t="s">
        <v>612</v>
      </c>
      <c r="H1068" s="763"/>
      <c r="I1068" s="764" t="s">
        <v>304</v>
      </c>
      <c r="J1068" s="763" t="s">
        <v>368</v>
      </c>
      <c r="K1068" s="765">
        <v>45411</v>
      </c>
      <c r="L1068" s="765">
        <v>45411</v>
      </c>
      <c r="M1068" s="726">
        <v>46265</v>
      </c>
      <c r="N1068" s="766">
        <v>2.3424657534246576</v>
      </c>
      <c r="O1068" s="763">
        <v>59</v>
      </c>
      <c r="P1068" s="764" t="s">
        <v>600</v>
      </c>
      <c r="Q1068" s="767">
        <v>68638.5</v>
      </c>
      <c r="R1068" s="768">
        <v>47027</v>
      </c>
      <c r="S1068" s="122" t="s">
        <v>777</v>
      </c>
      <c r="T1068" s="122"/>
      <c r="U1068" s="246"/>
      <c r="V1068" s="247"/>
    </row>
    <row r="1069" spans="1:22" x14ac:dyDescent="0.25">
      <c r="A1069" s="763">
        <v>20</v>
      </c>
      <c r="B1069" s="764"/>
      <c r="C1069" s="763"/>
      <c r="D1069" s="763" t="s">
        <v>371</v>
      </c>
      <c r="E1069" s="763" t="s">
        <v>303</v>
      </c>
      <c r="F1069" s="763" t="s">
        <v>611</v>
      </c>
      <c r="G1069" s="763"/>
      <c r="H1069" s="763" t="s">
        <v>621</v>
      </c>
      <c r="I1069" s="764" t="s">
        <v>304</v>
      </c>
      <c r="J1069" s="763" t="s">
        <v>333</v>
      </c>
      <c r="K1069" s="765">
        <v>45454</v>
      </c>
      <c r="L1069" s="765">
        <v>45454</v>
      </c>
      <c r="M1069" s="726">
        <v>46265</v>
      </c>
      <c r="N1069" s="766">
        <v>2.2246575342465755</v>
      </c>
      <c r="O1069" s="763">
        <v>38</v>
      </c>
      <c r="P1069" s="764" t="s">
        <v>600</v>
      </c>
      <c r="Q1069" s="767">
        <v>35038.5</v>
      </c>
      <c r="R1069" s="768">
        <v>47027</v>
      </c>
      <c r="S1069" s="122" t="s">
        <v>777</v>
      </c>
      <c r="T1069" s="122"/>
      <c r="U1069" s="246"/>
      <c r="V1069" s="247"/>
    </row>
    <row r="1070" spans="1:22" x14ac:dyDescent="0.25">
      <c r="A1070" s="763">
        <v>21</v>
      </c>
      <c r="B1070" s="764"/>
      <c r="C1070" s="763"/>
      <c r="D1070" s="763" t="s">
        <v>374</v>
      </c>
      <c r="E1070" s="763" t="s">
        <v>303</v>
      </c>
      <c r="F1070" s="763" t="s">
        <v>620</v>
      </c>
      <c r="G1070" s="763"/>
      <c r="H1070" s="763"/>
      <c r="I1070" s="764" t="s">
        <v>304</v>
      </c>
      <c r="J1070" s="763" t="s">
        <v>333</v>
      </c>
      <c r="K1070" s="765">
        <v>45600</v>
      </c>
      <c r="L1070" s="765">
        <v>45600</v>
      </c>
      <c r="M1070" s="726">
        <v>46265</v>
      </c>
      <c r="N1070" s="766">
        <v>1.8246575342465754</v>
      </c>
      <c r="O1070" s="763">
        <v>65</v>
      </c>
      <c r="P1070" s="764" t="s">
        <v>600</v>
      </c>
      <c r="Q1070" s="767">
        <v>44488.5</v>
      </c>
      <c r="R1070" s="768">
        <v>47027</v>
      </c>
      <c r="S1070" s="122" t="s">
        <v>777</v>
      </c>
      <c r="T1070" s="122"/>
      <c r="U1070" s="246"/>
      <c r="V1070" s="247"/>
    </row>
    <row r="1071" spans="1:22" x14ac:dyDescent="0.25">
      <c r="A1071" s="763">
        <v>22</v>
      </c>
      <c r="B1071" s="764"/>
      <c r="C1071" s="763"/>
      <c r="D1071" s="763" t="s">
        <v>380</v>
      </c>
      <c r="E1071" s="763" t="s">
        <v>303</v>
      </c>
      <c r="F1071" s="763" t="s">
        <v>611</v>
      </c>
      <c r="G1071" s="763" t="s">
        <v>612</v>
      </c>
      <c r="H1071" s="763" t="s">
        <v>616</v>
      </c>
      <c r="I1071" s="764" t="s">
        <v>304</v>
      </c>
      <c r="J1071" s="763" t="s">
        <v>309</v>
      </c>
      <c r="K1071" s="765">
        <v>45677</v>
      </c>
      <c r="L1071" s="765">
        <v>45677</v>
      </c>
      <c r="M1071" s="726">
        <v>46265</v>
      </c>
      <c r="N1071" s="766">
        <v>1.6136986301369862</v>
      </c>
      <c r="O1071" s="763">
        <v>65</v>
      </c>
      <c r="P1071" s="764" t="s">
        <v>600</v>
      </c>
      <c r="Q1071" s="767">
        <v>52888.5</v>
      </c>
      <c r="R1071" s="768">
        <v>47027</v>
      </c>
      <c r="S1071" s="122" t="s">
        <v>777</v>
      </c>
      <c r="T1071" s="122"/>
      <c r="U1071" s="246"/>
      <c r="V1071" s="247"/>
    </row>
    <row r="1072" spans="1:22" x14ac:dyDescent="0.25">
      <c r="A1072" s="763">
        <v>23</v>
      </c>
      <c r="B1072" s="764"/>
      <c r="C1072" s="763"/>
      <c r="D1072" s="763" t="s">
        <v>384</v>
      </c>
      <c r="E1072" s="763" t="s">
        <v>303</v>
      </c>
      <c r="F1072" s="763" t="s">
        <v>611</v>
      </c>
      <c r="G1072" s="763"/>
      <c r="H1072" s="763"/>
      <c r="I1072" s="764" t="s">
        <v>304</v>
      </c>
      <c r="J1072" s="763" t="s">
        <v>333</v>
      </c>
      <c r="K1072" s="765">
        <v>45831</v>
      </c>
      <c r="L1072" s="765">
        <v>45831</v>
      </c>
      <c r="M1072" s="726">
        <v>46265</v>
      </c>
      <c r="N1072" s="766">
        <v>1.1917808219178083</v>
      </c>
      <c r="O1072" s="763">
        <v>40</v>
      </c>
      <c r="P1072" s="764" t="s">
        <v>600</v>
      </c>
      <c r="Q1072" s="767">
        <v>31888.5</v>
      </c>
      <c r="R1072" s="768">
        <v>47027</v>
      </c>
      <c r="S1072" s="122" t="s">
        <v>777</v>
      </c>
      <c r="T1072" s="122"/>
      <c r="U1072" s="246"/>
      <c r="V1072" s="247"/>
    </row>
    <row r="1073" spans="1:22" x14ac:dyDescent="0.25">
      <c r="A1073" s="764">
        <v>24</v>
      </c>
      <c r="B1073" s="391"/>
      <c r="C1073" s="763"/>
      <c r="D1073" s="763" t="s">
        <v>386</v>
      </c>
      <c r="E1073" s="763" t="s">
        <v>303</v>
      </c>
      <c r="F1073" s="763" t="s">
        <v>620</v>
      </c>
      <c r="G1073" s="763"/>
      <c r="H1073" s="763"/>
      <c r="I1073" s="764" t="s">
        <v>304</v>
      </c>
      <c r="J1073" s="763" t="s">
        <v>333</v>
      </c>
      <c r="K1073" s="765">
        <v>45887</v>
      </c>
      <c r="L1073" s="765">
        <v>45887</v>
      </c>
      <c r="M1073" s="726">
        <v>46265</v>
      </c>
      <c r="N1073" s="769">
        <v>1.0383561643835617</v>
      </c>
      <c r="O1073" s="763"/>
      <c r="P1073" s="764" t="s">
        <v>600</v>
      </c>
      <c r="Q1073" s="740">
        <v>23388.5</v>
      </c>
      <c r="R1073" s="768">
        <v>47027</v>
      </c>
      <c r="S1073" s="122" t="s">
        <v>777</v>
      </c>
      <c r="T1073" s="122"/>
      <c r="U1073" s="246"/>
      <c r="V1073" s="247"/>
    </row>
    <row r="1074" spans="1:22" x14ac:dyDescent="0.25">
      <c r="A1074" s="763">
        <v>25</v>
      </c>
      <c r="B1074" s="391"/>
      <c r="C1074" s="763"/>
      <c r="D1074" s="763" t="s">
        <v>388</v>
      </c>
      <c r="E1074" s="763" t="s">
        <v>303</v>
      </c>
      <c r="F1074" s="763" t="s">
        <v>620</v>
      </c>
      <c r="G1074" s="763"/>
      <c r="H1074" s="763"/>
      <c r="I1074" s="764" t="s">
        <v>389</v>
      </c>
      <c r="J1074" s="763" t="s">
        <v>333</v>
      </c>
      <c r="K1074" s="765">
        <v>45873</v>
      </c>
      <c r="L1074" s="765">
        <v>45873</v>
      </c>
      <c r="M1074" s="726">
        <v>46265</v>
      </c>
      <c r="N1074" s="766">
        <v>1.0767123287671232</v>
      </c>
      <c r="O1074" s="763"/>
      <c r="P1074" s="764" t="s">
        <v>600</v>
      </c>
      <c r="Q1074" s="767">
        <v>31888.5</v>
      </c>
      <c r="R1074" s="768">
        <v>47027</v>
      </c>
      <c r="S1074" s="122" t="s">
        <v>777</v>
      </c>
      <c r="T1074" s="122"/>
      <c r="U1074" s="246"/>
      <c r="V1074" s="247"/>
    </row>
    <row r="1075" spans="1:22" x14ac:dyDescent="0.25">
      <c r="A1075" s="763">
        <v>26</v>
      </c>
      <c r="B1075" s="391"/>
      <c r="C1075" s="763"/>
      <c r="D1075" s="763" t="s">
        <v>391</v>
      </c>
      <c r="E1075" s="763" t="s">
        <v>303</v>
      </c>
      <c r="F1075" s="763" t="s">
        <v>620</v>
      </c>
      <c r="G1075" s="763"/>
      <c r="H1075" s="763"/>
      <c r="I1075" s="764" t="s">
        <v>304</v>
      </c>
      <c r="J1075" s="763" t="s">
        <v>333</v>
      </c>
      <c r="K1075" s="765">
        <v>45901</v>
      </c>
      <c r="L1075" s="765">
        <v>45901</v>
      </c>
      <c r="M1075" s="726">
        <v>46265</v>
      </c>
      <c r="N1075" s="766">
        <v>1</v>
      </c>
      <c r="O1075" s="763"/>
      <c r="P1075" s="764" t="s">
        <v>600</v>
      </c>
      <c r="Q1075" s="767">
        <v>18238.5</v>
      </c>
      <c r="R1075" s="768">
        <v>47027</v>
      </c>
      <c r="S1075" s="122" t="s">
        <v>777</v>
      </c>
      <c r="T1075" s="122"/>
      <c r="U1075" s="246"/>
      <c r="V1075" s="247"/>
    </row>
    <row r="1076" spans="1:22" x14ac:dyDescent="0.25">
      <c r="A1076" s="763">
        <v>27</v>
      </c>
      <c r="B1076" s="391"/>
      <c r="C1076" s="763"/>
      <c r="D1076" s="763" t="s">
        <v>395</v>
      </c>
      <c r="E1076" s="763" t="s">
        <v>303</v>
      </c>
      <c r="F1076" s="763" t="s">
        <v>611</v>
      </c>
      <c r="G1076" s="763"/>
      <c r="H1076" s="763" t="s">
        <v>616</v>
      </c>
      <c r="I1076" s="764" t="s">
        <v>304</v>
      </c>
      <c r="J1076" s="763" t="s">
        <v>333</v>
      </c>
      <c r="K1076" s="765">
        <v>45978</v>
      </c>
      <c r="L1076" s="765">
        <v>45978</v>
      </c>
      <c r="M1076" s="726">
        <v>46265</v>
      </c>
      <c r="N1076" s="766">
        <v>0.78904109589041094</v>
      </c>
      <c r="O1076" s="763"/>
      <c r="P1076" s="764" t="s">
        <v>600</v>
      </c>
      <c r="Q1076" s="767">
        <v>27688.5</v>
      </c>
      <c r="R1076" s="768">
        <v>47027</v>
      </c>
      <c r="S1076" s="122" t="s">
        <v>777</v>
      </c>
      <c r="T1076" s="122"/>
      <c r="U1076" s="246"/>
      <c r="V1076" s="247"/>
    </row>
    <row r="1077" spans="1:22" x14ac:dyDescent="0.25">
      <c r="A1077" s="763">
        <v>28</v>
      </c>
      <c r="B1077" s="391"/>
      <c r="C1077" s="763"/>
      <c r="D1077" s="763" t="s">
        <v>397</v>
      </c>
      <c r="E1077" s="763" t="s">
        <v>303</v>
      </c>
      <c r="F1077" s="763" t="s">
        <v>620</v>
      </c>
      <c r="G1077" s="763"/>
      <c r="H1077" s="763"/>
      <c r="I1077" s="764" t="s">
        <v>304</v>
      </c>
      <c r="J1077" s="763" t="s">
        <v>333</v>
      </c>
      <c r="K1077" s="765">
        <v>46006</v>
      </c>
      <c r="L1077" s="765">
        <v>46006</v>
      </c>
      <c r="M1077" s="726">
        <v>46265</v>
      </c>
      <c r="N1077" s="766">
        <v>0.71232876712328763</v>
      </c>
      <c r="O1077" s="763"/>
      <c r="P1077" s="764" t="s">
        <v>600</v>
      </c>
      <c r="Q1077" s="767">
        <v>31888.5</v>
      </c>
      <c r="R1077" s="768">
        <v>47027</v>
      </c>
      <c r="S1077" s="122" t="s">
        <v>777</v>
      </c>
      <c r="T1077" s="122"/>
      <c r="U1077" s="246"/>
      <c r="V1077" s="247"/>
    </row>
    <row r="1078" spans="1:22" x14ac:dyDescent="0.25">
      <c r="A1078" s="763">
        <v>29</v>
      </c>
      <c r="B1078" s="391"/>
      <c r="C1078" s="763"/>
      <c r="D1078" s="763" t="s">
        <v>399</v>
      </c>
      <c r="E1078" s="763" t="s">
        <v>303</v>
      </c>
      <c r="F1078" s="763" t="s">
        <v>620</v>
      </c>
      <c r="G1078" s="763"/>
      <c r="H1078" s="763"/>
      <c r="I1078" s="764" t="s">
        <v>304</v>
      </c>
      <c r="J1078" s="763" t="s">
        <v>356</v>
      </c>
      <c r="K1078" s="765">
        <v>46006</v>
      </c>
      <c r="L1078" s="765">
        <v>46006</v>
      </c>
      <c r="M1078" s="726">
        <v>46265</v>
      </c>
      <c r="N1078" s="766">
        <v>0.71232876712328763</v>
      </c>
      <c r="O1078" s="763"/>
      <c r="P1078" s="764" t="s">
        <v>600</v>
      </c>
      <c r="Q1078" s="767">
        <v>21388.5</v>
      </c>
      <c r="R1078" s="768">
        <v>47027</v>
      </c>
      <c r="S1078" s="122" t="s">
        <v>777</v>
      </c>
      <c r="T1078" s="122"/>
      <c r="U1078" s="246"/>
      <c r="V1078" s="247"/>
    </row>
    <row r="1079" spans="1:22" x14ac:dyDescent="0.25">
      <c r="A1079" s="763">
        <v>30</v>
      </c>
      <c r="B1079" s="422"/>
      <c r="C1079" s="763"/>
      <c r="D1079" s="763" t="s">
        <v>381</v>
      </c>
      <c r="E1079" s="763"/>
      <c r="F1079" s="763" t="s">
        <v>611</v>
      </c>
      <c r="G1079" s="763" t="s">
        <v>612</v>
      </c>
      <c r="H1079" s="763" t="s">
        <v>616</v>
      </c>
      <c r="I1079" s="764"/>
      <c r="J1079" s="763" t="s">
        <v>309</v>
      </c>
      <c r="K1079" s="765">
        <v>46055</v>
      </c>
      <c r="L1079" s="765">
        <v>46055</v>
      </c>
      <c r="M1079" s="726">
        <v>46265</v>
      </c>
      <c r="N1079" s="766">
        <v>0.57808219178082187</v>
      </c>
      <c r="O1079" s="763"/>
      <c r="P1079" s="764" t="s">
        <v>600</v>
      </c>
      <c r="Q1079" s="767">
        <v>16138.5</v>
      </c>
      <c r="R1079" s="768">
        <v>47027</v>
      </c>
      <c r="S1079" s="122" t="s">
        <v>777</v>
      </c>
      <c r="T1079" s="122"/>
      <c r="U1079" s="246"/>
      <c r="V1079" s="247"/>
    </row>
    <row r="1080" spans="1:22" x14ac:dyDescent="0.25">
      <c r="A1080" s="763">
        <v>31</v>
      </c>
      <c r="B1080" s="422"/>
      <c r="C1080" s="763"/>
      <c r="D1080" s="763" t="s">
        <v>352</v>
      </c>
      <c r="E1080" s="763"/>
      <c r="F1080" s="763" t="s">
        <v>611</v>
      </c>
      <c r="G1080" s="763" t="s">
        <v>612</v>
      </c>
      <c r="H1080" s="763" t="s">
        <v>616</v>
      </c>
      <c r="I1080" s="764"/>
      <c r="J1080" s="763" t="s">
        <v>356</v>
      </c>
      <c r="K1080" s="765">
        <v>46083</v>
      </c>
      <c r="L1080" s="765">
        <v>46083</v>
      </c>
      <c r="M1080" s="726">
        <v>46265</v>
      </c>
      <c r="N1080" s="766">
        <v>0.50136986301369868</v>
      </c>
      <c r="O1080" s="763"/>
      <c r="P1080" s="764" t="s">
        <v>600</v>
      </c>
      <c r="Q1080" s="767">
        <v>16138.5</v>
      </c>
      <c r="R1080" s="768">
        <v>47027</v>
      </c>
      <c r="S1080" s="122" t="s">
        <v>777</v>
      </c>
      <c r="T1080" s="122"/>
      <c r="U1080" s="246"/>
      <c r="V1080" s="247"/>
    </row>
    <row r="1081" spans="1:22" x14ac:dyDescent="0.25">
      <c r="A1081" s="763">
        <v>32</v>
      </c>
      <c r="B1081" s="422"/>
      <c r="C1081" s="763"/>
      <c r="D1081" s="763" t="s">
        <v>414</v>
      </c>
      <c r="E1081" s="763"/>
      <c r="F1081" s="763" t="s">
        <v>620</v>
      </c>
      <c r="G1081" s="763"/>
      <c r="H1081" s="763"/>
      <c r="I1081" s="764"/>
      <c r="J1081" s="763" t="s">
        <v>333</v>
      </c>
      <c r="K1081" s="765">
        <v>46104</v>
      </c>
      <c r="L1081" s="765">
        <v>46104</v>
      </c>
      <c r="M1081" s="726">
        <v>46265</v>
      </c>
      <c r="N1081" s="766">
        <v>0.44383561643835617</v>
      </c>
      <c r="O1081" s="763"/>
      <c r="P1081" s="764" t="s">
        <v>600</v>
      </c>
      <c r="Q1081" s="767">
        <v>35038.5</v>
      </c>
      <c r="R1081" s="768">
        <v>47027</v>
      </c>
      <c r="S1081" s="122" t="s">
        <v>777</v>
      </c>
      <c r="T1081" s="122"/>
      <c r="U1081" s="246"/>
      <c r="V1081" s="247"/>
    </row>
    <row r="1082" spans="1:22" x14ac:dyDescent="0.25">
      <c r="A1082" s="763">
        <v>33</v>
      </c>
      <c r="B1082" s="422"/>
      <c r="C1082" s="763"/>
      <c r="D1082" s="763" t="s">
        <v>648</v>
      </c>
      <c r="E1082" s="763"/>
      <c r="F1082" s="763"/>
      <c r="G1082" s="763"/>
      <c r="H1082" s="763"/>
      <c r="I1082" s="764"/>
      <c r="J1082" s="763" t="s">
        <v>650</v>
      </c>
      <c r="K1082" s="765">
        <v>46155</v>
      </c>
      <c r="L1082" s="765"/>
      <c r="M1082" s="726"/>
      <c r="N1082" s="766">
        <v>2.7397260273972603E-3</v>
      </c>
      <c r="O1082" s="763"/>
      <c r="P1082" s="764" t="s">
        <v>600</v>
      </c>
      <c r="Q1082" s="767">
        <v>37138.5</v>
      </c>
      <c r="R1082" s="768">
        <v>47027</v>
      </c>
      <c r="S1082" s="122" t="s">
        <v>777</v>
      </c>
      <c r="T1082" s="122"/>
      <c r="U1082" s="246"/>
      <c r="V1082" s="247"/>
    </row>
    <row r="1083" spans="1:22" x14ac:dyDescent="0.25">
      <c r="A1083" s="763">
        <v>34</v>
      </c>
      <c r="B1083" s="422"/>
      <c r="C1083" s="763"/>
      <c r="D1083" s="763" t="s">
        <v>649</v>
      </c>
      <c r="E1083" s="763"/>
      <c r="F1083" s="763"/>
      <c r="G1083" s="763"/>
      <c r="H1083" s="763"/>
      <c r="I1083" s="764"/>
      <c r="J1083" s="763" t="s">
        <v>650</v>
      </c>
      <c r="K1083" s="765">
        <v>46132</v>
      </c>
      <c r="L1083" s="765"/>
      <c r="M1083" s="726"/>
      <c r="N1083" s="766">
        <v>2.7397260273972603E-3</v>
      </c>
      <c r="O1083" s="763"/>
      <c r="P1083" s="764" t="s">
        <v>600</v>
      </c>
      <c r="Q1083" s="767">
        <v>40288.5</v>
      </c>
      <c r="R1083" s="768">
        <v>47027</v>
      </c>
      <c r="S1083" s="122" t="s">
        <v>777</v>
      </c>
      <c r="T1083" s="122"/>
      <c r="U1083" s="246"/>
      <c r="V1083" s="247"/>
    </row>
    <row r="1084" spans="1:22" x14ac:dyDescent="0.25">
      <c r="A1084" s="763">
        <v>35</v>
      </c>
      <c r="B1084" s="764"/>
      <c r="C1084" s="763"/>
      <c r="D1084" s="763" t="s">
        <v>416</v>
      </c>
      <c r="E1084" s="763"/>
      <c r="F1084" s="763" t="s">
        <v>611</v>
      </c>
      <c r="G1084" s="763"/>
      <c r="H1084" s="763"/>
      <c r="I1084" s="764"/>
      <c r="J1084" s="763"/>
      <c r="K1084" s="765">
        <v>46211</v>
      </c>
      <c r="L1084" s="765"/>
      <c r="M1084" s="726"/>
      <c r="N1084" s="763"/>
      <c r="O1084" s="763"/>
      <c r="P1084" s="764" t="s">
        <v>600</v>
      </c>
      <c r="Q1084" s="767">
        <v>40288.5</v>
      </c>
      <c r="R1084" s="768">
        <v>47027</v>
      </c>
      <c r="S1084" s="122" t="s">
        <v>777</v>
      </c>
      <c r="T1084" s="122"/>
      <c r="U1084" s="246"/>
      <c r="V1084" s="247"/>
    </row>
    <row r="1085" spans="1:22" x14ac:dyDescent="0.25">
      <c r="A1085" s="747">
        <v>1</v>
      </c>
      <c r="B1085" s="748"/>
      <c r="C1085" s="747"/>
      <c r="D1085" s="747" t="s">
        <v>302</v>
      </c>
      <c r="E1085" s="747" t="s">
        <v>303</v>
      </c>
      <c r="F1085" s="747" t="s">
        <v>611</v>
      </c>
      <c r="G1085" s="747" t="s">
        <v>612</v>
      </c>
      <c r="H1085" s="747"/>
      <c r="I1085" s="748" t="s">
        <v>304</v>
      </c>
      <c r="J1085" s="747" t="s">
        <v>305</v>
      </c>
      <c r="K1085" s="749">
        <v>44566</v>
      </c>
      <c r="L1085" s="749">
        <v>45170</v>
      </c>
      <c r="M1085" s="726">
        <v>46265</v>
      </c>
      <c r="N1085" s="750">
        <v>3.0027397260273974</v>
      </c>
      <c r="O1085" s="747">
        <v>65</v>
      </c>
      <c r="P1085" s="748" t="s">
        <v>600</v>
      </c>
      <c r="Q1085" s="751">
        <v>33988.5</v>
      </c>
      <c r="R1085" s="752">
        <v>47058</v>
      </c>
      <c r="S1085" s="122" t="s">
        <v>777</v>
      </c>
      <c r="T1085" s="423">
        <v>510559.0575</v>
      </c>
      <c r="U1085" s="246"/>
      <c r="V1085" s="247"/>
    </row>
    <row r="1086" spans="1:22" x14ac:dyDescent="0.25">
      <c r="A1086" s="747">
        <v>2</v>
      </c>
      <c r="B1086" s="748"/>
      <c r="C1086" s="747"/>
      <c r="D1086" s="747" t="s">
        <v>308</v>
      </c>
      <c r="E1086" s="747" t="s">
        <v>303</v>
      </c>
      <c r="F1086" s="747" t="s">
        <v>611</v>
      </c>
      <c r="G1086" s="747" t="s">
        <v>612</v>
      </c>
      <c r="H1086" s="747" t="s">
        <v>616</v>
      </c>
      <c r="I1086" s="748" t="s">
        <v>304</v>
      </c>
      <c r="J1086" s="747" t="s">
        <v>309</v>
      </c>
      <c r="K1086" s="749">
        <v>44571</v>
      </c>
      <c r="L1086" s="749">
        <v>45170</v>
      </c>
      <c r="M1086" s="726">
        <v>46265</v>
      </c>
      <c r="N1086" s="750">
        <v>3.0027397260273974</v>
      </c>
      <c r="O1086" s="747">
        <v>68</v>
      </c>
      <c r="P1086" s="748" t="s">
        <v>600</v>
      </c>
      <c r="Q1086" s="751">
        <v>55116.6</v>
      </c>
      <c r="R1086" s="752">
        <v>47058</v>
      </c>
      <c r="S1086" s="122" t="s">
        <v>777</v>
      </c>
      <c r="T1086" s="122"/>
      <c r="U1086" s="246"/>
      <c r="V1086" s="247"/>
    </row>
    <row r="1087" spans="1:22" x14ac:dyDescent="0.25">
      <c r="A1087" s="748">
        <v>3</v>
      </c>
      <c r="B1087" s="748"/>
      <c r="C1087" s="747"/>
      <c r="D1087" s="747" t="s">
        <v>312</v>
      </c>
      <c r="E1087" s="747" t="s">
        <v>303</v>
      </c>
      <c r="F1087" s="747" t="s">
        <v>611</v>
      </c>
      <c r="G1087" s="747" t="s">
        <v>612</v>
      </c>
      <c r="H1087" s="747"/>
      <c r="I1087" s="748" t="s">
        <v>304</v>
      </c>
      <c r="J1087" s="747" t="s">
        <v>305</v>
      </c>
      <c r="K1087" s="749">
        <v>44571</v>
      </c>
      <c r="L1087" s="749">
        <v>45170</v>
      </c>
      <c r="M1087" s="726">
        <v>46265</v>
      </c>
      <c r="N1087" s="753">
        <v>3.0027397260273974</v>
      </c>
      <c r="O1087" s="748">
        <v>68</v>
      </c>
      <c r="P1087" s="748" t="s">
        <v>600</v>
      </c>
      <c r="Q1087" s="751">
        <v>45390.45</v>
      </c>
      <c r="R1087" s="752">
        <v>47058</v>
      </c>
      <c r="S1087" s="122" t="s">
        <v>928</v>
      </c>
      <c r="T1087" s="122"/>
      <c r="U1087" s="246"/>
      <c r="V1087" s="247"/>
    </row>
    <row r="1088" spans="1:22" x14ac:dyDescent="0.25">
      <c r="A1088" s="748">
        <v>4</v>
      </c>
      <c r="B1088" s="748"/>
      <c r="C1088" s="747"/>
      <c r="D1088" s="747" t="s">
        <v>315</v>
      </c>
      <c r="E1088" s="747" t="s">
        <v>303</v>
      </c>
      <c r="F1088" s="747" t="s">
        <v>611</v>
      </c>
      <c r="G1088" s="747" t="s">
        <v>612</v>
      </c>
      <c r="H1088" s="747"/>
      <c r="I1088" s="748" t="s">
        <v>304</v>
      </c>
      <c r="J1088" s="747" t="s">
        <v>316</v>
      </c>
      <c r="K1088" s="749">
        <v>44571</v>
      </c>
      <c r="L1088" s="749">
        <v>45170</v>
      </c>
      <c r="M1088" s="726">
        <v>46265</v>
      </c>
      <c r="N1088" s="753">
        <v>3.0027397260273974</v>
      </c>
      <c r="O1088" s="754">
        <v>68</v>
      </c>
      <c r="P1088" s="754" t="s">
        <v>600</v>
      </c>
      <c r="Q1088" s="751">
        <v>47355</v>
      </c>
      <c r="R1088" s="752">
        <v>47058</v>
      </c>
      <c r="S1088" s="122" t="s">
        <v>777</v>
      </c>
      <c r="T1088" s="122"/>
      <c r="U1088" s="246"/>
      <c r="V1088" s="247"/>
    </row>
    <row r="1089" spans="1:22" x14ac:dyDescent="0.25">
      <c r="A1089" s="747">
        <v>5</v>
      </c>
      <c r="B1089" s="748"/>
      <c r="C1089" s="747"/>
      <c r="D1089" s="747" t="s">
        <v>319</v>
      </c>
      <c r="E1089" s="747" t="s">
        <v>303</v>
      </c>
      <c r="F1089" s="747" t="s">
        <v>611</v>
      </c>
      <c r="G1089" s="747" t="s">
        <v>612</v>
      </c>
      <c r="H1089" s="747" t="s">
        <v>616</v>
      </c>
      <c r="I1089" s="748" t="s">
        <v>304</v>
      </c>
      <c r="J1089" s="747" t="s">
        <v>309</v>
      </c>
      <c r="K1089" s="749">
        <v>44571</v>
      </c>
      <c r="L1089" s="749">
        <v>45170</v>
      </c>
      <c r="M1089" s="726">
        <v>46265</v>
      </c>
      <c r="N1089" s="753">
        <v>3.0027397260273974</v>
      </c>
      <c r="O1089" s="748">
        <v>65</v>
      </c>
      <c r="P1089" s="748" t="s">
        <v>600</v>
      </c>
      <c r="Q1089" s="751">
        <v>21750.75</v>
      </c>
      <c r="R1089" s="752">
        <v>47058</v>
      </c>
      <c r="S1089" s="122" t="s">
        <v>777</v>
      </c>
      <c r="T1089" s="122"/>
      <c r="U1089" s="246"/>
      <c r="V1089" s="247"/>
    </row>
    <row r="1090" spans="1:22" x14ac:dyDescent="0.25">
      <c r="A1090" s="747">
        <v>6</v>
      </c>
      <c r="B1090" s="748"/>
      <c r="C1090" s="747"/>
      <c r="D1090" s="747" t="s">
        <v>325</v>
      </c>
      <c r="E1090" s="747" t="s">
        <v>303</v>
      </c>
      <c r="F1090" s="747" t="s">
        <v>611</v>
      </c>
      <c r="G1090" s="747" t="s">
        <v>612</v>
      </c>
      <c r="H1090" s="747" t="s">
        <v>619</v>
      </c>
      <c r="I1090" s="748" t="s">
        <v>304</v>
      </c>
      <c r="J1090" s="747" t="s">
        <v>305</v>
      </c>
      <c r="K1090" s="749">
        <v>44571</v>
      </c>
      <c r="L1090" s="749">
        <v>45170</v>
      </c>
      <c r="M1090" s="726">
        <v>46265</v>
      </c>
      <c r="N1090" s="750">
        <v>3.0027397260273974</v>
      </c>
      <c r="O1090" s="747">
        <v>60</v>
      </c>
      <c r="P1090" s="748" t="s">
        <v>600</v>
      </c>
      <c r="Q1090" s="751">
        <v>40461.75</v>
      </c>
      <c r="R1090" s="752">
        <v>47058</v>
      </c>
      <c r="S1090" s="122" t="s">
        <v>777</v>
      </c>
      <c r="T1090" s="122"/>
      <c r="U1090" s="246"/>
      <c r="V1090" s="247"/>
    </row>
    <row r="1091" spans="1:22" x14ac:dyDescent="0.25">
      <c r="A1091" s="747">
        <v>7</v>
      </c>
      <c r="B1091" s="748"/>
      <c r="C1091" s="747"/>
      <c r="D1091" s="747" t="s">
        <v>328</v>
      </c>
      <c r="E1091" s="747" t="s">
        <v>303</v>
      </c>
      <c r="F1091" s="747" t="s">
        <v>611</v>
      </c>
      <c r="G1091" s="747" t="s">
        <v>612</v>
      </c>
      <c r="H1091" s="747" t="s">
        <v>621</v>
      </c>
      <c r="I1091" s="748" t="s">
        <v>304</v>
      </c>
      <c r="J1091" s="747" t="s">
        <v>329</v>
      </c>
      <c r="K1091" s="749">
        <v>44571</v>
      </c>
      <c r="L1091" s="749">
        <v>45170</v>
      </c>
      <c r="M1091" s="726">
        <v>46265</v>
      </c>
      <c r="N1091" s="750">
        <v>3.0027397260273974</v>
      </c>
      <c r="O1091" s="747">
        <v>48</v>
      </c>
      <c r="P1091" s="748" t="s">
        <v>600</v>
      </c>
      <c r="Q1091" s="751">
        <v>5587.7955000000002</v>
      </c>
      <c r="R1091" s="752">
        <v>47058</v>
      </c>
      <c r="S1091" s="122" t="s">
        <v>777</v>
      </c>
      <c r="T1091" s="122"/>
      <c r="U1091" s="246"/>
      <c r="V1091" s="247"/>
    </row>
    <row r="1092" spans="1:22" x14ac:dyDescent="0.25">
      <c r="A1092" s="747">
        <v>8</v>
      </c>
      <c r="B1092" s="748"/>
      <c r="C1092" s="747"/>
      <c r="D1092" s="747" t="s">
        <v>332</v>
      </c>
      <c r="E1092" s="747" t="s">
        <v>303</v>
      </c>
      <c r="F1092" s="747" t="s">
        <v>611</v>
      </c>
      <c r="G1092" s="747" t="s">
        <v>612</v>
      </c>
      <c r="H1092" s="747" t="s">
        <v>621</v>
      </c>
      <c r="I1092" s="748" t="s">
        <v>304</v>
      </c>
      <c r="J1092" s="747" t="s">
        <v>333</v>
      </c>
      <c r="K1092" s="749">
        <v>44566</v>
      </c>
      <c r="L1092" s="749">
        <v>45170</v>
      </c>
      <c r="M1092" s="726">
        <v>46265</v>
      </c>
      <c r="N1092" s="750">
        <v>3.0027397260273974</v>
      </c>
      <c r="O1092" s="747">
        <v>35</v>
      </c>
      <c r="P1092" s="748" t="s">
        <v>600</v>
      </c>
      <c r="Q1092" s="751">
        <v>12988.5</v>
      </c>
      <c r="R1092" s="752">
        <v>47058</v>
      </c>
      <c r="S1092" s="122" t="s">
        <v>777</v>
      </c>
      <c r="T1092" s="122"/>
      <c r="U1092" s="246"/>
      <c r="V1092" s="247"/>
    </row>
    <row r="1093" spans="1:22" x14ac:dyDescent="0.25">
      <c r="A1093" s="747">
        <v>9</v>
      </c>
      <c r="B1093" s="748"/>
      <c r="C1093" s="747"/>
      <c r="D1093" s="747" t="s">
        <v>308</v>
      </c>
      <c r="E1093" s="747" t="s">
        <v>303</v>
      </c>
      <c r="F1093" s="747" t="s">
        <v>620</v>
      </c>
      <c r="G1093" s="747"/>
      <c r="H1093" s="747"/>
      <c r="I1093" s="748" t="s">
        <v>336</v>
      </c>
      <c r="J1093" s="747" t="s">
        <v>337</v>
      </c>
      <c r="K1093" s="749">
        <v>44566</v>
      </c>
      <c r="L1093" s="749">
        <v>45170</v>
      </c>
      <c r="M1093" s="726">
        <v>46265</v>
      </c>
      <c r="N1093" s="750">
        <v>3.0027397260273974</v>
      </c>
      <c r="O1093" s="747">
        <v>59</v>
      </c>
      <c r="P1093" s="748" t="s">
        <v>600</v>
      </c>
      <c r="Q1093" s="751">
        <v>69688.5</v>
      </c>
      <c r="R1093" s="752">
        <v>47058</v>
      </c>
      <c r="S1093" s="122" t="s">
        <v>777</v>
      </c>
      <c r="T1093" s="122"/>
      <c r="U1093" s="246"/>
      <c r="V1093" s="247"/>
    </row>
    <row r="1094" spans="1:22" x14ac:dyDescent="0.25">
      <c r="A1094" s="747">
        <v>10</v>
      </c>
      <c r="B1094" s="748"/>
      <c r="C1094" s="747"/>
      <c r="D1094" s="747" t="s">
        <v>340</v>
      </c>
      <c r="E1094" s="747" t="s">
        <v>303</v>
      </c>
      <c r="F1094" s="747" t="s">
        <v>620</v>
      </c>
      <c r="G1094" s="747"/>
      <c r="H1094" s="747"/>
      <c r="I1094" s="748" t="s">
        <v>304</v>
      </c>
      <c r="J1094" s="747" t="s">
        <v>305</v>
      </c>
      <c r="K1094" s="749">
        <v>44571</v>
      </c>
      <c r="L1094" s="749">
        <v>45170</v>
      </c>
      <c r="M1094" s="726">
        <v>46265</v>
      </c>
      <c r="N1094" s="750">
        <v>3.0027397260273974</v>
      </c>
      <c r="O1094" s="747">
        <v>52</v>
      </c>
      <c r="P1094" s="748" t="s">
        <v>600</v>
      </c>
      <c r="Q1094" s="751">
        <v>6688.5</v>
      </c>
      <c r="R1094" s="752">
        <v>47058</v>
      </c>
      <c r="S1094" s="122" t="s">
        <v>777</v>
      </c>
      <c r="T1094" s="122"/>
      <c r="U1094" s="246"/>
      <c r="V1094" s="247"/>
    </row>
    <row r="1095" spans="1:22" x14ac:dyDescent="0.25">
      <c r="A1095" s="747">
        <v>11</v>
      </c>
      <c r="B1095" s="748"/>
      <c r="C1095" s="747"/>
      <c r="D1095" s="747" t="s">
        <v>343</v>
      </c>
      <c r="E1095" s="747" t="s">
        <v>303</v>
      </c>
      <c r="F1095" s="747" t="s">
        <v>611</v>
      </c>
      <c r="G1095" s="747" t="s">
        <v>612</v>
      </c>
      <c r="H1095" s="747" t="s">
        <v>616</v>
      </c>
      <c r="I1095" s="748" t="s">
        <v>304</v>
      </c>
      <c r="J1095" s="747" t="s">
        <v>316</v>
      </c>
      <c r="K1095" s="749">
        <v>44571</v>
      </c>
      <c r="L1095" s="749">
        <v>45170</v>
      </c>
      <c r="M1095" s="726">
        <v>46265</v>
      </c>
      <c r="N1095" s="750">
        <v>3.0027397260273974</v>
      </c>
      <c r="O1095" s="747">
        <v>63</v>
      </c>
      <c r="P1095" s="748" t="s">
        <v>600</v>
      </c>
      <c r="Q1095" s="751">
        <v>38811.15</v>
      </c>
      <c r="R1095" s="752">
        <v>47058</v>
      </c>
      <c r="S1095" s="122" t="s">
        <v>777</v>
      </c>
      <c r="T1095" s="122"/>
      <c r="U1095" s="246"/>
      <c r="V1095" s="247"/>
    </row>
    <row r="1096" spans="1:22" x14ac:dyDescent="0.25">
      <c r="A1096" s="747">
        <v>12</v>
      </c>
      <c r="B1096" s="748"/>
      <c r="C1096" s="747"/>
      <c r="D1096" s="747" t="s">
        <v>346</v>
      </c>
      <c r="E1096" s="747" t="s">
        <v>303</v>
      </c>
      <c r="F1096" s="747" t="s">
        <v>611</v>
      </c>
      <c r="G1096" s="747" t="s">
        <v>612</v>
      </c>
      <c r="H1096" s="747"/>
      <c r="I1096" s="748" t="s">
        <v>304</v>
      </c>
      <c r="J1096" s="747" t="s">
        <v>333</v>
      </c>
      <c r="K1096" s="749">
        <v>44608</v>
      </c>
      <c r="L1096" s="749">
        <v>45170</v>
      </c>
      <c r="M1096" s="726">
        <v>46265</v>
      </c>
      <c r="N1096" s="750">
        <v>3.0027397260273974</v>
      </c>
      <c r="O1096" s="747">
        <v>66</v>
      </c>
      <c r="P1096" s="748" t="s">
        <v>600</v>
      </c>
      <c r="Q1096" s="751">
        <v>45013.5</v>
      </c>
      <c r="R1096" s="752">
        <v>47058</v>
      </c>
      <c r="S1096" s="122" t="s">
        <v>777</v>
      </c>
      <c r="T1096" s="122"/>
      <c r="U1096" s="246"/>
      <c r="V1096" s="247"/>
    </row>
    <row r="1097" spans="1:22" x14ac:dyDescent="0.25">
      <c r="A1097" s="747">
        <v>13</v>
      </c>
      <c r="B1097" s="748"/>
      <c r="C1097" s="747"/>
      <c r="D1097" s="747" t="s">
        <v>349</v>
      </c>
      <c r="E1097" s="747" t="s">
        <v>303</v>
      </c>
      <c r="F1097" s="747" t="s">
        <v>620</v>
      </c>
      <c r="G1097" s="747"/>
      <c r="H1097" s="747"/>
      <c r="I1097" s="748" t="s">
        <v>304</v>
      </c>
      <c r="J1097" s="747" t="s">
        <v>333</v>
      </c>
      <c r="K1097" s="749">
        <v>44816</v>
      </c>
      <c r="L1097" s="749">
        <v>45170</v>
      </c>
      <c r="M1097" s="726">
        <v>46265</v>
      </c>
      <c r="N1097" s="750">
        <v>3.0027397260273974</v>
      </c>
      <c r="O1097" s="747">
        <v>55</v>
      </c>
      <c r="P1097" s="748" t="s">
        <v>600</v>
      </c>
      <c r="Q1097" s="751">
        <v>26638.5</v>
      </c>
      <c r="R1097" s="752">
        <v>47058</v>
      </c>
      <c r="S1097" s="122" t="s">
        <v>777</v>
      </c>
      <c r="T1097" s="122"/>
      <c r="U1097" s="246"/>
      <c r="V1097" s="247"/>
    </row>
    <row r="1098" spans="1:22" x14ac:dyDescent="0.25">
      <c r="A1098" s="747">
        <v>14</v>
      </c>
      <c r="B1098" s="748"/>
      <c r="C1098" s="747"/>
      <c r="D1098" s="747" t="s">
        <v>352</v>
      </c>
      <c r="E1098" s="747" t="s">
        <v>303</v>
      </c>
      <c r="F1098" s="747" t="s">
        <v>611</v>
      </c>
      <c r="G1098" s="747" t="s">
        <v>612</v>
      </c>
      <c r="H1098" s="747"/>
      <c r="I1098" s="748" t="s">
        <v>304</v>
      </c>
      <c r="J1098" s="747" t="s">
        <v>333</v>
      </c>
      <c r="K1098" s="749">
        <v>44809</v>
      </c>
      <c r="L1098" s="749">
        <v>45170</v>
      </c>
      <c r="M1098" s="726">
        <v>46265</v>
      </c>
      <c r="N1098" s="750">
        <v>3.0027397260273974</v>
      </c>
      <c r="O1098" s="747">
        <v>38</v>
      </c>
      <c r="P1098" s="748" t="s">
        <v>600</v>
      </c>
      <c r="Q1098" s="751">
        <v>26638.5</v>
      </c>
      <c r="R1098" s="752">
        <v>47058</v>
      </c>
      <c r="S1098" s="122" t="s">
        <v>777</v>
      </c>
      <c r="T1098" s="122"/>
      <c r="U1098" s="246"/>
      <c r="V1098" s="247"/>
    </row>
    <row r="1099" spans="1:22" x14ac:dyDescent="0.25">
      <c r="A1099" s="747">
        <v>15</v>
      </c>
      <c r="B1099" s="748"/>
      <c r="C1099" s="747"/>
      <c r="D1099" s="747" t="s">
        <v>355</v>
      </c>
      <c r="E1099" s="747" t="s">
        <v>303</v>
      </c>
      <c r="F1099" s="747" t="s">
        <v>620</v>
      </c>
      <c r="G1099" s="747"/>
      <c r="H1099" s="747"/>
      <c r="I1099" s="748" t="s">
        <v>304</v>
      </c>
      <c r="J1099" s="747" t="s">
        <v>356</v>
      </c>
      <c r="K1099" s="749">
        <v>44831</v>
      </c>
      <c r="L1099" s="749">
        <v>45170</v>
      </c>
      <c r="M1099" s="726">
        <v>46265</v>
      </c>
      <c r="N1099" s="750">
        <v>3.0027397260273974</v>
      </c>
      <c r="O1099" s="747">
        <v>39</v>
      </c>
      <c r="P1099" s="748" t="s">
        <v>600</v>
      </c>
      <c r="Q1099" s="751">
        <v>26638.5</v>
      </c>
      <c r="R1099" s="752">
        <v>47058</v>
      </c>
      <c r="S1099" s="122" t="s">
        <v>777</v>
      </c>
      <c r="T1099" s="122"/>
      <c r="U1099" s="246"/>
      <c r="V1099" s="247"/>
    </row>
    <row r="1100" spans="1:22" x14ac:dyDescent="0.25">
      <c r="A1100" s="747">
        <v>16</v>
      </c>
      <c r="B1100" s="748"/>
      <c r="C1100" s="747"/>
      <c r="D1100" s="747" t="s">
        <v>359</v>
      </c>
      <c r="E1100" s="747" t="s">
        <v>303</v>
      </c>
      <c r="F1100" s="747" t="s">
        <v>620</v>
      </c>
      <c r="G1100" s="747"/>
      <c r="H1100" s="747"/>
      <c r="I1100" s="748" t="s">
        <v>304</v>
      </c>
      <c r="J1100" s="747" t="s">
        <v>333</v>
      </c>
      <c r="K1100" s="749">
        <v>44970</v>
      </c>
      <c r="L1100" s="749">
        <v>45170</v>
      </c>
      <c r="M1100" s="726">
        <v>46265</v>
      </c>
      <c r="N1100" s="750">
        <v>3.0027397260273974</v>
      </c>
      <c r="O1100" s="747">
        <v>39</v>
      </c>
      <c r="P1100" s="748" t="s">
        <v>600</v>
      </c>
      <c r="Q1100" s="751">
        <v>21388.5</v>
      </c>
      <c r="R1100" s="752">
        <v>47058</v>
      </c>
      <c r="S1100" s="122" t="s">
        <v>777</v>
      </c>
      <c r="T1100" s="122"/>
      <c r="U1100" s="246"/>
      <c r="V1100" s="247"/>
    </row>
    <row r="1101" spans="1:22" x14ac:dyDescent="0.25">
      <c r="A1101" s="748">
        <v>17</v>
      </c>
      <c r="B1101" s="748"/>
      <c r="C1101" s="747"/>
      <c r="D1101" s="747" t="s">
        <v>362</v>
      </c>
      <c r="E1101" s="747" t="s">
        <v>303</v>
      </c>
      <c r="F1101" s="747" t="s">
        <v>620</v>
      </c>
      <c r="G1101" s="747"/>
      <c r="H1101" s="747"/>
      <c r="I1101" s="748" t="s">
        <v>304</v>
      </c>
      <c r="J1101" s="747" t="s">
        <v>305</v>
      </c>
      <c r="K1101" s="749">
        <v>45152</v>
      </c>
      <c r="L1101" s="749">
        <v>45170</v>
      </c>
      <c r="M1101" s="726">
        <v>46265</v>
      </c>
      <c r="N1101" s="753">
        <v>3.0027397260273974</v>
      </c>
      <c r="O1101" s="748">
        <v>45</v>
      </c>
      <c r="P1101" s="748" t="s">
        <v>600</v>
      </c>
      <c r="Q1101" s="740">
        <v>29138.5</v>
      </c>
      <c r="R1101" s="752">
        <v>47058</v>
      </c>
      <c r="S1101" s="122" t="s">
        <v>777</v>
      </c>
      <c r="T1101" s="122"/>
      <c r="U1101" s="246"/>
      <c r="V1101" s="247"/>
    </row>
    <row r="1102" spans="1:22" x14ac:dyDescent="0.25">
      <c r="A1102" s="747">
        <v>18</v>
      </c>
      <c r="B1102" s="748"/>
      <c r="C1102" s="747"/>
      <c r="D1102" s="747" t="s">
        <v>359</v>
      </c>
      <c r="E1102" s="747" t="s">
        <v>303</v>
      </c>
      <c r="F1102" s="747" t="s">
        <v>611</v>
      </c>
      <c r="G1102" s="747" t="s">
        <v>612</v>
      </c>
      <c r="H1102" s="747" t="s">
        <v>616</v>
      </c>
      <c r="I1102" s="748" t="s">
        <v>304</v>
      </c>
      <c r="J1102" s="747" t="s">
        <v>333</v>
      </c>
      <c r="K1102" s="749">
        <v>45236</v>
      </c>
      <c r="L1102" s="749">
        <v>45236</v>
      </c>
      <c r="M1102" s="726">
        <v>46265</v>
      </c>
      <c r="N1102" s="750">
        <v>2.8219178082191783</v>
      </c>
      <c r="O1102" s="747">
        <v>37</v>
      </c>
      <c r="P1102" s="748" t="s">
        <v>600</v>
      </c>
      <c r="Q1102" s="751">
        <v>25063.5</v>
      </c>
      <c r="R1102" s="752">
        <v>47058</v>
      </c>
      <c r="S1102" s="122" t="s">
        <v>777</v>
      </c>
      <c r="T1102" s="122"/>
      <c r="U1102" s="246"/>
      <c r="V1102" s="247"/>
    </row>
    <row r="1103" spans="1:22" x14ac:dyDescent="0.25">
      <c r="A1103" s="747">
        <v>19</v>
      </c>
      <c r="B1103" s="748"/>
      <c r="C1103" s="747"/>
      <c r="D1103" s="747" t="s">
        <v>367</v>
      </c>
      <c r="E1103" s="747" t="s">
        <v>303</v>
      </c>
      <c r="F1103" s="747" t="s">
        <v>611</v>
      </c>
      <c r="G1103" s="747" t="s">
        <v>612</v>
      </c>
      <c r="H1103" s="747"/>
      <c r="I1103" s="748" t="s">
        <v>304</v>
      </c>
      <c r="J1103" s="747" t="s">
        <v>368</v>
      </c>
      <c r="K1103" s="749">
        <v>45411</v>
      </c>
      <c r="L1103" s="749">
        <v>45411</v>
      </c>
      <c r="M1103" s="726">
        <v>46265</v>
      </c>
      <c r="N1103" s="750">
        <v>2.3424657534246576</v>
      </c>
      <c r="O1103" s="747">
        <v>59</v>
      </c>
      <c r="P1103" s="748" t="s">
        <v>600</v>
      </c>
      <c r="Q1103" s="751">
        <v>68638.5</v>
      </c>
      <c r="R1103" s="752">
        <v>47058</v>
      </c>
      <c r="S1103" s="122" t="s">
        <v>777</v>
      </c>
      <c r="T1103" s="122"/>
      <c r="U1103" s="246"/>
      <c r="V1103" s="247"/>
    </row>
    <row r="1104" spans="1:22" x14ac:dyDescent="0.25">
      <c r="A1104" s="747">
        <v>20</v>
      </c>
      <c r="B1104" s="748"/>
      <c r="C1104" s="747"/>
      <c r="D1104" s="747" t="s">
        <v>371</v>
      </c>
      <c r="E1104" s="747" t="s">
        <v>303</v>
      </c>
      <c r="F1104" s="747" t="s">
        <v>611</v>
      </c>
      <c r="G1104" s="747"/>
      <c r="H1104" s="747" t="s">
        <v>621</v>
      </c>
      <c r="I1104" s="748" t="s">
        <v>304</v>
      </c>
      <c r="J1104" s="747" t="s">
        <v>333</v>
      </c>
      <c r="K1104" s="749">
        <v>45454</v>
      </c>
      <c r="L1104" s="749">
        <v>45454</v>
      </c>
      <c r="M1104" s="726">
        <v>46265</v>
      </c>
      <c r="N1104" s="750">
        <v>2.2246575342465755</v>
      </c>
      <c r="O1104" s="747">
        <v>38</v>
      </c>
      <c r="P1104" s="748" t="s">
        <v>600</v>
      </c>
      <c r="Q1104" s="751">
        <v>35038.5</v>
      </c>
      <c r="R1104" s="752">
        <v>47058</v>
      </c>
      <c r="S1104" s="122" t="s">
        <v>777</v>
      </c>
      <c r="T1104" s="122"/>
      <c r="U1104" s="246"/>
      <c r="V1104" s="247"/>
    </row>
    <row r="1105" spans="1:22" x14ac:dyDescent="0.25">
      <c r="A1105" s="747">
        <v>21</v>
      </c>
      <c r="B1105" s="748"/>
      <c r="C1105" s="747"/>
      <c r="D1105" s="747" t="s">
        <v>374</v>
      </c>
      <c r="E1105" s="747" t="s">
        <v>303</v>
      </c>
      <c r="F1105" s="747" t="s">
        <v>620</v>
      </c>
      <c r="G1105" s="747"/>
      <c r="H1105" s="747"/>
      <c r="I1105" s="748" t="s">
        <v>304</v>
      </c>
      <c r="J1105" s="747" t="s">
        <v>333</v>
      </c>
      <c r="K1105" s="749">
        <v>45600</v>
      </c>
      <c r="L1105" s="749">
        <v>45600</v>
      </c>
      <c r="M1105" s="726">
        <v>46265</v>
      </c>
      <c r="N1105" s="750">
        <v>1.8246575342465754</v>
      </c>
      <c r="O1105" s="747">
        <v>65</v>
      </c>
      <c r="P1105" s="748" t="s">
        <v>600</v>
      </c>
      <c r="Q1105" s="751">
        <v>44488.5</v>
      </c>
      <c r="R1105" s="752">
        <v>47058</v>
      </c>
      <c r="S1105" s="122" t="s">
        <v>777</v>
      </c>
      <c r="T1105" s="122"/>
      <c r="U1105" s="246"/>
      <c r="V1105" s="247"/>
    </row>
    <row r="1106" spans="1:22" x14ac:dyDescent="0.25">
      <c r="A1106" s="747">
        <v>22</v>
      </c>
      <c r="B1106" s="748"/>
      <c r="C1106" s="747"/>
      <c r="D1106" s="747" t="s">
        <v>380</v>
      </c>
      <c r="E1106" s="747" t="s">
        <v>303</v>
      </c>
      <c r="F1106" s="747" t="s">
        <v>611</v>
      </c>
      <c r="G1106" s="747" t="s">
        <v>612</v>
      </c>
      <c r="H1106" s="747" t="s">
        <v>616</v>
      </c>
      <c r="I1106" s="748" t="s">
        <v>304</v>
      </c>
      <c r="J1106" s="747" t="s">
        <v>309</v>
      </c>
      <c r="K1106" s="749">
        <v>45677</v>
      </c>
      <c r="L1106" s="749">
        <v>45677</v>
      </c>
      <c r="M1106" s="726">
        <v>46265</v>
      </c>
      <c r="N1106" s="750">
        <v>1.6136986301369862</v>
      </c>
      <c r="O1106" s="747">
        <v>65</v>
      </c>
      <c r="P1106" s="748" t="s">
        <v>600</v>
      </c>
      <c r="Q1106" s="751">
        <v>52888.5</v>
      </c>
      <c r="R1106" s="752">
        <v>47058</v>
      </c>
      <c r="S1106" s="122" t="s">
        <v>777</v>
      </c>
      <c r="T1106" s="122"/>
      <c r="U1106" s="246"/>
      <c r="V1106" s="247"/>
    </row>
    <row r="1107" spans="1:22" x14ac:dyDescent="0.25">
      <c r="A1107" s="747">
        <v>23</v>
      </c>
      <c r="B1107" s="748"/>
      <c r="C1107" s="747"/>
      <c r="D1107" s="747" t="s">
        <v>384</v>
      </c>
      <c r="E1107" s="747" t="s">
        <v>303</v>
      </c>
      <c r="F1107" s="747" t="s">
        <v>611</v>
      </c>
      <c r="G1107" s="747"/>
      <c r="H1107" s="747"/>
      <c r="I1107" s="748" t="s">
        <v>304</v>
      </c>
      <c r="J1107" s="747" t="s">
        <v>333</v>
      </c>
      <c r="K1107" s="749">
        <v>45831</v>
      </c>
      <c r="L1107" s="749">
        <v>45831</v>
      </c>
      <c r="M1107" s="726">
        <v>46265</v>
      </c>
      <c r="N1107" s="750">
        <v>1.1917808219178083</v>
      </c>
      <c r="O1107" s="747">
        <v>40</v>
      </c>
      <c r="P1107" s="748" t="s">
        <v>600</v>
      </c>
      <c r="Q1107" s="751">
        <v>31888.5</v>
      </c>
      <c r="R1107" s="752">
        <v>47058</v>
      </c>
      <c r="S1107" s="122" t="s">
        <v>777</v>
      </c>
      <c r="T1107" s="122"/>
      <c r="U1107" s="246"/>
      <c r="V1107" s="247"/>
    </row>
    <row r="1108" spans="1:22" x14ac:dyDescent="0.25">
      <c r="A1108" s="748">
        <v>24</v>
      </c>
      <c r="B1108" s="391"/>
      <c r="C1108" s="747"/>
      <c r="D1108" s="747" t="s">
        <v>386</v>
      </c>
      <c r="E1108" s="747" t="s">
        <v>303</v>
      </c>
      <c r="F1108" s="747" t="s">
        <v>620</v>
      </c>
      <c r="G1108" s="747"/>
      <c r="H1108" s="747"/>
      <c r="I1108" s="748" t="s">
        <v>304</v>
      </c>
      <c r="J1108" s="747" t="s">
        <v>333</v>
      </c>
      <c r="K1108" s="749">
        <v>45887</v>
      </c>
      <c r="L1108" s="749">
        <v>45887</v>
      </c>
      <c r="M1108" s="726">
        <v>46265</v>
      </c>
      <c r="N1108" s="753">
        <v>1.0383561643835617</v>
      </c>
      <c r="O1108" s="747"/>
      <c r="P1108" s="748" t="s">
        <v>600</v>
      </c>
      <c r="Q1108" s="740">
        <v>23388.5</v>
      </c>
      <c r="R1108" s="752">
        <v>47058</v>
      </c>
      <c r="S1108" s="122" t="s">
        <v>777</v>
      </c>
      <c r="T1108" s="122"/>
      <c r="U1108" s="246"/>
      <c r="V1108" s="247"/>
    </row>
    <row r="1109" spans="1:22" x14ac:dyDescent="0.25">
      <c r="A1109" s="747">
        <v>25</v>
      </c>
      <c r="B1109" s="391"/>
      <c r="C1109" s="747"/>
      <c r="D1109" s="747" t="s">
        <v>388</v>
      </c>
      <c r="E1109" s="747" t="s">
        <v>303</v>
      </c>
      <c r="F1109" s="747" t="s">
        <v>620</v>
      </c>
      <c r="G1109" s="747"/>
      <c r="H1109" s="747"/>
      <c r="I1109" s="748" t="s">
        <v>389</v>
      </c>
      <c r="J1109" s="747" t="s">
        <v>333</v>
      </c>
      <c r="K1109" s="749">
        <v>45873</v>
      </c>
      <c r="L1109" s="749">
        <v>45873</v>
      </c>
      <c r="M1109" s="726">
        <v>46265</v>
      </c>
      <c r="N1109" s="750">
        <v>1.0767123287671232</v>
      </c>
      <c r="O1109" s="747"/>
      <c r="P1109" s="748" t="s">
        <v>600</v>
      </c>
      <c r="Q1109" s="751">
        <v>31888.5</v>
      </c>
      <c r="R1109" s="752">
        <v>47058</v>
      </c>
      <c r="S1109" s="122" t="s">
        <v>777</v>
      </c>
      <c r="T1109" s="122"/>
      <c r="U1109" s="246"/>
      <c r="V1109" s="247"/>
    </row>
    <row r="1110" spans="1:22" x14ac:dyDescent="0.25">
      <c r="A1110" s="747">
        <v>26</v>
      </c>
      <c r="B1110" s="391"/>
      <c r="C1110" s="747"/>
      <c r="D1110" s="747" t="s">
        <v>391</v>
      </c>
      <c r="E1110" s="747" t="s">
        <v>303</v>
      </c>
      <c r="F1110" s="747" t="s">
        <v>620</v>
      </c>
      <c r="G1110" s="747"/>
      <c r="H1110" s="747"/>
      <c r="I1110" s="748" t="s">
        <v>304</v>
      </c>
      <c r="J1110" s="747" t="s">
        <v>333</v>
      </c>
      <c r="K1110" s="749">
        <v>45901</v>
      </c>
      <c r="L1110" s="749">
        <v>45901</v>
      </c>
      <c r="M1110" s="726">
        <v>46265</v>
      </c>
      <c r="N1110" s="750">
        <v>1</v>
      </c>
      <c r="O1110" s="747"/>
      <c r="P1110" s="748" t="s">
        <v>600</v>
      </c>
      <c r="Q1110" s="751">
        <v>18238.5</v>
      </c>
      <c r="R1110" s="752">
        <v>47058</v>
      </c>
      <c r="S1110" s="122" t="s">
        <v>777</v>
      </c>
      <c r="T1110" s="122"/>
      <c r="U1110" s="246"/>
      <c r="V1110" s="247"/>
    </row>
    <row r="1111" spans="1:22" x14ac:dyDescent="0.25">
      <c r="A1111" s="747">
        <v>27</v>
      </c>
      <c r="B1111" s="391"/>
      <c r="C1111" s="747"/>
      <c r="D1111" s="747" t="s">
        <v>395</v>
      </c>
      <c r="E1111" s="747" t="s">
        <v>303</v>
      </c>
      <c r="F1111" s="747" t="s">
        <v>611</v>
      </c>
      <c r="G1111" s="747"/>
      <c r="H1111" s="747" t="s">
        <v>616</v>
      </c>
      <c r="I1111" s="748" t="s">
        <v>304</v>
      </c>
      <c r="J1111" s="747" t="s">
        <v>333</v>
      </c>
      <c r="K1111" s="749">
        <v>45978</v>
      </c>
      <c r="L1111" s="749">
        <v>45978</v>
      </c>
      <c r="M1111" s="726">
        <v>46265</v>
      </c>
      <c r="N1111" s="750">
        <v>0.78904109589041094</v>
      </c>
      <c r="O1111" s="747"/>
      <c r="P1111" s="748" t="s">
        <v>600</v>
      </c>
      <c r="Q1111" s="751">
        <v>27688.5</v>
      </c>
      <c r="R1111" s="752">
        <v>47058</v>
      </c>
      <c r="S1111" s="122" t="s">
        <v>777</v>
      </c>
      <c r="T1111" s="122"/>
      <c r="U1111" s="246"/>
      <c r="V1111" s="247"/>
    </row>
    <row r="1112" spans="1:22" x14ac:dyDescent="0.25">
      <c r="A1112" s="747">
        <v>28</v>
      </c>
      <c r="B1112" s="391"/>
      <c r="C1112" s="747"/>
      <c r="D1112" s="747" t="s">
        <v>397</v>
      </c>
      <c r="E1112" s="747" t="s">
        <v>303</v>
      </c>
      <c r="F1112" s="747" t="s">
        <v>620</v>
      </c>
      <c r="G1112" s="747"/>
      <c r="H1112" s="747"/>
      <c r="I1112" s="748" t="s">
        <v>304</v>
      </c>
      <c r="J1112" s="747" t="s">
        <v>333</v>
      </c>
      <c r="K1112" s="749">
        <v>46006</v>
      </c>
      <c r="L1112" s="749">
        <v>46006</v>
      </c>
      <c r="M1112" s="726">
        <v>46265</v>
      </c>
      <c r="N1112" s="750">
        <v>0.71232876712328763</v>
      </c>
      <c r="O1112" s="747"/>
      <c r="P1112" s="748" t="s">
        <v>600</v>
      </c>
      <c r="Q1112" s="751">
        <v>31888.5</v>
      </c>
      <c r="R1112" s="752">
        <v>47058</v>
      </c>
      <c r="S1112" s="122" t="s">
        <v>777</v>
      </c>
      <c r="T1112" s="122"/>
      <c r="U1112" s="246"/>
      <c r="V1112" s="247"/>
    </row>
    <row r="1113" spans="1:22" x14ac:dyDescent="0.25">
      <c r="A1113" s="747">
        <v>29</v>
      </c>
      <c r="B1113" s="391"/>
      <c r="C1113" s="747"/>
      <c r="D1113" s="747" t="s">
        <v>399</v>
      </c>
      <c r="E1113" s="747" t="s">
        <v>303</v>
      </c>
      <c r="F1113" s="747" t="s">
        <v>620</v>
      </c>
      <c r="G1113" s="747"/>
      <c r="H1113" s="747"/>
      <c r="I1113" s="748" t="s">
        <v>304</v>
      </c>
      <c r="J1113" s="747" t="s">
        <v>356</v>
      </c>
      <c r="K1113" s="749">
        <v>46006</v>
      </c>
      <c r="L1113" s="749">
        <v>46006</v>
      </c>
      <c r="M1113" s="726">
        <v>46265</v>
      </c>
      <c r="N1113" s="750">
        <v>0.71232876712328763</v>
      </c>
      <c r="O1113" s="747"/>
      <c r="P1113" s="748" t="s">
        <v>600</v>
      </c>
      <c r="Q1113" s="751">
        <v>21388.5</v>
      </c>
      <c r="R1113" s="752">
        <v>47058</v>
      </c>
      <c r="S1113" s="122" t="s">
        <v>777</v>
      </c>
      <c r="T1113" s="122"/>
      <c r="U1113" s="246"/>
      <c r="V1113" s="247"/>
    </row>
    <row r="1114" spans="1:22" x14ac:dyDescent="0.25">
      <c r="A1114" s="747">
        <v>30</v>
      </c>
      <c r="B1114" s="422"/>
      <c r="C1114" s="747"/>
      <c r="D1114" s="747" t="s">
        <v>381</v>
      </c>
      <c r="E1114" s="747"/>
      <c r="F1114" s="747" t="s">
        <v>611</v>
      </c>
      <c r="G1114" s="747" t="s">
        <v>612</v>
      </c>
      <c r="H1114" s="747" t="s">
        <v>616</v>
      </c>
      <c r="I1114" s="748"/>
      <c r="J1114" s="747" t="s">
        <v>309</v>
      </c>
      <c r="K1114" s="749">
        <v>46055</v>
      </c>
      <c r="L1114" s="749">
        <v>46055</v>
      </c>
      <c r="M1114" s="726">
        <v>46265</v>
      </c>
      <c r="N1114" s="750">
        <v>0.57808219178082187</v>
      </c>
      <c r="O1114" s="747"/>
      <c r="P1114" s="748" t="s">
        <v>600</v>
      </c>
      <c r="Q1114" s="751">
        <v>16138.5</v>
      </c>
      <c r="R1114" s="752">
        <v>47058</v>
      </c>
      <c r="S1114" s="122" t="s">
        <v>777</v>
      </c>
      <c r="T1114" s="122"/>
      <c r="U1114" s="246"/>
      <c r="V1114" s="247"/>
    </row>
    <row r="1115" spans="1:22" x14ac:dyDescent="0.25">
      <c r="A1115" s="747">
        <v>31</v>
      </c>
      <c r="B1115" s="422"/>
      <c r="C1115" s="747"/>
      <c r="D1115" s="747" t="s">
        <v>352</v>
      </c>
      <c r="E1115" s="747"/>
      <c r="F1115" s="747" t="s">
        <v>611</v>
      </c>
      <c r="G1115" s="747" t="s">
        <v>612</v>
      </c>
      <c r="H1115" s="747" t="s">
        <v>616</v>
      </c>
      <c r="I1115" s="748"/>
      <c r="J1115" s="747" t="s">
        <v>356</v>
      </c>
      <c r="K1115" s="749">
        <v>46083</v>
      </c>
      <c r="L1115" s="749">
        <v>46083</v>
      </c>
      <c r="M1115" s="726">
        <v>46265</v>
      </c>
      <c r="N1115" s="750">
        <v>0.50136986301369868</v>
      </c>
      <c r="O1115" s="747"/>
      <c r="P1115" s="748" t="s">
        <v>600</v>
      </c>
      <c r="Q1115" s="751">
        <v>16138.5</v>
      </c>
      <c r="R1115" s="752">
        <v>47058</v>
      </c>
      <c r="S1115" s="122" t="s">
        <v>777</v>
      </c>
      <c r="T1115" s="122"/>
      <c r="U1115" s="246"/>
      <c r="V1115" s="247"/>
    </row>
    <row r="1116" spans="1:22" x14ac:dyDescent="0.25">
      <c r="A1116" s="747">
        <v>32</v>
      </c>
      <c r="B1116" s="422"/>
      <c r="C1116" s="747"/>
      <c r="D1116" s="747" t="s">
        <v>414</v>
      </c>
      <c r="E1116" s="747"/>
      <c r="F1116" s="747" t="s">
        <v>620</v>
      </c>
      <c r="G1116" s="747"/>
      <c r="H1116" s="747"/>
      <c r="I1116" s="748"/>
      <c r="J1116" s="747" t="s">
        <v>333</v>
      </c>
      <c r="K1116" s="749">
        <v>46104</v>
      </c>
      <c r="L1116" s="749">
        <v>46104</v>
      </c>
      <c r="M1116" s="726">
        <v>46265</v>
      </c>
      <c r="N1116" s="750">
        <v>0.44383561643835617</v>
      </c>
      <c r="O1116" s="747"/>
      <c r="P1116" s="748" t="s">
        <v>600</v>
      </c>
      <c r="Q1116" s="751">
        <v>35038.5</v>
      </c>
      <c r="R1116" s="752">
        <v>47058</v>
      </c>
      <c r="S1116" s="122" t="s">
        <v>777</v>
      </c>
      <c r="T1116" s="122"/>
      <c r="U1116" s="246"/>
      <c r="V1116" s="247"/>
    </row>
    <row r="1117" spans="1:22" x14ac:dyDescent="0.25">
      <c r="A1117" s="747">
        <v>33</v>
      </c>
      <c r="B1117" s="422"/>
      <c r="C1117" s="747"/>
      <c r="D1117" s="747" t="s">
        <v>648</v>
      </c>
      <c r="E1117" s="747"/>
      <c r="F1117" s="747"/>
      <c r="G1117" s="747"/>
      <c r="H1117" s="747"/>
      <c r="I1117" s="748"/>
      <c r="J1117" s="747" t="s">
        <v>650</v>
      </c>
      <c r="K1117" s="749">
        <v>46155</v>
      </c>
      <c r="L1117" s="749"/>
      <c r="M1117" s="726"/>
      <c r="N1117" s="750">
        <v>2.7397260273972603E-3</v>
      </c>
      <c r="O1117" s="747"/>
      <c r="P1117" s="748" t="s">
        <v>600</v>
      </c>
      <c r="Q1117" s="751">
        <v>37138.5</v>
      </c>
      <c r="R1117" s="752">
        <v>47058</v>
      </c>
      <c r="S1117" s="122" t="s">
        <v>777</v>
      </c>
      <c r="T1117" s="122"/>
      <c r="U1117" s="246"/>
      <c r="V1117" s="247"/>
    </row>
    <row r="1118" spans="1:22" x14ac:dyDescent="0.25">
      <c r="A1118" s="747">
        <v>34</v>
      </c>
      <c r="B1118" s="422"/>
      <c r="C1118" s="747"/>
      <c r="D1118" s="747" t="s">
        <v>649</v>
      </c>
      <c r="E1118" s="747"/>
      <c r="F1118" s="747"/>
      <c r="G1118" s="747"/>
      <c r="H1118" s="747"/>
      <c r="I1118" s="748"/>
      <c r="J1118" s="747" t="s">
        <v>650</v>
      </c>
      <c r="K1118" s="749">
        <v>46132</v>
      </c>
      <c r="L1118" s="749"/>
      <c r="M1118" s="726"/>
      <c r="N1118" s="750">
        <v>2.7397260273972603E-3</v>
      </c>
      <c r="O1118" s="747"/>
      <c r="P1118" s="748" t="s">
        <v>600</v>
      </c>
      <c r="Q1118" s="751">
        <v>40288.5</v>
      </c>
      <c r="R1118" s="752">
        <v>47058</v>
      </c>
      <c r="S1118" s="122" t="s">
        <v>777</v>
      </c>
      <c r="T1118" s="122"/>
      <c r="U1118" s="246"/>
      <c r="V1118" s="247"/>
    </row>
    <row r="1119" spans="1:22" x14ac:dyDescent="0.25">
      <c r="A1119" s="747">
        <v>35</v>
      </c>
      <c r="B1119" s="748"/>
      <c r="C1119" s="747"/>
      <c r="D1119" s="747" t="s">
        <v>416</v>
      </c>
      <c r="E1119" s="747"/>
      <c r="F1119" s="747" t="s">
        <v>611</v>
      </c>
      <c r="G1119" s="747"/>
      <c r="H1119" s="747"/>
      <c r="I1119" s="748"/>
      <c r="J1119" s="747"/>
      <c r="K1119" s="749">
        <v>46211</v>
      </c>
      <c r="L1119" s="749"/>
      <c r="M1119" s="726"/>
      <c r="N1119" s="747"/>
      <c r="O1119" s="747"/>
      <c r="P1119" s="748" t="s">
        <v>600</v>
      </c>
      <c r="Q1119" s="751">
        <v>40288.5</v>
      </c>
      <c r="R1119" s="752">
        <v>47058</v>
      </c>
      <c r="S1119" s="122" t="s">
        <v>777</v>
      </c>
      <c r="T1119" s="122"/>
      <c r="U1119" s="246"/>
      <c r="V1119" s="247"/>
    </row>
    <row r="1120" spans="1:22" x14ac:dyDescent="0.25">
      <c r="A1120" s="763">
        <v>1</v>
      </c>
      <c r="B1120" s="764"/>
      <c r="C1120" s="763"/>
      <c r="D1120" s="763" t="s">
        <v>302</v>
      </c>
      <c r="E1120" s="763" t="s">
        <v>303</v>
      </c>
      <c r="F1120" s="763" t="s">
        <v>611</v>
      </c>
      <c r="G1120" s="763" t="s">
        <v>612</v>
      </c>
      <c r="H1120" s="763"/>
      <c r="I1120" s="764" t="s">
        <v>304</v>
      </c>
      <c r="J1120" s="763" t="s">
        <v>305</v>
      </c>
      <c r="K1120" s="765">
        <v>44566</v>
      </c>
      <c r="L1120" s="765">
        <v>45170</v>
      </c>
      <c r="M1120" s="726">
        <v>46265</v>
      </c>
      <c r="N1120" s="766">
        <v>3.0027397260273974</v>
      </c>
      <c r="O1120" s="763">
        <v>65</v>
      </c>
      <c r="P1120" s="764" t="s">
        <v>600</v>
      </c>
      <c r="Q1120" s="767">
        <v>33988.5</v>
      </c>
      <c r="R1120" s="768">
        <v>47088</v>
      </c>
      <c r="S1120" s="122" t="s">
        <v>777</v>
      </c>
      <c r="T1120" s="423">
        <v>510559.0575</v>
      </c>
      <c r="U1120" s="246"/>
      <c r="V1120" s="247"/>
    </row>
    <row r="1121" spans="1:22" x14ac:dyDescent="0.25">
      <c r="A1121" s="763">
        <v>2</v>
      </c>
      <c r="B1121" s="764"/>
      <c r="C1121" s="763"/>
      <c r="D1121" s="763" t="s">
        <v>308</v>
      </c>
      <c r="E1121" s="763" t="s">
        <v>303</v>
      </c>
      <c r="F1121" s="763" t="s">
        <v>611</v>
      </c>
      <c r="G1121" s="763" t="s">
        <v>612</v>
      </c>
      <c r="H1121" s="763" t="s">
        <v>616</v>
      </c>
      <c r="I1121" s="764" t="s">
        <v>304</v>
      </c>
      <c r="J1121" s="763" t="s">
        <v>309</v>
      </c>
      <c r="K1121" s="765">
        <v>44571</v>
      </c>
      <c r="L1121" s="765">
        <v>45170</v>
      </c>
      <c r="M1121" s="726">
        <v>46265</v>
      </c>
      <c r="N1121" s="766">
        <v>3.0027397260273974</v>
      </c>
      <c r="O1121" s="763">
        <v>68</v>
      </c>
      <c r="P1121" s="764" t="s">
        <v>600</v>
      </c>
      <c r="Q1121" s="767">
        <v>55116.6</v>
      </c>
      <c r="R1121" s="768">
        <v>47088</v>
      </c>
      <c r="S1121" s="122" t="s">
        <v>777</v>
      </c>
      <c r="T1121" s="122"/>
      <c r="U1121" s="246"/>
      <c r="V1121" s="247"/>
    </row>
    <row r="1122" spans="1:22" x14ac:dyDescent="0.25">
      <c r="A1122" s="764">
        <v>3</v>
      </c>
      <c r="B1122" s="764"/>
      <c r="C1122" s="763"/>
      <c r="D1122" s="763" t="s">
        <v>312</v>
      </c>
      <c r="E1122" s="763" t="s">
        <v>303</v>
      </c>
      <c r="F1122" s="763" t="s">
        <v>611</v>
      </c>
      <c r="G1122" s="763" t="s">
        <v>612</v>
      </c>
      <c r="H1122" s="763"/>
      <c r="I1122" s="764" t="s">
        <v>304</v>
      </c>
      <c r="J1122" s="763" t="s">
        <v>305</v>
      </c>
      <c r="K1122" s="765">
        <v>44571</v>
      </c>
      <c r="L1122" s="765">
        <v>45170</v>
      </c>
      <c r="M1122" s="726">
        <v>46265</v>
      </c>
      <c r="N1122" s="769">
        <v>3.0027397260273974</v>
      </c>
      <c r="O1122" s="764">
        <v>68</v>
      </c>
      <c r="P1122" s="764" t="s">
        <v>600</v>
      </c>
      <c r="Q1122" s="767">
        <v>45390.45</v>
      </c>
      <c r="R1122" s="768">
        <v>47088</v>
      </c>
      <c r="S1122" s="122" t="s">
        <v>928</v>
      </c>
      <c r="T1122" s="122"/>
      <c r="U1122" s="246"/>
      <c r="V1122" s="247"/>
    </row>
    <row r="1123" spans="1:22" x14ac:dyDescent="0.25">
      <c r="A1123" s="764">
        <v>4</v>
      </c>
      <c r="B1123" s="764"/>
      <c r="C1123" s="763"/>
      <c r="D1123" s="763" t="s">
        <v>315</v>
      </c>
      <c r="E1123" s="763" t="s">
        <v>303</v>
      </c>
      <c r="F1123" s="763" t="s">
        <v>611</v>
      </c>
      <c r="G1123" s="763" t="s">
        <v>612</v>
      </c>
      <c r="H1123" s="763"/>
      <c r="I1123" s="764" t="s">
        <v>304</v>
      </c>
      <c r="J1123" s="763" t="s">
        <v>316</v>
      </c>
      <c r="K1123" s="765">
        <v>44571</v>
      </c>
      <c r="L1123" s="765">
        <v>45170</v>
      </c>
      <c r="M1123" s="726">
        <v>46265</v>
      </c>
      <c r="N1123" s="769">
        <v>3.0027397260273974</v>
      </c>
      <c r="O1123" s="770">
        <v>68</v>
      </c>
      <c r="P1123" s="770" t="s">
        <v>600</v>
      </c>
      <c r="Q1123" s="767">
        <v>47355</v>
      </c>
      <c r="R1123" s="768">
        <v>47088</v>
      </c>
      <c r="S1123" s="122" t="s">
        <v>777</v>
      </c>
      <c r="T1123" s="122"/>
      <c r="U1123" s="246"/>
      <c r="V1123" s="247"/>
    </row>
    <row r="1124" spans="1:22" x14ac:dyDescent="0.25">
      <c r="A1124" s="763">
        <v>5</v>
      </c>
      <c r="B1124" s="764"/>
      <c r="C1124" s="763"/>
      <c r="D1124" s="763" t="s">
        <v>319</v>
      </c>
      <c r="E1124" s="763" t="s">
        <v>303</v>
      </c>
      <c r="F1124" s="763" t="s">
        <v>611</v>
      </c>
      <c r="G1124" s="763" t="s">
        <v>612</v>
      </c>
      <c r="H1124" s="763" t="s">
        <v>616</v>
      </c>
      <c r="I1124" s="764" t="s">
        <v>304</v>
      </c>
      <c r="J1124" s="763" t="s">
        <v>309</v>
      </c>
      <c r="K1124" s="765">
        <v>44571</v>
      </c>
      <c r="L1124" s="765">
        <v>45170</v>
      </c>
      <c r="M1124" s="726">
        <v>46265</v>
      </c>
      <c r="N1124" s="769">
        <v>3.0027397260273974</v>
      </c>
      <c r="O1124" s="764">
        <v>65</v>
      </c>
      <c r="P1124" s="764" t="s">
        <v>600</v>
      </c>
      <c r="Q1124" s="767">
        <v>21750.75</v>
      </c>
      <c r="R1124" s="768">
        <v>47088</v>
      </c>
      <c r="S1124" s="122" t="s">
        <v>777</v>
      </c>
      <c r="T1124" s="122"/>
      <c r="U1124" s="246"/>
      <c r="V1124" s="247"/>
    </row>
    <row r="1125" spans="1:22" x14ac:dyDescent="0.25">
      <c r="A1125" s="763">
        <v>6</v>
      </c>
      <c r="B1125" s="764"/>
      <c r="C1125" s="763"/>
      <c r="D1125" s="763" t="s">
        <v>325</v>
      </c>
      <c r="E1125" s="763" t="s">
        <v>303</v>
      </c>
      <c r="F1125" s="763" t="s">
        <v>611</v>
      </c>
      <c r="G1125" s="763" t="s">
        <v>612</v>
      </c>
      <c r="H1125" s="763" t="s">
        <v>619</v>
      </c>
      <c r="I1125" s="764" t="s">
        <v>304</v>
      </c>
      <c r="J1125" s="763" t="s">
        <v>305</v>
      </c>
      <c r="K1125" s="765">
        <v>44571</v>
      </c>
      <c r="L1125" s="765">
        <v>45170</v>
      </c>
      <c r="M1125" s="726">
        <v>46265</v>
      </c>
      <c r="N1125" s="766">
        <v>3.0027397260273974</v>
      </c>
      <c r="O1125" s="763">
        <v>60</v>
      </c>
      <c r="P1125" s="764" t="s">
        <v>600</v>
      </c>
      <c r="Q1125" s="767">
        <v>40461.75</v>
      </c>
      <c r="R1125" s="768">
        <v>47088</v>
      </c>
      <c r="S1125" s="122" t="s">
        <v>777</v>
      </c>
      <c r="T1125" s="122"/>
      <c r="U1125" s="246"/>
      <c r="V1125" s="247"/>
    </row>
    <row r="1126" spans="1:22" x14ac:dyDescent="0.25">
      <c r="A1126" s="763">
        <v>7</v>
      </c>
      <c r="B1126" s="764"/>
      <c r="C1126" s="763"/>
      <c r="D1126" s="763" t="s">
        <v>328</v>
      </c>
      <c r="E1126" s="763" t="s">
        <v>303</v>
      </c>
      <c r="F1126" s="763" t="s">
        <v>611</v>
      </c>
      <c r="G1126" s="763" t="s">
        <v>612</v>
      </c>
      <c r="H1126" s="763" t="s">
        <v>621</v>
      </c>
      <c r="I1126" s="764" t="s">
        <v>304</v>
      </c>
      <c r="J1126" s="763" t="s">
        <v>329</v>
      </c>
      <c r="K1126" s="765">
        <v>44571</v>
      </c>
      <c r="L1126" s="765">
        <v>45170</v>
      </c>
      <c r="M1126" s="726">
        <v>46265</v>
      </c>
      <c r="N1126" s="766">
        <v>3.0027397260273974</v>
      </c>
      <c r="O1126" s="763">
        <v>48</v>
      </c>
      <c r="P1126" s="764" t="s">
        <v>600</v>
      </c>
      <c r="Q1126" s="767">
        <v>5587.7955000000002</v>
      </c>
      <c r="R1126" s="768">
        <v>47088</v>
      </c>
      <c r="S1126" s="122" t="s">
        <v>777</v>
      </c>
      <c r="T1126" s="122"/>
      <c r="U1126" s="246"/>
      <c r="V1126" s="247"/>
    </row>
    <row r="1127" spans="1:22" x14ac:dyDescent="0.25">
      <c r="A1127" s="763">
        <v>8</v>
      </c>
      <c r="B1127" s="764"/>
      <c r="C1127" s="763"/>
      <c r="D1127" s="763" t="s">
        <v>332</v>
      </c>
      <c r="E1127" s="763" t="s">
        <v>303</v>
      </c>
      <c r="F1127" s="763" t="s">
        <v>611</v>
      </c>
      <c r="G1127" s="763" t="s">
        <v>612</v>
      </c>
      <c r="H1127" s="763" t="s">
        <v>621</v>
      </c>
      <c r="I1127" s="764" t="s">
        <v>304</v>
      </c>
      <c r="J1127" s="763" t="s">
        <v>333</v>
      </c>
      <c r="K1127" s="765">
        <v>44566</v>
      </c>
      <c r="L1127" s="765">
        <v>45170</v>
      </c>
      <c r="M1127" s="726">
        <v>46265</v>
      </c>
      <c r="N1127" s="766">
        <v>3.0027397260273974</v>
      </c>
      <c r="O1127" s="763">
        <v>35</v>
      </c>
      <c r="P1127" s="764" t="s">
        <v>600</v>
      </c>
      <c r="Q1127" s="767">
        <v>12988.5</v>
      </c>
      <c r="R1127" s="768">
        <v>47088</v>
      </c>
      <c r="S1127" s="122" t="s">
        <v>777</v>
      </c>
      <c r="T1127" s="122"/>
      <c r="U1127" s="246"/>
      <c r="V1127" s="247"/>
    </row>
    <row r="1128" spans="1:22" x14ac:dyDescent="0.25">
      <c r="A1128" s="763">
        <v>9</v>
      </c>
      <c r="B1128" s="764"/>
      <c r="C1128" s="763"/>
      <c r="D1128" s="763" t="s">
        <v>308</v>
      </c>
      <c r="E1128" s="763" t="s">
        <v>303</v>
      </c>
      <c r="F1128" s="763" t="s">
        <v>620</v>
      </c>
      <c r="G1128" s="763"/>
      <c r="H1128" s="763"/>
      <c r="I1128" s="764" t="s">
        <v>336</v>
      </c>
      <c r="J1128" s="763" t="s">
        <v>337</v>
      </c>
      <c r="K1128" s="765">
        <v>44566</v>
      </c>
      <c r="L1128" s="765">
        <v>45170</v>
      </c>
      <c r="M1128" s="726">
        <v>46265</v>
      </c>
      <c r="N1128" s="766">
        <v>3.0027397260273974</v>
      </c>
      <c r="O1128" s="763">
        <v>59</v>
      </c>
      <c r="P1128" s="764" t="s">
        <v>600</v>
      </c>
      <c r="Q1128" s="767">
        <v>69688.5</v>
      </c>
      <c r="R1128" s="768">
        <v>47088</v>
      </c>
      <c r="S1128" s="122" t="s">
        <v>777</v>
      </c>
      <c r="T1128" s="122"/>
      <c r="U1128" s="246"/>
      <c r="V1128" s="247"/>
    </row>
    <row r="1129" spans="1:22" x14ac:dyDescent="0.25">
      <c r="A1129" s="763">
        <v>10</v>
      </c>
      <c r="B1129" s="764"/>
      <c r="C1129" s="763"/>
      <c r="D1129" s="763" t="s">
        <v>340</v>
      </c>
      <c r="E1129" s="763" t="s">
        <v>303</v>
      </c>
      <c r="F1129" s="763" t="s">
        <v>620</v>
      </c>
      <c r="G1129" s="763"/>
      <c r="H1129" s="763"/>
      <c r="I1129" s="764" t="s">
        <v>304</v>
      </c>
      <c r="J1129" s="763" t="s">
        <v>305</v>
      </c>
      <c r="K1129" s="765">
        <v>44571</v>
      </c>
      <c r="L1129" s="765">
        <v>45170</v>
      </c>
      <c r="M1129" s="726">
        <v>46265</v>
      </c>
      <c r="N1129" s="766">
        <v>3.0027397260273974</v>
      </c>
      <c r="O1129" s="763">
        <v>52</v>
      </c>
      <c r="P1129" s="764" t="s">
        <v>600</v>
      </c>
      <c r="Q1129" s="767">
        <v>6688.5</v>
      </c>
      <c r="R1129" s="768">
        <v>47088</v>
      </c>
      <c r="S1129" s="122" t="s">
        <v>777</v>
      </c>
      <c r="T1129" s="122"/>
      <c r="U1129" s="246"/>
      <c r="V1129" s="247"/>
    </row>
    <row r="1130" spans="1:22" x14ac:dyDescent="0.25">
      <c r="A1130" s="763">
        <v>11</v>
      </c>
      <c r="B1130" s="764"/>
      <c r="C1130" s="763"/>
      <c r="D1130" s="763" t="s">
        <v>343</v>
      </c>
      <c r="E1130" s="763" t="s">
        <v>303</v>
      </c>
      <c r="F1130" s="763" t="s">
        <v>611</v>
      </c>
      <c r="G1130" s="763" t="s">
        <v>612</v>
      </c>
      <c r="H1130" s="763" t="s">
        <v>616</v>
      </c>
      <c r="I1130" s="764" t="s">
        <v>304</v>
      </c>
      <c r="J1130" s="763" t="s">
        <v>316</v>
      </c>
      <c r="K1130" s="765">
        <v>44571</v>
      </c>
      <c r="L1130" s="765">
        <v>45170</v>
      </c>
      <c r="M1130" s="726">
        <v>46265</v>
      </c>
      <c r="N1130" s="766">
        <v>3.0027397260273974</v>
      </c>
      <c r="O1130" s="763">
        <v>63</v>
      </c>
      <c r="P1130" s="764" t="s">
        <v>600</v>
      </c>
      <c r="Q1130" s="767">
        <v>38811.15</v>
      </c>
      <c r="R1130" s="768">
        <v>47088</v>
      </c>
      <c r="S1130" s="122" t="s">
        <v>777</v>
      </c>
      <c r="T1130" s="122"/>
      <c r="U1130" s="246"/>
      <c r="V1130" s="247"/>
    </row>
    <row r="1131" spans="1:22" x14ac:dyDescent="0.25">
      <c r="A1131" s="763">
        <v>12</v>
      </c>
      <c r="B1131" s="764"/>
      <c r="C1131" s="763"/>
      <c r="D1131" s="763" t="s">
        <v>346</v>
      </c>
      <c r="E1131" s="763" t="s">
        <v>303</v>
      </c>
      <c r="F1131" s="763" t="s">
        <v>611</v>
      </c>
      <c r="G1131" s="763" t="s">
        <v>612</v>
      </c>
      <c r="H1131" s="763"/>
      <c r="I1131" s="764" t="s">
        <v>304</v>
      </c>
      <c r="J1131" s="763" t="s">
        <v>333</v>
      </c>
      <c r="K1131" s="765">
        <v>44608</v>
      </c>
      <c r="L1131" s="765">
        <v>45170</v>
      </c>
      <c r="M1131" s="726">
        <v>46265</v>
      </c>
      <c r="N1131" s="766">
        <v>3.0027397260273974</v>
      </c>
      <c r="O1131" s="763">
        <v>66</v>
      </c>
      <c r="P1131" s="764" t="s">
        <v>600</v>
      </c>
      <c r="Q1131" s="767">
        <v>45013.5</v>
      </c>
      <c r="R1131" s="768">
        <v>47088</v>
      </c>
      <c r="S1131" s="122" t="s">
        <v>777</v>
      </c>
      <c r="T1131" s="122"/>
      <c r="U1131" s="246"/>
      <c r="V1131" s="247"/>
    </row>
    <row r="1132" spans="1:22" x14ac:dyDescent="0.25">
      <c r="A1132" s="763">
        <v>13</v>
      </c>
      <c r="B1132" s="764"/>
      <c r="C1132" s="763"/>
      <c r="D1132" s="763" t="s">
        <v>349</v>
      </c>
      <c r="E1132" s="763" t="s">
        <v>303</v>
      </c>
      <c r="F1132" s="763" t="s">
        <v>620</v>
      </c>
      <c r="G1132" s="763"/>
      <c r="H1132" s="763"/>
      <c r="I1132" s="764" t="s">
        <v>304</v>
      </c>
      <c r="J1132" s="763" t="s">
        <v>333</v>
      </c>
      <c r="K1132" s="765">
        <v>44816</v>
      </c>
      <c r="L1132" s="765">
        <v>45170</v>
      </c>
      <c r="M1132" s="726">
        <v>46265</v>
      </c>
      <c r="N1132" s="766">
        <v>3.0027397260273974</v>
      </c>
      <c r="O1132" s="763">
        <v>55</v>
      </c>
      <c r="P1132" s="764" t="s">
        <v>600</v>
      </c>
      <c r="Q1132" s="767">
        <v>26638.5</v>
      </c>
      <c r="R1132" s="768">
        <v>47088</v>
      </c>
      <c r="S1132" s="122" t="s">
        <v>777</v>
      </c>
      <c r="T1132" s="122"/>
      <c r="U1132" s="246"/>
      <c r="V1132" s="247"/>
    </row>
    <row r="1133" spans="1:22" x14ac:dyDescent="0.25">
      <c r="A1133" s="763">
        <v>14</v>
      </c>
      <c r="B1133" s="764"/>
      <c r="C1133" s="763"/>
      <c r="D1133" s="763" t="s">
        <v>352</v>
      </c>
      <c r="E1133" s="763" t="s">
        <v>303</v>
      </c>
      <c r="F1133" s="763" t="s">
        <v>611</v>
      </c>
      <c r="G1133" s="763" t="s">
        <v>612</v>
      </c>
      <c r="H1133" s="763"/>
      <c r="I1133" s="764" t="s">
        <v>304</v>
      </c>
      <c r="J1133" s="763" t="s">
        <v>333</v>
      </c>
      <c r="K1133" s="765">
        <v>44809</v>
      </c>
      <c r="L1133" s="765">
        <v>45170</v>
      </c>
      <c r="M1133" s="726">
        <v>46265</v>
      </c>
      <c r="N1133" s="766">
        <v>3.0027397260273974</v>
      </c>
      <c r="O1133" s="763">
        <v>38</v>
      </c>
      <c r="P1133" s="764" t="s">
        <v>600</v>
      </c>
      <c r="Q1133" s="767">
        <v>26638.5</v>
      </c>
      <c r="R1133" s="768">
        <v>47088</v>
      </c>
      <c r="S1133" s="122" t="s">
        <v>777</v>
      </c>
      <c r="T1133" s="122"/>
      <c r="U1133" s="246"/>
      <c r="V1133" s="247"/>
    </row>
    <row r="1134" spans="1:22" x14ac:dyDescent="0.25">
      <c r="A1134" s="763">
        <v>15</v>
      </c>
      <c r="B1134" s="764"/>
      <c r="C1134" s="763"/>
      <c r="D1134" s="763" t="s">
        <v>355</v>
      </c>
      <c r="E1134" s="763" t="s">
        <v>303</v>
      </c>
      <c r="F1134" s="763" t="s">
        <v>620</v>
      </c>
      <c r="G1134" s="763"/>
      <c r="H1134" s="763"/>
      <c r="I1134" s="764" t="s">
        <v>304</v>
      </c>
      <c r="J1134" s="763" t="s">
        <v>356</v>
      </c>
      <c r="K1134" s="765">
        <v>44831</v>
      </c>
      <c r="L1134" s="765">
        <v>45170</v>
      </c>
      <c r="M1134" s="726">
        <v>46265</v>
      </c>
      <c r="N1134" s="766">
        <v>3.0027397260273974</v>
      </c>
      <c r="O1134" s="763">
        <v>39</v>
      </c>
      <c r="P1134" s="764" t="s">
        <v>600</v>
      </c>
      <c r="Q1134" s="767">
        <v>26638.5</v>
      </c>
      <c r="R1134" s="768">
        <v>47088</v>
      </c>
      <c r="S1134" s="122" t="s">
        <v>777</v>
      </c>
      <c r="T1134" s="122"/>
      <c r="U1134" s="246"/>
      <c r="V1134" s="247"/>
    </row>
    <row r="1135" spans="1:22" x14ac:dyDescent="0.25">
      <c r="A1135" s="763">
        <v>16</v>
      </c>
      <c r="B1135" s="764"/>
      <c r="C1135" s="763"/>
      <c r="D1135" s="763" t="s">
        <v>359</v>
      </c>
      <c r="E1135" s="763" t="s">
        <v>303</v>
      </c>
      <c r="F1135" s="763" t="s">
        <v>620</v>
      </c>
      <c r="G1135" s="763"/>
      <c r="H1135" s="763"/>
      <c r="I1135" s="764" t="s">
        <v>304</v>
      </c>
      <c r="J1135" s="763" t="s">
        <v>333</v>
      </c>
      <c r="K1135" s="765">
        <v>44970</v>
      </c>
      <c r="L1135" s="765">
        <v>45170</v>
      </c>
      <c r="M1135" s="726">
        <v>46265</v>
      </c>
      <c r="N1135" s="766">
        <v>3.0027397260273974</v>
      </c>
      <c r="O1135" s="763">
        <v>39</v>
      </c>
      <c r="P1135" s="764" t="s">
        <v>600</v>
      </c>
      <c r="Q1135" s="767">
        <v>21388.5</v>
      </c>
      <c r="R1135" s="768">
        <v>47088</v>
      </c>
      <c r="S1135" s="122" t="s">
        <v>777</v>
      </c>
      <c r="T1135" s="122"/>
      <c r="U1135" s="246"/>
      <c r="V1135" s="247"/>
    </row>
    <row r="1136" spans="1:22" x14ac:dyDescent="0.25">
      <c r="A1136" s="764">
        <v>17</v>
      </c>
      <c r="B1136" s="764"/>
      <c r="C1136" s="763"/>
      <c r="D1136" s="763" t="s">
        <v>362</v>
      </c>
      <c r="E1136" s="763" t="s">
        <v>303</v>
      </c>
      <c r="F1136" s="763" t="s">
        <v>620</v>
      </c>
      <c r="G1136" s="763"/>
      <c r="H1136" s="763"/>
      <c r="I1136" s="764" t="s">
        <v>304</v>
      </c>
      <c r="J1136" s="763" t="s">
        <v>305</v>
      </c>
      <c r="K1136" s="765">
        <v>45152</v>
      </c>
      <c r="L1136" s="765">
        <v>45170</v>
      </c>
      <c r="M1136" s="726">
        <v>46265</v>
      </c>
      <c r="N1136" s="769">
        <v>3.0027397260273974</v>
      </c>
      <c r="O1136" s="764">
        <v>45</v>
      </c>
      <c r="P1136" s="764" t="s">
        <v>600</v>
      </c>
      <c r="Q1136" s="740">
        <v>29138.5</v>
      </c>
      <c r="R1136" s="768">
        <v>47088</v>
      </c>
      <c r="S1136" s="122" t="s">
        <v>777</v>
      </c>
      <c r="T1136" s="122"/>
      <c r="U1136" s="246"/>
      <c r="V1136" s="247"/>
    </row>
    <row r="1137" spans="1:22" x14ac:dyDescent="0.25">
      <c r="A1137" s="763">
        <v>18</v>
      </c>
      <c r="B1137" s="764"/>
      <c r="C1137" s="763"/>
      <c r="D1137" s="763" t="s">
        <v>359</v>
      </c>
      <c r="E1137" s="763" t="s">
        <v>303</v>
      </c>
      <c r="F1137" s="763" t="s">
        <v>611</v>
      </c>
      <c r="G1137" s="763" t="s">
        <v>612</v>
      </c>
      <c r="H1137" s="763" t="s">
        <v>616</v>
      </c>
      <c r="I1137" s="764" t="s">
        <v>304</v>
      </c>
      <c r="J1137" s="763" t="s">
        <v>333</v>
      </c>
      <c r="K1137" s="765">
        <v>45236</v>
      </c>
      <c r="L1137" s="765">
        <v>45236</v>
      </c>
      <c r="M1137" s="726">
        <v>46265</v>
      </c>
      <c r="N1137" s="766">
        <v>2.8219178082191783</v>
      </c>
      <c r="O1137" s="763">
        <v>37</v>
      </c>
      <c r="P1137" s="764" t="s">
        <v>600</v>
      </c>
      <c r="Q1137" s="767">
        <v>25063.5</v>
      </c>
      <c r="R1137" s="768">
        <v>47088</v>
      </c>
      <c r="S1137" s="122" t="s">
        <v>777</v>
      </c>
      <c r="T1137" s="122"/>
      <c r="U1137" s="246"/>
      <c r="V1137" s="247"/>
    </row>
    <row r="1138" spans="1:22" x14ac:dyDescent="0.25">
      <c r="A1138" s="763">
        <v>19</v>
      </c>
      <c r="B1138" s="764"/>
      <c r="C1138" s="763"/>
      <c r="D1138" s="763" t="s">
        <v>367</v>
      </c>
      <c r="E1138" s="763" t="s">
        <v>303</v>
      </c>
      <c r="F1138" s="763" t="s">
        <v>611</v>
      </c>
      <c r="G1138" s="763" t="s">
        <v>612</v>
      </c>
      <c r="H1138" s="763"/>
      <c r="I1138" s="764" t="s">
        <v>304</v>
      </c>
      <c r="J1138" s="763" t="s">
        <v>368</v>
      </c>
      <c r="K1138" s="765">
        <v>45411</v>
      </c>
      <c r="L1138" s="765">
        <v>45411</v>
      </c>
      <c r="M1138" s="726">
        <v>46265</v>
      </c>
      <c r="N1138" s="766">
        <v>2.3424657534246576</v>
      </c>
      <c r="O1138" s="763">
        <v>59</v>
      </c>
      <c r="P1138" s="764" t="s">
        <v>600</v>
      </c>
      <c r="Q1138" s="767">
        <v>68638.5</v>
      </c>
      <c r="R1138" s="768">
        <v>47088</v>
      </c>
      <c r="S1138" s="122" t="s">
        <v>777</v>
      </c>
      <c r="T1138" s="122"/>
      <c r="U1138" s="246"/>
      <c r="V1138" s="247"/>
    </row>
    <row r="1139" spans="1:22" x14ac:dyDescent="0.25">
      <c r="A1139" s="763">
        <v>20</v>
      </c>
      <c r="B1139" s="764"/>
      <c r="C1139" s="763"/>
      <c r="D1139" s="763" t="s">
        <v>371</v>
      </c>
      <c r="E1139" s="763" t="s">
        <v>303</v>
      </c>
      <c r="F1139" s="763" t="s">
        <v>611</v>
      </c>
      <c r="G1139" s="763"/>
      <c r="H1139" s="763" t="s">
        <v>621</v>
      </c>
      <c r="I1139" s="764" t="s">
        <v>304</v>
      </c>
      <c r="J1139" s="763" t="s">
        <v>333</v>
      </c>
      <c r="K1139" s="765">
        <v>45454</v>
      </c>
      <c r="L1139" s="765">
        <v>45454</v>
      </c>
      <c r="M1139" s="726">
        <v>46265</v>
      </c>
      <c r="N1139" s="766">
        <v>2.2246575342465755</v>
      </c>
      <c r="O1139" s="763">
        <v>38</v>
      </c>
      <c r="P1139" s="764" t="s">
        <v>600</v>
      </c>
      <c r="Q1139" s="767">
        <v>35038.5</v>
      </c>
      <c r="R1139" s="768">
        <v>47088</v>
      </c>
      <c r="S1139" s="122" t="s">
        <v>777</v>
      </c>
      <c r="T1139" s="122"/>
      <c r="U1139" s="246"/>
      <c r="V1139" s="247"/>
    </row>
    <row r="1140" spans="1:22" x14ac:dyDescent="0.25">
      <c r="A1140" s="763">
        <v>21</v>
      </c>
      <c r="B1140" s="764"/>
      <c r="C1140" s="763"/>
      <c r="D1140" s="763" t="s">
        <v>374</v>
      </c>
      <c r="E1140" s="763" t="s">
        <v>303</v>
      </c>
      <c r="F1140" s="763" t="s">
        <v>620</v>
      </c>
      <c r="G1140" s="763"/>
      <c r="H1140" s="763"/>
      <c r="I1140" s="764" t="s">
        <v>304</v>
      </c>
      <c r="J1140" s="763" t="s">
        <v>333</v>
      </c>
      <c r="K1140" s="765">
        <v>45600</v>
      </c>
      <c r="L1140" s="765">
        <v>45600</v>
      </c>
      <c r="M1140" s="726">
        <v>46265</v>
      </c>
      <c r="N1140" s="766">
        <v>1.8246575342465754</v>
      </c>
      <c r="O1140" s="763">
        <v>65</v>
      </c>
      <c r="P1140" s="764" t="s">
        <v>600</v>
      </c>
      <c r="Q1140" s="767">
        <v>44488.5</v>
      </c>
      <c r="R1140" s="768">
        <v>47088</v>
      </c>
      <c r="S1140" s="122" t="s">
        <v>777</v>
      </c>
      <c r="T1140" s="122"/>
      <c r="U1140" s="246"/>
      <c r="V1140" s="247"/>
    </row>
    <row r="1141" spans="1:22" x14ac:dyDescent="0.25">
      <c r="A1141" s="763">
        <v>22</v>
      </c>
      <c r="B1141" s="764"/>
      <c r="C1141" s="763"/>
      <c r="D1141" s="763" t="s">
        <v>380</v>
      </c>
      <c r="E1141" s="763" t="s">
        <v>303</v>
      </c>
      <c r="F1141" s="763" t="s">
        <v>611</v>
      </c>
      <c r="G1141" s="763" t="s">
        <v>612</v>
      </c>
      <c r="H1141" s="763" t="s">
        <v>616</v>
      </c>
      <c r="I1141" s="764" t="s">
        <v>304</v>
      </c>
      <c r="J1141" s="763" t="s">
        <v>309</v>
      </c>
      <c r="K1141" s="765">
        <v>45677</v>
      </c>
      <c r="L1141" s="765">
        <v>45677</v>
      </c>
      <c r="M1141" s="726">
        <v>46265</v>
      </c>
      <c r="N1141" s="766">
        <v>1.6136986301369862</v>
      </c>
      <c r="O1141" s="763">
        <v>65</v>
      </c>
      <c r="P1141" s="764" t="s">
        <v>600</v>
      </c>
      <c r="Q1141" s="767">
        <v>52888.5</v>
      </c>
      <c r="R1141" s="768">
        <v>47088</v>
      </c>
      <c r="S1141" s="122" t="s">
        <v>777</v>
      </c>
      <c r="T1141" s="122"/>
      <c r="U1141" s="246"/>
      <c r="V1141" s="247"/>
    </row>
    <row r="1142" spans="1:22" x14ac:dyDescent="0.25">
      <c r="A1142" s="763">
        <v>23</v>
      </c>
      <c r="B1142" s="764"/>
      <c r="C1142" s="763"/>
      <c r="D1142" s="763" t="s">
        <v>384</v>
      </c>
      <c r="E1142" s="763" t="s">
        <v>303</v>
      </c>
      <c r="F1142" s="763" t="s">
        <v>611</v>
      </c>
      <c r="G1142" s="763"/>
      <c r="H1142" s="763"/>
      <c r="I1142" s="764" t="s">
        <v>304</v>
      </c>
      <c r="J1142" s="763" t="s">
        <v>333</v>
      </c>
      <c r="K1142" s="765">
        <v>45831</v>
      </c>
      <c r="L1142" s="765">
        <v>45831</v>
      </c>
      <c r="M1142" s="726">
        <v>46265</v>
      </c>
      <c r="N1142" s="766">
        <v>1.1917808219178083</v>
      </c>
      <c r="O1142" s="763">
        <v>40</v>
      </c>
      <c r="P1142" s="764" t="s">
        <v>600</v>
      </c>
      <c r="Q1142" s="767">
        <v>31888.5</v>
      </c>
      <c r="R1142" s="768">
        <v>47088</v>
      </c>
      <c r="S1142" s="122" t="s">
        <v>777</v>
      </c>
      <c r="T1142" s="122"/>
      <c r="U1142" s="246"/>
      <c r="V1142" s="247"/>
    </row>
    <row r="1143" spans="1:22" x14ac:dyDescent="0.25">
      <c r="A1143" s="764">
        <v>24</v>
      </c>
      <c r="B1143" s="391"/>
      <c r="C1143" s="763"/>
      <c r="D1143" s="763" t="s">
        <v>386</v>
      </c>
      <c r="E1143" s="763" t="s">
        <v>303</v>
      </c>
      <c r="F1143" s="763" t="s">
        <v>620</v>
      </c>
      <c r="G1143" s="763"/>
      <c r="H1143" s="763"/>
      <c r="I1143" s="764" t="s">
        <v>304</v>
      </c>
      <c r="J1143" s="763" t="s">
        <v>333</v>
      </c>
      <c r="K1143" s="765">
        <v>45887</v>
      </c>
      <c r="L1143" s="765">
        <v>45887</v>
      </c>
      <c r="M1143" s="726">
        <v>46265</v>
      </c>
      <c r="N1143" s="769">
        <v>1.0383561643835617</v>
      </c>
      <c r="O1143" s="763"/>
      <c r="P1143" s="764" t="s">
        <v>600</v>
      </c>
      <c r="Q1143" s="740">
        <v>23388.5</v>
      </c>
      <c r="R1143" s="768">
        <v>47088</v>
      </c>
      <c r="S1143" s="122" t="s">
        <v>777</v>
      </c>
      <c r="T1143" s="122"/>
      <c r="U1143" s="246"/>
      <c r="V1143" s="247"/>
    </row>
    <row r="1144" spans="1:22" x14ac:dyDescent="0.25">
      <c r="A1144" s="763">
        <v>25</v>
      </c>
      <c r="B1144" s="391"/>
      <c r="C1144" s="763"/>
      <c r="D1144" s="763" t="s">
        <v>388</v>
      </c>
      <c r="E1144" s="763" t="s">
        <v>303</v>
      </c>
      <c r="F1144" s="763" t="s">
        <v>620</v>
      </c>
      <c r="G1144" s="763"/>
      <c r="H1144" s="763"/>
      <c r="I1144" s="764" t="s">
        <v>389</v>
      </c>
      <c r="J1144" s="763" t="s">
        <v>333</v>
      </c>
      <c r="K1144" s="765">
        <v>45873</v>
      </c>
      <c r="L1144" s="765">
        <v>45873</v>
      </c>
      <c r="M1144" s="726">
        <v>46265</v>
      </c>
      <c r="N1144" s="766">
        <v>1.0767123287671232</v>
      </c>
      <c r="O1144" s="763"/>
      <c r="P1144" s="764" t="s">
        <v>600</v>
      </c>
      <c r="Q1144" s="767">
        <v>31888.5</v>
      </c>
      <c r="R1144" s="768">
        <v>47088</v>
      </c>
      <c r="S1144" s="122" t="s">
        <v>777</v>
      </c>
      <c r="T1144" s="122"/>
      <c r="U1144" s="246"/>
      <c r="V1144" s="247"/>
    </row>
    <row r="1145" spans="1:22" x14ac:dyDescent="0.25">
      <c r="A1145" s="763">
        <v>26</v>
      </c>
      <c r="B1145" s="391"/>
      <c r="C1145" s="763"/>
      <c r="D1145" s="763" t="s">
        <v>391</v>
      </c>
      <c r="E1145" s="763" t="s">
        <v>303</v>
      </c>
      <c r="F1145" s="763" t="s">
        <v>620</v>
      </c>
      <c r="G1145" s="763"/>
      <c r="H1145" s="763"/>
      <c r="I1145" s="764" t="s">
        <v>304</v>
      </c>
      <c r="J1145" s="763" t="s">
        <v>333</v>
      </c>
      <c r="K1145" s="765">
        <v>45901</v>
      </c>
      <c r="L1145" s="765">
        <v>45901</v>
      </c>
      <c r="M1145" s="726">
        <v>46265</v>
      </c>
      <c r="N1145" s="766">
        <v>1</v>
      </c>
      <c r="O1145" s="763"/>
      <c r="P1145" s="764" t="s">
        <v>600</v>
      </c>
      <c r="Q1145" s="767">
        <v>18238.5</v>
      </c>
      <c r="R1145" s="768">
        <v>47088</v>
      </c>
      <c r="S1145" s="122" t="s">
        <v>777</v>
      </c>
      <c r="T1145" s="122"/>
      <c r="U1145" s="246"/>
      <c r="V1145" s="247"/>
    </row>
    <row r="1146" spans="1:22" x14ac:dyDescent="0.25">
      <c r="A1146" s="763">
        <v>27</v>
      </c>
      <c r="B1146" s="391"/>
      <c r="C1146" s="763"/>
      <c r="D1146" s="763" t="s">
        <v>395</v>
      </c>
      <c r="E1146" s="763" t="s">
        <v>303</v>
      </c>
      <c r="F1146" s="763" t="s">
        <v>611</v>
      </c>
      <c r="G1146" s="763"/>
      <c r="H1146" s="763" t="s">
        <v>616</v>
      </c>
      <c r="I1146" s="764" t="s">
        <v>304</v>
      </c>
      <c r="J1146" s="763" t="s">
        <v>333</v>
      </c>
      <c r="K1146" s="765">
        <v>45978</v>
      </c>
      <c r="L1146" s="765">
        <v>45978</v>
      </c>
      <c r="M1146" s="726">
        <v>46265</v>
      </c>
      <c r="N1146" s="766">
        <v>0.78904109589041094</v>
      </c>
      <c r="O1146" s="763"/>
      <c r="P1146" s="764" t="s">
        <v>600</v>
      </c>
      <c r="Q1146" s="767">
        <v>27688.5</v>
      </c>
      <c r="R1146" s="768">
        <v>47088</v>
      </c>
      <c r="S1146" s="122" t="s">
        <v>777</v>
      </c>
      <c r="T1146" s="122"/>
      <c r="U1146" s="246"/>
      <c r="V1146" s="247"/>
    </row>
    <row r="1147" spans="1:22" x14ac:dyDescent="0.25">
      <c r="A1147" s="763">
        <v>28</v>
      </c>
      <c r="B1147" s="391"/>
      <c r="C1147" s="763"/>
      <c r="D1147" s="763" t="s">
        <v>397</v>
      </c>
      <c r="E1147" s="763" t="s">
        <v>303</v>
      </c>
      <c r="F1147" s="763" t="s">
        <v>620</v>
      </c>
      <c r="G1147" s="763"/>
      <c r="H1147" s="763"/>
      <c r="I1147" s="764" t="s">
        <v>304</v>
      </c>
      <c r="J1147" s="763" t="s">
        <v>333</v>
      </c>
      <c r="K1147" s="765">
        <v>46006</v>
      </c>
      <c r="L1147" s="765">
        <v>46006</v>
      </c>
      <c r="M1147" s="726">
        <v>46265</v>
      </c>
      <c r="N1147" s="766">
        <v>0.71232876712328763</v>
      </c>
      <c r="O1147" s="763"/>
      <c r="P1147" s="764" t="s">
        <v>600</v>
      </c>
      <c r="Q1147" s="767">
        <v>31888.5</v>
      </c>
      <c r="R1147" s="768">
        <v>47088</v>
      </c>
      <c r="S1147" s="122" t="s">
        <v>777</v>
      </c>
      <c r="T1147" s="122"/>
      <c r="U1147" s="246"/>
      <c r="V1147" s="247"/>
    </row>
    <row r="1148" spans="1:22" x14ac:dyDescent="0.25">
      <c r="A1148" s="763">
        <v>29</v>
      </c>
      <c r="B1148" s="391"/>
      <c r="C1148" s="763"/>
      <c r="D1148" s="763" t="s">
        <v>399</v>
      </c>
      <c r="E1148" s="763" t="s">
        <v>303</v>
      </c>
      <c r="F1148" s="763" t="s">
        <v>620</v>
      </c>
      <c r="G1148" s="763"/>
      <c r="H1148" s="763"/>
      <c r="I1148" s="764" t="s">
        <v>304</v>
      </c>
      <c r="J1148" s="763" t="s">
        <v>356</v>
      </c>
      <c r="K1148" s="765">
        <v>46006</v>
      </c>
      <c r="L1148" s="765">
        <v>46006</v>
      </c>
      <c r="M1148" s="726">
        <v>46265</v>
      </c>
      <c r="N1148" s="766">
        <v>0.71232876712328763</v>
      </c>
      <c r="O1148" s="763"/>
      <c r="P1148" s="764" t="s">
        <v>600</v>
      </c>
      <c r="Q1148" s="767">
        <v>21388.5</v>
      </c>
      <c r="R1148" s="768">
        <v>47088</v>
      </c>
      <c r="S1148" s="122" t="s">
        <v>777</v>
      </c>
      <c r="T1148" s="122"/>
      <c r="U1148" s="246"/>
      <c r="V1148" s="247"/>
    </row>
    <row r="1149" spans="1:22" x14ac:dyDescent="0.25">
      <c r="A1149" s="763">
        <v>30</v>
      </c>
      <c r="B1149" s="422"/>
      <c r="C1149" s="763"/>
      <c r="D1149" s="763" t="s">
        <v>381</v>
      </c>
      <c r="E1149" s="763"/>
      <c r="F1149" s="763" t="s">
        <v>611</v>
      </c>
      <c r="G1149" s="763" t="s">
        <v>612</v>
      </c>
      <c r="H1149" s="763" t="s">
        <v>616</v>
      </c>
      <c r="I1149" s="764"/>
      <c r="J1149" s="763" t="s">
        <v>309</v>
      </c>
      <c r="K1149" s="765">
        <v>46055</v>
      </c>
      <c r="L1149" s="765">
        <v>46055</v>
      </c>
      <c r="M1149" s="726">
        <v>46265</v>
      </c>
      <c r="N1149" s="766">
        <v>0.57808219178082187</v>
      </c>
      <c r="O1149" s="763"/>
      <c r="P1149" s="764" t="s">
        <v>600</v>
      </c>
      <c r="Q1149" s="767">
        <v>16138.5</v>
      </c>
      <c r="R1149" s="768">
        <v>47088</v>
      </c>
      <c r="S1149" s="122" t="s">
        <v>777</v>
      </c>
      <c r="T1149" s="122"/>
      <c r="U1149" s="246"/>
      <c r="V1149" s="247"/>
    </row>
    <row r="1150" spans="1:22" x14ac:dyDescent="0.25">
      <c r="A1150" s="763">
        <v>31</v>
      </c>
      <c r="B1150" s="422"/>
      <c r="C1150" s="763"/>
      <c r="D1150" s="763" t="s">
        <v>352</v>
      </c>
      <c r="E1150" s="763"/>
      <c r="F1150" s="763" t="s">
        <v>611</v>
      </c>
      <c r="G1150" s="763" t="s">
        <v>612</v>
      </c>
      <c r="H1150" s="763" t="s">
        <v>616</v>
      </c>
      <c r="I1150" s="764"/>
      <c r="J1150" s="763" t="s">
        <v>356</v>
      </c>
      <c r="K1150" s="765">
        <v>46083</v>
      </c>
      <c r="L1150" s="765">
        <v>46083</v>
      </c>
      <c r="M1150" s="726">
        <v>46265</v>
      </c>
      <c r="N1150" s="766">
        <v>0.50136986301369868</v>
      </c>
      <c r="O1150" s="763"/>
      <c r="P1150" s="764" t="s">
        <v>600</v>
      </c>
      <c r="Q1150" s="767">
        <v>16138.5</v>
      </c>
      <c r="R1150" s="768">
        <v>47088</v>
      </c>
      <c r="S1150" s="122" t="s">
        <v>777</v>
      </c>
      <c r="T1150" s="122"/>
      <c r="U1150" s="246"/>
      <c r="V1150" s="247"/>
    </row>
    <row r="1151" spans="1:22" x14ac:dyDescent="0.25">
      <c r="A1151" s="763">
        <v>32</v>
      </c>
      <c r="B1151" s="422"/>
      <c r="C1151" s="763"/>
      <c r="D1151" s="763" t="s">
        <v>414</v>
      </c>
      <c r="E1151" s="763"/>
      <c r="F1151" s="763" t="s">
        <v>620</v>
      </c>
      <c r="G1151" s="763"/>
      <c r="H1151" s="763"/>
      <c r="I1151" s="764"/>
      <c r="J1151" s="763" t="s">
        <v>333</v>
      </c>
      <c r="K1151" s="765">
        <v>46104</v>
      </c>
      <c r="L1151" s="765">
        <v>46104</v>
      </c>
      <c r="M1151" s="726">
        <v>46265</v>
      </c>
      <c r="N1151" s="766">
        <v>0.44383561643835617</v>
      </c>
      <c r="O1151" s="763"/>
      <c r="P1151" s="764" t="s">
        <v>600</v>
      </c>
      <c r="Q1151" s="767">
        <v>35038.5</v>
      </c>
      <c r="R1151" s="768">
        <v>47088</v>
      </c>
      <c r="S1151" s="122" t="s">
        <v>777</v>
      </c>
      <c r="T1151" s="122"/>
      <c r="U1151" s="246"/>
      <c r="V1151" s="247"/>
    </row>
    <row r="1152" spans="1:22" x14ac:dyDescent="0.25">
      <c r="A1152" s="763">
        <v>33</v>
      </c>
      <c r="B1152" s="422"/>
      <c r="C1152" s="763"/>
      <c r="D1152" s="763" t="s">
        <v>648</v>
      </c>
      <c r="E1152" s="763"/>
      <c r="F1152" s="763"/>
      <c r="G1152" s="763"/>
      <c r="H1152" s="763"/>
      <c r="I1152" s="764"/>
      <c r="J1152" s="763" t="s">
        <v>650</v>
      </c>
      <c r="K1152" s="765">
        <v>46155</v>
      </c>
      <c r="L1152" s="765"/>
      <c r="M1152" s="726"/>
      <c r="N1152" s="766">
        <v>2.7397260273972603E-3</v>
      </c>
      <c r="O1152" s="763"/>
      <c r="P1152" s="764" t="s">
        <v>600</v>
      </c>
      <c r="Q1152" s="767">
        <v>37138.5</v>
      </c>
      <c r="R1152" s="768">
        <v>47088</v>
      </c>
      <c r="S1152" s="122" t="s">
        <v>777</v>
      </c>
      <c r="T1152" s="122"/>
      <c r="U1152" s="246"/>
      <c r="V1152" s="247"/>
    </row>
    <row r="1153" spans="1:22" x14ac:dyDescent="0.25">
      <c r="A1153" s="763">
        <v>34</v>
      </c>
      <c r="B1153" s="422"/>
      <c r="C1153" s="763"/>
      <c r="D1153" s="763" t="s">
        <v>649</v>
      </c>
      <c r="E1153" s="763"/>
      <c r="F1153" s="763"/>
      <c r="G1153" s="763"/>
      <c r="H1153" s="763"/>
      <c r="I1153" s="764"/>
      <c r="J1153" s="763" t="s">
        <v>650</v>
      </c>
      <c r="K1153" s="765">
        <v>46132</v>
      </c>
      <c r="L1153" s="765"/>
      <c r="M1153" s="726"/>
      <c r="N1153" s="766">
        <v>2.7397260273972603E-3</v>
      </c>
      <c r="O1153" s="763"/>
      <c r="P1153" s="764" t="s">
        <v>600</v>
      </c>
      <c r="Q1153" s="767">
        <v>40288.5</v>
      </c>
      <c r="R1153" s="768">
        <v>47088</v>
      </c>
      <c r="S1153" s="122" t="s">
        <v>777</v>
      </c>
      <c r="T1153" s="122"/>
      <c r="U1153" s="246"/>
      <c r="V1153" s="247"/>
    </row>
    <row r="1154" spans="1:22" x14ac:dyDescent="0.25">
      <c r="A1154" s="763">
        <v>35</v>
      </c>
      <c r="B1154" s="764"/>
      <c r="C1154" s="763"/>
      <c r="D1154" s="763" t="s">
        <v>416</v>
      </c>
      <c r="E1154" s="763"/>
      <c r="F1154" s="763" t="s">
        <v>611</v>
      </c>
      <c r="G1154" s="763"/>
      <c r="H1154" s="763"/>
      <c r="I1154" s="764"/>
      <c r="J1154" s="763"/>
      <c r="K1154" s="765">
        <v>46211</v>
      </c>
      <c r="L1154" s="765"/>
      <c r="M1154" s="726"/>
      <c r="N1154" s="763"/>
      <c r="O1154" s="763"/>
      <c r="P1154" s="764" t="s">
        <v>600</v>
      </c>
      <c r="Q1154" s="767">
        <v>40288.5</v>
      </c>
      <c r="R1154" s="768">
        <v>47088</v>
      </c>
      <c r="S1154" s="122" t="s">
        <v>777</v>
      </c>
      <c r="T1154" s="122"/>
      <c r="U1154" s="246"/>
      <c r="V1154" s="247"/>
    </row>
    <row r="1155" spans="1:22" x14ac:dyDescent="0.25">
      <c r="A1155" s="747">
        <v>1</v>
      </c>
      <c r="B1155" s="748"/>
      <c r="C1155" s="747"/>
      <c r="D1155" s="747" t="s">
        <v>302</v>
      </c>
      <c r="E1155" s="747" t="s">
        <v>303</v>
      </c>
      <c r="F1155" s="747" t="s">
        <v>611</v>
      </c>
      <c r="G1155" s="747" t="s">
        <v>612</v>
      </c>
      <c r="H1155" s="747"/>
      <c r="I1155" s="748" t="s">
        <v>304</v>
      </c>
      <c r="J1155" s="747" t="s">
        <v>305</v>
      </c>
      <c r="K1155" s="749">
        <v>44566</v>
      </c>
      <c r="L1155" s="749">
        <v>45170</v>
      </c>
      <c r="M1155" s="726">
        <v>46265</v>
      </c>
      <c r="N1155" s="750">
        <v>3.0027397260273974</v>
      </c>
      <c r="O1155" s="747">
        <v>65</v>
      </c>
      <c r="P1155" s="748" t="s">
        <v>600</v>
      </c>
      <c r="Q1155" s="751">
        <v>33988.5</v>
      </c>
      <c r="R1155" s="752">
        <v>47119</v>
      </c>
      <c r="S1155" s="122" t="s">
        <v>777</v>
      </c>
      <c r="T1155" s="423">
        <v>510559.0575</v>
      </c>
      <c r="U1155" s="246"/>
      <c r="V1155" s="247"/>
    </row>
    <row r="1156" spans="1:22" x14ac:dyDescent="0.25">
      <c r="A1156" s="747">
        <v>2</v>
      </c>
      <c r="B1156" s="748"/>
      <c r="C1156" s="747"/>
      <c r="D1156" s="747" t="s">
        <v>308</v>
      </c>
      <c r="E1156" s="747" t="s">
        <v>303</v>
      </c>
      <c r="F1156" s="747" t="s">
        <v>611</v>
      </c>
      <c r="G1156" s="747" t="s">
        <v>612</v>
      </c>
      <c r="H1156" s="747" t="s">
        <v>616</v>
      </c>
      <c r="I1156" s="748" t="s">
        <v>304</v>
      </c>
      <c r="J1156" s="747" t="s">
        <v>309</v>
      </c>
      <c r="K1156" s="749">
        <v>44571</v>
      </c>
      <c r="L1156" s="749">
        <v>45170</v>
      </c>
      <c r="M1156" s="726">
        <v>46265</v>
      </c>
      <c r="N1156" s="750">
        <v>3.0027397260273974</v>
      </c>
      <c r="O1156" s="747">
        <v>68</v>
      </c>
      <c r="P1156" s="748" t="s">
        <v>600</v>
      </c>
      <c r="Q1156" s="751">
        <v>55116.6</v>
      </c>
      <c r="R1156" s="752">
        <v>47119</v>
      </c>
      <c r="S1156" s="122" t="s">
        <v>777</v>
      </c>
      <c r="T1156" s="122"/>
      <c r="U1156" s="246"/>
      <c r="V1156" s="247"/>
    </row>
    <row r="1157" spans="1:22" x14ac:dyDescent="0.25">
      <c r="A1157" s="748">
        <v>3</v>
      </c>
      <c r="B1157" s="748"/>
      <c r="C1157" s="747"/>
      <c r="D1157" s="747" t="s">
        <v>312</v>
      </c>
      <c r="E1157" s="747" t="s">
        <v>303</v>
      </c>
      <c r="F1157" s="747" t="s">
        <v>611</v>
      </c>
      <c r="G1157" s="747" t="s">
        <v>612</v>
      </c>
      <c r="H1157" s="747"/>
      <c r="I1157" s="748" t="s">
        <v>304</v>
      </c>
      <c r="J1157" s="747" t="s">
        <v>305</v>
      </c>
      <c r="K1157" s="749">
        <v>44571</v>
      </c>
      <c r="L1157" s="749">
        <v>45170</v>
      </c>
      <c r="M1157" s="726">
        <v>46265</v>
      </c>
      <c r="N1157" s="753">
        <v>3.0027397260273974</v>
      </c>
      <c r="O1157" s="748">
        <v>68</v>
      </c>
      <c r="P1157" s="748" t="s">
        <v>600</v>
      </c>
      <c r="Q1157" s="751">
        <v>45390.45</v>
      </c>
      <c r="R1157" s="752">
        <v>47119</v>
      </c>
      <c r="S1157" s="122" t="s">
        <v>928</v>
      </c>
      <c r="T1157" s="122"/>
      <c r="U1157" s="246"/>
      <c r="V1157" s="247"/>
    </row>
    <row r="1158" spans="1:22" x14ac:dyDescent="0.25">
      <c r="A1158" s="748">
        <v>4</v>
      </c>
      <c r="B1158" s="748"/>
      <c r="C1158" s="747"/>
      <c r="D1158" s="747" t="s">
        <v>315</v>
      </c>
      <c r="E1158" s="747" t="s">
        <v>303</v>
      </c>
      <c r="F1158" s="747" t="s">
        <v>611</v>
      </c>
      <c r="G1158" s="747" t="s">
        <v>612</v>
      </c>
      <c r="H1158" s="747"/>
      <c r="I1158" s="748" t="s">
        <v>304</v>
      </c>
      <c r="J1158" s="747" t="s">
        <v>316</v>
      </c>
      <c r="K1158" s="749">
        <v>44571</v>
      </c>
      <c r="L1158" s="749">
        <v>45170</v>
      </c>
      <c r="M1158" s="726">
        <v>46265</v>
      </c>
      <c r="N1158" s="753">
        <v>3.0027397260273974</v>
      </c>
      <c r="O1158" s="754">
        <v>68</v>
      </c>
      <c r="P1158" s="754" t="s">
        <v>600</v>
      </c>
      <c r="Q1158" s="751">
        <v>47355</v>
      </c>
      <c r="R1158" s="752">
        <v>47119</v>
      </c>
      <c r="S1158" s="122" t="s">
        <v>777</v>
      </c>
      <c r="T1158" s="122"/>
      <c r="U1158" s="246"/>
      <c r="V1158" s="247"/>
    </row>
    <row r="1159" spans="1:22" x14ac:dyDescent="0.25">
      <c r="A1159" s="747">
        <v>5</v>
      </c>
      <c r="B1159" s="748"/>
      <c r="C1159" s="747"/>
      <c r="D1159" s="747" t="s">
        <v>319</v>
      </c>
      <c r="E1159" s="747" t="s">
        <v>303</v>
      </c>
      <c r="F1159" s="747" t="s">
        <v>611</v>
      </c>
      <c r="G1159" s="747" t="s">
        <v>612</v>
      </c>
      <c r="H1159" s="747" t="s">
        <v>616</v>
      </c>
      <c r="I1159" s="748" t="s">
        <v>304</v>
      </c>
      <c r="J1159" s="747" t="s">
        <v>309</v>
      </c>
      <c r="K1159" s="749">
        <v>44571</v>
      </c>
      <c r="L1159" s="749">
        <v>45170</v>
      </c>
      <c r="M1159" s="726">
        <v>46265</v>
      </c>
      <c r="N1159" s="753">
        <v>3.0027397260273974</v>
      </c>
      <c r="O1159" s="748">
        <v>65</v>
      </c>
      <c r="P1159" s="748" t="s">
        <v>600</v>
      </c>
      <c r="Q1159" s="751">
        <v>21750.75</v>
      </c>
      <c r="R1159" s="752">
        <v>47119</v>
      </c>
      <c r="S1159" s="122" t="s">
        <v>777</v>
      </c>
      <c r="T1159" s="122"/>
      <c r="U1159" s="246"/>
      <c r="V1159" s="247"/>
    </row>
    <row r="1160" spans="1:22" x14ac:dyDescent="0.25">
      <c r="A1160" s="747">
        <v>6</v>
      </c>
      <c r="B1160" s="748"/>
      <c r="C1160" s="747"/>
      <c r="D1160" s="747" t="s">
        <v>325</v>
      </c>
      <c r="E1160" s="747" t="s">
        <v>303</v>
      </c>
      <c r="F1160" s="747" t="s">
        <v>611</v>
      </c>
      <c r="G1160" s="747" t="s">
        <v>612</v>
      </c>
      <c r="H1160" s="747" t="s">
        <v>619</v>
      </c>
      <c r="I1160" s="748" t="s">
        <v>304</v>
      </c>
      <c r="J1160" s="747" t="s">
        <v>305</v>
      </c>
      <c r="K1160" s="749">
        <v>44571</v>
      </c>
      <c r="L1160" s="749">
        <v>45170</v>
      </c>
      <c r="M1160" s="726">
        <v>46265</v>
      </c>
      <c r="N1160" s="750">
        <v>3.0027397260273974</v>
      </c>
      <c r="O1160" s="747">
        <v>60</v>
      </c>
      <c r="P1160" s="748" t="s">
        <v>600</v>
      </c>
      <c r="Q1160" s="751">
        <v>40461.75</v>
      </c>
      <c r="R1160" s="752">
        <v>47119</v>
      </c>
      <c r="S1160" s="122" t="s">
        <v>777</v>
      </c>
      <c r="T1160" s="122"/>
      <c r="U1160" s="246"/>
      <c r="V1160" s="247"/>
    </row>
    <row r="1161" spans="1:22" x14ac:dyDescent="0.25">
      <c r="A1161" s="747">
        <v>7</v>
      </c>
      <c r="B1161" s="748"/>
      <c r="C1161" s="747"/>
      <c r="D1161" s="747" t="s">
        <v>328</v>
      </c>
      <c r="E1161" s="747" t="s">
        <v>303</v>
      </c>
      <c r="F1161" s="747" t="s">
        <v>611</v>
      </c>
      <c r="G1161" s="747" t="s">
        <v>612</v>
      </c>
      <c r="H1161" s="747" t="s">
        <v>621</v>
      </c>
      <c r="I1161" s="748" t="s">
        <v>304</v>
      </c>
      <c r="J1161" s="747" t="s">
        <v>329</v>
      </c>
      <c r="K1161" s="749">
        <v>44571</v>
      </c>
      <c r="L1161" s="749">
        <v>45170</v>
      </c>
      <c r="M1161" s="726">
        <v>46265</v>
      </c>
      <c r="N1161" s="750">
        <v>3.0027397260273974</v>
      </c>
      <c r="O1161" s="747">
        <v>48</v>
      </c>
      <c r="P1161" s="748" t="s">
        <v>600</v>
      </c>
      <c r="Q1161" s="751">
        <v>5587.7955000000002</v>
      </c>
      <c r="R1161" s="752">
        <v>47119</v>
      </c>
      <c r="S1161" s="122" t="s">
        <v>777</v>
      </c>
      <c r="T1161" s="122"/>
      <c r="U1161" s="246"/>
      <c r="V1161" s="247"/>
    </row>
    <row r="1162" spans="1:22" x14ac:dyDescent="0.25">
      <c r="A1162" s="747">
        <v>8</v>
      </c>
      <c r="B1162" s="748"/>
      <c r="C1162" s="747"/>
      <c r="D1162" s="747" t="s">
        <v>332</v>
      </c>
      <c r="E1162" s="747" t="s">
        <v>303</v>
      </c>
      <c r="F1162" s="747" t="s">
        <v>611</v>
      </c>
      <c r="G1162" s="747" t="s">
        <v>612</v>
      </c>
      <c r="H1162" s="747" t="s">
        <v>621</v>
      </c>
      <c r="I1162" s="748" t="s">
        <v>304</v>
      </c>
      <c r="J1162" s="747" t="s">
        <v>333</v>
      </c>
      <c r="K1162" s="749">
        <v>44566</v>
      </c>
      <c r="L1162" s="749">
        <v>45170</v>
      </c>
      <c r="M1162" s="726">
        <v>46265</v>
      </c>
      <c r="N1162" s="750">
        <v>3.0027397260273974</v>
      </c>
      <c r="O1162" s="747">
        <v>35</v>
      </c>
      <c r="P1162" s="748" t="s">
        <v>600</v>
      </c>
      <c r="Q1162" s="751">
        <v>12988.5</v>
      </c>
      <c r="R1162" s="752">
        <v>47119</v>
      </c>
      <c r="S1162" s="122" t="s">
        <v>777</v>
      </c>
      <c r="T1162" s="122"/>
      <c r="U1162" s="246"/>
      <c r="V1162" s="247"/>
    </row>
    <row r="1163" spans="1:22" x14ac:dyDescent="0.25">
      <c r="A1163" s="747">
        <v>9</v>
      </c>
      <c r="B1163" s="748"/>
      <c r="C1163" s="747"/>
      <c r="D1163" s="747" t="s">
        <v>308</v>
      </c>
      <c r="E1163" s="747" t="s">
        <v>303</v>
      </c>
      <c r="F1163" s="747" t="s">
        <v>620</v>
      </c>
      <c r="G1163" s="747"/>
      <c r="H1163" s="747"/>
      <c r="I1163" s="748" t="s">
        <v>336</v>
      </c>
      <c r="J1163" s="747" t="s">
        <v>337</v>
      </c>
      <c r="K1163" s="749">
        <v>44566</v>
      </c>
      <c r="L1163" s="749">
        <v>45170</v>
      </c>
      <c r="M1163" s="726">
        <v>46265</v>
      </c>
      <c r="N1163" s="750">
        <v>3.0027397260273974</v>
      </c>
      <c r="O1163" s="747">
        <v>59</v>
      </c>
      <c r="P1163" s="748" t="s">
        <v>600</v>
      </c>
      <c r="Q1163" s="751">
        <v>69688.5</v>
      </c>
      <c r="R1163" s="752">
        <v>47119</v>
      </c>
      <c r="S1163" s="122" t="s">
        <v>777</v>
      </c>
      <c r="T1163" s="122"/>
      <c r="U1163" s="246"/>
      <c r="V1163" s="247"/>
    </row>
    <row r="1164" spans="1:22" x14ac:dyDescent="0.25">
      <c r="A1164" s="747">
        <v>10</v>
      </c>
      <c r="B1164" s="748"/>
      <c r="C1164" s="747"/>
      <c r="D1164" s="747" t="s">
        <v>340</v>
      </c>
      <c r="E1164" s="747" t="s">
        <v>303</v>
      </c>
      <c r="F1164" s="747" t="s">
        <v>620</v>
      </c>
      <c r="G1164" s="747"/>
      <c r="H1164" s="747"/>
      <c r="I1164" s="748" t="s">
        <v>304</v>
      </c>
      <c r="J1164" s="747" t="s">
        <v>305</v>
      </c>
      <c r="K1164" s="749">
        <v>44571</v>
      </c>
      <c r="L1164" s="749">
        <v>45170</v>
      </c>
      <c r="M1164" s="726">
        <v>46265</v>
      </c>
      <c r="N1164" s="750">
        <v>3.0027397260273974</v>
      </c>
      <c r="O1164" s="747">
        <v>52</v>
      </c>
      <c r="P1164" s="748" t="s">
        <v>600</v>
      </c>
      <c r="Q1164" s="751">
        <v>6688.5</v>
      </c>
      <c r="R1164" s="752">
        <v>47119</v>
      </c>
      <c r="S1164" s="122" t="s">
        <v>777</v>
      </c>
      <c r="T1164" s="122"/>
      <c r="U1164" s="246"/>
      <c r="V1164" s="247"/>
    </row>
    <row r="1165" spans="1:22" x14ac:dyDescent="0.25">
      <c r="A1165" s="747">
        <v>11</v>
      </c>
      <c r="B1165" s="748"/>
      <c r="C1165" s="747"/>
      <c r="D1165" s="747" t="s">
        <v>343</v>
      </c>
      <c r="E1165" s="747" t="s">
        <v>303</v>
      </c>
      <c r="F1165" s="747" t="s">
        <v>611</v>
      </c>
      <c r="G1165" s="747" t="s">
        <v>612</v>
      </c>
      <c r="H1165" s="747" t="s">
        <v>616</v>
      </c>
      <c r="I1165" s="748" t="s">
        <v>304</v>
      </c>
      <c r="J1165" s="747" t="s">
        <v>316</v>
      </c>
      <c r="K1165" s="749">
        <v>44571</v>
      </c>
      <c r="L1165" s="749">
        <v>45170</v>
      </c>
      <c r="M1165" s="726">
        <v>46265</v>
      </c>
      <c r="N1165" s="750">
        <v>3.0027397260273974</v>
      </c>
      <c r="O1165" s="747">
        <v>63</v>
      </c>
      <c r="P1165" s="748" t="s">
        <v>600</v>
      </c>
      <c r="Q1165" s="751">
        <v>38811.15</v>
      </c>
      <c r="R1165" s="752">
        <v>47119</v>
      </c>
      <c r="S1165" s="122" t="s">
        <v>777</v>
      </c>
      <c r="T1165" s="122"/>
      <c r="U1165" s="246"/>
      <c r="V1165" s="247"/>
    </row>
    <row r="1166" spans="1:22" x14ac:dyDescent="0.25">
      <c r="A1166" s="747">
        <v>12</v>
      </c>
      <c r="B1166" s="748"/>
      <c r="C1166" s="747"/>
      <c r="D1166" s="747" t="s">
        <v>346</v>
      </c>
      <c r="E1166" s="747" t="s">
        <v>303</v>
      </c>
      <c r="F1166" s="747" t="s">
        <v>611</v>
      </c>
      <c r="G1166" s="747" t="s">
        <v>612</v>
      </c>
      <c r="H1166" s="747"/>
      <c r="I1166" s="748" t="s">
        <v>304</v>
      </c>
      <c r="J1166" s="747" t="s">
        <v>333</v>
      </c>
      <c r="K1166" s="749">
        <v>44608</v>
      </c>
      <c r="L1166" s="749">
        <v>45170</v>
      </c>
      <c r="M1166" s="726">
        <v>46265</v>
      </c>
      <c r="N1166" s="750">
        <v>3.0027397260273974</v>
      </c>
      <c r="O1166" s="747">
        <v>66</v>
      </c>
      <c r="P1166" s="748" t="s">
        <v>600</v>
      </c>
      <c r="Q1166" s="751">
        <v>45013.5</v>
      </c>
      <c r="R1166" s="752">
        <v>47119</v>
      </c>
      <c r="S1166" s="122" t="s">
        <v>777</v>
      </c>
      <c r="T1166" s="122"/>
      <c r="U1166" s="246"/>
      <c r="V1166" s="247"/>
    </row>
    <row r="1167" spans="1:22" x14ac:dyDescent="0.25">
      <c r="A1167" s="747">
        <v>13</v>
      </c>
      <c r="B1167" s="748"/>
      <c r="C1167" s="747"/>
      <c r="D1167" s="747" t="s">
        <v>349</v>
      </c>
      <c r="E1167" s="747" t="s">
        <v>303</v>
      </c>
      <c r="F1167" s="747" t="s">
        <v>620</v>
      </c>
      <c r="G1167" s="747"/>
      <c r="H1167" s="747"/>
      <c r="I1167" s="748" t="s">
        <v>304</v>
      </c>
      <c r="J1167" s="747" t="s">
        <v>333</v>
      </c>
      <c r="K1167" s="749">
        <v>44816</v>
      </c>
      <c r="L1167" s="749">
        <v>45170</v>
      </c>
      <c r="M1167" s="726">
        <v>46265</v>
      </c>
      <c r="N1167" s="750">
        <v>3.0027397260273974</v>
      </c>
      <c r="O1167" s="747">
        <v>55</v>
      </c>
      <c r="P1167" s="748" t="s">
        <v>600</v>
      </c>
      <c r="Q1167" s="751">
        <v>26638.5</v>
      </c>
      <c r="R1167" s="752">
        <v>47119</v>
      </c>
      <c r="S1167" s="122" t="s">
        <v>777</v>
      </c>
      <c r="T1167" s="122"/>
      <c r="U1167" s="246"/>
      <c r="V1167" s="247"/>
    </row>
    <row r="1168" spans="1:22" x14ac:dyDescent="0.25">
      <c r="A1168" s="747">
        <v>14</v>
      </c>
      <c r="B1168" s="748"/>
      <c r="C1168" s="747"/>
      <c r="D1168" s="747" t="s">
        <v>352</v>
      </c>
      <c r="E1168" s="747" t="s">
        <v>303</v>
      </c>
      <c r="F1168" s="747" t="s">
        <v>611</v>
      </c>
      <c r="G1168" s="747" t="s">
        <v>612</v>
      </c>
      <c r="H1168" s="747"/>
      <c r="I1168" s="748" t="s">
        <v>304</v>
      </c>
      <c r="J1168" s="747" t="s">
        <v>333</v>
      </c>
      <c r="K1168" s="749">
        <v>44809</v>
      </c>
      <c r="L1168" s="749">
        <v>45170</v>
      </c>
      <c r="M1168" s="726">
        <v>46265</v>
      </c>
      <c r="N1168" s="750">
        <v>3.0027397260273974</v>
      </c>
      <c r="O1168" s="747">
        <v>38</v>
      </c>
      <c r="P1168" s="748" t="s">
        <v>600</v>
      </c>
      <c r="Q1168" s="751">
        <v>26638.5</v>
      </c>
      <c r="R1168" s="752">
        <v>47119</v>
      </c>
      <c r="S1168" s="122" t="s">
        <v>777</v>
      </c>
      <c r="T1168" s="122"/>
      <c r="U1168" s="246"/>
      <c r="V1168" s="247"/>
    </row>
    <row r="1169" spans="1:22" x14ac:dyDescent="0.25">
      <c r="A1169" s="747">
        <v>15</v>
      </c>
      <c r="B1169" s="748"/>
      <c r="C1169" s="747"/>
      <c r="D1169" s="747" t="s">
        <v>355</v>
      </c>
      <c r="E1169" s="747" t="s">
        <v>303</v>
      </c>
      <c r="F1169" s="747" t="s">
        <v>620</v>
      </c>
      <c r="G1169" s="747"/>
      <c r="H1169" s="747"/>
      <c r="I1169" s="748" t="s">
        <v>304</v>
      </c>
      <c r="J1169" s="747" t="s">
        <v>356</v>
      </c>
      <c r="K1169" s="749">
        <v>44831</v>
      </c>
      <c r="L1169" s="749">
        <v>45170</v>
      </c>
      <c r="M1169" s="726">
        <v>46265</v>
      </c>
      <c r="N1169" s="750">
        <v>3.0027397260273974</v>
      </c>
      <c r="O1169" s="747">
        <v>39</v>
      </c>
      <c r="P1169" s="748" t="s">
        <v>600</v>
      </c>
      <c r="Q1169" s="751">
        <v>26638.5</v>
      </c>
      <c r="R1169" s="752">
        <v>47119</v>
      </c>
      <c r="S1169" s="122" t="s">
        <v>777</v>
      </c>
      <c r="T1169" s="122"/>
      <c r="U1169" s="246"/>
      <c r="V1169" s="247"/>
    </row>
    <row r="1170" spans="1:22" x14ac:dyDescent="0.25">
      <c r="A1170" s="747">
        <v>16</v>
      </c>
      <c r="B1170" s="748"/>
      <c r="C1170" s="747"/>
      <c r="D1170" s="747" t="s">
        <v>359</v>
      </c>
      <c r="E1170" s="747" t="s">
        <v>303</v>
      </c>
      <c r="F1170" s="747" t="s">
        <v>620</v>
      </c>
      <c r="G1170" s="747"/>
      <c r="H1170" s="747"/>
      <c r="I1170" s="748" t="s">
        <v>304</v>
      </c>
      <c r="J1170" s="747" t="s">
        <v>333</v>
      </c>
      <c r="K1170" s="749">
        <v>44970</v>
      </c>
      <c r="L1170" s="749">
        <v>45170</v>
      </c>
      <c r="M1170" s="726">
        <v>46265</v>
      </c>
      <c r="N1170" s="750">
        <v>3.0027397260273974</v>
      </c>
      <c r="O1170" s="747">
        <v>39</v>
      </c>
      <c r="P1170" s="748" t="s">
        <v>600</v>
      </c>
      <c r="Q1170" s="751">
        <v>21388.5</v>
      </c>
      <c r="R1170" s="752">
        <v>47119</v>
      </c>
      <c r="S1170" s="122" t="s">
        <v>777</v>
      </c>
      <c r="T1170" s="122"/>
      <c r="U1170" s="246"/>
      <c r="V1170" s="247"/>
    </row>
    <row r="1171" spans="1:22" x14ac:dyDescent="0.25">
      <c r="A1171" s="748">
        <v>17</v>
      </c>
      <c r="B1171" s="748"/>
      <c r="C1171" s="747"/>
      <c r="D1171" s="747" t="s">
        <v>362</v>
      </c>
      <c r="E1171" s="747" t="s">
        <v>303</v>
      </c>
      <c r="F1171" s="747" t="s">
        <v>620</v>
      </c>
      <c r="G1171" s="747"/>
      <c r="H1171" s="747"/>
      <c r="I1171" s="748" t="s">
        <v>304</v>
      </c>
      <c r="J1171" s="747" t="s">
        <v>305</v>
      </c>
      <c r="K1171" s="749">
        <v>45152</v>
      </c>
      <c r="L1171" s="749">
        <v>45170</v>
      </c>
      <c r="M1171" s="726">
        <v>46265</v>
      </c>
      <c r="N1171" s="753">
        <v>3.0027397260273974</v>
      </c>
      <c r="O1171" s="748">
        <v>45</v>
      </c>
      <c r="P1171" s="748" t="s">
        <v>600</v>
      </c>
      <c r="Q1171" s="740">
        <v>29138.5</v>
      </c>
      <c r="R1171" s="752">
        <v>47119</v>
      </c>
      <c r="S1171" s="122" t="s">
        <v>777</v>
      </c>
      <c r="T1171" s="122"/>
      <c r="U1171" s="246"/>
      <c r="V1171" s="247"/>
    </row>
    <row r="1172" spans="1:22" x14ac:dyDescent="0.25">
      <c r="A1172" s="747">
        <v>18</v>
      </c>
      <c r="B1172" s="748"/>
      <c r="C1172" s="747"/>
      <c r="D1172" s="747" t="s">
        <v>359</v>
      </c>
      <c r="E1172" s="747" t="s">
        <v>303</v>
      </c>
      <c r="F1172" s="747" t="s">
        <v>611</v>
      </c>
      <c r="G1172" s="747" t="s">
        <v>612</v>
      </c>
      <c r="H1172" s="747" t="s">
        <v>616</v>
      </c>
      <c r="I1172" s="748" t="s">
        <v>304</v>
      </c>
      <c r="J1172" s="747" t="s">
        <v>333</v>
      </c>
      <c r="K1172" s="749">
        <v>45236</v>
      </c>
      <c r="L1172" s="749">
        <v>45236</v>
      </c>
      <c r="M1172" s="726">
        <v>46265</v>
      </c>
      <c r="N1172" s="750">
        <v>2.8219178082191783</v>
      </c>
      <c r="O1172" s="747">
        <v>37</v>
      </c>
      <c r="P1172" s="748" t="s">
        <v>600</v>
      </c>
      <c r="Q1172" s="751">
        <v>25063.5</v>
      </c>
      <c r="R1172" s="752">
        <v>47119</v>
      </c>
      <c r="S1172" s="122" t="s">
        <v>777</v>
      </c>
      <c r="T1172" s="122"/>
      <c r="U1172" s="246"/>
      <c r="V1172" s="247"/>
    </row>
    <row r="1173" spans="1:22" x14ac:dyDescent="0.25">
      <c r="A1173" s="747">
        <v>19</v>
      </c>
      <c r="B1173" s="748"/>
      <c r="C1173" s="747"/>
      <c r="D1173" s="747" t="s">
        <v>367</v>
      </c>
      <c r="E1173" s="747" t="s">
        <v>303</v>
      </c>
      <c r="F1173" s="747" t="s">
        <v>611</v>
      </c>
      <c r="G1173" s="747" t="s">
        <v>612</v>
      </c>
      <c r="H1173" s="747"/>
      <c r="I1173" s="748" t="s">
        <v>304</v>
      </c>
      <c r="J1173" s="747" t="s">
        <v>368</v>
      </c>
      <c r="K1173" s="749">
        <v>45411</v>
      </c>
      <c r="L1173" s="749">
        <v>45411</v>
      </c>
      <c r="M1173" s="726">
        <v>46265</v>
      </c>
      <c r="N1173" s="750">
        <v>2.3424657534246576</v>
      </c>
      <c r="O1173" s="747">
        <v>59</v>
      </c>
      <c r="P1173" s="748" t="s">
        <v>600</v>
      </c>
      <c r="Q1173" s="751">
        <v>68638.5</v>
      </c>
      <c r="R1173" s="752">
        <v>47119</v>
      </c>
      <c r="S1173" s="122" t="s">
        <v>777</v>
      </c>
      <c r="T1173" s="122"/>
      <c r="U1173" s="246"/>
      <c r="V1173" s="247"/>
    </row>
    <row r="1174" spans="1:22" x14ac:dyDescent="0.25">
      <c r="A1174" s="747">
        <v>20</v>
      </c>
      <c r="B1174" s="748"/>
      <c r="C1174" s="747"/>
      <c r="D1174" s="747" t="s">
        <v>371</v>
      </c>
      <c r="E1174" s="747" t="s">
        <v>303</v>
      </c>
      <c r="F1174" s="747" t="s">
        <v>611</v>
      </c>
      <c r="G1174" s="747"/>
      <c r="H1174" s="747" t="s">
        <v>621</v>
      </c>
      <c r="I1174" s="748" t="s">
        <v>304</v>
      </c>
      <c r="J1174" s="747" t="s">
        <v>333</v>
      </c>
      <c r="K1174" s="749">
        <v>45454</v>
      </c>
      <c r="L1174" s="749">
        <v>45454</v>
      </c>
      <c r="M1174" s="726">
        <v>46265</v>
      </c>
      <c r="N1174" s="750">
        <v>2.2246575342465755</v>
      </c>
      <c r="O1174" s="747">
        <v>38</v>
      </c>
      <c r="P1174" s="748" t="s">
        <v>600</v>
      </c>
      <c r="Q1174" s="751">
        <v>35038.5</v>
      </c>
      <c r="R1174" s="752">
        <v>47119</v>
      </c>
      <c r="S1174" s="122" t="s">
        <v>777</v>
      </c>
      <c r="T1174" s="122"/>
      <c r="U1174" s="246"/>
      <c r="V1174" s="247"/>
    </row>
    <row r="1175" spans="1:22" x14ac:dyDescent="0.25">
      <c r="A1175" s="747">
        <v>21</v>
      </c>
      <c r="B1175" s="748"/>
      <c r="C1175" s="747"/>
      <c r="D1175" s="747" t="s">
        <v>374</v>
      </c>
      <c r="E1175" s="747" t="s">
        <v>303</v>
      </c>
      <c r="F1175" s="747" t="s">
        <v>620</v>
      </c>
      <c r="G1175" s="747"/>
      <c r="H1175" s="747"/>
      <c r="I1175" s="748" t="s">
        <v>304</v>
      </c>
      <c r="J1175" s="747" t="s">
        <v>333</v>
      </c>
      <c r="K1175" s="749">
        <v>45600</v>
      </c>
      <c r="L1175" s="749">
        <v>45600</v>
      </c>
      <c r="M1175" s="726">
        <v>46265</v>
      </c>
      <c r="N1175" s="750">
        <v>1.8246575342465754</v>
      </c>
      <c r="O1175" s="747">
        <v>65</v>
      </c>
      <c r="P1175" s="748" t="s">
        <v>600</v>
      </c>
      <c r="Q1175" s="751">
        <v>44488.5</v>
      </c>
      <c r="R1175" s="752">
        <v>47119</v>
      </c>
      <c r="S1175" s="122" t="s">
        <v>777</v>
      </c>
      <c r="T1175" s="122"/>
      <c r="U1175" s="246"/>
      <c r="V1175" s="247"/>
    </row>
    <row r="1176" spans="1:22" x14ac:dyDescent="0.25">
      <c r="A1176" s="747">
        <v>22</v>
      </c>
      <c r="B1176" s="748"/>
      <c r="C1176" s="747"/>
      <c r="D1176" s="747" t="s">
        <v>380</v>
      </c>
      <c r="E1176" s="747" t="s">
        <v>303</v>
      </c>
      <c r="F1176" s="747" t="s">
        <v>611</v>
      </c>
      <c r="G1176" s="747" t="s">
        <v>612</v>
      </c>
      <c r="H1176" s="747" t="s">
        <v>616</v>
      </c>
      <c r="I1176" s="748" t="s">
        <v>304</v>
      </c>
      <c r="J1176" s="747" t="s">
        <v>309</v>
      </c>
      <c r="K1176" s="749">
        <v>45677</v>
      </c>
      <c r="L1176" s="749">
        <v>45677</v>
      </c>
      <c r="M1176" s="726">
        <v>46265</v>
      </c>
      <c r="N1176" s="750">
        <v>1.6136986301369862</v>
      </c>
      <c r="O1176" s="747">
        <v>65</v>
      </c>
      <c r="P1176" s="748" t="s">
        <v>600</v>
      </c>
      <c r="Q1176" s="751">
        <v>52888.5</v>
      </c>
      <c r="R1176" s="752">
        <v>47119</v>
      </c>
      <c r="S1176" s="122" t="s">
        <v>777</v>
      </c>
      <c r="T1176" s="122"/>
      <c r="U1176" s="246"/>
      <c r="V1176" s="247"/>
    </row>
    <row r="1177" spans="1:22" x14ac:dyDescent="0.25">
      <c r="A1177" s="747">
        <v>23</v>
      </c>
      <c r="B1177" s="748"/>
      <c r="C1177" s="747"/>
      <c r="D1177" s="747" t="s">
        <v>384</v>
      </c>
      <c r="E1177" s="747" t="s">
        <v>303</v>
      </c>
      <c r="F1177" s="747" t="s">
        <v>611</v>
      </c>
      <c r="G1177" s="747"/>
      <c r="H1177" s="747"/>
      <c r="I1177" s="748" t="s">
        <v>304</v>
      </c>
      <c r="J1177" s="747" t="s">
        <v>333</v>
      </c>
      <c r="K1177" s="749">
        <v>45831</v>
      </c>
      <c r="L1177" s="749">
        <v>45831</v>
      </c>
      <c r="M1177" s="726">
        <v>46265</v>
      </c>
      <c r="N1177" s="750">
        <v>1.1917808219178083</v>
      </c>
      <c r="O1177" s="747">
        <v>40</v>
      </c>
      <c r="P1177" s="748" t="s">
        <v>600</v>
      </c>
      <c r="Q1177" s="751">
        <v>31888.5</v>
      </c>
      <c r="R1177" s="752">
        <v>47119</v>
      </c>
      <c r="S1177" s="122" t="s">
        <v>777</v>
      </c>
      <c r="T1177" s="122"/>
      <c r="U1177" s="246"/>
      <c r="V1177" s="247"/>
    </row>
    <row r="1178" spans="1:22" x14ac:dyDescent="0.25">
      <c r="A1178" s="748">
        <v>24</v>
      </c>
      <c r="B1178" s="391"/>
      <c r="C1178" s="747"/>
      <c r="D1178" s="747" t="s">
        <v>386</v>
      </c>
      <c r="E1178" s="747" t="s">
        <v>303</v>
      </c>
      <c r="F1178" s="747" t="s">
        <v>620</v>
      </c>
      <c r="G1178" s="747"/>
      <c r="H1178" s="747"/>
      <c r="I1178" s="748" t="s">
        <v>304</v>
      </c>
      <c r="J1178" s="747" t="s">
        <v>333</v>
      </c>
      <c r="K1178" s="749">
        <v>45887</v>
      </c>
      <c r="L1178" s="749">
        <v>45887</v>
      </c>
      <c r="M1178" s="726">
        <v>46265</v>
      </c>
      <c r="N1178" s="753">
        <v>1.0383561643835617</v>
      </c>
      <c r="O1178" s="747"/>
      <c r="P1178" s="748" t="s">
        <v>600</v>
      </c>
      <c r="Q1178" s="740">
        <v>23388.5</v>
      </c>
      <c r="R1178" s="752">
        <v>47119</v>
      </c>
      <c r="S1178" s="122" t="s">
        <v>777</v>
      </c>
      <c r="T1178" s="122"/>
      <c r="U1178" s="246"/>
      <c r="V1178" s="247"/>
    </row>
    <row r="1179" spans="1:22" x14ac:dyDescent="0.25">
      <c r="A1179" s="747">
        <v>25</v>
      </c>
      <c r="B1179" s="391"/>
      <c r="C1179" s="747"/>
      <c r="D1179" s="747" t="s">
        <v>388</v>
      </c>
      <c r="E1179" s="747" t="s">
        <v>303</v>
      </c>
      <c r="F1179" s="747" t="s">
        <v>620</v>
      </c>
      <c r="G1179" s="747"/>
      <c r="H1179" s="747"/>
      <c r="I1179" s="748" t="s">
        <v>389</v>
      </c>
      <c r="J1179" s="747" t="s">
        <v>333</v>
      </c>
      <c r="K1179" s="749">
        <v>45873</v>
      </c>
      <c r="L1179" s="749">
        <v>45873</v>
      </c>
      <c r="M1179" s="726">
        <v>46265</v>
      </c>
      <c r="N1179" s="750">
        <v>1.0767123287671232</v>
      </c>
      <c r="O1179" s="747"/>
      <c r="P1179" s="748" t="s">
        <v>600</v>
      </c>
      <c r="Q1179" s="751">
        <v>31888.5</v>
      </c>
      <c r="R1179" s="752">
        <v>47119</v>
      </c>
      <c r="S1179" s="122" t="s">
        <v>777</v>
      </c>
      <c r="T1179" s="122"/>
      <c r="U1179" s="246"/>
      <c r="V1179" s="247"/>
    </row>
    <row r="1180" spans="1:22" x14ac:dyDescent="0.25">
      <c r="A1180" s="747">
        <v>26</v>
      </c>
      <c r="B1180" s="391"/>
      <c r="C1180" s="747"/>
      <c r="D1180" s="747" t="s">
        <v>391</v>
      </c>
      <c r="E1180" s="747" t="s">
        <v>303</v>
      </c>
      <c r="F1180" s="747" t="s">
        <v>620</v>
      </c>
      <c r="G1180" s="747"/>
      <c r="H1180" s="747"/>
      <c r="I1180" s="748" t="s">
        <v>304</v>
      </c>
      <c r="J1180" s="747" t="s">
        <v>333</v>
      </c>
      <c r="K1180" s="749">
        <v>45901</v>
      </c>
      <c r="L1180" s="749">
        <v>45901</v>
      </c>
      <c r="M1180" s="726">
        <v>46265</v>
      </c>
      <c r="N1180" s="750">
        <v>1</v>
      </c>
      <c r="O1180" s="747"/>
      <c r="P1180" s="748" t="s">
        <v>600</v>
      </c>
      <c r="Q1180" s="751">
        <v>18238.5</v>
      </c>
      <c r="R1180" s="752">
        <v>47119</v>
      </c>
      <c r="S1180" s="122" t="s">
        <v>777</v>
      </c>
      <c r="T1180" s="122"/>
      <c r="U1180" s="246"/>
      <c r="V1180" s="247"/>
    </row>
    <row r="1181" spans="1:22" x14ac:dyDescent="0.25">
      <c r="A1181" s="747">
        <v>27</v>
      </c>
      <c r="B1181" s="391"/>
      <c r="C1181" s="747"/>
      <c r="D1181" s="747" t="s">
        <v>395</v>
      </c>
      <c r="E1181" s="747" t="s">
        <v>303</v>
      </c>
      <c r="F1181" s="747" t="s">
        <v>611</v>
      </c>
      <c r="G1181" s="747"/>
      <c r="H1181" s="747" t="s">
        <v>616</v>
      </c>
      <c r="I1181" s="748" t="s">
        <v>304</v>
      </c>
      <c r="J1181" s="747" t="s">
        <v>333</v>
      </c>
      <c r="K1181" s="749">
        <v>45978</v>
      </c>
      <c r="L1181" s="749">
        <v>45978</v>
      </c>
      <c r="M1181" s="726">
        <v>46265</v>
      </c>
      <c r="N1181" s="750">
        <v>0.78904109589041094</v>
      </c>
      <c r="O1181" s="747"/>
      <c r="P1181" s="748" t="s">
        <v>600</v>
      </c>
      <c r="Q1181" s="751">
        <v>27688.5</v>
      </c>
      <c r="R1181" s="752">
        <v>47119</v>
      </c>
      <c r="S1181" s="122" t="s">
        <v>777</v>
      </c>
      <c r="T1181" s="122"/>
      <c r="U1181" s="246"/>
      <c r="V1181" s="247"/>
    </row>
    <row r="1182" spans="1:22" x14ac:dyDescent="0.25">
      <c r="A1182" s="747">
        <v>28</v>
      </c>
      <c r="B1182" s="391"/>
      <c r="C1182" s="747"/>
      <c r="D1182" s="747" t="s">
        <v>397</v>
      </c>
      <c r="E1182" s="747" t="s">
        <v>303</v>
      </c>
      <c r="F1182" s="747" t="s">
        <v>620</v>
      </c>
      <c r="G1182" s="747"/>
      <c r="H1182" s="747"/>
      <c r="I1182" s="748" t="s">
        <v>304</v>
      </c>
      <c r="J1182" s="747" t="s">
        <v>333</v>
      </c>
      <c r="K1182" s="749">
        <v>46006</v>
      </c>
      <c r="L1182" s="749">
        <v>46006</v>
      </c>
      <c r="M1182" s="726">
        <v>46265</v>
      </c>
      <c r="N1182" s="750">
        <v>0.71232876712328763</v>
      </c>
      <c r="O1182" s="747"/>
      <c r="P1182" s="748" t="s">
        <v>600</v>
      </c>
      <c r="Q1182" s="751">
        <v>31888.5</v>
      </c>
      <c r="R1182" s="752">
        <v>47119</v>
      </c>
      <c r="S1182" s="122" t="s">
        <v>777</v>
      </c>
      <c r="T1182" s="122"/>
      <c r="U1182" s="246"/>
      <c r="V1182" s="247"/>
    </row>
    <row r="1183" spans="1:22" x14ac:dyDescent="0.25">
      <c r="A1183" s="747">
        <v>29</v>
      </c>
      <c r="B1183" s="391"/>
      <c r="C1183" s="747"/>
      <c r="D1183" s="747" t="s">
        <v>399</v>
      </c>
      <c r="E1183" s="747" t="s">
        <v>303</v>
      </c>
      <c r="F1183" s="747" t="s">
        <v>620</v>
      </c>
      <c r="G1183" s="747"/>
      <c r="H1183" s="747"/>
      <c r="I1183" s="748" t="s">
        <v>304</v>
      </c>
      <c r="J1183" s="747" t="s">
        <v>356</v>
      </c>
      <c r="K1183" s="749">
        <v>46006</v>
      </c>
      <c r="L1183" s="749">
        <v>46006</v>
      </c>
      <c r="M1183" s="726">
        <v>46265</v>
      </c>
      <c r="N1183" s="750">
        <v>0.71232876712328763</v>
      </c>
      <c r="O1183" s="747"/>
      <c r="P1183" s="748" t="s">
        <v>600</v>
      </c>
      <c r="Q1183" s="751">
        <v>21388.5</v>
      </c>
      <c r="R1183" s="752">
        <v>47119</v>
      </c>
      <c r="S1183" s="122" t="s">
        <v>777</v>
      </c>
      <c r="T1183" s="122"/>
      <c r="U1183" s="246"/>
      <c r="V1183" s="247"/>
    </row>
    <row r="1184" spans="1:22" x14ac:dyDescent="0.25">
      <c r="A1184" s="747">
        <v>30</v>
      </c>
      <c r="B1184" s="422"/>
      <c r="C1184" s="747"/>
      <c r="D1184" s="747" t="s">
        <v>381</v>
      </c>
      <c r="E1184" s="747"/>
      <c r="F1184" s="747" t="s">
        <v>611</v>
      </c>
      <c r="G1184" s="747" t="s">
        <v>612</v>
      </c>
      <c r="H1184" s="747" t="s">
        <v>616</v>
      </c>
      <c r="I1184" s="748"/>
      <c r="J1184" s="747" t="s">
        <v>309</v>
      </c>
      <c r="K1184" s="749">
        <v>46055</v>
      </c>
      <c r="L1184" s="749">
        <v>46055</v>
      </c>
      <c r="M1184" s="726">
        <v>46265</v>
      </c>
      <c r="N1184" s="750">
        <v>0.57808219178082187</v>
      </c>
      <c r="O1184" s="747"/>
      <c r="P1184" s="748" t="s">
        <v>600</v>
      </c>
      <c r="Q1184" s="751">
        <v>16138.5</v>
      </c>
      <c r="R1184" s="752">
        <v>47119</v>
      </c>
      <c r="S1184" s="122" t="s">
        <v>777</v>
      </c>
      <c r="T1184" s="122"/>
      <c r="U1184" s="246"/>
      <c r="V1184" s="247"/>
    </row>
    <row r="1185" spans="1:22" x14ac:dyDescent="0.25">
      <c r="A1185" s="747">
        <v>31</v>
      </c>
      <c r="B1185" s="422"/>
      <c r="C1185" s="747"/>
      <c r="D1185" s="747" t="s">
        <v>352</v>
      </c>
      <c r="E1185" s="747"/>
      <c r="F1185" s="747" t="s">
        <v>611</v>
      </c>
      <c r="G1185" s="747" t="s">
        <v>612</v>
      </c>
      <c r="H1185" s="747" t="s">
        <v>616</v>
      </c>
      <c r="I1185" s="748"/>
      <c r="J1185" s="747" t="s">
        <v>356</v>
      </c>
      <c r="K1185" s="749">
        <v>46083</v>
      </c>
      <c r="L1185" s="749">
        <v>46083</v>
      </c>
      <c r="M1185" s="726">
        <v>46265</v>
      </c>
      <c r="N1185" s="750">
        <v>0.50136986301369868</v>
      </c>
      <c r="O1185" s="747"/>
      <c r="P1185" s="748" t="s">
        <v>600</v>
      </c>
      <c r="Q1185" s="751">
        <v>16138.5</v>
      </c>
      <c r="R1185" s="752">
        <v>47119</v>
      </c>
      <c r="S1185" s="122" t="s">
        <v>777</v>
      </c>
      <c r="T1185" s="122"/>
      <c r="U1185" s="246"/>
      <c r="V1185" s="247"/>
    </row>
    <row r="1186" spans="1:22" x14ac:dyDescent="0.25">
      <c r="A1186" s="747">
        <v>32</v>
      </c>
      <c r="B1186" s="422"/>
      <c r="C1186" s="747"/>
      <c r="D1186" s="747" t="s">
        <v>414</v>
      </c>
      <c r="E1186" s="747"/>
      <c r="F1186" s="747" t="s">
        <v>620</v>
      </c>
      <c r="G1186" s="747"/>
      <c r="H1186" s="747"/>
      <c r="I1186" s="748"/>
      <c r="J1186" s="747" t="s">
        <v>333</v>
      </c>
      <c r="K1186" s="749">
        <v>46104</v>
      </c>
      <c r="L1186" s="749">
        <v>46104</v>
      </c>
      <c r="M1186" s="726">
        <v>46265</v>
      </c>
      <c r="N1186" s="750">
        <v>0.44383561643835617</v>
      </c>
      <c r="O1186" s="747"/>
      <c r="P1186" s="748" t="s">
        <v>600</v>
      </c>
      <c r="Q1186" s="751">
        <v>35038.5</v>
      </c>
      <c r="R1186" s="752">
        <v>47119</v>
      </c>
      <c r="S1186" s="122" t="s">
        <v>777</v>
      </c>
      <c r="T1186" s="122"/>
      <c r="U1186" s="246"/>
      <c r="V1186" s="247"/>
    </row>
    <row r="1187" spans="1:22" x14ac:dyDescent="0.25">
      <c r="A1187" s="747">
        <v>33</v>
      </c>
      <c r="B1187" s="422"/>
      <c r="C1187" s="747"/>
      <c r="D1187" s="747" t="s">
        <v>648</v>
      </c>
      <c r="E1187" s="747"/>
      <c r="F1187" s="747"/>
      <c r="G1187" s="747"/>
      <c r="H1187" s="747"/>
      <c r="I1187" s="748"/>
      <c r="J1187" s="747" t="s">
        <v>650</v>
      </c>
      <c r="K1187" s="749">
        <v>46155</v>
      </c>
      <c r="L1187" s="749"/>
      <c r="M1187" s="726"/>
      <c r="N1187" s="750">
        <v>2.7397260273972603E-3</v>
      </c>
      <c r="O1187" s="747"/>
      <c r="P1187" s="748" t="s">
        <v>600</v>
      </c>
      <c r="Q1187" s="751">
        <v>37138.5</v>
      </c>
      <c r="R1187" s="752">
        <v>47119</v>
      </c>
      <c r="S1187" s="122" t="s">
        <v>777</v>
      </c>
      <c r="T1187" s="122"/>
      <c r="U1187" s="246"/>
      <c r="V1187" s="247"/>
    </row>
    <row r="1188" spans="1:22" x14ac:dyDescent="0.25">
      <c r="A1188" s="747">
        <v>34</v>
      </c>
      <c r="B1188" s="422"/>
      <c r="C1188" s="747"/>
      <c r="D1188" s="747" t="s">
        <v>649</v>
      </c>
      <c r="E1188" s="747"/>
      <c r="F1188" s="747"/>
      <c r="G1188" s="747"/>
      <c r="H1188" s="747"/>
      <c r="I1188" s="748"/>
      <c r="J1188" s="747" t="s">
        <v>650</v>
      </c>
      <c r="K1188" s="749">
        <v>46132</v>
      </c>
      <c r="L1188" s="749"/>
      <c r="M1188" s="726"/>
      <c r="N1188" s="750">
        <v>2.7397260273972603E-3</v>
      </c>
      <c r="O1188" s="747"/>
      <c r="P1188" s="748" t="s">
        <v>600</v>
      </c>
      <c r="Q1188" s="751">
        <v>40288.5</v>
      </c>
      <c r="R1188" s="752">
        <v>47119</v>
      </c>
      <c r="S1188" s="122" t="s">
        <v>777</v>
      </c>
      <c r="T1188" s="122"/>
      <c r="U1188" s="246"/>
      <c r="V1188" s="247"/>
    </row>
    <row r="1189" spans="1:22" x14ac:dyDescent="0.25">
      <c r="A1189" s="747">
        <v>35</v>
      </c>
      <c r="B1189" s="748"/>
      <c r="C1189" s="747"/>
      <c r="D1189" s="747" t="s">
        <v>416</v>
      </c>
      <c r="E1189" s="747"/>
      <c r="F1189" s="747" t="s">
        <v>611</v>
      </c>
      <c r="G1189" s="747"/>
      <c r="H1189" s="747"/>
      <c r="I1189" s="748"/>
      <c r="J1189" s="747"/>
      <c r="K1189" s="749">
        <v>46211</v>
      </c>
      <c r="L1189" s="749"/>
      <c r="M1189" s="726"/>
      <c r="N1189" s="747"/>
      <c r="O1189" s="747"/>
      <c r="P1189" s="748" t="s">
        <v>600</v>
      </c>
      <c r="Q1189" s="751">
        <v>40288.5</v>
      </c>
      <c r="R1189" s="752">
        <v>47119</v>
      </c>
      <c r="S1189" s="122" t="s">
        <v>777</v>
      </c>
      <c r="T1189" s="122"/>
      <c r="U1189" s="246"/>
      <c r="V1189" s="247"/>
    </row>
    <row r="1190" spans="1:22" x14ac:dyDescent="0.25">
      <c r="A1190" s="763">
        <v>1</v>
      </c>
      <c r="B1190" s="764"/>
      <c r="C1190" s="763"/>
      <c r="D1190" s="763" t="s">
        <v>302</v>
      </c>
      <c r="E1190" s="763" t="s">
        <v>303</v>
      </c>
      <c r="F1190" s="763" t="s">
        <v>611</v>
      </c>
      <c r="G1190" s="763" t="s">
        <v>612</v>
      </c>
      <c r="H1190" s="763"/>
      <c r="I1190" s="764" t="s">
        <v>304</v>
      </c>
      <c r="J1190" s="763" t="s">
        <v>305</v>
      </c>
      <c r="K1190" s="765">
        <v>44566</v>
      </c>
      <c r="L1190" s="765">
        <v>45170</v>
      </c>
      <c r="M1190" s="726">
        <v>46265</v>
      </c>
      <c r="N1190" s="766">
        <v>3.0027397260273974</v>
      </c>
      <c r="O1190" s="763">
        <v>65</v>
      </c>
      <c r="P1190" s="764" t="s">
        <v>600</v>
      </c>
      <c r="Q1190" s="767">
        <v>33988.5</v>
      </c>
      <c r="R1190" s="768">
        <v>47150</v>
      </c>
      <c r="S1190" s="122" t="s">
        <v>777</v>
      </c>
      <c r="T1190" s="423">
        <v>510559.0575</v>
      </c>
      <c r="U1190" s="246"/>
      <c r="V1190" s="247"/>
    </row>
    <row r="1191" spans="1:22" x14ac:dyDescent="0.25">
      <c r="A1191" s="763">
        <v>2</v>
      </c>
      <c r="B1191" s="764"/>
      <c r="C1191" s="763"/>
      <c r="D1191" s="763" t="s">
        <v>308</v>
      </c>
      <c r="E1191" s="763" t="s">
        <v>303</v>
      </c>
      <c r="F1191" s="763" t="s">
        <v>611</v>
      </c>
      <c r="G1191" s="763" t="s">
        <v>612</v>
      </c>
      <c r="H1191" s="763" t="s">
        <v>616</v>
      </c>
      <c r="I1191" s="764" t="s">
        <v>304</v>
      </c>
      <c r="J1191" s="763" t="s">
        <v>309</v>
      </c>
      <c r="K1191" s="765">
        <v>44571</v>
      </c>
      <c r="L1191" s="765">
        <v>45170</v>
      </c>
      <c r="M1191" s="726">
        <v>46265</v>
      </c>
      <c r="N1191" s="766">
        <v>3.0027397260273974</v>
      </c>
      <c r="O1191" s="763">
        <v>68</v>
      </c>
      <c r="P1191" s="764" t="s">
        <v>600</v>
      </c>
      <c r="Q1191" s="767">
        <v>55116.6</v>
      </c>
      <c r="R1191" s="768">
        <v>47150</v>
      </c>
      <c r="S1191" s="122" t="s">
        <v>777</v>
      </c>
      <c r="T1191" s="122"/>
      <c r="U1191" s="246"/>
      <c r="V1191" s="247"/>
    </row>
    <row r="1192" spans="1:22" x14ac:dyDescent="0.25">
      <c r="A1192" s="764">
        <v>3</v>
      </c>
      <c r="B1192" s="764"/>
      <c r="C1192" s="763"/>
      <c r="D1192" s="763" t="s">
        <v>312</v>
      </c>
      <c r="E1192" s="763" t="s">
        <v>303</v>
      </c>
      <c r="F1192" s="763" t="s">
        <v>611</v>
      </c>
      <c r="G1192" s="763" t="s">
        <v>612</v>
      </c>
      <c r="H1192" s="763"/>
      <c r="I1192" s="764" t="s">
        <v>304</v>
      </c>
      <c r="J1192" s="763" t="s">
        <v>305</v>
      </c>
      <c r="K1192" s="765">
        <v>44571</v>
      </c>
      <c r="L1192" s="765">
        <v>45170</v>
      </c>
      <c r="M1192" s="726">
        <v>46265</v>
      </c>
      <c r="N1192" s="769">
        <v>3.0027397260273974</v>
      </c>
      <c r="O1192" s="764">
        <v>68</v>
      </c>
      <c r="P1192" s="764" t="s">
        <v>600</v>
      </c>
      <c r="Q1192" s="767">
        <v>45390.45</v>
      </c>
      <c r="R1192" s="768">
        <v>47150</v>
      </c>
      <c r="S1192" s="122" t="s">
        <v>928</v>
      </c>
      <c r="T1192" s="122"/>
      <c r="U1192" s="246"/>
      <c r="V1192" s="247"/>
    </row>
    <row r="1193" spans="1:22" x14ac:dyDescent="0.25">
      <c r="A1193" s="764">
        <v>4</v>
      </c>
      <c r="B1193" s="764"/>
      <c r="C1193" s="763"/>
      <c r="D1193" s="763" t="s">
        <v>315</v>
      </c>
      <c r="E1193" s="763" t="s">
        <v>303</v>
      </c>
      <c r="F1193" s="763" t="s">
        <v>611</v>
      </c>
      <c r="G1193" s="763" t="s">
        <v>612</v>
      </c>
      <c r="H1193" s="763"/>
      <c r="I1193" s="764" t="s">
        <v>304</v>
      </c>
      <c r="J1193" s="763" t="s">
        <v>316</v>
      </c>
      <c r="K1193" s="765">
        <v>44571</v>
      </c>
      <c r="L1193" s="765">
        <v>45170</v>
      </c>
      <c r="M1193" s="726">
        <v>46265</v>
      </c>
      <c r="N1193" s="769">
        <v>3.0027397260273974</v>
      </c>
      <c r="O1193" s="770">
        <v>68</v>
      </c>
      <c r="P1193" s="770" t="s">
        <v>600</v>
      </c>
      <c r="Q1193" s="767">
        <v>47355</v>
      </c>
      <c r="R1193" s="768">
        <v>47150</v>
      </c>
      <c r="S1193" s="122" t="s">
        <v>777</v>
      </c>
      <c r="T1193" s="122"/>
      <c r="U1193" s="246"/>
      <c r="V1193" s="247"/>
    </row>
    <row r="1194" spans="1:22" x14ac:dyDescent="0.25">
      <c r="A1194" s="763">
        <v>5</v>
      </c>
      <c r="B1194" s="764"/>
      <c r="C1194" s="763"/>
      <c r="D1194" s="763" t="s">
        <v>319</v>
      </c>
      <c r="E1194" s="763" t="s">
        <v>303</v>
      </c>
      <c r="F1194" s="763" t="s">
        <v>611</v>
      </c>
      <c r="G1194" s="763" t="s">
        <v>612</v>
      </c>
      <c r="H1194" s="763" t="s">
        <v>616</v>
      </c>
      <c r="I1194" s="764" t="s">
        <v>304</v>
      </c>
      <c r="J1194" s="763" t="s">
        <v>309</v>
      </c>
      <c r="K1194" s="765">
        <v>44571</v>
      </c>
      <c r="L1194" s="765">
        <v>45170</v>
      </c>
      <c r="M1194" s="726">
        <v>46265</v>
      </c>
      <c r="N1194" s="769">
        <v>3.0027397260273974</v>
      </c>
      <c r="O1194" s="764">
        <v>65</v>
      </c>
      <c r="P1194" s="764" t="s">
        <v>600</v>
      </c>
      <c r="Q1194" s="767">
        <v>21750.75</v>
      </c>
      <c r="R1194" s="768">
        <v>47150</v>
      </c>
      <c r="S1194" s="122" t="s">
        <v>777</v>
      </c>
      <c r="T1194" s="122"/>
      <c r="U1194" s="246"/>
      <c r="V1194" s="247"/>
    </row>
    <row r="1195" spans="1:22" x14ac:dyDescent="0.25">
      <c r="A1195" s="763">
        <v>6</v>
      </c>
      <c r="B1195" s="764"/>
      <c r="C1195" s="763"/>
      <c r="D1195" s="763" t="s">
        <v>325</v>
      </c>
      <c r="E1195" s="763" t="s">
        <v>303</v>
      </c>
      <c r="F1195" s="763" t="s">
        <v>611</v>
      </c>
      <c r="G1195" s="763" t="s">
        <v>612</v>
      </c>
      <c r="H1195" s="763" t="s">
        <v>619</v>
      </c>
      <c r="I1195" s="764" t="s">
        <v>304</v>
      </c>
      <c r="J1195" s="763" t="s">
        <v>305</v>
      </c>
      <c r="K1195" s="765">
        <v>44571</v>
      </c>
      <c r="L1195" s="765">
        <v>45170</v>
      </c>
      <c r="M1195" s="726">
        <v>46265</v>
      </c>
      <c r="N1195" s="766">
        <v>3.0027397260273974</v>
      </c>
      <c r="O1195" s="763">
        <v>60</v>
      </c>
      <c r="P1195" s="764" t="s">
        <v>600</v>
      </c>
      <c r="Q1195" s="767">
        <v>40461.75</v>
      </c>
      <c r="R1195" s="768">
        <v>47150</v>
      </c>
      <c r="S1195" s="122" t="s">
        <v>777</v>
      </c>
      <c r="T1195" s="122"/>
      <c r="U1195" s="246"/>
      <c r="V1195" s="247"/>
    </row>
    <row r="1196" spans="1:22" x14ac:dyDescent="0.25">
      <c r="A1196" s="763">
        <v>7</v>
      </c>
      <c r="B1196" s="764"/>
      <c r="C1196" s="763"/>
      <c r="D1196" s="763" t="s">
        <v>328</v>
      </c>
      <c r="E1196" s="763" t="s">
        <v>303</v>
      </c>
      <c r="F1196" s="763" t="s">
        <v>611</v>
      </c>
      <c r="G1196" s="763" t="s">
        <v>612</v>
      </c>
      <c r="H1196" s="763" t="s">
        <v>621</v>
      </c>
      <c r="I1196" s="764" t="s">
        <v>304</v>
      </c>
      <c r="J1196" s="763" t="s">
        <v>329</v>
      </c>
      <c r="K1196" s="765">
        <v>44571</v>
      </c>
      <c r="L1196" s="765">
        <v>45170</v>
      </c>
      <c r="M1196" s="726">
        <v>46265</v>
      </c>
      <c r="N1196" s="766">
        <v>3.0027397260273974</v>
      </c>
      <c r="O1196" s="763">
        <v>48</v>
      </c>
      <c r="P1196" s="764" t="s">
        <v>600</v>
      </c>
      <c r="Q1196" s="767">
        <v>5587.7955000000002</v>
      </c>
      <c r="R1196" s="768">
        <v>47150</v>
      </c>
      <c r="S1196" s="122" t="s">
        <v>777</v>
      </c>
      <c r="T1196" s="122"/>
      <c r="U1196" s="246"/>
      <c r="V1196" s="247"/>
    </row>
    <row r="1197" spans="1:22" x14ac:dyDescent="0.25">
      <c r="A1197" s="763">
        <v>8</v>
      </c>
      <c r="B1197" s="764"/>
      <c r="C1197" s="763"/>
      <c r="D1197" s="763" t="s">
        <v>332</v>
      </c>
      <c r="E1197" s="763" t="s">
        <v>303</v>
      </c>
      <c r="F1197" s="763" t="s">
        <v>611</v>
      </c>
      <c r="G1197" s="763" t="s">
        <v>612</v>
      </c>
      <c r="H1197" s="763" t="s">
        <v>621</v>
      </c>
      <c r="I1197" s="764" t="s">
        <v>304</v>
      </c>
      <c r="J1197" s="763" t="s">
        <v>333</v>
      </c>
      <c r="K1197" s="765">
        <v>44566</v>
      </c>
      <c r="L1197" s="765">
        <v>45170</v>
      </c>
      <c r="M1197" s="726">
        <v>46265</v>
      </c>
      <c r="N1197" s="766">
        <v>3.0027397260273974</v>
      </c>
      <c r="O1197" s="763">
        <v>35</v>
      </c>
      <c r="P1197" s="764" t="s">
        <v>600</v>
      </c>
      <c r="Q1197" s="767">
        <v>12988.5</v>
      </c>
      <c r="R1197" s="768">
        <v>47150</v>
      </c>
      <c r="S1197" s="122" t="s">
        <v>777</v>
      </c>
      <c r="T1197" s="122"/>
      <c r="U1197" s="246"/>
      <c r="V1197" s="247"/>
    </row>
    <row r="1198" spans="1:22" x14ac:dyDescent="0.25">
      <c r="A1198" s="763">
        <v>9</v>
      </c>
      <c r="B1198" s="764"/>
      <c r="C1198" s="763"/>
      <c r="D1198" s="763" t="s">
        <v>308</v>
      </c>
      <c r="E1198" s="763" t="s">
        <v>303</v>
      </c>
      <c r="F1198" s="763" t="s">
        <v>620</v>
      </c>
      <c r="G1198" s="763"/>
      <c r="H1198" s="763"/>
      <c r="I1198" s="764" t="s">
        <v>336</v>
      </c>
      <c r="J1198" s="763" t="s">
        <v>337</v>
      </c>
      <c r="K1198" s="765">
        <v>44566</v>
      </c>
      <c r="L1198" s="765">
        <v>45170</v>
      </c>
      <c r="M1198" s="726">
        <v>46265</v>
      </c>
      <c r="N1198" s="766">
        <v>3.0027397260273974</v>
      </c>
      <c r="O1198" s="763">
        <v>59</v>
      </c>
      <c r="P1198" s="764" t="s">
        <v>600</v>
      </c>
      <c r="Q1198" s="767">
        <v>69688.5</v>
      </c>
      <c r="R1198" s="768">
        <v>47150</v>
      </c>
      <c r="S1198" s="122" t="s">
        <v>777</v>
      </c>
      <c r="T1198" s="122"/>
      <c r="U1198" s="246"/>
      <c r="V1198" s="247"/>
    </row>
    <row r="1199" spans="1:22" x14ac:dyDescent="0.25">
      <c r="A1199" s="763">
        <v>10</v>
      </c>
      <c r="B1199" s="764"/>
      <c r="C1199" s="763"/>
      <c r="D1199" s="763" t="s">
        <v>340</v>
      </c>
      <c r="E1199" s="763" t="s">
        <v>303</v>
      </c>
      <c r="F1199" s="763" t="s">
        <v>620</v>
      </c>
      <c r="G1199" s="763"/>
      <c r="H1199" s="763"/>
      <c r="I1199" s="764" t="s">
        <v>304</v>
      </c>
      <c r="J1199" s="763" t="s">
        <v>305</v>
      </c>
      <c r="K1199" s="765">
        <v>44571</v>
      </c>
      <c r="L1199" s="765">
        <v>45170</v>
      </c>
      <c r="M1199" s="726">
        <v>46265</v>
      </c>
      <c r="N1199" s="766">
        <v>3.0027397260273974</v>
      </c>
      <c r="O1199" s="763">
        <v>52</v>
      </c>
      <c r="P1199" s="764" t="s">
        <v>600</v>
      </c>
      <c r="Q1199" s="767">
        <v>6688.5</v>
      </c>
      <c r="R1199" s="768">
        <v>47150</v>
      </c>
      <c r="S1199" s="122" t="s">
        <v>777</v>
      </c>
      <c r="T1199" s="122"/>
      <c r="U1199" s="246"/>
      <c r="V1199" s="247"/>
    </row>
    <row r="1200" spans="1:22" x14ac:dyDescent="0.25">
      <c r="A1200" s="763">
        <v>11</v>
      </c>
      <c r="B1200" s="764"/>
      <c r="C1200" s="763"/>
      <c r="D1200" s="763" t="s">
        <v>343</v>
      </c>
      <c r="E1200" s="763" t="s">
        <v>303</v>
      </c>
      <c r="F1200" s="763" t="s">
        <v>611</v>
      </c>
      <c r="G1200" s="763" t="s">
        <v>612</v>
      </c>
      <c r="H1200" s="763" t="s">
        <v>616</v>
      </c>
      <c r="I1200" s="764" t="s">
        <v>304</v>
      </c>
      <c r="J1200" s="763" t="s">
        <v>316</v>
      </c>
      <c r="K1200" s="765">
        <v>44571</v>
      </c>
      <c r="L1200" s="765">
        <v>45170</v>
      </c>
      <c r="M1200" s="726">
        <v>46265</v>
      </c>
      <c r="N1200" s="766">
        <v>3.0027397260273974</v>
      </c>
      <c r="O1200" s="763">
        <v>63</v>
      </c>
      <c r="P1200" s="764" t="s">
        <v>600</v>
      </c>
      <c r="Q1200" s="767">
        <v>38811.15</v>
      </c>
      <c r="R1200" s="768">
        <v>47150</v>
      </c>
      <c r="S1200" s="122" t="s">
        <v>777</v>
      </c>
      <c r="T1200" s="122"/>
      <c r="U1200" s="246"/>
      <c r="V1200" s="247"/>
    </row>
    <row r="1201" spans="1:22" x14ac:dyDescent="0.25">
      <c r="A1201" s="763">
        <v>12</v>
      </c>
      <c r="B1201" s="764"/>
      <c r="C1201" s="763"/>
      <c r="D1201" s="763" t="s">
        <v>346</v>
      </c>
      <c r="E1201" s="763" t="s">
        <v>303</v>
      </c>
      <c r="F1201" s="763" t="s">
        <v>611</v>
      </c>
      <c r="G1201" s="763" t="s">
        <v>612</v>
      </c>
      <c r="H1201" s="763"/>
      <c r="I1201" s="764" t="s">
        <v>304</v>
      </c>
      <c r="J1201" s="763" t="s">
        <v>333</v>
      </c>
      <c r="K1201" s="765">
        <v>44608</v>
      </c>
      <c r="L1201" s="765">
        <v>45170</v>
      </c>
      <c r="M1201" s="726">
        <v>46265</v>
      </c>
      <c r="N1201" s="766">
        <v>3.0027397260273974</v>
      </c>
      <c r="O1201" s="763">
        <v>66</v>
      </c>
      <c r="P1201" s="764" t="s">
        <v>600</v>
      </c>
      <c r="Q1201" s="767">
        <v>45013.5</v>
      </c>
      <c r="R1201" s="768">
        <v>47150</v>
      </c>
      <c r="S1201" s="122" t="s">
        <v>777</v>
      </c>
      <c r="T1201" s="122"/>
      <c r="U1201" s="246"/>
      <c r="V1201" s="247"/>
    </row>
    <row r="1202" spans="1:22" x14ac:dyDescent="0.25">
      <c r="A1202" s="763">
        <v>13</v>
      </c>
      <c r="B1202" s="764"/>
      <c r="C1202" s="763"/>
      <c r="D1202" s="763" t="s">
        <v>349</v>
      </c>
      <c r="E1202" s="763" t="s">
        <v>303</v>
      </c>
      <c r="F1202" s="763" t="s">
        <v>620</v>
      </c>
      <c r="G1202" s="763"/>
      <c r="H1202" s="763"/>
      <c r="I1202" s="764" t="s">
        <v>304</v>
      </c>
      <c r="J1202" s="763" t="s">
        <v>333</v>
      </c>
      <c r="K1202" s="765">
        <v>44816</v>
      </c>
      <c r="L1202" s="765">
        <v>45170</v>
      </c>
      <c r="M1202" s="726">
        <v>46265</v>
      </c>
      <c r="N1202" s="766">
        <v>3.0027397260273974</v>
      </c>
      <c r="O1202" s="763">
        <v>55</v>
      </c>
      <c r="P1202" s="764" t="s">
        <v>600</v>
      </c>
      <c r="Q1202" s="767">
        <v>26638.5</v>
      </c>
      <c r="R1202" s="768">
        <v>47150</v>
      </c>
      <c r="S1202" s="122" t="s">
        <v>777</v>
      </c>
      <c r="T1202" s="122"/>
      <c r="U1202" s="246"/>
      <c r="V1202" s="247"/>
    </row>
    <row r="1203" spans="1:22" x14ac:dyDescent="0.25">
      <c r="A1203" s="763">
        <v>14</v>
      </c>
      <c r="B1203" s="764"/>
      <c r="C1203" s="763"/>
      <c r="D1203" s="763" t="s">
        <v>352</v>
      </c>
      <c r="E1203" s="763" t="s">
        <v>303</v>
      </c>
      <c r="F1203" s="763" t="s">
        <v>611</v>
      </c>
      <c r="G1203" s="763" t="s">
        <v>612</v>
      </c>
      <c r="H1203" s="763"/>
      <c r="I1203" s="764" t="s">
        <v>304</v>
      </c>
      <c r="J1203" s="763" t="s">
        <v>333</v>
      </c>
      <c r="K1203" s="765">
        <v>44809</v>
      </c>
      <c r="L1203" s="765">
        <v>45170</v>
      </c>
      <c r="M1203" s="726">
        <v>46265</v>
      </c>
      <c r="N1203" s="766">
        <v>3.0027397260273974</v>
      </c>
      <c r="O1203" s="763">
        <v>38</v>
      </c>
      <c r="P1203" s="764" t="s">
        <v>600</v>
      </c>
      <c r="Q1203" s="767">
        <v>26638.5</v>
      </c>
      <c r="R1203" s="768">
        <v>47150</v>
      </c>
      <c r="S1203" s="122" t="s">
        <v>777</v>
      </c>
      <c r="T1203" s="122"/>
      <c r="U1203" s="246"/>
      <c r="V1203" s="247"/>
    </row>
    <row r="1204" spans="1:22" x14ac:dyDescent="0.25">
      <c r="A1204" s="763">
        <v>15</v>
      </c>
      <c r="B1204" s="764"/>
      <c r="C1204" s="763"/>
      <c r="D1204" s="763" t="s">
        <v>355</v>
      </c>
      <c r="E1204" s="763" t="s">
        <v>303</v>
      </c>
      <c r="F1204" s="763" t="s">
        <v>620</v>
      </c>
      <c r="G1204" s="763"/>
      <c r="H1204" s="763"/>
      <c r="I1204" s="764" t="s">
        <v>304</v>
      </c>
      <c r="J1204" s="763" t="s">
        <v>356</v>
      </c>
      <c r="K1204" s="765">
        <v>44831</v>
      </c>
      <c r="L1204" s="765">
        <v>45170</v>
      </c>
      <c r="M1204" s="726">
        <v>46265</v>
      </c>
      <c r="N1204" s="766">
        <v>3.0027397260273974</v>
      </c>
      <c r="O1204" s="763">
        <v>39</v>
      </c>
      <c r="P1204" s="764" t="s">
        <v>600</v>
      </c>
      <c r="Q1204" s="767">
        <v>26638.5</v>
      </c>
      <c r="R1204" s="768">
        <v>47150</v>
      </c>
      <c r="S1204" s="122" t="s">
        <v>777</v>
      </c>
      <c r="T1204" s="122"/>
      <c r="U1204" s="246"/>
      <c r="V1204" s="247"/>
    </row>
    <row r="1205" spans="1:22" x14ac:dyDescent="0.25">
      <c r="A1205" s="763">
        <v>16</v>
      </c>
      <c r="B1205" s="764"/>
      <c r="C1205" s="763"/>
      <c r="D1205" s="763" t="s">
        <v>359</v>
      </c>
      <c r="E1205" s="763" t="s">
        <v>303</v>
      </c>
      <c r="F1205" s="763" t="s">
        <v>620</v>
      </c>
      <c r="G1205" s="763"/>
      <c r="H1205" s="763"/>
      <c r="I1205" s="764" t="s">
        <v>304</v>
      </c>
      <c r="J1205" s="763" t="s">
        <v>333</v>
      </c>
      <c r="K1205" s="765">
        <v>44970</v>
      </c>
      <c r="L1205" s="765">
        <v>45170</v>
      </c>
      <c r="M1205" s="726">
        <v>46265</v>
      </c>
      <c r="N1205" s="766">
        <v>3.0027397260273974</v>
      </c>
      <c r="O1205" s="763">
        <v>39</v>
      </c>
      <c r="P1205" s="764" t="s">
        <v>600</v>
      </c>
      <c r="Q1205" s="767">
        <v>21388.5</v>
      </c>
      <c r="R1205" s="768">
        <v>47150</v>
      </c>
      <c r="S1205" s="122" t="s">
        <v>777</v>
      </c>
      <c r="T1205" s="122"/>
      <c r="U1205" s="246"/>
      <c r="V1205" s="247"/>
    </row>
    <row r="1206" spans="1:22" x14ac:dyDescent="0.25">
      <c r="A1206" s="764">
        <v>17</v>
      </c>
      <c r="B1206" s="764"/>
      <c r="C1206" s="763"/>
      <c r="D1206" s="763" t="s">
        <v>362</v>
      </c>
      <c r="E1206" s="763" t="s">
        <v>303</v>
      </c>
      <c r="F1206" s="763" t="s">
        <v>620</v>
      </c>
      <c r="G1206" s="763"/>
      <c r="H1206" s="763"/>
      <c r="I1206" s="764" t="s">
        <v>304</v>
      </c>
      <c r="J1206" s="763" t="s">
        <v>305</v>
      </c>
      <c r="K1206" s="765">
        <v>45152</v>
      </c>
      <c r="L1206" s="765">
        <v>45170</v>
      </c>
      <c r="M1206" s="726">
        <v>46265</v>
      </c>
      <c r="N1206" s="769">
        <v>3.0027397260273974</v>
      </c>
      <c r="O1206" s="764">
        <v>45</v>
      </c>
      <c r="P1206" s="764" t="s">
        <v>600</v>
      </c>
      <c r="Q1206" s="740">
        <v>29138.5</v>
      </c>
      <c r="R1206" s="768">
        <v>47150</v>
      </c>
      <c r="S1206" s="122" t="s">
        <v>777</v>
      </c>
      <c r="T1206" s="122"/>
      <c r="U1206" s="246"/>
      <c r="V1206" s="247"/>
    </row>
    <row r="1207" spans="1:22" x14ac:dyDescent="0.25">
      <c r="A1207" s="763">
        <v>18</v>
      </c>
      <c r="B1207" s="764"/>
      <c r="C1207" s="763"/>
      <c r="D1207" s="763" t="s">
        <v>359</v>
      </c>
      <c r="E1207" s="763" t="s">
        <v>303</v>
      </c>
      <c r="F1207" s="763" t="s">
        <v>611</v>
      </c>
      <c r="G1207" s="763" t="s">
        <v>612</v>
      </c>
      <c r="H1207" s="763" t="s">
        <v>616</v>
      </c>
      <c r="I1207" s="764" t="s">
        <v>304</v>
      </c>
      <c r="J1207" s="763" t="s">
        <v>333</v>
      </c>
      <c r="K1207" s="765">
        <v>45236</v>
      </c>
      <c r="L1207" s="765">
        <v>45236</v>
      </c>
      <c r="M1207" s="726">
        <v>46265</v>
      </c>
      <c r="N1207" s="766">
        <v>2.8219178082191783</v>
      </c>
      <c r="O1207" s="763">
        <v>37</v>
      </c>
      <c r="P1207" s="764" t="s">
        <v>600</v>
      </c>
      <c r="Q1207" s="767">
        <v>25063.5</v>
      </c>
      <c r="R1207" s="768">
        <v>47150</v>
      </c>
      <c r="S1207" s="122" t="s">
        <v>777</v>
      </c>
      <c r="T1207" s="122"/>
      <c r="U1207" s="246"/>
      <c r="V1207" s="247"/>
    </row>
    <row r="1208" spans="1:22" x14ac:dyDescent="0.25">
      <c r="A1208" s="763">
        <v>19</v>
      </c>
      <c r="B1208" s="764"/>
      <c r="C1208" s="763"/>
      <c r="D1208" s="763" t="s">
        <v>367</v>
      </c>
      <c r="E1208" s="763" t="s">
        <v>303</v>
      </c>
      <c r="F1208" s="763" t="s">
        <v>611</v>
      </c>
      <c r="G1208" s="763" t="s">
        <v>612</v>
      </c>
      <c r="H1208" s="763"/>
      <c r="I1208" s="764" t="s">
        <v>304</v>
      </c>
      <c r="J1208" s="763" t="s">
        <v>368</v>
      </c>
      <c r="K1208" s="765">
        <v>45411</v>
      </c>
      <c r="L1208" s="765">
        <v>45411</v>
      </c>
      <c r="M1208" s="726">
        <v>46265</v>
      </c>
      <c r="N1208" s="766">
        <v>2.3424657534246576</v>
      </c>
      <c r="O1208" s="763">
        <v>59</v>
      </c>
      <c r="P1208" s="764" t="s">
        <v>600</v>
      </c>
      <c r="Q1208" s="767">
        <v>68638.5</v>
      </c>
      <c r="R1208" s="768">
        <v>47150</v>
      </c>
      <c r="S1208" s="122" t="s">
        <v>777</v>
      </c>
      <c r="T1208" s="122"/>
      <c r="U1208" s="246"/>
      <c r="V1208" s="247"/>
    </row>
    <row r="1209" spans="1:22" x14ac:dyDescent="0.25">
      <c r="A1209" s="763">
        <v>20</v>
      </c>
      <c r="B1209" s="764"/>
      <c r="C1209" s="763"/>
      <c r="D1209" s="763" t="s">
        <v>371</v>
      </c>
      <c r="E1209" s="763" t="s">
        <v>303</v>
      </c>
      <c r="F1209" s="763" t="s">
        <v>611</v>
      </c>
      <c r="G1209" s="763"/>
      <c r="H1209" s="763" t="s">
        <v>621</v>
      </c>
      <c r="I1209" s="764" t="s">
        <v>304</v>
      </c>
      <c r="J1209" s="763" t="s">
        <v>333</v>
      </c>
      <c r="K1209" s="765">
        <v>45454</v>
      </c>
      <c r="L1209" s="765">
        <v>45454</v>
      </c>
      <c r="M1209" s="726">
        <v>46265</v>
      </c>
      <c r="N1209" s="766">
        <v>2.2246575342465755</v>
      </c>
      <c r="O1209" s="763">
        <v>38</v>
      </c>
      <c r="P1209" s="764" t="s">
        <v>600</v>
      </c>
      <c r="Q1209" s="767">
        <v>35038.5</v>
      </c>
      <c r="R1209" s="768">
        <v>47150</v>
      </c>
      <c r="S1209" s="122" t="s">
        <v>777</v>
      </c>
      <c r="T1209" s="122"/>
      <c r="U1209" s="246"/>
      <c r="V1209" s="247"/>
    </row>
    <row r="1210" spans="1:22" x14ac:dyDescent="0.25">
      <c r="A1210" s="763">
        <v>21</v>
      </c>
      <c r="B1210" s="764"/>
      <c r="C1210" s="763"/>
      <c r="D1210" s="763" t="s">
        <v>374</v>
      </c>
      <c r="E1210" s="763" t="s">
        <v>303</v>
      </c>
      <c r="F1210" s="763" t="s">
        <v>620</v>
      </c>
      <c r="G1210" s="763"/>
      <c r="H1210" s="763"/>
      <c r="I1210" s="764" t="s">
        <v>304</v>
      </c>
      <c r="J1210" s="763" t="s">
        <v>333</v>
      </c>
      <c r="K1210" s="765">
        <v>45600</v>
      </c>
      <c r="L1210" s="765">
        <v>45600</v>
      </c>
      <c r="M1210" s="726">
        <v>46265</v>
      </c>
      <c r="N1210" s="766">
        <v>1.8246575342465754</v>
      </c>
      <c r="O1210" s="763">
        <v>65</v>
      </c>
      <c r="P1210" s="764" t="s">
        <v>600</v>
      </c>
      <c r="Q1210" s="767">
        <v>44488.5</v>
      </c>
      <c r="R1210" s="768">
        <v>47150</v>
      </c>
      <c r="S1210" s="122" t="s">
        <v>777</v>
      </c>
      <c r="T1210" s="122"/>
      <c r="U1210" s="246"/>
      <c r="V1210" s="247"/>
    </row>
    <row r="1211" spans="1:22" x14ac:dyDescent="0.25">
      <c r="A1211" s="763">
        <v>22</v>
      </c>
      <c r="B1211" s="764"/>
      <c r="C1211" s="763"/>
      <c r="D1211" s="763" t="s">
        <v>380</v>
      </c>
      <c r="E1211" s="763" t="s">
        <v>303</v>
      </c>
      <c r="F1211" s="763" t="s">
        <v>611</v>
      </c>
      <c r="G1211" s="763" t="s">
        <v>612</v>
      </c>
      <c r="H1211" s="763" t="s">
        <v>616</v>
      </c>
      <c r="I1211" s="764" t="s">
        <v>304</v>
      </c>
      <c r="J1211" s="763" t="s">
        <v>309</v>
      </c>
      <c r="K1211" s="765">
        <v>45677</v>
      </c>
      <c r="L1211" s="765">
        <v>45677</v>
      </c>
      <c r="M1211" s="726">
        <v>46265</v>
      </c>
      <c r="N1211" s="766">
        <v>1.6136986301369862</v>
      </c>
      <c r="O1211" s="763">
        <v>65</v>
      </c>
      <c r="P1211" s="764" t="s">
        <v>600</v>
      </c>
      <c r="Q1211" s="767">
        <v>52888.5</v>
      </c>
      <c r="R1211" s="768">
        <v>47150</v>
      </c>
      <c r="S1211" s="122" t="s">
        <v>777</v>
      </c>
      <c r="T1211" s="122"/>
      <c r="U1211" s="246"/>
      <c r="V1211" s="247"/>
    </row>
    <row r="1212" spans="1:22" x14ac:dyDescent="0.25">
      <c r="A1212" s="763">
        <v>23</v>
      </c>
      <c r="B1212" s="764"/>
      <c r="C1212" s="763"/>
      <c r="D1212" s="763" t="s">
        <v>384</v>
      </c>
      <c r="E1212" s="763" t="s">
        <v>303</v>
      </c>
      <c r="F1212" s="763" t="s">
        <v>611</v>
      </c>
      <c r="G1212" s="763"/>
      <c r="H1212" s="763"/>
      <c r="I1212" s="764" t="s">
        <v>304</v>
      </c>
      <c r="J1212" s="763" t="s">
        <v>333</v>
      </c>
      <c r="K1212" s="765">
        <v>45831</v>
      </c>
      <c r="L1212" s="765">
        <v>45831</v>
      </c>
      <c r="M1212" s="726">
        <v>46265</v>
      </c>
      <c r="N1212" s="766">
        <v>1.1917808219178083</v>
      </c>
      <c r="O1212" s="763">
        <v>40</v>
      </c>
      <c r="P1212" s="764" t="s">
        <v>600</v>
      </c>
      <c r="Q1212" s="767">
        <v>31888.5</v>
      </c>
      <c r="R1212" s="768">
        <v>47150</v>
      </c>
      <c r="S1212" s="122" t="s">
        <v>777</v>
      </c>
      <c r="T1212" s="122"/>
      <c r="U1212" s="246"/>
      <c r="V1212" s="247"/>
    </row>
    <row r="1213" spans="1:22" x14ac:dyDescent="0.25">
      <c r="A1213" s="764">
        <v>24</v>
      </c>
      <c r="B1213" s="391"/>
      <c r="C1213" s="763"/>
      <c r="D1213" s="763" t="s">
        <v>386</v>
      </c>
      <c r="E1213" s="763" t="s">
        <v>303</v>
      </c>
      <c r="F1213" s="763" t="s">
        <v>620</v>
      </c>
      <c r="G1213" s="763"/>
      <c r="H1213" s="763"/>
      <c r="I1213" s="764" t="s">
        <v>304</v>
      </c>
      <c r="J1213" s="763" t="s">
        <v>333</v>
      </c>
      <c r="K1213" s="765">
        <v>45887</v>
      </c>
      <c r="L1213" s="765">
        <v>45887</v>
      </c>
      <c r="M1213" s="726">
        <v>46265</v>
      </c>
      <c r="N1213" s="769">
        <v>1.0383561643835617</v>
      </c>
      <c r="O1213" s="763"/>
      <c r="P1213" s="764" t="s">
        <v>600</v>
      </c>
      <c r="Q1213" s="740">
        <v>23388.5</v>
      </c>
      <c r="R1213" s="768">
        <v>47150</v>
      </c>
      <c r="S1213" s="122" t="s">
        <v>777</v>
      </c>
      <c r="T1213" s="122"/>
      <c r="U1213" s="246"/>
      <c r="V1213" s="247"/>
    </row>
    <row r="1214" spans="1:22" x14ac:dyDescent="0.25">
      <c r="A1214" s="763">
        <v>25</v>
      </c>
      <c r="B1214" s="391"/>
      <c r="C1214" s="763"/>
      <c r="D1214" s="763" t="s">
        <v>388</v>
      </c>
      <c r="E1214" s="763" t="s">
        <v>303</v>
      </c>
      <c r="F1214" s="763" t="s">
        <v>620</v>
      </c>
      <c r="G1214" s="763"/>
      <c r="H1214" s="763"/>
      <c r="I1214" s="764" t="s">
        <v>389</v>
      </c>
      <c r="J1214" s="763" t="s">
        <v>333</v>
      </c>
      <c r="K1214" s="765">
        <v>45873</v>
      </c>
      <c r="L1214" s="765">
        <v>45873</v>
      </c>
      <c r="M1214" s="726">
        <v>46265</v>
      </c>
      <c r="N1214" s="766">
        <v>1.0767123287671232</v>
      </c>
      <c r="O1214" s="763"/>
      <c r="P1214" s="764" t="s">
        <v>600</v>
      </c>
      <c r="Q1214" s="767">
        <v>31888.5</v>
      </c>
      <c r="R1214" s="768">
        <v>47150</v>
      </c>
      <c r="S1214" s="122" t="s">
        <v>777</v>
      </c>
      <c r="T1214" s="122"/>
      <c r="U1214" s="246"/>
      <c r="V1214" s="247"/>
    </row>
    <row r="1215" spans="1:22" x14ac:dyDescent="0.25">
      <c r="A1215" s="763">
        <v>26</v>
      </c>
      <c r="B1215" s="391"/>
      <c r="C1215" s="763"/>
      <c r="D1215" s="763" t="s">
        <v>391</v>
      </c>
      <c r="E1215" s="763" t="s">
        <v>303</v>
      </c>
      <c r="F1215" s="763" t="s">
        <v>620</v>
      </c>
      <c r="G1215" s="763"/>
      <c r="H1215" s="763"/>
      <c r="I1215" s="764" t="s">
        <v>304</v>
      </c>
      <c r="J1215" s="763" t="s">
        <v>333</v>
      </c>
      <c r="K1215" s="765">
        <v>45901</v>
      </c>
      <c r="L1215" s="765">
        <v>45901</v>
      </c>
      <c r="M1215" s="726">
        <v>46265</v>
      </c>
      <c r="N1215" s="766">
        <v>1</v>
      </c>
      <c r="O1215" s="763"/>
      <c r="P1215" s="764" t="s">
        <v>600</v>
      </c>
      <c r="Q1215" s="767">
        <v>18238.5</v>
      </c>
      <c r="R1215" s="768">
        <v>47150</v>
      </c>
      <c r="S1215" s="122" t="s">
        <v>777</v>
      </c>
      <c r="T1215" s="122"/>
      <c r="U1215" s="246"/>
      <c r="V1215" s="247"/>
    </row>
    <row r="1216" spans="1:22" x14ac:dyDescent="0.25">
      <c r="A1216" s="763">
        <v>27</v>
      </c>
      <c r="B1216" s="391"/>
      <c r="C1216" s="763"/>
      <c r="D1216" s="763" t="s">
        <v>395</v>
      </c>
      <c r="E1216" s="763" t="s">
        <v>303</v>
      </c>
      <c r="F1216" s="763" t="s">
        <v>611</v>
      </c>
      <c r="G1216" s="763"/>
      <c r="H1216" s="763" t="s">
        <v>616</v>
      </c>
      <c r="I1216" s="764" t="s">
        <v>304</v>
      </c>
      <c r="J1216" s="763" t="s">
        <v>333</v>
      </c>
      <c r="K1216" s="765">
        <v>45978</v>
      </c>
      <c r="L1216" s="765">
        <v>45978</v>
      </c>
      <c r="M1216" s="726">
        <v>46265</v>
      </c>
      <c r="N1216" s="766">
        <v>0.78904109589041094</v>
      </c>
      <c r="O1216" s="763"/>
      <c r="P1216" s="764" t="s">
        <v>600</v>
      </c>
      <c r="Q1216" s="767">
        <v>27688.5</v>
      </c>
      <c r="R1216" s="768">
        <v>47150</v>
      </c>
      <c r="S1216" s="122" t="s">
        <v>777</v>
      </c>
      <c r="T1216" s="122"/>
      <c r="U1216" s="246"/>
      <c r="V1216" s="247"/>
    </row>
    <row r="1217" spans="1:22" x14ac:dyDescent="0.25">
      <c r="A1217" s="763">
        <v>28</v>
      </c>
      <c r="B1217" s="391"/>
      <c r="C1217" s="763"/>
      <c r="D1217" s="763" t="s">
        <v>397</v>
      </c>
      <c r="E1217" s="763" t="s">
        <v>303</v>
      </c>
      <c r="F1217" s="763" t="s">
        <v>620</v>
      </c>
      <c r="G1217" s="763"/>
      <c r="H1217" s="763"/>
      <c r="I1217" s="764" t="s">
        <v>304</v>
      </c>
      <c r="J1217" s="763" t="s">
        <v>333</v>
      </c>
      <c r="K1217" s="765">
        <v>46006</v>
      </c>
      <c r="L1217" s="765">
        <v>46006</v>
      </c>
      <c r="M1217" s="726">
        <v>46265</v>
      </c>
      <c r="N1217" s="766">
        <v>0.71232876712328763</v>
      </c>
      <c r="O1217" s="763"/>
      <c r="P1217" s="764" t="s">
        <v>600</v>
      </c>
      <c r="Q1217" s="767">
        <v>31888.5</v>
      </c>
      <c r="R1217" s="768">
        <v>47150</v>
      </c>
      <c r="S1217" s="122" t="s">
        <v>777</v>
      </c>
      <c r="T1217" s="122"/>
      <c r="U1217" s="246"/>
      <c r="V1217" s="247"/>
    </row>
    <row r="1218" spans="1:22" x14ac:dyDescent="0.25">
      <c r="A1218" s="763">
        <v>29</v>
      </c>
      <c r="B1218" s="391"/>
      <c r="C1218" s="763"/>
      <c r="D1218" s="763" t="s">
        <v>399</v>
      </c>
      <c r="E1218" s="763" t="s">
        <v>303</v>
      </c>
      <c r="F1218" s="763" t="s">
        <v>620</v>
      </c>
      <c r="G1218" s="763"/>
      <c r="H1218" s="763"/>
      <c r="I1218" s="764" t="s">
        <v>304</v>
      </c>
      <c r="J1218" s="763" t="s">
        <v>356</v>
      </c>
      <c r="K1218" s="765">
        <v>46006</v>
      </c>
      <c r="L1218" s="765">
        <v>46006</v>
      </c>
      <c r="M1218" s="726">
        <v>46265</v>
      </c>
      <c r="N1218" s="766">
        <v>0.71232876712328763</v>
      </c>
      <c r="O1218" s="763"/>
      <c r="P1218" s="764" t="s">
        <v>600</v>
      </c>
      <c r="Q1218" s="767">
        <v>21388.5</v>
      </c>
      <c r="R1218" s="768">
        <v>47150</v>
      </c>
      <c r="S1218" s="122" t="s">
        <v>777</v>
      </c>
      <c r="T1218" s="122"/>
      <c r="U1218" s="246"/>
      <c r="V1218" s="247"/>
    </row>
    <row r="1219" spans="1:22" x14ac:dyDescent="0.25">
      <c r="A1219" s="763">
        <v>30</v>
      </c>
      <c r="B1219" s="422"/>
      <c r="C1219" s="763"/>
      <c r="D1219" s="763" t="s">
        <v>381</v>
      </c>
      <c r="E1219" s="763"/>
      <c r="F1219" s="763" t="s">
        <v>611</v>
      </c>
      <c r="G1219" s="763" t="s">
        <v>612</v>
      </c>
      <c r="H1219" s="763" t="s">
        <v>616</v>
      </c>
      <c r="I1219" s="764"/>
      <c r="J1219" s="763" t="s">
        <v>309</v>
      </c>
      <c r="K1219" s="765">
        <v>46055</v>
      </c>
      <c r="L1219" s="765">
        <v>46055</v>
      </c>
      <c r="M1219" s="726">
        <v>46265</v>
      </c>
      <c r="N1219" s="766">
        <v>0.57808219178082187</v>
      </c>
      <c r="O1219" s="763"/>
      <c r="P1219" s="764" t="s">
        <v>600</v>
      </c>
      <c r="Q1219" s="767">
        <v>16138.5</v>
      </c>
      <c r="R1219" s="768">
        <v>47150</v>
      </c>
      <c r="S1219" s="122" t="s">
        <v>777</v>
      </c>
      <c r="T1219" s="122"/>
      <c r="U1219" s="246"/>
      <c r="V1219" s="247"/>
    </row>
    <row r="1220" spans="1:22" x14ac:dyDescent="0.25">
      <c r="A1220" s="763">
        <v>31</v>
      </c>
      <c r="B1220" s="422"/>
      <c r="C1220" s="763"/>
      <c r="D1220" s="763" t="s">
        <v>352</v>
      </c>
      <c r="E1220" s="763"/>
      <c r="F1220" s="763" t="s">
        <v>611</v>
      </c>
      <c r="G1220" s="763" t="s">
        <v>612</v>
      </c>
      <c r="H1220" s="763" t="s">
        <v>616</v>
      </c>
      <c r="I1220" s="764"/>
      <c r="J1220" s="763" t="s">
        <v>356</v>
      </c>
      <c r="K1220" s="765">
        <v>46083</v>
      </c>
      <c r="L1220" s="765">
        <v>46083</v>
      </c>
      <c r="M1220" s="726">
        <v>46265</v>
      </c>
      <c r="N1220" s="766">
        <v>0.50136986301369868</v>
      </c>
      <c r="O1220" s="763"/>
      <c r="P1220" s="764" t="s">
        <v>600</v>
      </c>
      <c r="Q1220" s="767">
        <v>16138.5</v>
      </c>
      <c r="R1220" s="768">
        <v>47150</v>
      </c>
      <c r="S1220" s="122" t="s">
        <v>777</v>
      </c>
      <c r="T1220" s="122"/>
      <c r="U1220" s="246"/>
      <c r="V1220" s="247"/>
    </row>
    <row r="1221" spans="1:22" x14ac:dyDescent="0.25">
      <c r="A1221" s="763">
        <v>32</v>
      </c>
      <c r="B1221" s="422"/>
      <c r="C1221" s="763"/>
      <c r="D1221" s="763" t="s">
        <v>414</v>
      </c>
      <c r="E1221" s="763"/>
      <c r="F1221" s="763" t="s">
        <v>620</v>
      </c>
      <c r="G1221" s="763"/>
      <c r="H1221" s="763"/>
      <c r="I1221" s="764"/>
      <c r="J1221" s="763" t="s">
        <v>333</v>
      </c>
      <c r="K1221" s="765">
        <v>46104</v>
      </c>
      <c r="L1221" s="765">
        <v>46104</v>
      </c>
      <c r="M1221" s="726">
        <v>46265</v>
      </c>
      <c r="N1221" s="766">
        <v>0.44383561643835617</v>
      </c>
      <c r="O1221" s="763"/>
      <c r="P1221" s="764" t="s">
        <v>600</v>
      </c>
      <c r="Q1221" s="767">
        <v>35038.5</v>
      </c>
      <c r="R1221" s="768">
        <v>47150</v>
      </c>
      <c r="S1221" s="122" t="s">
        <v>777</v>
      </c>
      <c r="T1221" s="122"/>
      <c r="U1221" s="246"/>
      <c r="V1221" s="247"/>
    </row>
    <row r="1222" spans="1:22" x14ac:dyDescent="0.25">
      <c r="A1222" s="763">
        <v>33</v>
      </c>
      <c r="B1222" s="422"/>
      <c r="C1222" s="763"/>
      <c r="D1222" s="763" t="s">
        <v>648</v>
      </c>
      <c r="E1222" s="763"/>
      <c r="F1222" s="763"/>
      <c r="G1222" s="763"/>
      <c r="H1222" s="763"/>
      <c r="I1222" s="764"/>
      <c r="J1222" s="763" t="s">
        <v>650</v>
      </c>
      <c r="K1222" s="765">
        <v>46155</v>
      </c>
      <c r="L1222" s="765"/>
      <c r="M1222" s="726"/>
      <c r="N1222" s="766">
        <v>2.7397260273972603E-3</v>
      </c>
      <c r="O1222" s="763"/>
      <c r="P1222" s="764" t="s">
        <v>600</v>
      </c>
      <c r="Q1222" s="767">
        <v>37138.5</v>
      </c>
      <c r="R1222" s="768">
        <v>47150</v>
      </c>
      <c r="S1222" s="122" t="s">
        <v>777</v>
      </c>
      <c r="T1222" s="122"/>
      <c r="U1222" s="246"/>
      <c r="V1222" s="247"/>
    </row>
    <row r="1223" spans="1:22" x14ac:dyDescent="0.25">
      <c r="A1223" s="763">
        <v>34</v>
      </c>
      <c r="B1223" s="422"/>
      <c r="C1223" s="763"/>
      <c r="D1223" s="763" t="s">
        <v>649</v>
      </c>
      <c r="E1223" s="763"/>
      <c r="F1223" s="763"/>
      <c r="G1223" s="763"/>
      <c r="H1223" s="763"/>
      <c r="I1223" s="764"/>
      <c r="J1223" s="763" t="s">
        <v>650</v>
      </c>
      <c r="K1223" s="765">
        <v>46132</v>
      </c>
      <c r="L1223" s="765"/>
      <c r="M1223" s="726"/>
      <c r="N1223" s="766">
        <v>2.7397260273972603E-3</v>
      </c>
      <c r="O1223" s="763"/>
      <c r="P1223" s="764" t="s">
        <v>600</v>
      </c>
      <c r="Q1223" s="767">
        <v>40288.5</v>
      </c>
      <c r="R1223" s="768">
        <v>47150</v>
      </c>
      <c r="S1223" s="122" t="s">
        <v>777</v>
      </c>
      <c r="T1223" s="122"/>
      <c r="U1223" s="246"/>
      <c r="V1223" s="247"/>
    </row>
    <row r="1224" spans="1:22" x14ac:dyDescent="0.25">
      <c r="A1224" s="763">
        <v>35</v>
      </c>
      <c r="B1224" s="764"/>
      <c r="C1224" s="763"/>
      <c r="D1224" s="763" t="s">
        <v>416</v>
      </c>
      <c r="E1224" s="763"/>
      <c r="F1224" s="763" t="s">
        <v>611</v>
      </c>
      <c r="G1224" s="763"/>
      <c r="H1224" s="763"/>
      <c r="I1224" s="764"/>
      <c r="J1224" s="763"/>
      <c r="K1224" s="765">
        <v>46211</v>
      </c>
      <c r="L1224" s="765"/>
      <c r="M1224" s="726"/>
      <c r="N1224" s="763"/>
      <c r="O1224" s="763"/>
      <c r="P1224" s="764" t="s">
        <v>600</v>
      </c>
      <c r="Q1224" s="767">
        <v>40288.5</v>
      </c>
      <c r="R1224" s="768">
        <v>47150</v>
      </c>
      <c r="S1224" s="122" t="s">
        <v>777</v>
      </c>
      <c r="T1224" s="122"/>
      <c r="U1224" s="246"/>
      <c r="V1224" s="247"/>
    </row>
    <row r="1225" spans="1:22" x14ac:dyDescent="0.25">
      <c r="A1225" s="747">
        <v>1</v>
      </c>
      <c r="B1225" s="748"/>
      <c r="C1225" s="747"/>
      <c r="D1225" s="747" t="s">
        <v>302</v>
      </c>
      <c r="E1225" s="747" t="s">
        <v>303</v>
      </c>
      <c r="F1225" s="747" t="s">
        <v>611</v>
      </c>
      <c r="G1225" s="747" t="s">
        <v>612</v>
      </c>
      <c r="H1225" s="747"/>
      <c r="I1225" s="748" t="s">
        <v>304</v>
      </c>
      <c r="J1225" s="747" t="s">
        <v>305</v>
      </c>
      <c r="K1225" s="749">
        <v>44566</v>
      </c>
      <c r="L1225" s="749">
        <v>45170</v>
      </c>
      <c r="M1225" s="726">
        <v>46265</v>
      </c>
      <c r="N1225" s="750">
        <v>3.0027397260273974</v>
      </c>
      <c r="O1225" s="747">
        <v>65</v>
      </c>
      <c r="P1225" s="748" t="s">
        <v>600</v>
      </c>
      <c r="Q1225" s="751">
        <v>33988.5</v>
      </c>
      <c r="R1225" s="752">
        <v>47178</v>
      </c>
      <c r="S1225" s="122" t="s">
        <v>777</v>
      </c>
      <c r="T1225" s="423">
        <v>510559.0575</v>
      </c>
      <c r="U1225" s="246"/>
      <c r="V1225" s="247"/>
    </row>
    <row r="1226" spans="1:22" x14ac:dyDescent="0.25">
      <c r="A1226" s="747">
        <v>2</v>
      </c>
      <c r="B1226" s="748"/>
      <c r="C1226" s="747"/>
      <c r="D1226" s="747" t="s">
        <v>308</v>
      </c>
      <c r="E1226" s="747" t="s">
        <v>303</v>
      </c>
      <c r="F1226" s="747" t="s">
        <v>611</v>
      </c>
      <c r="G1226" s="747" t="s">
        <v>612</v>
      </c>
      <c r="H1226" s="747" t="s">
        <v>616</v>
      </c>
      <c r="I1226" s="748" t="s">
        <v>304</v>
      </c>
      <c r="J1226" s="747" t="s">
        <v>309</v>
      </c>
      <c r="K1226" s="749">
        <v>44571</v>
      </c>
      <c r="L1226" s="749">
        <v>45170</v>
      </c>
      <c r="M1226" s="726">
        <v>46265</v>
      </c>
      <c r="N1226" s="750">
        <v>3.0027397260273974</v>
      </c>
      <c r="O1226" s="747">
        <v>68</v>
      </c>
      <c r="P1226" s="748" t="s">
        <v>600</v>
      </c>
      <c r="Q1226" s="751">
        <v>55116.6</v>
      </c>
      <c r="R1226" s="752">
        <v>47178</v>
      </c>
      <c r="S1226" s="122" t="s">
        <v>777</v>
      </c>
      <c r="T1226" s="122"/>
      <c r="U1226" s="246"/>
      <c r="V1226" s="247"/>
    </row>
    <row r="1227" spans="1:22" x14ac:dyDescent="0.25">
      <c r="A1227" s="748">
        <v>3</v>
      </c>
      <c r="B1227" s="748"/>
      <c r="C1227" s="747"/>
      <c r="D1227" s="747" t="s">
        <v>312</v>
      </c>
      <c r="E1227" s="747" t="s">
        <v>303</v>
      </c>
      <c r="F1227" s="747" t="s">
        <v>611</v>
      </c>
      <c r="G1227" s="747" t="s">
        <v>612</v>
      </c>
      <c r="H1227" s="747"/>
      <c r="I1227" s="748" t="s">
        <v>304</v>
      </c>
      <c r="J1227" s="747" t="s">
        <v>305</v>
      </c>
      <c r="K1227" s="749">
        <v>44571</v>
      </c>
      <c r="L1227" s="749">
        <v>45170</v>
      </c>
      <c r="M1227" s="726">
        <v>46265</v>
      </c>
      <c r="N1227" s="753">
        <v>3.0027397260273974</v>
      </c>
      <c r="O1227" s="748">
        <v>68</v>
      </c>
      <c r="P1227" s="748" t="s">
        <v>600</v>
      </c>
      <c r="Q1227" s="751">
        <v>45390.45</v>
      </c>
      <c r="R1227" s="752">
        <v>47178</v>
      </c>
      <c r="S1227" s="122" t="s">
        <v>928</v>
      </c>
      <c r="T1227" s="122"/>
      <c r="U1227" s="246"/>
      <c r="V1227" s="247"/>
    </row>
    <row r="1228" spans="1:22" x14ac:dyDescent="0.25">
      <c r="A1228" s="748">
        <v>4</v>
      </c>
      <c r="B1228" s="748"/>
      <c r="C1228" s="747"/>
      <c r="D1228" s="747" t="s">
        <v>315</v>
      </c>
      <c r="E1228" s="747" t="s">
        <v>303</v>
      </c>
      <c r="F1228" s="747" t="s">
        <v>611</v>
      </c>
      <c r="G1228" s="747" t="s">
        <v>612</v>
      </c>
      <c r="H1228" s="747"/>
      <c r="I1228" s="748" t="s">
        <v>304</v>
      </c>
      <c r="J1228" s="747" t="s">
        <v>316</v>
      </c>
      <c r="K1228" s="749">
        <v>44571</v>
      </c>
      <c r="L1228" s="749">
        <v>45170</v>
      </c>
      <c r="M1228" s="726">
        <v>46265</v>
      </c>
      <c r="N1228" s="753">
        <v>3.0027397260273974</v>
      </c>
      <c r="O1228" s="754">
        <v>68</v>
      </c>
      <c r="P1228" s="754" t="s">
        <v>600</v>
      </c>
      <c r="Q1228" s="751">
        <v>47355</v>
      </c>
      <c r="R1228" s="752">
        <v>47178</v>
      </c>
      <c r="S1228" s="122" t="s">
        <v>777</v>
      </c>
      <c r="T1228" s="122"/>
      <c r="U1228" s="246"/>
      <c r="V1228" s="247"/>
    </row>
    <row r="1229" spans="1:22" x14ac:dyDescent="0.25">
      <c r="A1229" s="747">
        <v>5</v>
      </c>
      <c r="B1229" s="748"/>
      <c r="C1229" s="747"/>
      <c r="D1229" s="747" t="s">
        <v>319</v>
      </c>
      <c r="E1229" s="747" t="s">
        <v>303</v>
      </c>
      <c r="F1229" s="747" t="s">
        <v>611</v>
      </c>
      <c r="G1229" s="747" t="s">
        <v>612</v>
      </c>
      <c r="H1229" s="747" t="s">
        <v>616</v>
      </c>
      <c r="I1229" s="748" t="s">
        <v>304</v>
      </c>
      <c r="J1229" s="747" t="s">
        <v>309</v>
      </c>
      <c r="K1229" s="749">
        <v>44571</v>
      </c>
      <c r="L1229" s="749">
        <v>45170</v>
      </c>
      <c r="M1229" s="726">
        <v>46265</v>
      </c>
      <c r="N1229" s="753">
        <v>3.0027397260273974</v>
      </c>
      <c r="O1229" s="748">
        <v>65</v>
      </c>
      <c r="P1229" s="748" t="s">
        <v>600</v>
      </c>
      <c r="Q1229" s="751">
        <v>21750.75</v>
      </c>
      <c r="R1229" s="752">
        <v>47178</v>
      </c>
      <c r="S1229" s="122" t="s">
        <v>777</v>
      </c>
      <c r="T1229" s="122"/>
      <c r="U1229" s="246"/>
      <c r="V1229" s="247"/>
    </row>
    <row r="1230" spans="1:22" x14ac:dyDescent="0.25">
      <c r="A1230" s="747">
        <v>6</v>
      </c>
      <c r="B1230" s="748"/>
      <c r="C1230" s="747"/>
      <c r="D1230" s="747" t="s">
        <v>325</v>
      </c>
      <c r="E1230" s="747" t="s">
        <v>303</v>
      </c>
      <c r="F1230" s="747" t="s">
        <v>611</v>
      </c>
      <c r="G1230" s="747" t="s">
        <v>612</v>
      </c>
      <c r="H1230" s="747" t="s">
        <v>619</v>
      </c>
      <c r="I1230" s="748" t="s">
        <v>304</v>
      </c>
      <c r="J1230" s="747" t="s">
        <v>305</v>
      </c>
      <c r="K1230" s="749">
        <v>44571</v>
      </c>
      <c r="L1230" s="749">
        <v>45170</v>
      </c>
      <c r="M1230" s="726">
        <v>46265</v>
      </c>
      <c r="N1230" s="750">
        <v>3.0027397260273974</v>
      </c>
      <c r="O1230" s="747">
        <v>60</v>
      </c>
      <c r="P1230" s="748" t="s">
        <v>600</v>
      </c>
      <c r="Q1230" s="751">
        <v>40461.75</v>
      </c>
      <c r="R1230" s="752">
        <v>47178</v>
      </c>
      <c r="S1230" s="122" t="s">
        <v>777</v>
      </c>
      <c r="T1230" s="122"/>
      <c r="U1230" s="246"/>
      <c r="V1230" s="247"/>
    </row>
    <row r="1231" spans="1:22" x14ac:dyDescent="0.25">
      <c r="A1231" s="747">
        <v>7</v>
      </c>
      <c r="B1231" s="748"/>
      <c r="C1231" s="747"/>
      <c r="D1231" s="747" t="s">
        <v>328</v>
      </c>
      <c r="E1231" s="747" t="s">
        <v>303</v>
      </c>
      <c r="F1231" s="747" t="s">
        <v>611</v>
      </c>
      <c r="G1231" s="747" t="s">
        <v>612</v>
      </c>
      <c r="H1231" s="747" t="s">
        <v>621</v>
      </c>
      <c r="I1231" s="748" t="s">
        <v>304</v>
      </c>
      <c r="J1231" s="747" t="s">
        <v>329</v>
      </c>
      <c r="K1231" s="749">
        <v>44571</v>
      </c>
      <c r="L1231" s="749">
        <v>45170</v>
      </c>
      <c r="M1231" s="726">
        <v>46265</v>
      </c>
      <c r="N1231" s="750">
        <v>3.0027397260273974</v>
      </c>
      <c r="O1231" s="747">
        <v>48</v>
      </c>
      <c r="P1231" s="748" t="s">
        <v>600</v>
      </c>
      <c r="Q1231" s="751">
        <v>5587.7955000000002</v>
      </c>
      <c r="R1231" s="752">
        <v>47178</v>
      </c>
      <c r="S1231" s="122" t="s">
        <v>777</v>
      </c>
      <c r="T1231" s="122"/>
      <c r="U1231" s="246"/>
      <c r="V1231" s="247"/>
    </row>
    <row r="1232" spans="1:22" x14ac:dyDescent="0.25">
      <c r="A1232" s="747">
        <v>8</v>
      </c>
      <c r="B1232" s="748"/>
      <c r="C1232" s="747"/>
      <c r="D1232" s="747" t="s">
        <v>332</v>
      </c>
      <c r="E1232" s="747" t="s">
        <v>303</v>
      </c>
      <c r="F1232" s="747" t="s">
        <v>611</v>
      </c>
      <c r="G1232" s="747" t="s">
        <v>612</v>
      </c>
      <c r="H1232" s="747" t="s">
        <v>621</v>
      </c>
      <c r="I1232" s="748" t="s">
        <v>304</v>
      </c>
      <c r="J1232" s="747" t="s">
        <v>333</v>
      </c>
      <c r="K1232" s="749">
        <v>44566</v>
      </c>
      <c r="L1232" s="749">
        <v>45170</v>
      </c>
      <c r="M1232" s="726">
        <v>46265</v>
      </c>
      <c r="N1232" s="750">
        <v>3.0027397260273974</v>
      </c>
      <c r="O1232" s="747">
        <v>35</v>
      </c>
      <c r="P1232" s="748" t="s">
        <v>600</v>
      </c>
      <c r="Q1232" s="751">
        <v>12988.5</v>
      </c>
      <c r="R1232" s="752">
        <v>47178</v>
      </c>
      <c r="S1232" s="122" t="s">
        <v>777</v>
      </c>
      <c r="T1232" s="122"/>
      <c r="U1232" s="246"/>
      <c r="V1232" s="247"/>
    </row>
    <row r="1233" spans="1:22" x14ac:dyDescent="0.25">
      <c r="A1233" s="747">
        <v>9</v>
      </c>
      <c r="B1233" s="748"/>
      <c r="C1233" s="747"/>
      <c r="D1233" s="747" t="s">
        <v>308</v>
      </c>
      <c r="E1233" s="747" t="s">
        <v>303</v>
      </c>
      <c r="F1233" s="747" t="s">
        <v>620</v>
      </c>
      <c r="G1233" s="747"/>
      <c r="H1233" s="747"/>
      <c r="I1233" s="748" t="s">
        <v>336</v>
      </c>
      <c r="J1233" s="747" t="s">
        <v>337</v>
      </c>
      <c r="K1233" s="749">
        <v>44566</v>
      </c>
      <c r="L1233" s="749">
        <v>45170</v>
      </c>
      <c r="M1233" s="726">
        <v>46265</v>
      </c>
      <c r="N1233" s="750">
        <v>3.0027397260273974</v>
      </c>
      <c r="O1233" s="747">
        <v>59</v>
      </c>
      <c r="P1233" s="748" t="s">
        <v>600</v>
      </c>
      <c r="Q1233" s="751">
        <v>69688.5</v>
      </c>
      <c r="R1233" s="752">
        <v>47178</v>
      </c>
      <c r="S1233" s="122" t="s">
        <v>777</v>
      </c>
      <c r="T1233" s="122"/>
      <c r="U1233" s="246"/>
      <c r="V1233" s="247"/>
    </row>
    <row r="1234" spans="1:22" x14ac:dyDescent="0.25">
      <c r="A1234" s="747">
        <v>10</v>
      </c>
      <c r="B1234" s="748"/>
      <c r="C1234" s="747"/>
      <c r="D1234" s="747" t="s">
        <v>340</v>
      </c>
      <c r="E1234" s="747" t="s">
        <v>303</v>
      </c>
      <c r="F1234" s="747" t="s">
        <v>620</v>
      </c>
      <c r="G1234" s="747"/>
      <c r="H1234" s="747"/>
      <c r="I1234" s="748" t="s">
        <v>304</v>
      </c>
      <c r="J1234" s="747" t="s">
        <v>305</v>
      </c>
      <c r="K1234" s="749">
        <v>44571</v>
      </c>
      <c r="L1234" s="749">
        <v>45170</v>
      </c>
      <c r="M1234" s="726">
        <v>46265</v>
      </c>
      <c r="N1234" s="750">
        <v>3.0027397260273974</v>
      </c>
      <c r="O1234" s="747">
        <v>52</v>
      </c>
      <c r="P1234" s="748" t="s">
        <v>600</v>
      </c>
      <c r="Q1234" s="751">
        <v>6688.5</v>
      </c>
      <c r="R1234" s="752">
        <v>47178</v>
      </c>
      <c r="S1234" s="122" t="s">
        <v>777</v>
      </c>
      <c r="T1234" s="122"/>
      <c r="U1234" s="246"/>
      <c r="V1234" s="247"/>
    </row>
    <row r="1235" spans="1:22" x14ac:dyDescent="0.25">
      <c r="A1235" s="747">
        <v>11</v>
      </c>
      <c r="B1235" s="748"/>
      <c r="C1235" s="747"/>
      <c r="D1235" s="747" t="s">
        <v>343</v>
      </c>
      <c r="E1235" s="747" t="s">
        <v>303</v>
      </c>
      <c r="F1235" s="747" t="s">
        <v>611</v>
      </c>
      <c r="G1235" s="747" t="s">
        <v>612</v>
      </c>
      <c r="H1235" s="747" t="s">
        <v>616</v>
      </c>
      <c r="I1235" s="748" t="s">
        <v>304</v>
      </c>
      <c r="J1235" s="747" t="s">
        <v>316</v>
      </c>
      <c r="K1235" s="749">
        <v>44571</v>
      </c>
      <c r="L1235" s="749">
        <v>45170</v>
      </c>
      <c r="M1235" s="726">
        <v>46265</v>
      </c>
      <c r="N1235" s="750">
        <v>3.0027397260273974</v>
      </c>
      <c r="O1235" s="747">
        <v>63</v>
      </c>
      <c r="P1235" s="748" t="s">
        <v>600</v>
      </c>
      <c r="Q1235" s="751">
        <v>38811.15</v>
      </c>
      <c r="R1235" s="752">
        <v>47178</v>
      </c>
      <c r="S1235" s="122" t="s">
        <v>777</v>
      </c>
      <c r="T1235" s="122"/>
      <c r="U1235" s="246"/>
      <c r="V1235" s="247"/>
    </row>
    <row r="1236" spans="1:22" x14ac:dyDescent="0.25">
      <c r="A1236" s="747">
        <v>12</v>
      </c>
      <c r="B1236" s="748"/>
      <c r="C1236" s="747"/>
      <c r="D1236" s="747" t="s">
        <v>346</v>
      </c>
      <c r="E1236" s="747" t="s">
        <v>303</v>
      </c>
      <c r="F1236" s="747" t="s">
        <v>611</v>
      </c>
      <c r="G1236" s="747" t="s">
        <v>612</v>
      </c>
      <c r="H1236" s="747"/>
      <c r="I1236" s="748" t="s">
        <v>304</v>
      </c>
      <c r="J1236" s="747" t="s">
        <v>333</v>
      </c>
      <c r="K1236" s="749">
        <v>44608</v>
      </c>
      <c r="L1236" s="749">
        <v>45170</v>
      </c>
      <c r="M1236" s="726">
        <v>46265</v>
      </c>
      <c r="N1236" s="750">
        <v>3.0027397260273974</v>
      </c>
      <c r="O1236" s="747">
        <v>66</v>
      </c>
      <c r="P1236" s="748" t="s">
        <v>600</v>
      </c>
      <c r="Q1236" s="751">
        <v>45013.5</v>
      </c>
      <c r="R1236" s="752">
        <v>47178</v>
      </c>
      <c r="S1236" s="122" t="s">
        <v>777</v>
      </c>
      <c r="T1236" s="122"/>
      <c r="U1236" s="246"/>
      <c r="V1236" s="247"/>
    </row>
    <row r="1237" spans="1:22" x14ac:dyDescent="0.25">
      <c r="A1237" s="747">
        <v>13</v>
      </c>
      <c r="B1237" s="748"/>
      <c r="C1237" s="747"/>
      <c r="D1237" s="747" t="s">
        <v>349</v>
      </c>
      <c r="E1237" s="747" t="s">
        <v>303</v>
      </c>
      <c r="F1237" s="747" t="s">
        <v>620</v>
      </c>
      <c r="G1237" s="747"/>
      <c r="H1237" s="747"/>
      <c r="I1237" s="748" t="s">
        <v>304</v>
      </c>
      <c r="J1237" s="747" t="s">
        <v>333</v>
      </c>
      <c r="K1237" s="749">
        <v>44816</v>
      </c>
      <c r="L1237" s="749">
        <v>45170</v>
      </c>
      <c r="M1237" s="726">
        <v>46265</v>
      </c>
      <c r="N1237" s="750">
        <v>3.0027397260273974</v>
      </c>
      <c r="O1237" s="747">
        <v>55</v>
      </c>
      <c r="P1237" s="748" t="s">
        <v>600</v>
      </c>
      <c r="Q1237" s="751">
        <v>26638.5</v>
      </c>
      <c r="R1237" s="752">
        <v>47178</v>
      </c>
      <c r="S1237" s="122" t="s">
        <v>777</v>
      </c>
      <c r="T1237" s="122"/>
      <c r="U1237" s="246"/>
      <c r="V1237" s="247"/>
    </row>
    <row r="1238" spans="1:22" x14ac:dyDescent="0.25">
      <c r="A1238" s="747">
        <v>14</v>
      </c>
      <c r="B1238" s="748"/>
      <c r="C1238" s="747"/>
      <c r="D1238" s="747" t="s">
        <v>352</v>
      </c>
      <c r="E1238" s="747" t="s">
        <v>303</v>
      </c>
      <c r="F1238" s="747" t="s">
        <v>611</v>
      </c>
      <c r="G1238" s="747" t="s">
        <v>612</v>
      </c>
      <c r="H1238" s="747"/>
      <c r="I1238" s="748" t="s">
        <v>304</v>
      </c>
      <c r="J1238" s="747" t="s">
        <v>333</v>
      </c>
      <c r="K1238" s="749">
        <v>44809</v>
      </c>
      <c r="L1238" s="749">
        <v>45170</v>
      </c>
      <c r="M1238" s="726">
        <v>46265</v>
      </c>
      <c r="N1238" s="750">
        <v>3.0027397260273974</v>
      </c>
      <c r="O1238" s="747">
        <v>38</v>
      </c>
      <c r="P1238" s="748" t="s">
        <v>600</v>
      </c>
      <c r="Q1238" s="751">
        <v>26638.5</v>
      </c>
      <c r="R1238" s="752">
        <v>47178</v>
      </c>
      <c r="S1238" s="122" t="s">
        <v>777</v>
      </c>
      <c r="T1238" s="122"/>
      <c r="U1238" s="246"/>
      <c r="V1238" s="247"/>
    </row>
    <row r="1239" spans="1:22" x14ac:dyDescent="0.25">
      <c r="A1239" s="747">
        <v>15</v>
      </c>
      <c r="B1239" s="748"/>
      <c r="C1239" s="747"/>
      <c r="D1239" s="747" t="s">
        <v>355</v>
      </c>
      <c r="E1239" s="747" t="s">
        <v>303</v>
      </c>
      <c r="F1239" s="747" t="s">
        <v>620</v>
      </c>
      <c r="G1239" s="747"/>
      <c r="H1239" s="747"/>
      <c r="I1239" s="748" t="s">
        <v>304</v>
      </c>
      <c r="J1239" s="747" t="s">
        <v>356</v>
      </c>
      <c r="K1239" s="749">
        <v>44831</v>
      </c>
      <c r="L1239" s="749">
        <v>45170</v>
      </c>
      <c r="M1239" s="726">
        <v>46265</v>
      </c>
      <c r="N1239" s="750">
        <v>3.0027397260273974</v>
      </c>
      <c r="O1239" s="747">
        <v>39</v>
      </c>
      <c r="P1239" s="748" t="s">
        <v>600</v>
      </c>
      <c r="Q1239" s="751">
        <v>26638.5</v>
      </c>
      <c r="R1239" s="752">
        <v>47178</v>
      </c>
      <c r="S1239" s="122" t="s">
        <v>777</v>
      </c>
      <c r="T1239" s="122"/>
      <c r="U1239" s="246"/>
      <c r="V1239" s="247"/>
    </row>
    <row r="1240" spans="1:22" x14ac:dyDescent="0.25">
      <c r="A1240" s="747">
        <v>16</v>
      </c>
      <c r="B1240" s="748"/>
      <c r="C1240" s="747"/>
      <c r="D1240" s="747" t="s">
        <v>359</v>
      </c>
      <c r="E1240" s="747" t="s">
        <v>303</v>
      </c>
      <c r="F1240" s="747" t="s">
        <v>620</v>
      </c>
      <c r="G1240" s="747"/>
      <c r="H1240" s="747"/>
      <c r="I1240" s="748" t="s">
        <v>304</v>
      </c>
      <c r="J1240" s="747" t="s">
        <v>333</v>
      </c>
      <c r="K1240" s="749">
        <v>44970</v>
      </c>
      <c r="L1240" s="749">
        <v>45170</v>
      </c>
      <c r="M1240" s="726">
        <v>46265</v>
      </c>
      <c r="N1240" s="750">
        <v>3.0027397260273974</v>
      </c>
      <c r="O1240" s="747">
        <v>39</v>
      </c>
      <c r="P1240" s="748" t="s">
        <v>600</v>
      </c>
      <c r="Q1240" s="751">
        <v>21388.5</v>
      </c>
      <c r="R1240" s="752">
        <v>47178</v>
      </c>
      <c r="S1240" s="122" t="s">
        <v>777</v>
      </c>
      <c r="T1240" s="122"/>
      <c r="U1240" s="246"/>
      <c r="V1240" s="247"/>
    </row>
    <row r="1241" spans="1:22" x14ac:dyDescent="0.25">
      <c r="A1241" s="748">
        <v>17</v>
      </c>
      <c r="B1241" s="748"/>
      <c r="C1241" s="747"/>
      <c r="D1241" s="747" t="s">
        <v>362</v>
      </c>
      <c r="E1241" s="747" t="s">
        <v>303</v>
      </c>
      <c r="F1241" s="747" t="s">
        <v>620</v>
      </c>
      <c r="G1241" s="747"/>
      <c r="H1241" s="747"/>
      <c r="I1241" s="748" t="s">
        <v>304</v>
      </c>
      <c r="J1241" s="747" t="s">
        <v>305</v>
      </c>
      <c r="K1241" s="749">
        <v>45152</v>
      </c>
      <c r="L1241" s="749">
        <v>45170</v>
      </c>
      <c r="M1241" s="726">
        <v>46265</v>
      </c>
      <c r="N1241" s="753">
        <v>3.0027397260273974</v>
      </c>
      <c r="O1241" s="748">
        <v>45</v>
      </c>
      <c r="P1241" s="748" t="s">
        <v>600</v>
      </c>
      <c r="Q1241" s="740">
        <v>29138.5</v>
      </c>
      <c r="R1241" s="752">
        <v>47178</v>
      </c>
      <c r="S1241" s="122" t="s">
        <v>777</v>
      </c>
      <c r="T1241" s="122"/>
      <c r="U1241" s="246"/>
      <c r="V1241" s="247"/>
    </row>
    <row r="1242" spans="1:22" x14ac:dyDescent="0.25">
      <c r="A1242" s="747">
        <v>18</v>
      </c>
      <c r="B1242" s="748"/>
      <c r="C1242" s="747"/>
      <c r="D1242" s="747" t="s">
        <v>359</v>
      </c>
      <c r="E1242" s="747" t="s">
        <v>303</v>
      </c>
      <c r="F1242" s="747" t="s">
        <v>611</v>
      </c>
      <c r="G1242" s="747" t="s">
        <v>612</v>
      </c>
      <c r="H1242" s="747" t="s">
        <v>616</v>
      </c>
      <c r="I1242" s="748" t="s">
        <v>304</v>
      </c>
      <c r="J1242" s="747" t="s">
        <v>333</v>
      </c>
      <c r="K1242" s="749">
        <v>45236</v>
      </c>
      <c r="L1242" s="749">
        <v>45236</v>
      </c>
      <c r="M1242" s="726">
        <v>46265</v>
      </c>
      <c r="N1242" s="750">
        <v>2.8219178082191783</v>
      </c>
      <c r="O1242" s="747">
        <v>37</v>
      </c>
      <c r="P1242" s="748" t="s">
        <v>600</v>
      </c>
      <c r="Q1242" s="751">
        <v>25063.5</v>
      </c>
      <c r="R1242" s="752">
        <v>47178</v>
      </c>
      <c r="S1242" s="122" t="s">
        <v>777</v>
      </c>
      <c r="T1242" s="122"/>
      <c r="U1242" s="246"/>
      <c r="V1242" s="247"/>
    </row>
    <row r="1243" spans="1:22" x14ac:dyDescent="0.25">
      <c r="A1243" s="747">
        <v>19</v>
      </c>
      <c r="B1243" s="748"/>
      <c r="C1243" s="747"/>
      <c r="D1243" s="747" t="s">
        <v>367</v>
      </c>
      <c r="E1243" s="747" t="s">
        <v>303</v>
      </c>
      <c r="F1243" s="747" t="s">
        <v>611</v>
      </c>
      <c r="G1243" s="747" t="s">
        <v>612</v>
      </c>
      <c r="H1243" s="747"/>
      <c r="I1243" s="748" t="s">
        <v>304</v>
      </c>
      <c r="J1243" s="747" t="s">
        <v>368</v>
      </c>
      <c r="K1243" s="749">
        <v>45411</v>
      </c>
      <c r="L1243" s="749">
        <v>45411</v>
      </c>
      <c r="M1243" s="726">
        <v>46265</v>
      </c>
      <c r="N1243" s="750">
        <v>2.3424657534246576</v>
      </c>
      <c r="O1243" s="747">
        <v>59</v>
      </c>
      <c r="P1243" s="748" t="s">
        <v>600</v>
      </c>
      <c r="Q1243" s="751">
        <v>68638.5</v>
      </c>
      <c r="R1243" s="752">
        <v>47178</v>
      </c>
      <c r="S1243" s="122" t="s">
        <v>777</v>
      </c>
      <c r="T1243" s="122"/>
      <c r="U1243" s="246"/>
      <c r="V1243" s="247"/>
    </row>
    <row r="1244" spans="1:22" x14ac:dyDescent="0.25">
      <c r="A1244" s="747">
        <v>20</v>
      </c>
      <c r="B1244" s="748"/>
      <c r="C1244" s="747"/>
      <c r="D1244" s="747" t="s">
        <v>371</v>
      </c>
      <c r="E1244" s="747" t="s">
        <v>303</v>
      </c>
      <c r="F1244" s="747" t="s">
        <v>611</v>
      </c>
      <c r="G1244" s="747"/>
      <c r="H1244" s="747" t="s">
        <v>621</v>
      </c>
      <c r="I1244" s="748" t="s">
        <v>304</v>
      </c>
      <c r="J1244" s="747" t="s">
        <v>333</v>
      </c>
      <c r="K1244" s="749">
        <v>45454</v>
      </c>
      <c r="L1244" s="749">
        <v>45454</v>
      </c>
      <c r="M1244" s="726">
        <v>46265</v>
      </c>
      <c r="N1244" s="750">
        <v>2.2246575342465755</v>
      </c>
      <c r="O1244" s="747">
        <v>38</v>
      </c>
      <c r="P1244" s="748" t="s">
        <v>600</v>
      </c>
      <c r="Q1244" s="751">
        <v>35038.5</v>
      </c>
      <c r="R1244" s="752">
        <v>47178</v>
      </c>
      <c r="S1244" s="122" t="s">
        <v>777</v>
      </c>
      <c r="T1244" s="122"/>
      <c r="U1244" s="246"/>
      <c r="V1244" s="247"/>
    </row>
    <row r="1245" spans="1:22" x14ac:dyDescent="0.25">
      <c r="A1245" s="747">
        <v>21</v>
      </c>
      <c r="B1245" s="748"/>
      <c r="C1245" s="747"/>
      <c r="D1245" s="747" t="s">
        <v>374</v>
      </c>
      <c r="E1245" s="747" t="s">
        <v>303</v>
      </c>
      <c r="F1245" s="747" t="s">
        <v>620</v>
      </c>
      <c r="G1245" s="747"/>
      <c r="H1245" s="747"/>
      <c r="I1245" s="748" t="s">
        <v>304</v>
      </c>
      <c r="J1245" s="747" t="s">
        <v>333</v>
      </c>
      <c r="K1245" s="749">
        <v>45600</v>
      </c>
      <c r="L1245" s="749">
        <v>45600</v>
      </c>
      <c r="M1245" s="726">
        <v>46265</v>
      </c>
      <c r="N1245" s="750">
        <v>1.8246575342465754</v>
      </c>
      <c r="O1245" s="747">
        <v>65</v>
      </c>
      <c r="P1245" s="748" t="s">
        <v>600</v>
      </c>
      <c r="Q1245" s="751">
        <v>44488.5</v>
      </c>
      <c r="R1245" s="752">
        <v>47178</v>
      </c>
      <c r="S1245" s="122" t="s">
        <v>777</v>
      </c>
      <c r="T1245" s="122"/>
      <c r="U1245" s="246"/>
      <c r="V1245" s="247"/>
    </row>
    <row r="1246" spans="1:22" x14ac:dyDescent="0.25">
      <c r="A1246" s="747">
        <v>22</v>
      </c>
      <c r="B1246" s="748"/>
      <c r="C1246" s="747"/>
      <c r="D1246" s="747" t="s">
        <v>380</v>
      </c>
      <c r="E1246" s="747" t="s">
        <v>303</v>
      </c>
      <c r="F1246" s="747" t="s">
        <v>611</v>
      </c>
      <c r="G1246" s="747" t="s">
        <v>612</v>
      </c>
      <c r="H1246" s="747" t="s">
        <v>616</v>
      </c>
      <c r="I1246" s="748" t="s">
        <v>304</v>
      </c>
      <c r="J1246" s="747" t="s">
        <v>309</v>
      </c>
      <c r="K1246" s="749">
        <v>45677</v>
      </c>
      <c r="L1246" s="749">
        <v>45677</v>
      </c>
      <c r="M1246" s="726">
        <v>46265</v>
      </c>
      <c r="N1246" s="750">
        <v>1.6136986301369862</v>
      </c>
      <c r="O1246" s="747">
        <v>65</v>
      </c>
      <c r="P1246" s="748" t="s">
        <v>600</v>
      </c>
      <c r="Q1246" s="751">
        <v>52888.5</v>
      </c>
      <c r="R1246" s="752">
        <v>47178</v>
      </c>
      <c r="S1246" s="122" t="s">
        <v>777</v>
      </c>
      <c r="T1246" s="122"/>
      <c r="U1246" s="246"/>
      <c r="V1246" s="247"/>
    </row>
    <row r="1247" spans="1:22" x14ac:dyDescent="0.25">
      <c r="A1247" s="747">
        <v>23</v>
      </c>
      <c r="B1247" s="748"/>
      <c r="C1247" s="747"/>
      <c r="D1247" s="747" t="s">
        <v>384</v>
      </c>
      <c r="E1247" s="747" t="s">
        <v>303</v>
      </c>
      <c r="F1247" s="747" t="s">
        <v>611</v>
      </c>
      <c r="G1247" s="747"/>
      <c r="H1247" s="747"/>
      <c r="I1247" s="748" t="s">
        <v>304</v>
      </c>
      <c r="J1247" s="747" t="s">
        <v>333</v>
      </c>
      <c r="K1247" s="749">
        <v>45831</v>
      </c>
      <c r="L1247" s="749">
        <v>45831</v>
      </c>
      <c r="M1247" s="726">
        <v>46265</v>
      </c>
      <c r="N1247" s="750">
        <v>1.1917808219178083</v>
      </c>
      <c r="O1247" s="747">
        <v>40</v>
      </c>
      <c r="P1247" s="748" t="s">
        <v>600</v>
      </c>
      <c r="Q1247" s="751">
        <v>31888.5</v>
      </c>
      <c r="R1247" s="752">
        <v>47178</v>
      </c>
      <c r="S1247" s="122" t="s">
        <v>777</v>
      </c>
      <c r="T1247" s="122"/>
      <c r="U1247" s="246"/>
      <c r="V1247" s="247"/>
    </row>
    <row r="1248" spans="1:22" x14ac:dyDescent="0.25">
      <c r="A1248" s="748">
        <v>24</v>
      </c>
      <c r="B1248" s="391"/>
      <c r="C1248" s="747"/>
      <c r="D1248" s="747" t="s">
        <v>386</v>
      </c>
      <c r="E1248" s="747" t="s">
        <v>303</v>
      </c>
      <c r="F1248" s="747" t="s">
        <v>620</v>
      </c>
      <c r="G1248" s="747"/>
      <c r="H1248" s="747"/>
      <c r="I1248" s="748" t="s">
        <v>304</v>
      </c>
      <c r="J1248" s="747" t="s">
        <v>333</v>
      </c>
      <c r="K1248" s="749">
        <v>45887</v>
      </c>
      <c r="L1248" s="749">
        <v>45887</v>
      </c>
      <c r="M1248" s="726">
        <v>46265</v>
      </c>
      <c r="N1248" s="753">
        <v>1.0383561643835617</v>
      </c>
      <c r="O1248" s="747"/>
      <c r="P1248" s="748" t="s">
        <v>600</v>
      </c>
      <c r="Q1248" s="740">
        <v>23388.5</v>
      </c>
      <c r="R1248" s="752">
        <v>47178</v>
      </c>
      <c r="S1248" s="122" t="s">
        <v>777</v>
      </c>
      <c r="T1248" s="122"/>
      <c r="U1248" s="246"/>
      <c r="V1248" s="247"/>
    </row>
    <row r="1249" spans="1:22" x14ac:dyDescent="0.25">
      <c r="A1249" s="747">
        <v>25</v>
      </c>
      <c r="B1249" s="391"/>
      <c r="C1249" s="747"/>
      <c r="D1249" s="747" t="s">
        <v>388</v>
      </c>
      <c r="E1249" s="747" t="s">
        <v>303</v>
      </c>
      <c r="F1249" s="747" t="s">
        <v>620</v>
      </c>
      <c r="G1249" s="747"/>
      <c r="H1249" s="747"/>
      <c r="I1249" s="748" t="s">
        <v>389</v>
      </c>
      <c r="J1249" s="747" t="s">
        <v>333</v>
      </c>
      <c r="K1249" s="749">
        <v>45873</v>
      </c>
      <c r="L1249" s="749">
        <v>45873</v>
      </c>
      <c r="M1249" s="726">
        <v>46265</v>
      </c>
      <c r="N1249" s="750">
        <v>1.0767123287671232</v>
      </c>
      <c r="O1249" s="747"/>
      <c r="P1249" s="748" t="s">
        <v>600</v>
      </c>
      <c r="Q1249" s="751">
        <v>31888.5</v>
      </c>
      <c r="R1249" s="752">
        <v>47178</v>
      </c>
      <c r="S1249" s="122" t="s">
        <v>777</v>
      </c>
      <c r="T1249" s="122"/>
      <c r="U1249" s="246"/>
      <c r="V1249" s="247"/>
    </row>
    <row r="1250" spans="1:22" x14ac:dyDescent="0.25">
      <c r="A1250" s="747">
        <v>26</v>
      </c>
      <c r="B1250" s="391"/>
      <c r="C1250" s="747"/>
      <c r="D1250" s="747" t="s">
        <v>391</v>
      </c>
      <c r="E1250" s="747" t="s">
        <v>303</v>
      </c>
      <c r="F1250" s="747" t="s">
        <v>620</v>
      </c>
      <c r="G1250" s="747"/>
      <c r="H1250" s="747"/>
      <c r="I1250" s="748" t="s">
        <v>304</v>
      </c>
      <c r="J1250" s="747" t="s">
        <v>333</v>
      </c>
      <c r="K1250" s="749">
        <v>45901</v>
      </c>
      <c r="L1250" s="749">
        <v>45901</v>
      </c>
      <c r="M1250" s="726">
        <v>46265</v>
      </c>
      <c r="N1250" s="750">
        <v>1</v>
      </c>
      <c r="O1250" s="747"/>
      <c r="P1250" s="748" t="s">
        <v>600</v>
      </c>
      <c r="Q1250" s="751">
        <v>18238.5</v>
      </c>
      <c r="R1250" s="752">
        <v>47178</v>
      </c>
      <c r="S1250" s="122" t="s">
        <v>777</v>
      </c>
      <c r="T1250" s="122"/>
      <c r="U1250" s="246"/>
      <c r="V1250" s="247"/>
    </row>
    <row r="1251" spans="1:22" x14ac:dyDescent="0.25">
      <c r="A1251" s="747">
        <v>27</v>
      </c>
      <c r="B1251" s="391"/>
      <c r="C1251" s="747"/>
      <c r="D1251" s="747" t="s">
        <v>395</v>
      </c>
      <c r="E1251" s="747" t="s">
        <v>303</v>
      </c>
      <c r="F1251" s="747" t="s">
        <v>611</v>
      </c>
      <c r="G1251" s="747"/>
      <c r="H1251" s="747" t="s">
        <v>616</v>
      </c>
      <c r="I1251" s="748" t="s">
        <v>304</v>
      </c>
      <c r="J1251" s="747" t="s">
        <v>333</v>
      </c>
      <c r="K1251" s="749">
        <v>45978</v>
      </c>
      <c r="L1251" s="749">
        <v>45978</v>
      </c>
      <c r="M1251" s="726">
        <v>46265</v>
      </c>
      <c r="N1251" s="750">
        <v>0.78904109589041094</v>
      </c>
      <c r="O1251" s="747"/>
      <c r="P1251" s="748" t="s">
        <v>600</v>
      </c>
      <c r="Q1251" s="751">
        <v>27688.5</v>
      </c>
      <c r="R1251" s="752">
        <v>47178</v>
      </c>
      <c r="S1251" s="122" t="s">
        <v>777</v>
      </c>
      <c r="T1251" s="122"/>
      <c r="U1251" s="246"/>
      <c r="V1251" s="247"/>
    </row>
    <row r="1252" spans="1:22" x14ac:dyDescent="0.25">
      <c r="A1252" s="747">
        <v>28</v>
      </c>
      <c r="B1252" s="391"/>
      <c r="C1252" s="747"/>
      <c r="D1252" s="747" t="s">
        <v>397</v>
      </c>
      <c r="E1252" s="747" t="s">
        <v>303</v>
      </c>
      <c r="F1252" s="747" t="s">
        <v>620</v>
      </c>
      <c r="G1252" s="747"/>
      <c r="H1252" s="747"/>
      <c r="I1252" s="748" t="s">
        <v>304</v>
      </c>
      <c r="J1252" s="747" t="s">
        <v>333</v>
      </c>
      <c r="K1252" s="749">
        <v>46006</v>
      </c>
      <c r="L1252" s="749">
        <v>46006</v>
      </c>
      <c r="M1252" s="726">
        <v>46265</v>
      </c>
      <c r="N1252" s="750">
        <v>0.71232876712328763</v>
      </c>
      <c r="O1252" s="747"/>
      <c r="P1252" s="748" t="s">
        <v>600</v>
      </c>
      <c r="Q1252" s="751">
        <v>31888.5</v>
      </c>
      <c r="R1252" s="752">
        <v>47178</v>
      </c>
      <c r="S1252" s="122" t="s">
        <v>777</v>
      </c>
      <c r="T1252" s="122"/>
      <c r="U1252" s="246"/>
      <c r="V1252" s="247"/>
    </row>
    <row r="1253" spans="1:22" x14ac:dyDescent="0.25">
      <c r="A1253" s="747">
        <v>29</v>
      </c>
      <c r="B1253" s="391"/>
      <c r="C1253" s="747"/>
      <c r="D1253" s="747" t="s">
        <v>399</v>
      </c>
      <c r="E1253" s="747" t="s">
        <v>303</v>
      </c>
      <c r="F1253" s="747" t="s">
        <v>620</v>
      </c>
      <c r="G1253" s="747"/>
      <c r="H1253" s="747"/>
      <c r="I1253" s="748" t="s">
        <v>304</v>
      </c>
      <c r="J1253" s="747" t="s">
        <v>356</v>
      </c>
      <c r="K1253" s="749">
        <v>46006</v>
      </c>
      <c r="L1253" s="749">
        <v>46006</v>
      </c>
      <c r="M1253" s="726">
        <v>46265</v>
      </c>
      <c r="N1253" s="750">
        <v>0.71232876712328763</v>
      </c>
      <c r="O1253" s="747"/>
      <c r="P1253" s="748" t="s">
        <v>600</v>
      </c>
      <c r="Q1253" s="751">
        <v>21388.5</v>
      </c>
      <c r="R1253" s="752">
        <v>47178</v>
      </c>
      <c r="S1253" s="122" t="s">
        <v>777</v>
      </c>
      <c r="T1253" s="122"/>
      <c r="U1253" s="246"/>
      <c r="V1253" s="247"/>
    </row>
    <row r="1254" spans="1:22" x14ac:dyDescent="0.25">
      <c r="A1254" s="747">
        <v>30</v>
      </c>
      <c r="B1254" s="422"/>
      <c r="C1254" s="747"/>
      <c r="D1254" s="747" t="s">
        <v>381</v>
      </c>
      <c r="E1254" s="747"/>
      <c r="F1254" s="747" t="s">
        <v>611</v>
      </c>
      <c r="G1254" s="747" t="s">
        <v>612</v>
      </c>
      <c r="H1254" s="747" t="s">
        <v>616</v>
      </c>
      <c r="I1254" s="748"/>
      <c r="J1254" s="747" t="s">
        <v>309</v>
      </c>
      <c r="K1254" s="749">
        <v>46055</v>
      </c>
      <c r="L1254" s="749">
        <v>46055</v>
      </c>
      <c r="M1254" s="726">
        <v>46265</v>
      </c>
      <c r="N1254" s="750">
        <v>0.57808219178082187</v>
      </c>
      <c r="O1254" s="747"/>
      <c r="P1254" s="748" t="s">
        <v>600</v>
      </c>
      <c r="Q1254" s="751">
        <v>16138.5</v>
      </c>
      <c r="R1254" s="752">
        <v>47178</v>
      </c>
      <c r="S1254" s="122" t="s">
        <v>777</v>
      </c>
      <c r="T1254" s="122"/>
      <c r="U1254" s="246"/>
      <c r="V1254" s="247"/>
    </row>
    <row r="1255" spans="1:22" x14ac:dyDescent="0.25">
      <c r="A1255" s="747">
        <v>31</v>
      </c>
      <c r="B1255" s="422"/>
      <c r="C1255" s="747"/>
      <c r="D1255" s="747" t="s">
        <v>352</v>
      </c>
      <c r="E1255" s="747"/>
      <c r="F1255" s="747" t="s">
        <v>611</v>
      </c>
      <c r="G1255" s="747" t="s">
        <v>612</v>
      </c>
      <c r="H1255" s="747" t="s">
        <v>616</v>
      </c>
      <c r="I1255" s="748"/>
      <c r="J1255" s="747" t="s">
        <v>356</v>
      </c>
      <c r="K1255" s="749">
        <v>46083</v>
      </c>
      <c r="L1255" s="749">
        <v>46083</v>
      </c>
      <c r="M1255" s="726">
        <v>46265</v>
      </c>
      <c r="N1255" s="750">
        <v>0.50136986301369868</v>
      </c>
      <c r="O1255" s="747"/>
      <c r="P1255" s="748" t="s">
        <v>600</v>
      </c>
      <c r="Q1255" s="751">
        <v>16138.5</v>
      </c>
      <c r="R1255" s="752">
        <v>47178</v>
      </c>
      <c r="S1255" s="122" t="s">
        <v>777</v>
      </c>
      <c r="T1255" s="122"/>
      <c r="U1255" s="246"/>
      <c r="V1255" s="247"/>
    </row>
    <row r="1256" spans="1:22" x14ac:dyDescent="0.25">
      <c r="A1256" s="747">
        <v>32</v>
      </c>
      <c r="B1256" s="422"/>
      <c r="C1256" s="747"/>
      <c r="D1256" s="747" t="s">
        <v>414</v>
      </c>
      <c r="E1256" s="747"/>
      <c r="F1256" s="747" t="s">
        <v>620</v>
      </c>
      <c r="G1256" s="747"/>
      <c r="H1256" s="747"/>
      <c r="I1256" s="748"/>
      <c r="J1256" s="747" t="s">
        <v>333</v>
      </c>
      <c r="K1256" s="749">
        <v>46104</v>
      </c>
      <c r="L1256" s="749">
        <v>46104</v>
      </c>
      <c r="M1256" s="726">
        <v>46265</v>
      </c>
      <c r="N1256" s="750">
        <v>0.44383561643835617</v>
      </c>
      <c r="O1256" s="747"/>
      <c r="P1256" s="748" t="s">
        <v>600</v>
      </c>
      <c r="Q1256" s="751">
        <v>35038.5</v>
      </c>
      <c r="R1256" s="752">
        <v>47178</v>
      </c>
      <c r="S1256" s="122" t="s">
        <v>777</v>
      </c>
      <c r="T1256" s="122"/>
      <c r="U1256" s="246"/>
      <c r="V1256" s="247"/>
    </row>
    <row r="1257" spans="1:22" x14ac:dyDescent="0.25">
      <c r="A1257" s="747">
        <v>33</v>
      </c>
      <c r="B1257" s="422"/>
      <c r="C1257" s="747"/>
      <c r="D1257" s="747" t="s">
        <v>648</v>
      </c>
      <c r="E1257" s="747"/>
      <c r="F1257" s="747"/>
      <c r="G1257" s="747"/>
      <c r="H1257" s="747"/>
      <c r="I1257" s="748"/>
      <c r="J1257" s="747" t="s">
        <v>650</v>
      </c>
      <c r="K1257" s="749">
        <v>46155</v>
      </c>
      <c r="L1257" s="749"/>
      <c r="M1257" s="726"/>
      <c r="N1257" s="750">
        <v>2.7397260273972603E-3</v>
      </c>
      <c r="O1257" s="747"/>
      <c r="P1257" s="748" t="s">
        <v>600</v>
      </c>
      <c r="Q1257" s="751">
        <v>37138.5</v>
      </c>
      <c r="R1257" s="752">
        <v>47178</v>
      </c>
      <c r="S1257" s="122" t="s">
        <v>777</v>
      </c>
      <c r="T1257" s="122"/>
      <c r="U1257" s="246"/>
      <c r="V1257" s="247"/>
    </row>
    <row r="1258" spans="1:22" x14ac:dyDescent="0.25">
      <c r="A1258" s="747">
        <v>34</v>
      </c>
      <c r="B1258" s="422"/>
      <c r="C1258" s="747"/>
      <c r="D1258" s="747" t="s">
        <v>649</v>
      </c>
      <c r="E1258" s="747"/>
      <c r="F1258" s="747"/>
      <c r="G1258" s="747"/>
      <c r="H1258" s="747"/>
      <c r="I1258" s="748"/>
      <c r="J1258" s="747" t="s">
        <v>650</v>
      </c>
      <c r="K1258" s="749">
        <v>46132</v>
      </c>
      <c r="L1258" s="749"/>
      <c r="M1258" s="726"/>
      <c r="N1258" s="750">
        <v>2.7397260273972603E-3</v>
      </c>
      <c r="O1258" s="747"/>
      <c r="P1258" s="748" t="s">
        <v>600</v>
      </c>
      <c r="Q1258" s="751">
        <v>40288.5</v>
      </c>
      <c r="R1258" s="752">
        <v>47178</v>
      </c>
      <c r="S1258" s="122" t="s">
        <v>777</v>
      </c>
      <c r="T1258" s="122"/>
      <c r="U1258" s="246"/>
      <c r="V1258" s="247"/>
    </row>
    <row r="1259" spans="1:22" x14ac:dyDescent="0.25">
      <c r="A1259" s="747">
        <v>35</v>
      </c>
      <c r="B1259" s="748"/>
      <c r="C1259" s="747"/>
      <c r="D1259" s="747" t="s">
        <v>416</v>
      </c>
      <c r="E1259" s="747"/>
      <c r="F1259" s="747" t="s">
        <v>611</v>
      </c>
      <c r="G1259" s="747"/>
      <c r="H1259" s="747"/>
      <c r="I1259" s="748"/>
      <c r="J1259" s="747"/>
      <c r="K1259" s="749">
        <v>46211</v>
      </c>
      <c r="L1259" s="749"/>
      <c r="M1259" s="726"/>
      <c r="N1259" s="747"/>
      <c r="O1259" s="747"/>
      <c r="P1259" s="748" t="s">
        <v>600</v>
      </c>
      <c r="Q1259" s="751">
        <v>40288.5</v>
      </c>
      <c r="R1259" s="752">
        <v>47178</v>
      </c>
      <c r="S1259" s="122" t="s">
        <v>777</v>
      </c>
      <c r="T1259" s="122"/>
      <c r="U1259" s="246"/>
      <c r="V1259" s="247"/>
    </row>
    <row r="1260" spans="1:22" x14ac:dyDescent="0.25">
      <c r="A1260" s="763">
        <v>1</v>
      </c>
      <c r="B1260" s="764"/>
      <c r="C1260" s="763"/>
      <c r="D1260" s="763" t="s">
        <v>302</v>
      </c>
      <c r="E1260" s="763" t="s">
        <v>303</v>
      </c>
      <c r="F1260" s="763" t="s">
        <v>611</v>
      </c>
      <c r="G1260" s="763" t="s">
        <v>612</v>
      </c>
      <c r="H1260" s="763"/>
      <c r="I1260" s="764" t="s">
        <v>304</v>
      </c>
      <c r="J1260" s="763" t="s">
        <v>305</v>
      </c>
      <c r="K1260" s="765">
        <v>44566</v>
      </c>
      <c r="L1260" s="765">
        <v>45170</v>
      </c>
      <c r="M1260" s="726">
        <v>46265</v>
      </c>
      <c r="N1260" s="766">
        <v>3.0027397260273974</v>
      </c>
      <c r="O1260" s="763">
        <v>65</v>
      </c>
      <c r="P1260" s="764" t="s">
        <v>600</v>
      </c>
      <c r="Q1260" s="767">
        <v>33988.5</v>
      </c>
      <c r="R1260" s="768">
        <v>47209</v>
      </c>
      <c r="S1260" s="122" t="s">
        <v>777</v>
      </c>
      <c r="T1260" s="423">
        <v>510559.0575</v>
      </c>
      <c r="U1260" s="246"/>
      <c r="V1260" s="247"/>
    </row>
    <row r="1261" spans="1:22" x14ac:dyDescent="0.25">
      <c r="A1261" s="763">
        <v>2</v>
      </c>
      <c r="B1261" s="764"/>
      <c r="C1261" s="763"/>
      <c r="D1261" s="763" t="s">
        <v>308</v>
      </c>
      <c r="E1261" s="763" t="s">
        <v>303</v>
      </c>
      <c r="F1261" s="763" t="s">
        <v>611</v>
      </c>
      <c r="G1261" s="763" t="s">
        <v>612</v>
      </c>
      <c r="H1261" s="763" t="s">
        <v>616</v>
      </c>
      <c r="I1261" s="764" t="s">
        <v>304</v>
      </c>
      <c r="J1261" s="763" t="s">
        <v>309</v>
      </c>
      <c r="K1261" s="765">
        <v>44571</v>
      </c>
      <c r="L1261" s="765">
        <v>45170</v>
      </c>
      <c r="M1261" s="726">
        <v>46265</v>
      </c>
      <c r="N1261" s="766">
        <v>3.0027397260273974</v>
      </c>
      <c r="O1261" s="763">
        <v>68</v>
      </c>
      <c r="P1261" s="764" t="s">
        <v>600</v>
      </c>
      <c r="Q1261" s="767">
        <v>55116.6</v>
      </c>
      <c r="R1261" s="768">
        <v>47209</v>
      </c>
      <c r="S1261" s="122" t="s">
        <v>777</v>
      </c>
      <c r="T1261" s="122"/>
      <c r="U1261" s="246"/>
      <c r="V1261" s="247"/>
    </row>
    <row r="1262" spans="1:22" x14ac:dyDescent="0.25">
      <c r="A1262" s="764">
        <v>3</v>
      </c>
      <c r="B1262" s="764"/>
      <c r="C1262" s="763"/>
      <c r="D1262" s="763" t="s">
        <v>312</v>
      </c>
      <c r="E1262" s="763" t="s">
        <v>303</v>
      </c>
      <c r="F1262" s="763" t="s">
        <v>611</v>
      </c>
      <c r="G1262" s="763" t="s">
        <v>612</v>
      </c>
      <c r="H1262" s="763"/>
      <c r="I1262" s="764" t="s">
        <v>304</v>
      </c>
      <c r="J1262" s="763" t="s">
        <v>305</v>
      </c>
      <c r="K1262" s="765">
        <v>44571</v>
      </c>
      <c r="L1262" s="765">
        <v>45170</v>
      </c>
      <c r="M1262" s="726">
        <v>46265</v>
      </c>
      <c r="N1262" s="769">
        <v>3.0027397260273974</v>
      </c>
      <c r="O1262" s="764">
        <v>68</v>
      </c>
      <c r="P1262" s="764" t="s">
        <v>600</v>
      </c>
      <c r="Q1262" s="767">
        <v>45390.45</v>
      </c>
      <c r="R1262" s="768">
        <v>47209</v>
      </c>
      <c r="S1262" s="122" t="s">
        <v>928</v>
      </c>
      <c r="T1262" s="122"/>
      <c r="U1262" s="246"/>
      <c r="V1262" s="247"/>
    </row>
    <row r="1263" spans="1:22" x14ac:dyDescent="0.25">
      <c r="A1263" s="764">
        <v>4</v>
      </c>
      <c r="B1263" s="764"/>
      <c r="C1263" s="763"/>
      <c r="D1263" s="763" t="s">
        <v>315</v>
      </c>
      <c r="E1263" s="763" t="s">
        <v>303</v>
      </c>
      <c r="F1263" s="763" t="s">
        <v>611</v>
      </c>
      <c r="G1263" s="763" t="s">
        <v>612</v>
      </c>
      <c r="H1263" s="763"/>
      <c r="I1263" s="764" t="s">
        <v>304</v>
      </c>
      <c r="J1263" s="763" t="s">
        <v>316</v>
      </c>
      <c r="K1263" s="765">
        <v>44571</v>
      </c>
      <c r="L1263" s="765">
        <v>45170</v>
      </c>
      <c r="M1263" s="726">
        <v>46265</v>
      </c>
      <c r="N1263" s="769">
        <v>3.0027397260273974</v>
      </c>
      <c r="O1263" s="770">
        <v>68</v>
      </c>
      <c r="P1263" s="770" t="s">
        <v>600</v>
      </c>
      <c r="Q1263" s="767">
        <v>47355</v>
      </c>
      <c r="R1263" s="768">
        <v>47209</v>
      </c>
      <c r="S1263" s="122" t="s">
        <v>777</v>
      </c>
      <c r="T1263" s="122"/>
      <c r="U1263" s="246"/>
      <c r="V1263" s="247"/>
    </row>
    <row r="1264" spans="1:22" x14ac:dyDescent="0.25">
      <c r="A1264" s="763">
        <v>5</v>
      </c>
      <c r="B1264" s="764"/>
      <c r="C1264" s="763"/>
      <c r="D1264" s="763" t="s">
        <v>319</v>
      </c>
      <c r="E1264" s="763" t="s">
        <v>303</v>
      </c>
      <c r="F1264" s="763" t="s">
        <v>611</v>
      </c>
      <c r="G1264" s="763" t="s">
        <v>612</v>
      </c>
      <c r="H1264" s="763" t="s">
        <v>616</v>
      </c>
      <c r="I1264" s="764" t="s">
        <v>304</v>
      </c>
      <c r="J1264" s="763" t="s">
        <v>309</v>
      </c>
      <c r="K1264" s="765">
        <v>44571</v>
      </c>
      <c r="L1264" s="765">
        <v>45170</v>
      </c>
      <c r="M1264" s="726">
        <v>46265</v>
      </c>
      <c r="N1264" s="769">
        <v>3.0027397260273974</v>
      </c>
      <c r="O1264" s="764">
        <v>65</v>
      </c>
      <c r="P1264" s="764" t="s">
        <v>600</v>
      </c>
      <c r="Q1264" s="767">
        <v>21750.75</v>
      </c>
      <c r="R1264" s="768">
        <v>47209</v>
      </c>
      <c r="S1264" s="122" t="s">
        <v>777</v>
      </c>
      <c r="T1264" s="122"/>
      <c r="U1264" s="246"/>
      <c r="V1264" s="247"/>
    </row>
    <row r="1265" spans="1:22" x14ac:dyDescent="0.25">
      <c r="A1265" s="763">
        <v>6</v>
      </c>
      <c r="B1265" s="764"/>
      <c r="C1265" s="763"/>
      <c r="D1265" s="763" t="s">
        <v>325</v>
      </c>
      <c r="E1265" s="763" t="s">
        <v>303</v>
      </c>
      <c r="F1265" s="763" t="s">
        <v>611</v>
      </c>
      <c r="G1265" s="763" t="s">
        <v>612</v>
      </c>
      <c r="H1265" s="763" t="s">
        <v>619</v>
      </c>
      <c r="I1265" s="764" t="s">
        <v>304</v>
      </c>
      <c r="J1265" s="763" t="s">
        <v>305</v>
      </c>
      <c r="K1265" s="765">
        <v>44571</v>
      </c>
      <c r="L1265" s="765">
        <v>45170</v>
      </c>
      <c r="M1265" s="726">
        <v>46265</v>
      </c>
      <c r="N1265" s="766">
        <v>3.0027397260273974</v>
      </c>
      <c r="O1265" s="763">
        <v>60</v>
      </c>
      <c r="P1265" s="764" t="s">
        <v>600</v>
      </c>
      <c r="Q1265" s="767">
        <v>40461.75</v>
      </c>
      <c r="R1265" s="768">
        <v>47209</v>
      </c>
      <c r="S1265" s="122" t="s">
        <v>777</v>
      </c>
      <c r="T1265" s="122"/>
      <c r="U1265" s="246"/>
      <c r="V1265" s="247"/>
    </row>
    <row r="1266" spans="1:22" x14ac:dyDescent="0.25">
      <c r="A1266" s="763">
        <v>7</v>
      </c>
      <c r="B1266" s="764"/>
      <c r="C1266" s="763"/>
      <c r="D1266" s="763" t="s">
        <v>328</v>
      </c>
      <c r="E1266" s="763" t="s">
        <v>303</v>
      </c>
      <c r="F1266" s="763" t="s">
        <v>611</v>
      </c>
      <c r="G1266" s="763" t="s">
        <v>612</v>
      </c>
      <c r="H1266" s="763" t="s">
        <v>621</v>
      </c>
      <c r="I1266" s="764" t="s">
        <v>304</v>
      </c>
      <c r="J1266" s="763" t="s">
        <v>329</v>
      </c>
      <c r="K1266" s="765">
        <v>44571</v>
      </c>
      <c r="L1266" s="765">
        <v>45170</v>
      </c>
      <c r="M1266" s="726">
        <v>46265</v>
      </c>
      <c r="N1266" s="766">
        <v>3.0027397260273974</v>
      </c>
      <c r="O1266" s="763">
        <v>48</v>
      </c>
      <c r="P1266" s="764" t="s">
        <v>600</v>
      </c>
      <c r="Q1266" s="767">
        <v>5587.7955000000002</v>
      </c>
      <c r="R1266" s="768">
        <v>47209</v>
      </c>
      <c r="S1266" s="122" t="s">
        <v>777</v>
      </c>
      <c r="T1266" s="122"/>
      <c r="U1266" s="246"/>
      <c r="V1266" s="247"/>
    </row>
    <row r="1267" spans="1:22" x14ac:dyDescent="0.25">
      <c r="A1267" s="763">
        <v>8</v>
      </c>
      <c r="B1267" s="764"/>
      <c r="C1267" s="763"/>
      <c r="D1267" s="763" t="s">
        <v>332</v>
      </c>
      <c r="E1267" s="763" t="s">
        <v>303</v>
      </c>
      <c r="F1267" s="763" t="s">
        <v>611</v>
      </c>
      <c r="G1267" s="763" t="s">
        <v>612</v>
      </c>
      <c r="H1267" s="763" t="s">
        <v>621</v>
      </c>
      <c r="I1267" s="764" t="s">
        <v>304</v>
      </c>
      <c r="J1267" s="763" t="s">
        <v>333</v>
      </c>
      <c r="K1267" s="765">
        <v>44566</v>
      </c>
      <c r="L1267" s="765">
        <v>45170</v>
      </c>
      <c r="M1267" s="726">
        <v>46265</v>
      </c>
      <c r="N1267" s="766">
        <v>3.0027397260273974</v>
      </c>
      <c r="O1267" s="763">
        <v>35</v>
      </c>
      <c r="P1267" s="764" t="s">
        <v>600</v>
      </c>
      <c r="Q1267" s="767">
        <v>12988.5</v>
      </c>
      <c r="R1267" s="768">
        <v>47209</v>
      </c>
      <c r="S1267" s="122" t="s">
        <v>777</v>
      </c>
      <c r="T1267" s="122"/>
      <c r="U1267" s="246"/>
      <c r="V1267" s="247"/>
    </row>
    <row r="1268" spans="1:22" x14ac:dyDescent="0.25">
      <c r="A1268" s="763">
        <v>9</v>
      </c>
      <c r="B1268" s="764"/>
      <c r="C1268" s="763"/>
      <c r="D1268" s="763" t="s">
        <v>308</v>
      </c>
      <c r="E1268" s="763" t="s">
        <v>303</v>
      </c>
      <c r="F1268" s="763" t="s">
        <v>620</v>
      </c>
      <c r="G1268" s="763"/>
      <c r="H1268" s="763"/>
      <c r="I1268" s="764" t="s">
        <v>336</v>
      </c>
      <c r="J1268" s="763" t="s">
        <v>337</v>
      </c>
      <c r="K1268" s="765">
        <v>44566</v>
      </c>
      <c r="L1268" s="765">
        <v>45170</v>
      </c>
      <c r="M1268" s="726">
        <v>46265</v>
      </c>
      <c r="N1268" s="766">
        <v>3.0027397260273974</v>
      </c>
      <c r="O1268" s="763">
        <v>59</v>
      </c>
      <c r="P1268" s="764" t="s">
        <v>600</v>
      </c>
      <c r="Q1268" s="767">
        <v>69688.5</v>
      </c>
      <c r="R1268" s="768">
        <v>47209</v>
      </c>
      <c r="S1268" s="122" t="s">
        <v>777</v>
      </c>
      <c r="T1268" s="122"/>
      <c r="U1268" s="246"/>
      <c r="V1268" s="247"/>
    </row>
    <row r="1269" spans="1:22" x14ac:dyDescent="0.25">
      <c r="A1269" s="763">
        <v>10</v>
      </c>
      <c r="B1269" s="764"/>
      <c r="C1269" s="763"/>
      <c r="D1269" s="763" t="s">
        <v>340</v>
      </c>
      <c r="E1269" s="763" t="s">
        <v>303</v>
      </c>
      <c r="F1269" s="763" t="s">
        <v>620</v>
      </c>
      <c r="G1269" s="763"/>
      <c r="H1269" s="763"/>
      <c r="I1269" s="764" t="s">
        <v>304</v>
      </c>
      <c r="J1269" s="763" t="s">
        <v>305</v>
      </c>
      <c r="K1269" s="765">
        <v>44571</v>
      </c>
      <c r="L1269" s="765">
        <v>45170</v>
      </c>
      <c r="M1269" s="726">
        <v>46265</v>
      </c>
      <c r="N1269" s="766">
        <v>3.0027397260273974</v>
      </c>
      <c r="O1269" s="763">
        <v>52</v>
      </c>
      <c r="P1269" s="764" t="s">
        <v>600</v>
      </c>
      <c r="Q1269" s="767">
        <v>6688.5</v>
      </c>
      <c r="R1269" s="768">
        <v>47209</v>
      </c>
      <c r="S1269" s="122" t="s">
        <v>777</v>
      </c>
      <c r="T1269" s="122"/>
      <c r="U1269" s="246"/>
      <c r="V1269" s="247"/>
    </row>
    <row r="1270" spans="1:22" x14ac:dyDescent="0.25">
      <c r="A1270" s="763">
        <v>11</v>
      </c>
      <c r="B1270" s="764"/>
      <c r="C1270" s="763"/>
      <c r="D1270" s="763" t="s">
        <v>343</v>
      </c>
      <c r="E1270" s="763" t="s">
        <v>303</v>
      </c>
      <c r="F1270" s="763" t="s">
        <v>611</v>
      </c>
      <c r="G1270" s="763" t="s">
        <v>612</v>
      </c>
      <c r="H1270" s="763" t="s">
        <v>616</v>
      </c>
      <c r="I1270" s="764" t="s">
        <v>304</v>
      </c>
      <c r="J1270" s="763" t="s">
        <v>316</v>
      </c>
      <c r="K1270" s="765">
        <v>44571</v>
      </c>
      <c r="L1270" s="765">
        <v>45170</v>
      </c>
      <c r="M1270" s="726">
        <v>46265</v>
      </c>
      <c r="N1270" s="766">
        <v>3.0027397260273974</v>
      </c>
      <c r="O1270" s="763">
        <v>63</v>
      </c>
      <c r="P1270" s="764" t="s">
        <v>600</v>
      </c>
      <c r="Q1270" s="767">
        <v>38811.15</v>
      </c>
      <c r="R1270" s="768">
        <v>47209</v>
      </c>
      <c r="S1270" s="122" t="s">
        <v>777</v>
      </c>
      <c r="T1270" s="122"/>
      <c r="U1270" s="246"/>
      <c r="V1270" s="247"/>
    </row>
    <row r="1271" spans="1:22" x14ac:dyDescent="0.25">
      <c r="A1271" s="763">
        <v>12</v>
      </c>
      <c r="B1271" s="764"/>
      <c r="C1271" s="763"/>
      <c r="D1271" s="763" t="s">
        <v>346</v>
      </c>
      <c r="E1271" s="763" t="s">
        <v>303</v>
      </c>
      <c r="F1271" s="763" t="s">
        <v>611</v>
      </c>
      <c r="G1271" s="763" t="s">
        <v>612</v>
      </c>
      <c r="H1271" s="763"/>
      <c r="I1271" s="764" t="s">
        <v>304</v>
      </c>
      <c r="J1271" s="763" t="s">
        <v>333</v>
      </c>
      <c r="K1271" s="765">
        <v>44608</v>
      </c>
      <c r="L1271" s="765">
        <v>45170</v>
      </c>
      <c r="M1271" s="726">
        <v>46265</v>
      </c>
      <c r="N1271" s="766">
        <v>3.0027397260273974</v>
      </c>
      <c r="O1271" s="763">
        <v>66</v>
      </c>
      <c r="P1271" s="764" t="s">
        <v>600</v>
      </c>
      <c r="Q1271" s="767">
        <v>45013.5</v>
      </c>
      <c r="R1271" s="768">
        <v>47209</v>
      </c>
      <c r="S1271" s="122" t="s">
        <v>777</v>
      </c>
      <c r="T1271" s="122"/>
      <c r="U1271" s="246"/>
      <c r="V1271" s="247"/>
    </row>
    <row r="1272" spans="1:22" x14ac:dyDescent="0.25">
      <c r="A1272" s="763">
        <v>13</v>
      </c>
      <c r="B1272" s="764"/>
      <c r="C1272" s="763"/>
      <c r="D1272" s="763" t="s">
        <v>349</v>
      </c>
      <c r="E1272" s="763" t="s">
        <v>303</v>
      </c>
      <c r="F1272" s="763" t="s">
        <v>620</v>
      </c>
      <c r="G1272" s="763"/>
      <c r="H1272" s="763"/>
      <c r="I1272" s="764" t="s">
        <v>304</v>
      </c>
      <c r="J1272" s="763" t="s">
        <v>333</v>
      </c>
      <c r="K1272" s="765">
        <v>44816</v>
      </c>
      <c r="L1272" s="765">
        <v>45170</v>
      </c>
      <c r="M1272" s="726">
        <v>46265</v>
      </c>
      <c r="N1272" s="766">
        <v>3.0027397260273974</v>
      </c>
      <c r="O1272" s="763">
        <v>55</v>
      </c>
      <c r="P1272" s="764" t="s">
        <v>600</v>
      </c>
      <c r="Q1272" s="767">
        <v>26638.5</v>
      </c>
      <c r="R1272" s="768">
        <v>47209</v>
      </c>
      <c r="S1272" s="122" t="s">
        <v>777</v>
      </c>
      <c r="T1272" s="122"/>
      <c r="U1272" s="246"/>
      <c r="V1272" s="247"/>
    </row>
    <row r="1273" spans="1:22" x14ac:dyDescent="0.25">
      <c r="A1273" s="763">
        <v>14</v>
      </c>
      <c r="B1273" s="764"/>
      <c r="C1273" s="763"/>
      <c r="D1273" s="763" t="s">
        <v>352</v>
      </c>
      <c r="E1273" s="763" t="s">
        <v>303</v>
      </c>
      <c r="F1273" s="763" t="s">
        <v>611</v>
      </c>
      <c r="G1273" s="763" t="s">
        <v>612</v>
      </c>
      <c r="H1273" s="763"/>
      <c r="I1273" s="764" t="s">
        <v>304</v>
      </c>
      <c r="J1273" s="763" t="s">
        <v>333</v>
      </c>
      <c r="K1273" s="765">
        <v>44809</v>
      </c>
      <c r="L1273" s="765">
        <v>45170</v>
      </c>
      <c r="M1273" s="726">
        <v>46265</v>
      </c>
      <c r="N1273" s="766">
        <v>3.0027397260273974</v>
      </c>
      <c r="O1273" s="763">
        <v>38</v>
      </c>
      <c r="P1273" s="764" t="s">
        <v>600</v>
      </c>
      <c r="Q1273" s="767">
        <v>26638.5</v>
      </c>
      <c r="R1273" s="768">
        <v>47209</v>
      </c>
      <c r="S1273" s="122" t="s">
        <v>777</v>
      </c>
      <c r="T1273" s="122"/>
      <c r="U1273" s="246"/>
      <c r="V1273" s="247"/>
    </row>
    <row r="1274" spans="1:22" x14ac:dyDescent="0.25">
      <c r="A1274" s="763">
        <v>15</v>
      </c>
      <c r="B1274" s="764"/>
      <c r="C1274" s="763"/>
      <c r="D1274" s="763" t="s">
        <v>355</v>
      </c>
      <c r="E1274" s="763" t="s">
        <v>303</v>
      </c>
      <c r="F1274" s="763" t="s">
        <v>620</v>
      </c>
      <c r="G1274" s="763"/>
      <c r="H1274" s="763"/>
      <c r="I1274" s="764" t="s">
        <v>304</v>
      </c>
      <c r="J1274" s="763" t="s">
        <v>356</v>
      </c>
      <c r="K1274" s="765">
        <v>44831</v>
      </c>
      <c r="L1274" s="765">
        <v>45170</v>
      </c>
      <c r="M1274" s="726">
        <v>46265</v>
      </c>
      <c r="N1274" s="766">
        <v>3.0027397260273974</v>
      </c>
      <c r="O1274" s="763">
        <v>39</v>
      </c>
      <c r="P1274" s="764" t="s">
        <v>600</v>
      </c>
      <c r="Q1274" s="767">
        <v>26638.5</v>
      </c>
      <c r="R1274" s="768">
        <v>47209</v>
      </c>
      <c r="S1274" s="122" t="s">
        <v>777</v>
      </c>
      <c r="T1274" s="122"/>
      <c r="U1274" s="246"/>
      <c r="V1274" s="247"/>
    </row>
    <row r="1275" spans="1:22" x14ac:dyDescent="0.25">
      <c r="A1275" s="763">
        <v>16</v>
      </c>
      <c r="B1275" s="764"/>
      <c r="C1275" s="763"/>
      <c r="D1275" s="763" t="s">
        <v>359</v>
      </c>
      <c r="E1275" s="763" t="s">
        <v>303</v>
      </c>
      <c r="F1275" s="763" t="s">
        <v>620</v>
      </c>
      <c r="G1275" s="763"/>
      <c r="H1275" s="763"/>
      <c r="I1275" s="764" t="s">
        <v>304</v>
      </c>
      <c r="J1275" s="763" t="s">
        <v>333</v>
      </c>
      <c r="K1275" s="765">
        <v>44970</v>
      </c>
      <c r="L1275" s="765">
        <v>45170</v>
      </c>
      <c r="M1275" s="726">
        <v>46265</v>
      </c>
      <c r="N1275" s="766">
        <v>3.0027397260273974</v>
      </c>
      <c r="O1275" s="763">
        <v>39</v>
      </c>
      <c r="P1275" s="764" t="s">
        <v>600</v>
      </c>
      <c r="Q1275" s="767">
        <v>21388.5</v>
      </c>
      <c r="R1275" s="768">
        <v>47209</v>
      </c>
      <c r="S1275" s="122" t="s">
        <v>777</v>
      </c>
      <c r="T1275" s="122"/>
      <c r="U1275" s="246"/>
      <c r="V1275" s="247"/>
    </row>
    <row r="1276" spans="1:22" x14ac:dyDescent="0.25">
      <c r="A1276" s="764">
        <v>17</v>
      </c>
      <c r="B1276" s="764"/>
      <c r="C1276" s="763"/>
      <c r="D1276" s="763" t="s">
        <v>362</v>
      </c>
      <c r="E1276" s="763" t="s">
        <v>303</v>
      </c>
      <c r="F1276" s="763" t="s">
        <v>620</v>
      </c>
      <c r="G1276" s="763"/>
      <c r="H1276" s="763"/>
      <c r="I1276" s="764" t="s">
        <v>304</v>
      </c>
      <c r="J1276" s="763" t="s">
        <v>305</v>
      </c>
      <c r="K1276" s="765">
        <v>45152</v>
      </c>
      <c r="L1276" s="765">
        <v>45170</v>
      </c>
      <c r="M1276" s="726">
        <v>46265</v>
      </c>
      <c r="N1276" s="769">
        <v>3.0027397260273974</v>
      </c>
      <c r="O1276" s="764">
        <v>45</v>
      </c>
      <c r="P1276" s="764" t="s">
        <v>600</v>
      </c>
      <c r="Q1276" s="740">
        <v>29138.5</v>
      </c>
      <c r="R1276" s="768">
        <v>47209</v>
      </c>
      <c r="S1276" s="122" t="s">
        <v>777</v>
      </c>
      <c r="T1276" s="122"/>
      <c r="U1276" s="246"/>
      <c r="V1276" s="247"/>
    </row>
    <row r="1277" spans="1:22" x14ac:dyDescent="0.25">
      <c r="A1277" s="763">
        <v>18</v>
      </c>
      <c r="B1277" s="764"/>
      <c r="C1277" s="763"/>
      <c r="D1277" s="763" t="s">
        <v>359</v>
      </c>
      <c r="E1277" s="763" t="s">
        <v>303</v>
      </c>
      <c r="F1277" s="763" t="s">
        <v>611</v>
      </c>
      <c r="G1277" s="763" t="s">
        <v>612</v>
      </c>
      <c r="H1277" s="763" t="s">
        <v>616</v>
      </c>
      <c r="I1277" s="764" t="s">
        <v>304</v>
      </c>
      <c r="J1277" s="763" t="s">
        <v>333</v>
      </c>
      <c r="K1277" s="765">
        <v>45236</v>
      </c>
      <c r="L1277" s="765">
        <v>45236</v>
      </c>
      <c r="M1277" s="726">
        <v>46265</v>
      </c>
      <c r="N1277" s="766">
        <v>2.8219178082191783</v>
      </c>
      <c r="O1277" s="763">
        <v>37</v>
      </c>
      <c r="P1277" s="764" t="s">
        <v>600</v>
      </c>
      <c r="Q1277" s="767">
        <v>25063.5</v>
      </c>
      <c r="R1277" s="768">
        <v>47209</v>
      </c>
      <c r="S1277" s="122" t="s">
        <v>777</v>
      </c>
      <c r="T1277" s="122"/>
      <c r="U1277" s="246"/>
      <c r="V1277" s="247"/>
    </row>
    <row r="1278" spans="1:22" x14ac:dyDescent="0.25">
      <c r="A1278" s="763">
        <v>19</v>
      </c>
      <c r="B1278" s="764"/>
      <c r="C1278" s="763"/>
      <c r="D1278" s="763" t="s">
        <v>367</v>
      </c>
      <c r="E1278" s="763" t="s">
        <v>303</v>
      </c>
      <c r="F1278" s="763" t="s">
        <v>611</v>
      </c>
      <c r="G1278" s="763" t="s">
        <v>612</v>
      </c>
      <c r="H1278" s="763"/>
      <c r="I1278" s="764" t="s">
        <v>304</v>
      </c>
      <c r="J1278" s="763" t="s">
        <v>368</v>
      </c>
      <c r="K1278" s="765">
        <v>45411</v>
      </c>
      <c r="L1278" s="765">
        <v>45411</v>
      </c>
      <c r="M1278" s="726">
        <v>46265</v>
      </c>
      <c r="N1278" s="766">
        <v>2.3424657534246576</v>
      </c>
      <c r="O1278" s="763">
        <v>59</v>
      </c>
      <c r="P1278" s="764" t="s">
        <v>600</v>
      </c>
      <c r="Q1278" s="767">
        <v>68638.5</v>
      </c>
      <c r="R1278" s="768">
        <v>47209</v>
      </c>
      <c r="S1278" s="122" t="s">
        <v>777</v>
      </c>
      <c r="T1278" s="122"/>
      <c r="U1278" s="246"/>
      <c r="V1278" s="247"/>
    </row>
    <row r="1279" spans="1:22" x14ac:dyDescent="0.25">
      <c r="A1279" s="763">
        <v>20</v>
      </c>
      <c r="B1279" s="764"/>
      <c r="C1279" s="763"/>
      <c r="D1279" s="763" t="s">
        <v>371</v>
      </c>
      <c r="E1279" s="763" t="s">
        <v>303</v>
      </c>
      <c r="F1279" s="763" t="s">
        <v>611</v>
      </c>
      <c r="G1279" s="763"/>
      <c r="H1279" s="763" t="s">
        <v>621</v>
      </c>
      <c r="I1279" s="764" t="s">
        <v>304</v>
      </c>
      <c r="J1279" s="763" t="s">
        <v>333</v>
      </c>
      <c r="K1279" s="765">
        <v>45454</v>
      </c>
      <c r="L1279" s="765">
        <v>45454</v>
      </c>
      <c r="M1279" s="726">
        <v>46265</v>
      </c>
      <c r="N1279" s="766">
        <v>2.2246575342465755</v>
      </c>
      <c r="O1279" s="763">
        <v>38</v>
      </c>
      <c r="P1279" s="764" t="s">
        <v>600</v>
      </c>
      <c r="Q1279" s="767">
        <v>35038.5</v>
      </c>
      <c r="R1279" s="768">
        <v>47209</v>
      </c>
      <c r="S1279" s="122" t="s">
        <v>777</v>
      </c>
      <c r="T1279" s="122"/>
      <c r="U1279" s="246"/>
      <c r="V1279" s="247"/>
    </row>
    <row r="1280" spans="1:22" x14ac:dyDescent="0.25">
      <c r="A1280" s="763">
        <v>21</v>
      </c>
      <c r="B1280" s="764"/>
      <c r="C1280" s="763"/>
      <c r="D1280" s="763" t="s">
        <v>374</v>
      </c>
      <c r="E1280" s="763" t="s">
        <v>303</v>
      </c>
      <c r="F1280" s="763" t="s">
        <v>620</v>
      </c>
      <c r="G1280" s="763"/>
      <c r="H1280" s="763"/>
      <c r="I1280" s="764" t="s">
        <v>304</v>
      </c>
      <c r="J1280" s="763" t="s">
        <v>333</v>
      </c>
      <c r="K1280" s="765">
        <v>45600</v>
      </c>
      <c r="L1280" s="765">
        <v>45600</v>
      </c>
      <c r="M1280" s="726">
        <v>46265</v>
      </c>
      <c r="N1280" s="766">
        <v>1.8246575342465754</v>
      </c>
      <c r="O1280" s="763">
        <v>65</v>
      </c>
      <c r="P1280" s="764" t="s">
        <v>600</v>
      </c>
      <c r="Q1280" s="767">
        <v>44488.5</v>
      </c>
      <c r="R1280" s="768">
        <v>47209</v>
      </c>
      <c r="S1280" s="122" t="s">
        <v>777</v>
      </c>
      <c r="T1280" s="122"/>
      <c r="U1280" s="246"/>
      <c r="V1280" s="247"/>
    </row>
    <row r="1281" spans="1:22" x14ac:dyDescent="0.25">
      <c r="A1281" s="763">
        <v>22</v>
      </c>
      <c r="B1281" s="764"/>
      <c r="C1281" s="763"/>
      <c r="D1281" s="763" t="s">
        <v>380</v>
      </c>
      <c r="E1281" s="763" t="s">
        <v>303</v>
      </c>
      <c r="F1281" s="763" t="s">
        <v>611</v>
      </c>
      <c r="G1281" s="763" t="s">
        <v>612</v>
      </c>
      <c r="H1281" s="763" t="s">
        <v>616</v>
      </c>
      <c r="I1281" s="764" t="s">
        <v>304</v>
      </c>
      <c r="J1281" s="763" t="s">
        <v>309</v>
      </c>
      <c r="K1281" s="765">
        <v>45677</v>
      </c>
      <c r="L1281" s="765">
        <v>45677</v>
      </c>
      <c r="M1281" s="726">
        <v>46265</v>
      </c>
      <c r="N1281" s="766">
        <v>1.6136986301369862</v>
      </c>
      <c r="O1281" s="763">
        <v>65</v>
      </c>
      <c r="P1281" s="764" t="s">
        <v>600</v>
      </c>
      <c r="Q1281" s="767">
        <v>52888.5</v>
      </c>
      <c r="R1281" s="768">
        <v>47209</v>
      </c>
      <c r="S1281" s="122" t="s">
        <v>777</v>
      </c>
      <c r="T1281" s="122"/>
      <c r="U1281" s="246"/>
      <c r="V1281" s="247"/>
    </row>
    <row r="1282" spans="1:22" x14ac:dyDescent="0.25">
      <c r="A1282" s="763">
        <v>23</v>
      </c>
      <c r="B1282" s="764"/>
      <c r="C1282" s="763"/>
      <c r="D1282" s="763" t="s">
        <v>384</v>
      </c>
      <c r="E1282" s="763" t="s">
        <v>303</v>
      </c>
      <c r="F1282" s="763" t="s">
        <v>611</v>
      </c>
      <c r="G1282" s="763"/>
      <c r="H1282" s="763"/>
      <c r="I1282" s="764" t="s">
        <v>304</v>
      </c>
      <c r="J1282" s="763" t="s">
        <v>333</v>
      </c>
      <c r="K1282" s="765">
        <v>45831</v>
      </c>
      <c r="L1282" s="765">
        <v>45831</v>
      </c>
      <c r="M1282" s="726">
        <v>46265</v>
      </c>
      <c r="N1282" s="766">
        <v>1.1917808219178083</v>
      </c>
      <c r="O1282" s="763">
        <v>40</v>
      </c>
      <c r="P1282" s="764" t="s">
        <v>600</v>
      </c>
      <c r="Q1282" s="767">
        <v>31888.5</v>
      </c>
      <c r="R1282" s="768">
        <v>47209</v>
      </c>
      <c r="S1282" s="122" t="s">
        <v>777</v>
      </c>
      <c r="T1282" s="122"/>
      <c r="U1282" s="246"/>
      <c r="V1282" s="247"/>
    </row>
    <row r="1283" spans="1:22" x14ac:dyDescent="0.25">
      <c r="A1283" s="764">
        <v>24</v>
      </c>
      <c r="B1283" s="391"/>
      <c r="C1283" s="763"/>
      <c r="D1283" s="763" t="s">
        <v>386</v>
      </c>
      <c r="E1283" s="763" t="s">
        <v>303</v>
      </c>
      <c r="F1283" s="763" t="s">
        <v>620</v>
      </c>
      <c r="G1283" s="763"/>
      <c r="H1283" s="763"/>
      <c r="I1283" s="764" t="s">
        <v>304</v>
      </c>
      <c r="J1283" s="763" t="s">
        <v>333</v>
      </c>
      <c r="K1283" s="765">
        <v>45887</v>
      </c>
      <c r="L1283" s="765">
        <v>45887</v>
      </c>
      <c r="M1283" s="726">
        <v>46265</v>
      </c>
      <c r="N1283" s="769">
        <v>1.0383561643835617</v>
      </c>
      <c r="O1283" s="763"/>
      <c r="P1283" s="764" t="s">
        <v>600</v>
      </c>
      <c r="Q1283" s="740">
        <v>23388.5</v>
      </c>
      <c r="R1283" s="768">
        <v>47209</v>
      </c>
      <c r="S1283" s="122" t="s">
        <v>777</v>
      </c>
      <c r="T1283" s="122"/>
      <c r="U1283" s="246"/>
      <c r="V1283" s="247"/>
    </row>
    <row r="1284" spans="1:22" x14ac:dyDescent="0.25">
      <c r="A1284" s="763">
        <v>25</v>
      </c>
      <c r="B1284" s="391"/>
      <c r="C1284" s="763"/>
      <c r="D1284" s="763" t="s">
        <v>388</v>
      </c>
      <c r="E1284" s="763" t="s">
        <v>303</v>
      </c>
      <c r="F1284" s="763" t="s">
        <v>620</v>
      </c>
      <c r="G1284" s="763"/>
      <c r="H1284" s="763"/>
      <c r="I1284" s="764" t="s">
        <v>389</v>
      </c>
      <c r="J1284" s="763" t="s">
        <v>333</v>
      </c>
      <c r="K1284" s="765">
        <v>45873</v>
      </c>
      <c r="L1284" s="765">
        <v>45873</v>
      </c>
      <c r="M1284" s="726">
        <v>46265</v>
      </c>
      <c r="N1284" s="766">
        <v>1.0767123287671232</v>
      </c>
      <c r="O1284" s="763"/>
      <c r="P1284" s="764" t="s">
        <v>600</v>
      </c>
      <c r="Q1284" s="767">
        <v>31888.5</v>
      </c>
      <c r="R1284" s="768">
        <v>47209</v>
      </c>
      <c r="S1284" s="122" t="s">
        <v>777</v>
      </c>
      <c r="T1284" s="122"/>
      <c r="U1284" s="246"/>
      <c r="V1284" s="247"/>
    </row>
    <row r="1285" spans="1:22" x14ac:dyDescent="0.25">
      <c r="A1285" s="763">
        <v>26</v>
      </c>
      <c r="B1285" s="391"/>
      <c r="C1285" s="763"/>
      <c r="D1285" s="763" t="s">
        <v>391</v>
      </c>
      <c r="E1285" s="763" t="s">
        <v>303</v>
      </c>
      <c r="F1285" s="763" t="s">
        <v>620</v>
      </c>
      <c r="G1285" s="763"/>
      <c r="H1285" s="763"/>
      <c r="I1285" s="764" t="s">
        <v>304</v>
      </c>
      <c r="J1285" s="763" t="s">
        <v>333</v>
      </c>
      <c r="K1285" s="765">
        <v>45901</v>
      </c>
      <c r="L1285" s="765">
        <v>45901</v>
      </c>
      <c r="M1285" s="726">
        <v>46265</v>
      </c>
      <c r="N1285" s="766">
        <v>1</v>
      </c>
      <c r="O1285" s="763"/>
      <c r="P1285" s="764" t="s">
        <v>600</v>
      </c>
      <c r="Q1285" s="767">
        <v>18238.5</v>
      </c>
      <c r="R1285" s="768">
        <v>47209</v>
      </c>
      <c r="S1285" s="122" t="s">
        <v>777</v>
      </c>
      <c r="T1285" s="122"/>
      <c r="U1285" s="246"/>
      <c r="V1285" s="247"/>
    </row>
    <row r="1286" spans="1:22" x14ac:dyDescent="0.25">
      <c r="A1286" s="763">
        <v>27</v>
      </c>
      <c r="B1286" s="391"/>
      <c r="C1286" s="763"/>
      <c r="D1286" s="763" t="s">
        <v>395</v>
      </c>
      <c r="E1286" s="763" t="s">
        <v>303</v>
      </c>
      <c r="F1286" s="763" t="s">
        <v>611</v>
      </c>
      <c r="G1286" s="763"/>
      <c r="H1286" s="763" t="s">
        <v>616</v>
      </c>
      <c r="I1286" s="764" t="s">
        <v>304</v>
      </c>
      <c r="J1286" s="763" t="s">
        <v>333</v>
      </c>
      <c r="K1286" s="765">
        <v>45978</v>
      </c>
      <c r="L1286" s="765">
        <v>45978</v>
      </c>
      <c r="M1286" s="726">
        <v>46265</v>
      </c>
      <c r="N1286" s="766">
        <v>0.78904109589041094</v>
      </c>
      <c r="O1286" s="763"/>
      <c r="P1286" s="764" t="s">
        <v>600</v>
      </c>
      <c r="Q1286" s="767">
        <v>27688.5</v>
      </c>
      <c r="R1286" s="768">
        <v>47209</v>
      </c>
      <c r="S1286" s="122" t="s">
        <v>777</v>
      </c>
      <c r="T1286" s="122"/>
      <c r="U1286" s="246"/>
      <c r="V1286" s="247"/>
    </row>
    <row r="1287" spans="1:22" x14ac:dyDescent="0.25">
      <c r="A1287" s="763">
        <v>28</v>
      </c>
      <c r="B1287" s="391"/>
      <c r="C1287" s="763"/>
      <c r="D1287" s="763" t="s">
        <v>397</v>
      </c>
      <c r="E1287" s="763" t="s">
        <v>303</v>
      </c>
      <c r="F1287" s="763" t="s">
        <v>620</v>
      </c>
      <c r="G1287" s="763"/>
      <c r="H1287" s="763"/>
      <c r="I1287" s="764" t="s">
        <v>304</v>
      </c>
      <c r="J1287" s="763" t="s">
        <v>333</v>
      </c>
      <c r="K1287" s="765">
        <v>46006</v>
      </c>
      <c r="L1287" s="765">
        <v>46006</v>
      </c>
      <c r="M1287" s="726">
        <v>46265</v>
      </c>
      <c r="N1287" s="766">
        <v>0.71232876712328763</v>
      </c>
      <c r="O1287" s="763"/>
      <c r="P1287" s="764" t="s">
        <v>600</v>
      </c>
      <c r="Q1287" s="767">
        <v>31888.5</v>
      </c>
      <c r="R1287" s="768">
        <v>47209</v>
      </c>
      <c r="S1287" s="122" t="s">
        <v>777</v>
      </c>
      <c r="T1287" s="122"/>
      <c r="U1287" s="246"/>
      <c r="V1287" s="247"/>
    </row>
    <row r="1288" spans="1:22" x14ac:dyDescent="0.25">
      <c r="A1288" s="763">
        <v>29</v>
      </c>
      <c r="B1288" s="391"/>
      <c r="C1288" s="763"/>
      <c r="D1288" s="763" t="s">
        <v>399</v>
      </c>
      <c r="E1288" s="763" t="s">
        <v>303</v>
      </c>
      <c r="F1288" s="763" t="s">
        <v>620</v>
      </c>
      <c r="G1288" s="763"/>
      <c r="H1288" s="763"/>
      <c r="I1288" s="764" t="s">
        <v>304</v>
      </c>
      <c r="J1288" s="763" t="s">
        <v>356</v>
      </c>
      <c r="K1288" s="765">
        <v>46006</v>
      </c>
      <c r="L1288" s="765">
        <v>46006</v>
      </c>
      <c r="M1288" s="726">
        <v>46265</v>
      </c>
      <c r="N1288" s="766">
        <v>0.71232876712328763</v>
      </c>
      <c r="O1288" s="763"/>
      <c r="P1288" s="764" t="s">
        <v>600</v>
      </c>
      <c r="Q1288" s="767">
        <v>21388.5</v>
      </c>
      <c r="R1288" s="768">
        <v>47209</v>
      </c>
      <c r="S1288" s="122" t="s">
        <v>777</v>
      </c>
      <c r="T1288" s="122"/>
      <c r="U1288" s="246"/>
      <c r="V1288" s="247"/>
    </row>
    <row r="1289" spans="1:22" x14ac:dyDescent="0.25">
      <c r="A1289" s="763">
        <v>30</v>
      </c>
      <c r="B1289" s="422"/>
      <c r="C1289" s="763"/>
      <c r="D1289" s="763" t="s">
        <v>381</v>
      </c>
      <c r="E1289" s="763"/>
      <c r="F1289" s="763" t="s">
        <v>611</v>
      </c>
      <c r="G1289" s="763" t="s">
        <v>612</v>
      </c>
      <c r="H1289" s="763" t="s">
        <v>616</v>
      </c>
      <c r="I1289" s="764"/>
      <c r="J1289" s="763" t="s">
        <v>309</v>
      </c>
      <c r="K1289" s="765">
        <v>46055</v>
      </c>
      <c r="L1289" s="765">
        <v>46055</v>
      </c>
      <c r="M1289" s="726">
        <v>46265</v>
      </c>
      <c r="N1289" s="766">
        <v>0.57808219178082187</v>
      </c>
      <c r="O1289" s="763"/>
      <c r="P1289" s="764" t="s">
        <v>600</v>
      </c>
      <c r="Q1289" s="767">
        <v>16138.5</v>
      </c>
      <c r="R1289" s="768">
        <v>47209</v>
      </c>
      <c r="S1289" s="122" t="s">
        <v>777</v>
      </c>
      <c r="T1289" s="122"/>
      <c r="U1289" s="246"/>
      <c r="V1289" s="247"/>
    </row>
    <row r="1290" spans="1:22" x14ac:dyDescent="0.25">
      <c r="A1290" s="763">
        <v>31</v>
      </c>
      <c r="B1290" s="422"/>
      <c r="C1290" s="763"/>
      <c r="D1290" s="763" t="s">
        <v>352</v>
      </c>
      <c r="E1290" s="763"/>
      <c r="F1290" s="763" t="s">
        <v>611</v>
      </c>
      <c r="G1290" s="763" t="s">
        <v>612</v>
      </c>
      <c r="H1290" s="763" t="s">
        <v>616</v>
      </c>
      <c r="I1290" s="764"/>
      <c r="J1290" s="763" t="s">
        <v>356</v>
      </c>
      <c r="K1290" s="765">
        <v>46083</v>
      </c>
      <c r="L1290" s="765">
        <v>46083</v>
      </c>
      <c r="M1290" s="726">
        <v>46265</v>
      </c>
      <c r="N1290" s="766">
        <v>0.50136986301369868</v>
      </c>
      <c r="O1290" s="763"/>
      <c r="P1290" s="764" t="s">
        <v>600</v>
      </c>
      <c r="Q1290" s="767">
        <v>16138.5</v>
      </c>
      <c r="R1290" s="768">
        <v>47209</v>
      </c>
      <c r="S1290" s="122" t="s">
        <v>777</v>
      </c>
      <c r="T1290" s="122"/>
      <c r="U1290" s="246"/>
      <c r="V1290" s="247"/>
    </row>
    <row r="1291" spans="1:22" x14ac:dyDescent="0.25">
      <c r="A1291" s="763">
        <v>32</v>
      </c>
      <c r="B1291" s="422"/>
      <c r="C1291" s="763"/>
      <c r="D1291" s="763" t="s">
        <v>414</v>
      </c>
      <c r="E1291" s="763"/>
      <c r="F1291" s="763" t="s">
        <v>620</v>
      </c>
      <c r="G1291" s="763"/>
      <c r="H1291" s="763"/>
      <c r="I1291" s="764"/>
      <c r="J1291" s="763" t="s">
        <v>333</v>
      </c>
      <c r="K1291" s="765">
        <v>46104</v>
      </c>
      <c r="L1291" s="765">
        <v>46104</v>
      </c>
      <c r="M1291" s="726">
        <v>46265</v>
      </c>
      <c r="N1291" s="766">
        <v>0.44383561643835617</v>
      </c>
      <c r="O1291" s="763"/>
      <c r="P1291" s="764" t="s">
        <v>600</v>
      </c>
      <c r="Q1291" s="767">
        <v>35038.5</v>
      </c>
      <c r="R1291" s="768">
        <v>47209</v>
      </c>
      <c r="S1291" s="122" t="s">
        <v>777</v>
      </c>
      <c r="T1291" s="122"/>
      <c r="U1291" s="246"/>
      <c r="V1291" s="247"/>
    </row>
    <row r="1292" spans="1:22" x14ac:dyDescent="0.25">
      <c r="A1292" s="763">
        <v>33</v>
      </c>
      <c r="B1292" s="422"/>
      <c r="C1292" s="763"/>
      <c r="D1292" s="763" t="s">
        <v>648</v>
      </c>
      <c r="E1292" s="763"/>
      <c r="F1292" s="763"/>
      <c r="G1292" s="763"/>
      <c r="H1292" s="763"/>
      <c r="I1292" s="764"/>
      <c r="J1292" s="763" t="s">
        <v>650</v>
      </c>
      <c r="K1292" s="765">
        <v>46155</v>
      </c>
      <c r="L1292" s="765"/>
      <c r="M1292" s="726"/>
      <c r="N1292" s="766">
        <v>2.7397260273972603E-3</v>
      </c>
      <c r="O1292" s="763"/>
      <c r="P1292" s="764" t="s">
        <v>600</v>
      </c>
      <c r="Q1292" s="767">
        <v>37138.5</v>
      </c>
      <c r="R1292" s="768">
        <v>47209</v>
      </c>
      <c r="S1292" s="122" t="s">
        <v>777</v>
      </c>
      <c r="T1292" s="122"/>
      <c r="U1292" s="246"/>
      <c r="V1292" s="247"/>
    </row>
    <row r="1293" spans="1:22" x14ac:dyDescent="0.25">
      <c r="A1293" s="763">
        <v>34</v>
      </c>
      <c r="B1293" s="422"/>
      <c r="C1293" s="763"/>
      <c r="D1293" s="763" t="s">
        <v>649</v>
      </c>
      <c r="E1293" s="763"/>
      <c r="F1293" s="763"/>
      <c r="G1293" s="763"/>
      <c r="H1293" s="763"/>
      <c r="I1293" s="764"/>
      <c r="J1293" s="763" t="s">
        <v>650</v>
      </c>
      <c r="K1293" s="765">
        <v>46132</v>
      </c>
      <c r="L1293" s="765"/>
      <c r="M1293" s="726"/>
      <c r="N1293" s="766">
        <v>2.7397260273972603E-3</v>
      </c>
      <c r="O1293" s="763"/>
      <c r="P1293" s="764" t="s">
        <v>600</v>
      </c>
      <c r="Q1293" s="767">
        <v>40288.5</v>
      </c>
      <c r="R1293" s="768">
        <v>47209</v>
      </c>
      <c r="S1293" s="122" t="s">
        <v>777</v>
      </c>
      <c r="T1293" s="122"/>
      <c r="U1293" s="246"/>
      <c r="V1293" s="247"/>
    </row>
    <row r="1294" spans="1:22" x14ac:dyDescent="0.25">
      <c r="A1294" s="763">
        <v>35</v>
      </c>
      <c r="B1294" s="764"/>
      <c r="C1294" s="763"/>
      <c r="D1294" s="763" t="s">
        <v>416</v>
      </c>
      <c r="E1294" s="763"/>
      <c r="F1294" s="763" t="s">
        <v>611</v>
      </c>
      <c r="G1294" s="763"/>
      <c r="H1294" s="763"/>
      <c r="I1294" s="764"/>
      <c r="J1294" s="763"/>
      <c r="K1294" s="765">
        <v>46211</v>
      </c>
      <c r="L1294" s="765"/>
      <c r="M1294" s="726"/>
      <c r="N1294" s="763"/>
      <c r="O1294" s="763"/>
      <c r="P1294" s="764" t="s">
        <v>600</v>
      </c>
      <c r="Q1294" s="767">
        <v>40288.5</v>
      </c>
      <c r="R1294" s="768">
        <v>47209</v>
      </c>
      <c r="S1294" s="122" t="s">
        <v>777</v>
      </c>
      <c r="T1294" s="122"/>
      <c r="U1294" s="246"/>
      <c r="V1294" s="247"/>
    </row>
    <row r="1295" spans="1:22" x14ac:dyDescent="0.25">
      <c r="A1295" s="747">
        <v>1</v>
      </c>
      <c r="B1295" s="748"/>
      <c r="C1295" s="747"/>
      <c r="D1295" s="747" t="s">
        <v>302</v>
      </c>
      <c r="E1295" s="747" t="s">
        <v>303</v>
      </c>
      <c r="F1295" s="747" t="s">
        <v>611</v>
      </c>
      <c r="G1295" s="747" t="s">
        <v>612</v>
      </c>
      <c r="H1295" s="747"/>
      <c r="I1295" s="748" t="s">
        <v>304</v>
      </c>
      <c r="J1295" s="747" t="s">
        <v>305</v>
      </c>
      <c r="K1295" s="749">
        <v>44566</v>
      </c>
      <c r="L1295" s="749">
        <v>45170</v>
      </c>
      <c r="M1295" s="726">
        <v>46265</v>
      </c>
      <c r="N1295" s="750">
        <v>3.0027397260273974</v>
      </c>
      <c r="O1295" s="747">
        <v>65</v>
      </c>
      <c r="P1295" s="748" t="s">
        <v>600</v>
      </c>
      <c r="Q1295" s="751">
        <v>33988.5</v>
      </c>
      <c r="R1295" s="752">
        <v>47239</v>
      </c>
      <c r="S1295" s="122" t="s">
        <v>777</v>
      </c>
      <c r="T1295" s="423">
        <v>510559.0575</v>
      </c>
      <c r="U1295" s="246"/>
      <c r="V1295" s="247"/>
    </row>
    <row r="1296" spans="1:22" x14ac:dyDescent="0.25">
      <c r="A1296" s="747">
        <v>2</v>
      </c>
      <c r="B1296" s="748"/>
      <c r="C1296" s="747"/>
      <c r="D1296" s="747" t="s">
        <v>308</v>
      </c>
      <c r="E1296" s="747" t="s">
        <v>303</v>
      </c>
      <c r="F1296" s="747" t="s">
        <v>611</v>
      </c>
      <c r="G1296" s="747" t="s">
        <v>612</v>
      </c>
      <c r="H1296" s="747" t="s">
        <v>616</v>
      </c>
      <c r="I1296" s="748" t="s">
        <v>304</v>
      </c>
      <c r="J1296" s="747" t="s">
        <v>309</v>
      </c>
      <c r="K1296" s="749">
        <v>44571</v>
      </c>
      <c r="L1296" s="749">
        <v>45170</v>
      </c>
      <c r="M1296" s="726">
        <v>46265</v>
      </c>
      <c r="N1296" s="750">
        <v>3.0027397260273974</v>
      </c>
      <c r="O1296" s="747">
        <v>68</v>
      </c>
      <c r="P1296" s="748" t="s">
        <v>600</v>
      </c>
      <c r="Q1296" s="751">
        <v>55116.6</v>
      </c>
      <c r="R1296" s="752">
        <v>47239</v>
      </c>
      <c r="S1296" s="122" t="s">
        <v>777</v>
      </c>
      <c r="T1296" s="122"/>
      <c r="U1296" s="246"/>
      <c r="V1296" s="247"/>
    </row>
    <row r="1297" spans="1:22" x14ac:dyDescent="0.25">
      <c r="A1297" s="748">
        <v>3</v>
      </c>
      <c r="B1297" s="748"/>
      <c r="C1297" s="747"/>
      <c r="D1297" s="747" t="s">
        <v>312</v>
      </c>
      <c r="E1297" s="747" t="s">
        <v>303</v>
      </c>
      <c r="F1297" s="747" t="s">
        <v>611</v>
      </c>
      <c r="G1297" s="747" t="s">
        <v>612</v>
      </c>
      <c r="H1297" s="747"/>
      <c r="I1297" s="748" t="s">
        <v>304</v>
      </c>
      <c r="J1297" s="747" t="s">
        <v>305</v>
      </c>
      <c r="K1297" s="749">
        <v>44571</v>
      </c>
      <c r="L1297" s="749">
        <v>45170</v>
      </c>
      <c r="M1297" s="726">
        <v>46265</v>
      </c>
      <c r="N1297" s="753">
        <v>3.0027397260273974</v>
      </c>
      <c r="O1297" s="748">
        <v>68</v>
      </c>
      <c r="P1297" s="748" t="s">
        <v>600</v>
      </c>
      <c r="Q1297" s="751">
        <v>45390.45</v>
      </c>
      <c r="R1297" s="752">
        <v>47239</v>
      </c>
      <c r="S1297" s="122" t="s">
        <v>928</v>
      </c>
      <c r="T1297" s="122"/>
      <c r="U1297" s="246"/>
      <c r="V1297" s="247"/>
    </row>
    <row r="1298" spans="1:22" x14ac:dyDescent="0.25">
      <c r="A1298" s="748">
        <v>4</v>
      </c>
      <c r="B1298" s="748"/>
      <c r="C1298" s="747"/>
      <c r="D1298" s="747" t="s">
        <v>315</v>
      </c>
      <c r="E1298" s="747" t="s">
        <v>303</v>
      </c>
      <c r="F1298" s="747" t="s">
        <v>611</v>
      </c>
      <c r="G1298" s="747" t="s">
        <v>612</v>
      </c>
      <c r="H1298" s="747"/>
      <c r="I1298" s="748" t="s">
        <v>304</v>
      </c>
      <c r="J1298" s="747" t="s">
        <v>316</v>
      </c>
      <c r="K1298" s="749">
        <v>44571</v>
      </c>
      <c r="L1298" s="749">
        <v>45170</v>
      </c>
      <c r="M1298" s="726">
        <v>46265</v>
      </c>
      <c r="N1298" s="753">
        <v>3.0027397260273974</v>
      </c>
      <c r="O1298" s="754">
        <v>68</v>
      </c>
      <c r="P1298" s="754" t="s">
        <v>600</v>
      </c>
      <c r="Q1298" s="751">
        <v>47355</v>
      </c>
      <c r="R1298" s="752">
        <v>47239</v>
      </c>
      <c r="S1298" s="122" t="s">
        <v>777</v>
      </c>
      <c r="T1298" s="122"/>
      <c r="U1298" s="246"/>
      <c r="V1298" s="247"/>
    </row>
    <row r="1299" spans="1:22" x14ac:dyDescent="0.25">
      <c r="A1299" s="747">
        <v>5</v>
      </c>
      <c r="B1299" s="748"/>
      <c r="C1299" s="747"/>
      <c r="D1299" s="747" t="s">
        <v>319</v>
      </c>
      <c r="E1299" s="747" t="s">
        <v>303</v>
      </c>
      <c r="F1299" s="747" t="s">
        <v>611</v>
      </c>
      <c r="G1299" s="747" t="s">
        <v>612</v>
      </c>
      <c r="H1299" s="747" t="s">
        <v>616</v>
      </c>
      <c r="I1299" s="748" t="s">
        <v>304</v>
      </c>
      <c r="J1299" s="747" t="s">
        <v>309</v>
      </c>
      <c r="K1299" s="749">
        <v>44571</v>
      </c>
      <c r="L1299" s="749">
        <v>45170</v>
      </c>
      <c r="M1299" s="726">
        <v>46265</v>
      </c>
      <c r="N1299" s="753">
        <v>3.0027397260273974</v>
      </c>
      <c r="O1299" s="748">
        <v>65</v>
      </c>
      <c r="P1299" s="748" t="s">
        <v>600</v>
      </c>
      <c r="Q1299" s="751">
        <v>21750.75</v>
      </c>
      <c r="R1299" s="752">
        <v>47239</v>
      </c>
      <c r="S1299" s="122" t="s">
        <v>777</v>
      </c>
      <c r="T1299" s="122"/>
      <c r="U1299" s="246"/>
      <c r="V1299" s="247"/>
    </row>
    <row r="1300" spans="1:22" x14ac:dyDescent="0.25">
      <c r="A1300" s="747">
        <v>6</v>
      </c>
      <c r="B1300" s="748"/>
      <c r="C1300" s="747"/>
      <c r="D1300" s="747" t="s">
        <v>325</v>
      </c>
      <c r="E1300" s="747" t="s">
        <v>303</v>
      </c>
      <c r="F1300" s="747" t="s">
        <v>611</v>
      </c>
      <c r="G1300" s="747" t="s">
        <v>612</v>
      </c>
      <c r="H1300" s="747" t="s">
        <v>619</v>
      </c>
      <c r="I1300" s="748" t="s">
        <v>304</v>
      </c>
      <c r="J1300" s="747" t="s">
        <v>305</v>
      </c>
      <c r="K1300" s="749">
        <v>44571</v>
      </c>
      <c r="L1300" s="749">
        <v>45170</v>
      </c>
      <c r="M1300" s="726">
        <v>46265</v>
      </c>
      <c r="N1300" s="750">
        <v>3.0027397260273974</v>
      </c>
      <c r="O1300" s="747">
        <v>60</v>
      </c>
      <c r="P1300" s="748" t="s">
        <v>600</v>
      </c>
      <c r="Q1300" s="751">
        <v>40461.75</v>
      </c>
      <c r="R1300" s="752">
        <v>47239</v>
      </c>
      <c r="S1300" s="122" t="s">
        <v>777</v>
      </c>
      <c r="T1300" s="122"/>
      <c r="U1300" s="246"/>
      <c r="V1300" s="247"/>
    </row>
    <row r="1301" spans="1:22" x14ac:dyDescent="0.25">
      <c r="A1301" s="747">
        <v>7</v>
      </c>
      <c r="B1301" s="748"/>
      <c r="C1301" s="747"/>
      <c r="D1301" s="747" t="s">
        <v>328</v>
      </c>
      <c r="E1301" s="747" t="s">
        <v>303</v>
      </c>
      <c r="F1301" s="747" t="s">
        <v>611</v>
      </c>
      <c r="G1301" s="747" t="s">
        <v>612</v>
      </c>
      <c r="H1301" s="747" t="s">
        <v>621</v>
      </c>
      <c r="I1301" s="748" t="s">
        <v>304</v>
      </c>
      <c r="J1301" s="747" t="s">
        <v>329</v>
      </c>
      <c r="K1301" s="749">
        <v>44571</v>
      </c>
      <c r="L1301" s="749">
        <v>45170</v>
      </c>
      <c r="M1301" s="726">
        <v>46265</v>
      </c>
      <c r="N1301" s="750">
        <v>3.0027397260273974</v>
      </c>
      <c r="O1301" s="747">
        <v>48</v>
      </c>
      <c r="P1301" s="748" t="s">
        <v>600</v>
      </c>
      <c r="Q1301" s="751">
        <v>5587.7955000000002</v>
      </c>
      <c r="R1301" s="752">
        <v>47239</v>
      </c>
      <c r="S1301" s="122" t="s">
        <v>777</v>
      </c>
      <c r="T1301" s="122"/>
      <c r="U1301" s="246"/>
      <c r="V1301" s="247"/>
    </row>
    <row r="1302" spans="1:22" x14ac:dyDescent="0.25">
      <c r="A1302" s="747">
        <v>8</v>
      </c>
      <c r="B1302" s="748"/>
      <c r="C1302" s="747"/>
      <c r="D1302" s="747" t="s">
        <v>332</v>
      </c>
      <c r="E1302" s="747" t="s">
        <v>303</v>
      </c>
      <c r="F1302" s="747" t="s">
        <v>611</v>
      </c>
      <c r="G1302" s="747" t="s">
        <v>612</v>
      </c>
      <c r="H1302" s="747" t="s">
        <v>621</v>
      </c>
      <c r="I1302" s="748" t="s">
        <v>304</v>
      </c>
      <c r="J1302" s="747" t="s">
        <v>333</v>
      </c>
      <c r="K1302" s="749">
        <v>44566</v>
      </c>
      <c r="L1302" s="749">
        <v>45170</v>
      </c>
      <c r="M1302" s="726">
        <v>46265</v>
      </c>
      <c r="N1302" s="750">
        <v>3.0027397260273974</v>
      </c>
      <c r="O1302" s="747">
        <v>35</v>
      </c>
      <c r="P1302" s="748" t="s">
        <v>600</v>
      </c>
      <c r="Q1302" s="751">
        <v>12988.5</v>
      </c>
      <c r="R1302" s="752">
        <v>47239</v>
      </c>
      <c r="S1302" s="122" t="s">
        <v>777</v>
      </c>
      <c r="T1302" s="122"/>
      <c r="U1302" s="246"/>
      <c r="V1302" s="247"/>
    </row>
    <row r="1303" spans="1:22" x14ac:dyDescent="0.25">
      <c r="A1303" s="747">
        <v>9</v>
      </c>
      <c r="B1303" s="748"/>
      <c r="C1303" s="747"/>
      <c r="D1303" s="747" t="s">
        <v>308</v>
      </c>
      <c r="E1303" s="747" t="s">
        <v>303</v>
      </c>
      <c r="F1303" s="747" t="s">
        <v>620</v>
      </c>
      <c r="G1303" s="747"/>
      <c r="H1303" s="747"/>
      <c r="I1303" s="748" t="s">
        <v>336</v>
      </c>
      <c r="J1303" s="747" t="s">
        <v>337</v>
      </c>
      <c r="K1303" s="749">
        <v>44566</v>
      </c>
      <c r="L1303" s="749">
        <v>45170</v>
      </c>
      <c r="M1303" s="726">
        <v>46265</v>
      </c>
      <c r="N1303" s="750">
        <v>3.0027397260273974</v>
      </c>
      <c r="O1303" s="747">
        <v>59</v>
      </c>
      <c r="P1303" s="748" t="s">
        <v>600</v>
      </c>
      <c r="Q1303" s="751">
        <v>69688.5</v>
      </c>
      <c r="R1303" s="752">
        <v>47239</v>
      </c>
      <c r="S1303" s="122" t="s">
        <v>777</v>
      </c>
      <c r="T1303" s="122"/>
      <c r="U1303" s="246"/>
      <c r="V1303" s="247"/>
    </row>
    <row r="1304" spans="1:22" x14ac:dyDescent="0.25">
      <c r="A1304" s="747">
        <v>10</v>
      </c>
      <c r="B1304" s="748"/>
      <c r="C1304" s="747"/>
      <c r="D1304" s="747" t="s">
        <v>340</v>
      </c>
      <c r="E1304" s="747" t="s">
        <v>303</v>
      </c>
      <c r="F1304" s="747" t="s">
        <v>620</v>
      </c>
      <c r="G1304" s="747"/>
      <c r="H1304" s="747"/>
      <c r="I1304" s="748" t="s">
        <v>304</v>
      </c>
      <c r="J1304" s="747" t="s">
        <v>305</v>
      </c>
      <c r="K1304" s="749">
        <v>44571</v>
      </c>
      <c r="L1304" s="749">
        <v>45170</v>
      </c>
      <c r="M1304" s="726">
        <v>46265</v>
      </c>
      <c r="N1304" s="750">
        <v>3.0027397260273974</v>
      </c>
      <c r="O1304" s="747">
        <v>52</v>
      </c>
      <c r="P1304" s="748" t="s">
        <v>600</v>
      </c>
      <c r="Q1304" s="751">
        <v>6688.5</v>
      </c>
      <c r="R1304" s="752">
        <v>47239</v>
      </c>
      <c r="S1304" s="122" t="s">
        <v>777</v>
      </c>
      <c r="T1304" s="122"/>
      <c r="U1304" s="246"/>
      <c r="V1304" s="247"/>
    </row>
    <row r="1305" spans="1:22" x14ac:dyDescent="0.25">
      <c r="A1305" s="747">
        <v>11</v>
      </c>
      <c r="B1305" s="748"/>
      <c r="C1305" s="747"/>
      <c r="D1305" s="747" t="s">
        <v>343</v>
      </c>
      <c r="E1305" s="747" t="s">
        <v>303</v>
      </c>
      <c r="F1305" s="747" t="s">
        <v>611</v>
      </c>
      <c r="G1305" s="747" t="s">
        <v>612</v>
      </c>
      <c r="H1305" s="747" t="s">
        <v>616</v>
      </c>
      <c r="I1305" s="748" t="s">
        <v>304</v>
      </c>
      <c r="J1305" s="747" t="s">
        <v>316</v>
      </c>
      <c r="K1305" s="749">
        <v>44571</v>
      </c>
      <c r="L1305" s="749">
        <v>45170</v>
      </c>
      <c r="M1305" s="726">
        <v>46265</v>
      </c>
      <c r="N1305" s="750">
        <v>3.0027397260273974</v>
      </c>
      <c r="O1305" s="747">
        <v>63</v>
      </c>
      <c r="P1305" s="748" t="s">
        <v>600</v>
      </c>
      <c r="Q1305" s="751">
        <v>38811.15</v>
      </c>
      <c r="R1305" s="752">
        <v>47239</v>
      </c>
      <c r="S1305" s="122" t="s">
        <v>777</v>
      </c>
      <c r="T1305" s="122"/>
      <c r="U1305" s="246"/>
      <c r="V1305" s="247"/>
    </row>
    <row r="1306" spans="1:22" x14ac:dyDescent="0.25">
      <c r="A1306" s="747">
        <v>12</v>
      </c>
      <c r="B1306" s="748"/>
      <c r="C1306" s="747"/>
      <c r="D1306" s="747" t="s">
        <v>346</v>
      </c>
      <c r="E1306" s="747" t="s">
        <v>303</v>
      </c>
      <c r="F1306" s="747" t="s">
        <v>611</v>
      </c>
      <c r="G1306" s="747" t="s">
        <v>612</v>
      </c>
      <c r="H1306" s="747"/>
      <c r="I1306" s="748" t="s">
        <v>304</v>
      </c>
      <c r="J1306" s="747" t="s">
        <v>333</v>
      </c>
      <c r="K1306" s="749">
        <v>44608</v>
      </c>
      <c r="L1306" s="749">
        <v>45170</v>
      </c>
      <c r="M1306" s="726">
        <v>46265</v>
      </c>
      <c r="N1306" s="750">
        <v>3.0027397260273974</v>
      </c>
      <c r="O1306" s="747">
        <v>66</v>
      </c>
      <c r="P1306" s="748" t="s">
        <v>600</v>
      </c>
      <c r="Q1306" s="751">
        <v>45013.5</v>
      </c>
      <c r="R1306" s="752">
        <v>47239</v>
      </c>
      <c r="S1306" s="122" t="s">
        <v>777</v>
      </c>
      <c r="T1306" s="122"/>
      <c r="U1306" s="246"/>
      <c r="V1306" s="247"/>
    </row>
    <row r="1307" spans="1:22" x14ac:dyDescent="0.25">
      <c r="A1307" s="747">
        <v>13</v>
      </c>
      <c r="B1307" s="748"/>
      <c r="C1307" s="747"/>
      <c r="D1307" s="747" t="s">
        <v>349</v>
      </c>
      <c r="E1307" s="747" t="s">
        <v>303</v>
      </c>
      <c r="F1307" s="747" t="s">
        <v>620</v>
      </c>
      <c r="G1307" s="747"/>
      <c r="H1307" s="747"/>
      <c r="I1307" s="748" t="s">
        <v>304</v>
      </c>
      <c r="J1307" s="747" t="s">
        <v>333</v>
      </c>
      <c r="K1307" s="749">
        <v>44816</v>
      </c>
      <c r="L1307" s="749">
        <v>45170</v>
      </c>
      <c r="M1307" s="726">
        <v>46265</v>
      </c>
      <c r="N1307" s="750">
        <v>3.0027397260273974</v>
      </c>
      <c r="O1307" s="747">
        <v>55</v>
      </c>
      <c r="P1307" s="748" t="s">
        <v>600</v>
      </c>
      <c r="Q1307" s="751">
        <v>26638.5</v>
      </c>
      <c r="R1307" s="752">
        <v>47239</v>
      </c>
      <c r="S1307" s="122" t="s">
        <v>777</v>
      </c>
      <c r="T1307" s="122"/>
      <c r="U1307" s="246"/>
      <c r="V1307" s="247"/>
    </row>
    <row r="1308" spans="1:22" x14ac:dyDescent="0.25">
      <c r="A1308" s="747">
        <v>14</v>
      </c>
      <c r="B1308" s="748"/>
      <c r="C1308" s="747"/>
      <c r="D1308" s="747" t="s">
        <v>352</v>
      </c>
      <c r="E1308" s="747" t="s">
        <v>303</v>
      </c>
      <c r="F1308" s="747" t="s">
        <v>611</v>
      </c>
      <c r="G1308" s="747" t="s">
        <v>612</v>
      </c>
      <c r="H1308" s="747"/>
      <c r="I1308" s="748" t="s">
        <v>304</v>
      </c>
      <c r="J1308" s="747" t="s">
        <v>333</v>
      </c>
      <c r="K1308" s="749">
        <v>44809</v>
      </c>
      <c r="L1308" s="749">
        <v>45170</v>
      </c>
      <c r="M1308" s="726">
        <v>46265</v>
      </c>
      <c r="N1308" s="750">
        <v>3.0027397260273974</v>
      </c>
      <c r="O1308" s="747">
        <v>38</v>
      </c>
      <c r="P1308" s="748" t="s">
        <v>600</v>
      </c>
      <c r="Q1308" s="751">
        <v>26638.5</v>
      </c>
      <c r="R1308" s="752">
        <v>47239</v>
      </c>
      <c r="S1308" s="122" t="s">
        <v>777</v>
      </c>
      <c r="T1308" s="122"/>
      <c r="U1308" s="246"/>
      <c r="V1308" s="247"/>
    </row>
    <row r="1309" spans="1:22" x14ac:dyDescent="0.25">
      <c r="A1309" s="747">
        <v>15</v>
      </c>
      <c r="B1309" s="748"/>
      <c r="C1309" s="747"/>
      <c r="D1309" s="747" t="s">
        <v>355</v>
      </c>
      <c r="E1309" s="747" t="s">
        <v>303</v>
      </c>
      <c r="F1309" s="747" t="s">
        <v>620</v>
      </c>
      <c r="G1309" s="747"/>
      <c r="H1309" s="747"/>
      <c r="I1309" s="748" t="s">
        <v>304</v>
      </c>
      <c r="J1309" s="747" t="s">
        <v>356</v>
      </c>
      <c r="K1309" s="749">
        <v>44831</v>
      </c>
      <c r="L1309" s="749">
        <v>45170</v>
      </c>
      <c r="M1309" s="726">
        <v>46265</v>
      </c>
      <c r="N1309" s="750">
        <v>3.0027397260273974</v>
      </c>
      <c r="O1309" s="747">
        <v>39</v>
      </c>
      <c r="P1309" s="748" t="s">
        <v>600</v>
      </c>
      <c r="Q1309" s="751">
        <v>26638.5</v>
      </c>
      <c r="R1309" s="752">
        <v>47239</v>
      </c>
      <c r="S1309" s="122" t="s">
        <v>777</v>
      </c>
      <c r="T1309" s="122"/>
      <c r="U1309" s="246"/>
      <c r="V1309" s="247"/>
    </row>
    <row r="1310" spans="1:22" x14ac:dyDescent="0.25">
      <c r="A1310" s="747">
        <v>16</v>
      </c>
      <c r="B1310" s="748"/>
      <c r="C1310" s="747"/>
      <c r="D1310" s="747" t="s">
        <v>359</v>
      </c>
      <c r="E1310" s="747" t="s">
        <v>303</v>
      </c>
      <c r="F1310" s="747" t="s">
        <v>620</v>
      </c>
      <c r="G1310" s="747"/>
      <c r="H1310" s="747"/>
      <c r="I1310" s="748" t="s">
        <v>304</v>
      </c>
      <c r="J1310" s="747" t="s">
        <v>333</v>
      </c>
      <c r="K1310" s="749">
        <v>44970</v>
      </c>
      <c r="L1310" s="749">
        <v>45170</v>
      </c>
      <c r="M1310" s="726">
        <v>46265</v>
      </c>
      <c r="N1310" s="750">
        <v>3.0027397260273974</v>
      </c>
      <c r="O1310" s="747">
        <v>39</v>
      </c>
      <c r="P1310" s="748" t="s">
        <v>600</v>
      </c>
      <c r="Q1310" s="751">
        <v>21388.5</v>
      </c>
      <c r="R1310" s="752">
        <v>47239</v>
      </c>
      <c r="S1310" s="122" t="s">
        <v>777</v>
      </c>
      <c r="T1310" s="122"/>
      <c r="U1310" s="246"/>
      <c r="V1310" s="247"/>
    </row>
    <row r="1311" spans="1:22" x14ac:dyDescent="0.25">
      <c r="A1311" s="748">
        <v>17</v>
      </c>
      <c r="B1311" s="748"/>
      <c r="C1311" s="747"/>
      <c r="D1311" s="747" t="s">
        <v>362</v>
      </c>
      <c r="E1311" s="747" t="s">
        <v>303</v>
      </c>
      <c r="F1311" s="747" t="s">
        <v>620</v>
      </c>
      <c r="G1311" s="747"/>
      <c r="H1311" s="747"/>
      <c r="I1311" s="748" t="s">
        <v>304</v>
      </c>
      <c r="J1311" s="747" t="s">
        <v>305</v>
      </c>
      <c r="K1311" s="749">
        <v>45152</v>
      </c>
      <c r="L1311" s="749">
        <v>45170</v>
      </c>
      <c r="M1311" s="726">
        <v>46265</v>
      </c>
      <c r="N1311" s="753">
        <v>3.0027397260273974</v>
      </c>
      <c r="O1311" s="748">
        <v>45</v>
      </c>
      <c r="P1311" s="748" t="s">
        <v>600</v>
      </c>
      <c r="Q1311" s="740">
        <v>29138.5</v>
      </c>
      <c r="R1311" s="752">
        <v>47239</v>
      </c>
      <c r="S1311" s="122" t="s">
        <v>777</v>
      </c>
      <c r="T1311" s="122"/>
      <c r="U1311" s="246"/>
      <c r="V1311" s="247"/>
    </row>
    <row r="1312" spans="1:22" x14ac:dyDescent="0.25">
      <c r="A1312" s="747">
        <v>18</v>
      </c>
      <c r="B1312" s="748"/>
      <c r="C1312" s="747"/>
      <c r="D1312" s="747" t="s">
        <v>359</v>
      </c>
      <c r="E1312" s="747" t="s">
        <v>303</v>
      </c>
      <c r="F1312" s="747" t="s">
        <v>611</v>
      </c>
      <c r="G1312" s="747" t="s">
        <v>612</v>
      </c>
      <c r="H1312" s="747" t="s">
        <v>616</v>
      </c>
      <c r="I1312" s="748" t="s">
        <v>304</v>
      </c>
      <c r="J1312" s="747" t="s">
        <v>333</v>
      </c>
      <c r="K1312" s="749">
        <v>45236</v>
      </c>
      <c r="L1312" s="749">
        <v>45236</v>
      </c>
      <c r="M1312" s="726">
        <v>46265</v>
      </c>
      <c r="N1312" s="750">
        <v>2.8219178082191783</v>
      </c>
      <c r="O1312" s="747">
        <v>37</v>
      </c>
      <c r="P1312" s="748" t="s">
        <v>600</v>
      </c>
      <c r="Q1312" s="751">
        <v>25063.5</v>
      </c>
      <c r="R1312" s="752">
        <v>47239</v>
      </c>
      <c r="S1312" s="122" t="s">
        <v>777</v>
      </c>
      <c r="T1312" s="122"/>
      <c r="U1312" s="246"/>
      <c r="V1312" s="247"/>
    </row>
    <row r="1313" spans="1:22" x14ac:dyDescent="0.25">
      <c r="A1313" s="747">
        <v>19</v>
      </c>
      <c r="B1313" s="748"/>
      <c r="C1313" s="747"/>
      <c r="D1313" s="747" t="s">
        <v>367</v>
      </c>
      <c r="E1313" s="747" t="s">
        <v>303</v>
      </c>
      <c r="F1313" s="747" t="s">
        <v>611</v>
      </c>
      <c r="G1313" s="747" t="s">
        <v>612</v>
      </c>
      <c r="H1313" s="747"/>
      <c r="I1313" s="748" t="s">
        <v>304</v>
      </c>
      <c r="J1313" s="747" t="s">
        <v>368</v>
      </c>
      <c r="K1313" s="749">
        <v>45411</v>
      </c>
      <c r="L1313" s="749">
        <v>45411</v>
      </c>
      <c r="M1313" s="726">
        <v>46265</v>
      </c>
      <c r="N1313" s="750">
        <v>2.3424657534246576</v>
      </c>
      <c r="O1313" s="747">
        <v>59</v>
      </c>
      <c r="P1313" s="748" t="s">
        <v>600</v>
      </c>
      <c r="Q1313" s="751">
        <v>68638.5</v>
      </c>
      <c r="R1313" s="752">
        <v>47239</v>
      </c>
      <c r="S1313" s="122" t="s">
        <v>777</v>
      </c>
      <c r="T1313" s="122"/>
      <c r="U1313" s="246"/>
      <c r="V1313" s="247"/>
    </row>
    <row r="1314" spans="1:22" x14ac:dyDescent="0.25">
      <c r="A1314" s="747">
        <v>20</v>
      </c>
      <c r="B1314" s="748"/>
      <c r="C1314" s="747"/>
      <c r="D1314" s="747" t="s">
        <v>371</v>
      </c>
      <c r="E1314" s="747" t="s">
        <v>303</v>
      </c>
      <c r="F1314" s="747" t="s">
        <v>611</v>
      </c>
      <c r="G1314" s="747"/>
      <c r="H1314" s="747" t="s">
        <v>621</v>
      </c>
      <c r="I1314" s="748" t="s">
        <v>304</v>
      </c>
      <c r="J1314" s="747" t="s">
        <v>333</v>
      </c>
      <c r="K1314" s="749">
        <v>45454</v>
      </c>
      <c r="L1314" s="749">
        <v>45454</v>
      </c>
      <c r="M1314" s="726">
        <v>46265</v>
      </c>
      <c r="N1314" s="750">
        <v>2.2246575342465755</v>
      </c>
      <c r="O1314" s="747">
        <v>38</v>
      </c>
      <c r="P1314" s="748" t="s">
        <v>600</v>
      </c>
      <c r="Q1314" s="751">
        <v>35038.5</v>
      </c>
      <c r="R1314" s="752">
        <v>47239</v>
      </c>
      <c r="S1314" s="122" t="s">
        <v>777</v>
      </c>
      <c r="T1314" s="122"/>
      <c r="U1314" s="246"/>
      <c r="V1314" s="247"/>
    </row>
    <row r="1315" spans="1:22" x14ac:dyDescent="0.25">
      <c r="A1315" s="747">
        <v>21</v>
      </c>
      <c r="B1315" s="748"/>
      <c r="C1315" s="747"/>
      <c r="D1315" s="747" t="s">
        <v>374</v>
      </c>
      <c r="E1315" s="747" t="s">
        <v>303</v>
      </c>
      <c r="F1315" s="747" t="s">
        <v>620</v>
      </c>
      <c r="G1315" s="747"/>
      <c r="H1315" s="747"/>
      <c r="I1315" s="748" t="s">
        <v>304</v>
      </c>
      <c r="J1315" s="747" t="s">
        <v>333</v>
      </c>
      <c r="K1315" s="749">
        <v>45600</v>
      </c>
      <c r="L1315" s="749">
        <v>45600</v>
      </c>
      <c r="M1315" s="726">
        <v>46265</v>
      </c>
      <c r="N1315" s="750">
        <v>1.8246575342465754</v>
      </c>
      <c r="O1315" s="747">
        <v>65</v>
      </c>
      <c r="P1315" s="748" t="s">
        <v>600</v>
      </c>
      <c r="Q1315" s="751">
        <v>44488.5</v>
      </c>
      <c r="R1315" s="752">
        <v>47239</v>
      </c>
      <c r="S1315" s="122" t="s">
        <v>777</v>
      </c>
      <c r="T1315" s="122"/>
      <c r="U1315" s="246"/>
      <c r="V1315" s="247"/>
    </row>
    <row r="1316" spans="1:22" x14ac:dyDescent="0.25">
      <c r="A1316" s="747">
        <v>22</v>
      </c>
      <c r="B1316" s="748"/>
      <c r="C1316" s="747"/>
      <c r="D1316" s="747" t="s">
        <v>380</v>
      </c>
      <c r="E1316" s="747" t="s">
        <v>303</v>
      </c>
      <c r="F1316" s="747" t="s">
        <v>611</v>
      </c>
      <c r="G1316" s="747" t="s">
        <v>612</v>
      </c>
      <c r="H1316" s="747" t="s">
        <v>616</v>
      </c>
      <c r="I1316" s="748" t="s">
        <v>304</v>
      </c>
      <c r="J1316" s="747" t="s">
        <v>309</v>
      </c>
      <c r="K1316" s="749">
        <v>45677</v>
      </c>
      <c r="L1316" s="749">
        <v>45677</v>
      </c>
      <c r="M1316" s="726">
        <v>46265</v>
      </c>
      <c r="N1316" s="750">
        <v>1.6136986301369862</v>
      </c>
      <c r="O1316" s="747">
        <v>65</v>
      </c>
      <c r="P1316" s="748" t="s">
        <v>600</v>
      </c>
      <c r="Q1316" s="751">
        <v>52888.5</v>
      </c>
      <c r="R1316" s="752">
        <v>47239</v>
      </c>
      <c r="S1316" s="122" t="s">
        <v>777</v>
      </c>
      <c r="T1316" s="122"/>
      <c r="U1316" s="246"/>
      <c r="V1316" s="247"/>
    </row>
    <row r="1317" spans="1:22" x14ac:dyDescent="0.25">
      <c r="A1317" s="747">
        <v>23</v>
      </c>
      <c r="B1317" s="748"/>
      <c r="C1317" s="747"/>
      <c r="D1317" s="747" t="s">
        <v>384</v>
      </c>
      <c r="E1317" s="747" t="s">
        <v>303</v>
      </c>
      <c r="F1317" s="747" t="s">
        <v>611</v>
      </c>
      <c r="G1317" s="747"/>
      <c r="H1317" s="747"/>
      <c r="I1317" s="748" t="s">
        <v>304</v>
      </c>
      <c r="J1317" s="747" t="s">
        <v>333</v>
      </c>
      <c r="K1317" s="749">
        <v>45831</v>
      </c>
      <c r="L1317" s="749">
        <v>45831</v>
      </c>
      <c r="M1317" s="726">
        <v>46265</v>
      </c>
      <c r="N1317" s="750">
        <v>1.1917808219178083</v>
      </c>
      <c r="O1317" s="747">
        <v>40</v>
      </c>
      <c r="P1317" s="748" t="s">
        <v>600</v>
      </c>
      <c r="Q1317" s="751">
        <v>31888.5</v>
      </c>
      <c r="R1317" s="752">
        <v>47239</v>
      </c>
      <c r="S1317" s="122" t="s">
        <v>777</v>
      </c>
      <c r="T1317" s="122"/>
      <c r="U1317" s="246"/>
      <c r="V1317" s="247"/>
    </row>
    <row r="1318" spans="1:22" x14ac:dyDescent="0.25">
      <c r="A1318" s="748">
        <v>24</v>
      </c>
      <c r="B1318" s="391"/>
      <c r="C1318" s="747"/>
      <c r="D1318" s="747" t="s">
        <v>386</v>
      </c>
      <c r="E1318" s="747" t="s">
        <v>303</v>
      </c>
      <c r="F1318" s="747" t="s">
        <v>620</v>
      </c>
      <c r="G1318" s="747"/>
      <c r="H1318" s="747"/>
      <c r="I1318" s="748" t="s">
        <v>304</v>
      </c>
      <c r="J1318" s="747" t="s">
        <v>333</v>
      </c>
      <c r="K1318" s="749">
        <v>45887</v>
      </c>
      <c r="L1318" s="749">
        <v>45887</v>
      </c>
      <c r="M1318" s="726">
        <v>46265</v>
      </c>
      <c r="N1318" s="753">
        <v>1.0383561643835617</v>
      </c>
      <c r="O1318" s="747"/>
      <c r="P1318" s="748" t="s">
        <v>600</v>
      </c>
      <c r="Q1318" s="740">
        <v>23388.5</v>
      </c>
      <c r="R1318" s="752">
        <v>47239</v>
      </c>
      <c r="S1318" s="122" t="s">
        <v>777</v>
      </c>
      <c r="T1318" s="122"/>
      <c r="U1318" s="246"/>
      <c r="V1318" s="247"/>
    </row>
    <row r="1319" spans="1:22" x14ac:dyDescent="0.25">
      <c r="A1319" s="747">
        <v>25</v>
      </c>
      <c r="B1319" s="391"/>
      <c r="C1319" s="747"/>
      <c r="D1319" s="747" t="s">
        <v>388</v>
      </c>
      <c r="E1319" s="747" t="s">
        <v>303</v>
      </c>
      <c r="F1319" s="747" t="s">
        <v>620</v>
      </c>
      <c r="G1319" s="747"/>
      <c r="H1319" s="747"/>
      <c r="I1319" s="748" t="s">
        <v>389</v>
      </c>
      <c r="J1319" s="747" t="s">
        <v>333</v>
      </c>
      <c r="K1319" s="749">
        <v>45873</v>
      </c>
      <c r="L1319" s="749">
        <v>45873</v>
      </c>
      <c r="M1319" s="726">
        <v>46265</v>
      </c>
      <c r="N1319" s="750">
        <v>1.0767123287671232</v>
      </c>
      <c r="O1319" s="747"/>
      <c r="P1319" s="748" t="s">
        <v>600</v>
      </c>
      <c r="Q1319" s="751">
        <v>31888.5</v>
      </c>
      <c r="R1319" s="752">
        <v>47239</v>
      </c>
      <c r="S1319" s="122" t="s">
        <v>777</v>
      </c>
      <c r="T1319" s="122"/>
      <c r="U1319" s="246"/>
      <c r="V1319" s="247"/>
    </row>
    <row r="1320" spans="1:22" x14ac:dyDescent="0.25">
      <c r="A1320" s="747">
        <v>26</v>
      </c>
      <c r="B1320" s="391"/>
      <c r="C1320" s="747"/>
      <c r="D1320" s="747" t="s">
        <v>391</v>
      </c>
      <c r="E1320" s="747" t="s">
        <v>303</v>
      </c>
      <c r="F1320" s="747" t="s">
        <v>620</v>
      </c>
      <c r="G1320" s="747"/>
      <c r="H1320" s="747"/>
      <c r="I1320" s="748" t="s">
        <v>304</v>
      </c>
      <c r="J1320" s="747" t="s">
        <v>333</v>
      </c>
      <c r="K1320" s="749">
        <v>45901</v>
      </c>
      <c r="L1320" s="749">
        <v>45901</v>
      </c>
      <c r="M1320" s="726">
        <v>46265</v>
      </c>
      <c r="N1320" s="750">
        <v>1</v>
      </c>
      <c r="O1320" s="747"/>
      <c r="P1320" s="748" t="s">
        <v>600</v>
      </c>
      <c r="Q1320" s="751">
        <v>18238.5</v>
      </c>
      <c r="R1320" s="752">
        <v>47239</v>
      </c>
      <c r="S1320" s="122" t="s">
        <v>777</v>
      </c>
      <c r="T1320" s="122"/>
      <c r="U1320" s="246"/>
      <c r="V1320" s="247"/>
    </row>
    <row r="1321" spans="1:22" x14ac:dyDescent="0.25">
      <c r="A1321" s="747">
        <v>27</v>
      </c>
      <c r="B1321" s="391"/>
      <c r="C1321" s="747"/>
      <c r="D1321" s="747" t="s">
        <v>395</v>
      </c>
      <c r="E1321" s="747" t="s">
        <v>303</v>
      </c>
      <c r="F1321" s="747" t="s">
        <v>611</v>
      </c>
      <c r="G1321" s="747"/>
      <c r="H1321" s="747" t="s">
        <v>616</v>
      </c>
      <c r="I1321" s="748" t="s">
        <v>304</v>
      </c>
      <c r="J1321" s="747" t="s">
        <v>333</v>
      </c>
      <c r="K1321" s="749">
        <v>45978</v>
      </c>
      <c r="L1321" s="749">
        <v>45978</v>
      </c>
      <c r="M1321" s="726">
        <v>46265</v>
      </c>
      <c r="N1321" s="750">
        <v>0.78904109589041094</v>
      </c>
      <c r="O1321" s="747"/>
      <c r="P1321" s="748" t="s">
        <v>600</v>
      </c>
      <c r="Q1321" s="751">
        <v>27688.5</v>
      </c>
      <c r="R1321" s="752">
        <v>47239</v>
      </c>
      <c r="S1321" s="122" t="s">
        <v>777</v>
      </c>
      <c r="T1321" s="122"/>
      <c r="U1321" s="246"/>
      <c r="V1321" s="247"/>
    </row>
    <row r="1322" spans="1:22" x14ac:dyDescent="0.25">
      <c r="A1322" s="747">
        <v>28</v>
      </c>
      <c r="B1322" s="391"/>
      <c r="C1322" s="747"/>
      <c r="D1322" s="747" t="s">
        <v>397</v>
      </c>
      <c r="E1322" s="747" t="s">
        <v>303</v>
      </c>
      <c r="F1322" s="747" t="s">
        <v>620</v>
      </c>
      <c r="G1322" s="747"/>
      <c r="H1322" s="747"/>
      <c r="I1322" s="748" t="s">
        <v>304</v>
      </c>
      <c r="J1322" s="747" t="s">
        <v>333</v>
      </c>
      <c r="K1322" s="749">
        <v>46006</v>
      </c>
      <c r="L1322" s="749">
        <v>46006</v>
      </c>
      <c r="M1322" s="726">
        <v>46265</v>
      </c>
      <c r="N1322" s="750">
        <v>0.71232876712328763</v>
      </c>
      <c r="O1322" s="747"/>
      <c r="P1322" s="748" t="s">
        <v>600</v>
      </c>
      <c r="Q1322" s="751">
        <v>31888.5</v>
      </c>
      <c r="R1322" s="752">
        <v>47239</v>
      </c>
      <c r="S1322" s="122" t="s">
        <v>777</v>
      </c>
      <c r="T1322" s="122"/>
      <c r="U1322" s="246"/>
      <c r="V1322" s="247"/>
    </row>
    <row r="1323" spans="1:22" x14ac:dyDescent="0.25">
      <c r="A1323" s="747">
        <v>29</v>
      </c>
      <c r="B1323" s="391"/>
      <c r="C1323" s="747"/>
      <c r="D1323" s="747" t="s">
        <v>399</v>
      </c>
      <c r="E1323" s="747" t="s">
        <v>303</v>
      </c>
      <c r="F1323" s="747" t="s">
        <v>620</v>
      </c>
      <c r="G1323" s="747"/>
      <c r="H1323" s="747"/>
      <c r="I1323" s="748" t="s">
        <v>304</v>
      </c>
      <c r="J1323" s="747" t="s">
        <v>356</v>
      </c>
      <c r="K1323" s="749">
        <v>46006</v>
      </c>
      <c r="L1323" s="749">
        <v>46006</v>
      </c>
      <c r="M1323" s="726">
        <v>46265</v>
      </c>
      <c r="N1323" s="750">
        <v>0.71232876712328763</v>
      </c>
      <c r="O1323" s="747"/>
      <c r="P1323" s="748" t="s">
        <v>600</v>
      </c>
      <c r="Q1323" s="751">
        <v>21388.5</v>
      </c>
      <c r="R1323" s="752">
        <v>47239</v>
      </c>
      <c r="S1323" s="122" t="s">
        <v>777</v>
      </c>
      <c r="T1323" s="122"/>
      <c r="U1323" s="246"/>
      <c r="V1323" s="247"/>
    </row>
    <row r="1324" spans="1:22" x14ac:dyDescent="0.25">
      <c r="A1324" s="747">
        <v>30</v>
      </c>
      <c r="B1324" s="422"/>
      <c r="C1324" s="747"/>
      <c r="D1324" s="747" t="s">
        <v>381</v>
      </c>
      <c r="E1324" s="747"/>
      <c r="F1324" s="747" t="s">
        <v>611</v>
      </c>
      <c r="G1324" s="747" t="s">
        <v>612</v>
      </c>
      <c r="H1324" s="747" t="s">
        <v>616</v>
      </c>
      <c r="I1324" s="748"/>
      <c r="J1324" s="747" t="s">
        <v>309</v>
      </c>
      <c r="K1324" s="749">
        <v>46055</v>
      </c>
      <c r="L1324" s="749">
        <v>46055</v>
      </c>
      <c r="M1324" s="726">
        <v>46265</v>
      </c>
      <c r="N1324" s="750">
        <v>0.57808219178082187</v>
      </c>
      <c r="O1324" s="747"/>
      <c r="P1324" s="748" t="s">
        <v>600</v>
      </c>
      <c r="Q1324" s="751">
        <v>16138.5</v>
      </c>
      <c r="R1324" s="752">
        <v>47239</v>
      </c>
      <c r="S1324" s="122" t="s">
        <v>777</v>
      </c>
      <c r="T1324" s="122"/>
      <c r="U1324" s="246"/>
      <c r="V1324" s="247"/>
    </row>
    <row r="1325" spans="1:22" x14ac:dyDescent="0.25">
      <c r="A1325" s="747">
        <v>31</v>
      </c>
      <c r="B1325" s="422"/>
      <c r="C1325" s="747"/>
      <c r="D1325" s="747" t="s">
        <v>352</v>
      </c>
      <c r="E1325" s="747"/>
      <c r="F1325" s="747" t="s">
        <v>611</v>
      </c>
      <c r="G1325" s="747" t="s">
        <v>612</v>
      </c>
      <c r="H1325" s="747" t="s">
        <v>616</v>
      </c>
      <c r="I1325" s="748"/>
      <c r="J1325" s="747" t="s">
        <v>356</v>
      </c>
      <c r="K1325" s="749">
        <v>46083</v>
      </c>
      <c r="L1325" s="749">
        <v>46083</v>
      </c>
      <c r="M1325" s="726">
        <v>46265</v>
      </c>
      <c r="N1325" s="750">
        <v>0.50136986301369868</v>
      </c>
      <c r="O1325" s="747"/>
      <c r="P1325" s="748" t="s">
        <v>600</v>
      </c>
      <c r="Q1325" s="751">
        <v>16138.5</v>
      </c>
      <c r="R1325" s="752">
        <v>47239</v>
      </c>
      <c r="S1325" s="122" t="s">
        <v>777</v>
      </c>
      <c r="T1325" s="122"/>
      <c r="U1325" s="246"/>
      <c r="V1325" s="247"/>
    </row>
    <row r="1326" spans="1:22" x14ac:dyDescent="0.25">
      <c r="A1326" s="747">
        <v>32</v>
      </c>
      <c r="B1326" s="422"/>
      <c r="C1326" s="747"/>
      <c r="D1326" s="747" t="s">
        <v>414</v>
      </c>
      <c r="E1326" s="747"/>
      <c r="F1326" s="747" t="s">
        <v>620</v>
      </c>
      <c r="G1326" s="747"/>
      <c r="H1326" s="747"/>
      <c r="I1326" s="748"/>
      <c r="J1326" s="747" t="s">
        <v>333</v>
      </c>
      <c r="K1326" s="749">
        <v>46104</v>
      </c>
      <c r="L1326" s="749">
        <v>46104</v>
      </c>
      <c r="M1326" s="726">
        <v>46265</v>
      </c>
      <c r="N1326" s="750">
        <v>0.44383561643835617</v>
      </c>
      <c r="O1326" s="747"/>
      <c r="P1326" s="748" t="s">
        <v>600</v>
      </c>
      <c r="Q1326" s="751">
        <v>35038.5</v>
      </c>
      <c r="R1326" s="752">
        <v>47239</v>
      </c>
      <c r="S1326" s="122" t="s">
        <v>777</v>
      </c>
      <c r="T1326" s="122"/>
      <c r="U1326" s="246"/>
      <c r="V1326" s="247"/>
    </row>
    <row r="1327" spans="1:22" x14ac:dyDescent="0.25">
      <c r="A1327" s="747">
        <v>33</v>
      </c>
      <c r="B1327" s="422"/>
      <c r="C1327" s="747"/>
      <c r="D1327" s="747" t="s">
        <v>648</v>
      </c>
      <c r="E1327" s="747"/>
      <c r="F1327" s="747"/>
      <c r="G1327" s="747"/>
      <c r="H1327" s="747"/>
      <c r="I1327" s="748"/>
      <c r="J1327" s="747" t="s">
        <v>650</v>
      </c>
      <c r="K1327" s="749">
        <v>46155</v>
      </c>
      <c r="L1327" s="749"/>
      <c r="M1327" s="726"/>
      <c r="N1327" s="750">
        <v>2.7397260273972603E-3</v>
      </c>
      <c r="O1327" s="747"/>
      <c r="P1327" s="748" t="s">
        <v>600</v>
      </c>
      <c r="Q1327" s="751">
        <v>37138.5</v>
      </c>
      <c r="R1327" s="752">
        <v>47239</v>
      </c>
      <c r="S1327" s="122" t="s">
        <v>777</v>
      </c>
      <c r="T1327" s="122"/>
      <c r="U1327" s="246"/>
      <c r="V1327" s="247"/>
    </row>
    <row r="1328" spans="1:22" x14ac:dyDescent="0.25">
      <c r="A1328" s="747">
        <v>34</v>
      </c>
      <c r="B1328" s="422"/>
      <c r="C1328" s="747"/>
      <c r="D1328" s="747" t="s">
        <v>649</v>
      </c>
      <c r="E1328" s="747"/>
      <c r="F1328" s="747"/>
      <c r="G1328" s="747"/>
      <c r="H1328" s="747"/>
      <c r="I1328" s="748"/>
      <c r="J1328" s="747" t="s">
        <v>650</v>
      </c>
      <c r="K1328" s="749">
        <v>46132</v>
      </c>
      <c r="L1328" s="749"/>
      <c r="M1328" s="726"/>
      <c r="N1328" s="750">
        <v>2.7397260273972603E-3</v>
      </c>
      <c r="O1328" s="747"/>
      <c r="P1328" s="748" t="s">
        <v>600</v>
      </c>
      <c r="Q1328" s="751">
        <v>40288.5</v>
      </c>
      <c r="R1328" s="752">
        <v>47239</v>
      </c>
      <c r="S1328" s="122" t="s">
        <v>777</v>
      </c>
      <c r="T1328" s="122"/>
      <c r="U1328" s="246"/>
      <c r="V1328" s="247"/>
    </row>
    <row r="1329" spans="1:22" x14ac:dyDescent="0.25">
      <c r="A1329" s="747">
        <v>35</v>
      </c>
      <c r="B1329" s="748"/>
      <c r="C1329" s="747"/>
      <c r="D1329" s="747" t="s">
        <v>416</v>
      </c>
      <c r="E1329" s="747"/>
      <c r="F1329" s="747" t="s">
        <v>611</v>
      </c>
      <c r="G1329" s="747"/>
      <c r="H1329" s="747"/>
      <c r="I1329" s="748"/>
      <c r="J1329" s="747"/>
      <c r="K1329" s="749">
        <v>46211</v>
      </c>
      <c r="L1329" s="749"/>
      <c r="M1329" s="726"/>
      <c r="N1329" s="747"/>
      <c r="O1329" s="747"/>
      <c r="P1329" s="748" t="s">
        <v>600</v>
      </c>
      <c r="Q1329" s="751">
        <v>40288.5</v>
      </c>
      <c r="R1329" s="752">
        <v>47239</v>
      </c>
      <c r="S1329" s="122" t="s">
        <v>777</v>
      </c>
      <c r="T1329" s="122"/>
      <c r="U1329" s="246"/>
      <c r="V1329" s="247"/>
    </row>
    <row r="1330" spans="1:22" x14ac:dyDescent="0.25">
      <c r="A1330" s="763">
        <v>1</v>
      </c>
      <c r="B1330" s="764"/>
      <c r="C1330" s="763"/>
      <c r="D1330" s="763" t="s">
        <v>302</v>
      </c>
      <c r="E1330" s="763" t="s">
        <v>303</v>
      </c>
      <c r="F1330" s="763" t="s">
        <v>611</v>
      </c>
      <c r="G1330" s="763" t="s">
        <v>612</v>
      </c>
      <c r="H1330" s="763"/>
      <c r="I1330" s="764" t="s">
        <v>304</v>
      </c>
      <c r="J1330" s="763" t="s">
        <v>305</v>
      </c>
      <c r="K1330" s="765">
        <v>44566</v>
      </c>
      <c r="L1330" s="765">
        <v>45170</v>
      </c>
      <c r="M1330" s="726">
        <v>46265</v>
      </c>
      <c r="N1330" s="766">
        <v>3.0027397260273974</v>
      </c>
      <c r="O1330" s="763">
        <v>65</v>
      </c>
      <c r="P1330" s="764" t="s">
        <v>600</v>
      </c>
      <c r="Q1330" s="767">
        <v>33988.5</v>
      </c>
      <c r="R1330" s="768">
        <v>47270</v>
      </c>
      <c r="S1330" s="122" t="s">
        <v>777</v>
      </c>
      <c r="T1330" s="423">
        <v>510559.0575</v>
      </c>
      <c r="U1330" s="246"/>
      <c r="V1330" s="247"/>
    </row>
    <row r="1331" spans="1:22" x14ac:dyDescent="0.25">
      <c r="A1331" s="763">
        <v>2</v>
      </c>
      <c r="B1331" s="764"/>
      <c r="C1331" s="763"/>
      <c r="D1331" s="763" t="s">
        <v>308</v>
      </c>
      <c r="E1331" s="763" t="s">
        <v>303</v>
      </c>
      <c r="F1331" s="763" t="s">
        <v>611</v>
      </c>
      <c r="G1331" s="763" t="s">
        <v>612</v>
      </c>
      <c r="H1331" s="763" t="s">
        <v>616</v>
      </c>
      <c r="I1331" s="764" t="s">
        <v>304</v>
      </c>
      <c r="J1331" s="763" t="s">
        <v>309</v>
      </c>
      <c r="K1331" s="765">
        <v>44571</v>
      </c>
      <c r="L1331" s="765">
        <v>45170</v>
      </c>
      <c r="M1331" s="726">
        <v>46265</v>
      </c>
      <c r="N1331" s="766">
        <v>3.0027397260273974</v>
      </c>
      <c r="O1331" s="763">
        <v>68</v>
      </c>
      <c r="P1331" s="764" t="s">
        <v>600</v>
      </c>
      <c r="Q1331" s="767">
        <v>55116.6</v>
      </c>
      <c r="R1331" s="768">
        <v>47270</v>
      </c>
      <c r="S1331" s="122" t="s">
        <v>777</v>
      </c>
      <c r="T1331" s="122"/>
      <c r="U1331" s="246"/>
      <c r="V1331" s="247"/>
    </row>
    <row r="1332" spans="1:22" x14ac:dyDescent="0.25">
      <c r="A1332" s="764">
        <v>3</v>
      </c>
      <c r="B1332" s="764"/>
      <c r="C1332" s="763"/>
      <c r="D1332" s="763" t="s">
        <v>312</v>
      </c>
      <c r="E1332" s="763" t="s">
        <v>303</v>
      </c>
      <c r="F1332" s="763" t="s">
        <v>611</v>
      </c>
      <c r="G1332" s="763" t="s">
        <v>612</v>
      </c>
      <c r="H1332" s="763"/>
      <c r="I1332" s="764" t="s">
        <v>304</v>
      </c>
      <c r="J1332" s="763" t="s">
        <v>305</v>
      </c>
      <c r="K1332" s="765">
        <v>44571</v>
      </c>
      <c r="L1332" s="765">
        <v>45170</v>
      </c>
      <c r="M1332" s="726">
        <v>46265</v>
      </c>
      <c r="N1332" s="769">
        <v>3.0027397260273974</v>
      </c>
      <c r="O1332" s="764">
        <v>68</v>
      </c>
      <c r="P1332" s="764" t="s">
        <v>600</v>
      </c>
      <c r="Q1332" s="767">
        <v>45390.45</v>
      </c>
      <c r="R1332" s="768">
        <v>47270</v>
      </c>
      <c r="S1332" s="122" t="s">
        <v>928</v>
      </c>
      <c r="T1332" s="122"/>
      <c r="U1332" s="246"/>
      <c r="V1332" s="247"/>
    </row>
    <row r="1333" spans="1:22" x14ac:dyDescent="0.25">
      <c r="A1333" s="764">
        <v>4</v>
      </c>
      <c r="B1333" s="764"/>
      <c r="C1333" s="763"/>
      <c r="D1333" s="763" t="s">
        <v>315</v>
      </c>
      <c r="E1333" s="763" t="s">
        <v>303</v>
      </c>
      <c r="F1333" s="763" t="s">
        <v>611</v>
      </c>
      <c r="G1333" s="763" t="s">
        <v>612</v>
      </c>
      <c r="H1333" s="763"/>
      <c r="I1333" s="764" t="s">
        <v>304</v>
      </c>
      <c r="J1333" s="763" t="s">
        <v>316</v>
      </c>
      <c r="K1333" s="765">
        <v>44571</v>
      </c>
      <c r="L1333" s="765">
        <v>45170</v>
      </c>
      <c r="M1333" s="726">
        <v>46265</v>
      </c>
      <c r="N1333" s="769">
        <v>3.0027397260273974</v>
      </c>
      <c r="O1333" s="770">
        <v>68</v>
      </c>
      <c r="P1333" s="770" t="s">
        <v>600</v>
      </c>
      <c r="Q1333" s="767">
        <v>47355</v>
      </c>
      <c r="R1333" s="768">
        <v>47270</v>
      </c>
      <c r="S1333" s="122" t="s">
        <v>777</v>
      </c>
      <c r="T1333" s="122"/>
      <c r="U1333" s="246"/>
      <c r="V1333" s="247"/>
    </row>
    <row r="1334" spans="1:22" x14ac:dyDescent="0.25">
      <c r="A1334" s="763">
        <v>5</v>
      </c>
      <c r="B1334" s="764"/>
      <c r="C1334" s="763"/>
      <c r="D1334" s="763" t="s">
        <v>319</v>
      </c>
      <c r="E1334" s="763" t="s">
        <v>303</v>
      </c>
      <c r="F1334" s="763" t="s">
        <v>611</v>
      </c>
      <c r="G1334" s="763" t="s">
        <v>612</v>
      </c>
      <c r="H1334" s="763" t="s">
        <v>616</v>
      </c>
      <c r="I1334" s="764" t="s">
        <v>304</v>
      </c>
      <c r="J1334" s="763" t="s">
        <v>309</v>
      </c>
      <c r="K1334" s="765">
        <v>44571</v>
      </c>
      <c r="L1334" s="765">
        <v>45170</v>
      </c>
      <c r="M1334" s="726">
        <v>46265</v>
      </c>
      <c r="N1334" s="769">
        <v>3.0027397260273974</v>
      </c>
      <c r="O1334" s="764">
        <v>65</v>
      </c>
      <c r="P1334" s="764" t="s">
        <v>600</v>
      </c>
      <c r="Q1334" s="767">
        <v>21750.75</v>
      </c>
      <c r="R1334" s="768">
        <v>47270</v>
      </c>
      <c r="S1334" s="122" t="s">
        <v>777</v>
      </c>
      <c r="T1334" s="122"/>
      <c r="U1334" s="246"/>
      <c r="V1334" s="247"/>
    </row>
    <row r="1335" spans="1:22" x14ac:dyDescent="0.25">
      <c r="A1335" s="763">
        <v>6</v>
      </c>
      <c r="B1335" s="764"/>
      <c r="C1335" s="763"/>
      <c r="D1335" s="763" t="s">
        <v>325</v>
      </c>
      <c r="E1335" s="763" t="s">
        <v>303</v>
      </c>
      <c r="F1335" s="763" t="s">
        <v>611</v>
      </c>
      <c r="G1335" s="763" t="s">
        <v>612</v>
      </c>
      <c r="H1335" s="763" t="s">
        <v>619</v>
      </c>
      <c r="I1335" s="764" t="s">
        <v>304</v>
      </c>
      <c r="J1335" s="763" t="s">
        <v>305</v>
      </c>
      <c r="K1335" s="765">
        <v>44571</v>
      </c>
      <c r="L1335" s="765">
        <v>45170</v>
      </c>
      <c r="M1335" s="726">
        <v>46265</v>
      </c>
      <c r="N1335" s="766">
        <v>3.0027397260273974</v>
      </c>
      <c r="O1335" s="763">
        <v>60</v>
      </c>
      <c r="P1335" s="764" t="s">
        <v>600</v>
      </c>
      <c r="Q1335" s="767">
        <v>40461.75</v>
      </c>
      <c r="R1335" s="768">
        <v>47270</v>
      </c>
      <c r="S1335" s="122" t="s">
        <v>777</v>
      </c>
      <c r="T1335" s="122"/>
      <c r="U1335" s="246"/>
      <c r="V1335" s="247"/>
    </row>
    <row r="1336" spans="1:22" x14ac:dyDescent="0.25">
      <c r="A1336" s="763">
        <v>7</v>
      </c>
      <c r="B1336" s="764"/>
      <c r="C1336" s="763"/>
      <c r="D1336" s="763" t="s">
        <v>328</v>
      </c>
      <c r="E1336" s="763" t="s">
        <v>303</v>
      </c>
      <c r="F1336" s="763" t="s">
        <v>611</v>
      </c>
      <c r="G1336" s="763" t="s">
        <v>612</v>
      </c>
      <c r="H1336" s="763" t="s">
        <v>621</v>
      </c>
      <c r="I1336" s="764" t="s">
        <v>304</v>
      </c>
      <c r="J1336" s="763" t="s">
        <v>329</v>
      </c>
      <c r="K1336" s="765">
        <v>44571</v>
      </c>
      <c r="L1336" s="765">
        <v>45170</v>
      </c>
      <c r="M1336" s="726">
        <v>46265</v>
      </c>
      <c r="N1336" s="766">
        <v>3.0027397260273974</v>
      </c>
      <c r="O1336" s="763">
        <v>48</v>
      </c>
      <c r="P1336" s="764" t="s">
        <v>600</v>
      </c>
      <c r="Q1336" s="767">
        <v>5587.7955000000002</v>
      </c>
      <c r="R1336" s="768">
        <v>47270</v>
      </c>
      <c r="S1336" s="122" t="s">
        <v>777</v>
      </c>
      <c r="T1336" s="122"/>
      <c r="U1336" s="246"/>
      <c r="V1336" s="247"/>
    </row>
    <row r="1337" spans="1:22" x14ac:dyDescent="0.25">
      <c r="A1337" s="763">
        <v>8</v>
      </c>
      <c r="B1337" s="764"/>
      <c r="C1337" s="763"/>
      <c r="D1337" s="763" t="s">
        <v>332</v>
      </c>
      <c r="E1337" s="763" t="s">
        <v>303</v>
      </c>
      <c r="F1337" s="763" t="s">
        <v>611</v>
      </c>
      <c r="G1337" s="763" t="s">
        <v>612</v>
      </c>
      <c r="H1337" s="763" t="s">
        <v>621</v>
      </c>
      <c r="I1337" s="764" t="s">
        <v>304</v>
      </c>
      <c r="J1337" s="763" t="s">
        <v>333</v>
      </c>
      <c r="K1337" s="765">
        <v>44566</v>
      </c>
      <c r="L1337" s="765">
        <v>45170</v>
      </c>
      <c r="M1337" s="726">
        <v>46265</v>
      </c>
      <c r="N1337" s="766">
        <v>3.0027397260273974</v>
      </c>
      <c r="O1337" s="763">
        <v>35</v>
      </c>
      <c r="P1337" s="764" t="s">
        <v>600</v>
      </c>
      <c r="Q1337" s="767">
        <v>12988.5</v>
      </c>
      <c r="R1337" s="768">
        <v>47270</v>
      </c>
      <c r="S1337" s="122" t="s">
        <v>777</v>
      </c>
      <c r="T1337" s="122"/>
      <c r="U1337" s="246"/>
      <c r="V1337" s="247"/>
    </row>
    <row r="1338" spans="1:22" x14ac:dyDescent="0.25">
      <c r="A1338" s="763">
        <v>9</v>
      </c>
      <c r="B1338" s="764"/>
      <c r="C1338" s="763"/>
      <c r="D1338" s="763" t="s">
        <v>308</v>
      </c>
      <c r="E1338" s="763" t="s">
        <v>303</v>
      </c>
      <c r="F1338" s="763" t="s">
        <v>620</v>
      </c>
      <c r="G1338" s="763"/>
      <c r="H1338" s="763"/>
      <c r="I1338" s="764" t="s">
        <v>336</v>
      </c>
      <c r="J1338" s="763" t="s">
        <v>337</v>
      </c>
      <c r="K1338" s="765">
        <v>44566</v>
      </c>
      <c r="L1338" s="765">
        <v>45170</v>
      </c>
      <c r="M1338" s="726">
        <v>46265</v>
      </c>
      <c r="N1338" s="766">
        <v>3.0027397260273974</v>
      </c>
      <c r="O1338" s="763">
        <v>59</v>
      </c>
      <c r="P1338" s="764" t="s">
        <v>600</v>
      </c>
      <c r="Q1338" s="767">
        <v>69688.5</v>
      </c>
      <c r="R1338" s="768">
        <v>47270</v>
      </c>
      <c r="S1338" s="122" t="s">
        <v>777</v>
      </c>
      <c r="T1338" s="122"/>
      <c r="U1338" s="246"/>
      <c r="V1338" s="247"/>
    </row>
    <row r="1339" spans="1:22" x14ac:dyDescent="0.25">
      <c r="A1339" s="763">
        <v>10</v>
      </c>
      <c r="B1339" s="764"/>
      <c r="C1339" s="763"/>
      <c r="D1339" s="763" t="s">
        <v>340</v>
      </c>
      <c r="E1339" s="763" t="s">
        <v>303</v>
      </c>
      <c r="F1339" s="763" t="s">
        <v>620</v>
      </c>
      <c r="G1339" s="763"/>
      <c r="H1339" s="763"/>
      <c r="I1339" s="764" t="s">
        <v>304</v>
      </c>
      <c r="J1339" s="763" t="s">
        <v>305</v>
      </c>
      <c r="K1339" s="765">
        <v>44571</v>
      </c>
      <c r="L1339" s="765">
        <v>45170</v>
      </c>
      <c r="M1339" s="726">
        <v>46265</v>
      </c>
      <c r="N1339" s="766">
        <v>3.0027397260273974</v>
      </c>
      <c r="O1339" s="763">
        <v>52</v>
      </c>
      <c r="P1339" s="764" t="s">
        <v>600</v>
      </c>
      <c r="Q1339" s="767">
        <v>6688.5</v>
      </c>
      <c r="R1339" s="768">
        <v>47270</v>
      </c>
      <c r="S1339" s="122" t="s">
        <v>777</v>
      </c>
      <c r="T1339" s="122"/>
      <c r="U1339" s="246"/>
      <c r="V1339" s="247"/>
    </row>
    <row r="1340" spans="1:22" x14ac:dyDescent="0.25">
      <c r="A1340" s="763">
        <v>11</v>
      </c>
      <c r="B1340" s="764"/>
      <c r="C1340" s="763"/>
      <c r="D1340" s="763" t="s">
        <v>343</v>
      </c>
      <c r="E1340" s="763" t="s">
        <v>303</v>
      </c>
      <c r="F1340" s="763" t="s">
        <v>611</v>
      </c>
      <c r="G1340" s="763" t="s">
        <v>612</v>
      </c>
      <c r="H1340" s="763" t="s">
        <v>616</v>
      </c>
      <c r="I1340" s="764" t="s">
        <v>304</v>
      </c>
      <c r="J1340" s="763" t="s">
        <v>316</v>
      </c>
      <c r="K1340" s="765">
        <v>44571</v>
      </c>
      <c r="L1340" s="765">
        <v>45170</v>
      </c>
      <c r="M1340" s="726">
        <v>46265</v>
      </c>
      <c r="N1340" s="766">
        <v>3.0027397260273974</v>
      </c>
      <c r="O1340" s="763">
        <v>63</v>
      </c>
      <c r="P1340" s="764" t="s">
        <v>600</v>
      </c>
      <c r="Q1340" s="767">
        <v>38811.15</v>
      </c>
      <c r="R1340" s="768">
        <v>47270</v>
      </c>
      <c r="S1340" s="122" t="s">
        <v>777</v>
      </c>
      <c r="T1340" s="122"/>
      <c r="U1340" s="246"/>
      <c r="V1340" s="247"/>
    </row>
    <row r="1341" spans="1:22" x14ac:dyDescent="0.25">
      <c r="A1341" s="763">
        <v>12</v>
      </c>
      <c r="B1341" s="764"/>
      <c r="C1341" s="763"/>
      <c r="D1341" s="763" t="s">
        <v>346</v>
      </c>
      <c r="E1341" s="763" t="s">
        <v>303</v>
      </c>
      <c r="F1341" s="763" t="s">
        <v>611</v>
      </c>
      <c r="G1341" s="763" t="s">
        <v>612</v>
      </c>
      <c r="H1341" s="763"/>
      <c r="I1341" s="764" t="s">
        <v>304</v>
      </c>
      <c r="J1341" s="763" t="s">
        <v>333</v>
      </c>
      <c r="K1341" s="765">
        <v>44608</v>
      </c>
      <c r="L1341" s="765">
        <v>45170</v>
      </c>
      <c r="M1341" s="726">
        <v>46265</v>
      </c>
      <c r="N1341" s="766">
        <v>3.0027397260273974</v>
      </c>
      <c r="O1341" s="763">
        <v>66</v>
      </c>
      <c r="P1341" s="764" t="s">
        <v>600</v>
      </c>
      <c r="Q1341" s="767">
        <v>45013.5</v>
      </c>
      <c r="R1341" s="768">
        <v>47270</v>
      </c>
      <c r="S1341" s="122" t="s">
        <v>777</v>
      </c>
      <c r="T1341" s="122"/>
      <c r="U1341" s="246"/>
      <c r="V1341" s="247"/>
    </row>
    <row r="1342" spans="1:22" x14ac:dyDescent="0.25">
      <c r="A1342" s="763">
        <v>13</v>
      </c>
      <c r="B1342" s="764"/>
      <c r="C1342" s="763"/>
      <c r="D1342" s="763" t="s">
        <v>349</v>
      </c>
      <c r="E1342" s="763" t="s">
        <v>303</v>
      </c>
      <c r="F1342" s="763" t="s">
        <v>620</v>
      </c>
      <c r="G1342" s="763"/>
      <c r="H1342" s="763"/>
      <c r="I1342" s="764" t="s">
        <v>304</v>
      </c>
      <c r="J1342" s="763" t="s">
        <v>333</v>
      </c>
      <c r="K1342" s="765">
        <v>44816</v>
      </c>
      <c r="L1342" s="765">
        <v>45170</v>
      </c>
      <c r="M1342" s="726">
        <v>46265</v>
      </c>
      <c r="N1342" s="766">
        <v>3.0027397260273974</v>
      </c>
      <c r="O1342" s="763">
        <v>55</v>
      </c>
      <c r="P1342" s="764" t="s">
        <v>600</v>
      </c>
      <c r="Q1342" s="767">
        <v>26638.5</v>
      </c>
      <c r="R1342" s="768">
        <v>47270</v>
      </c>
      <c r="S1342" s="122" t="s">
        <v>777</v>
      </c>
      <c r="T1342" s="122"/>
      <c r="U1342" s="246"/>
      <c r="V1342" s="247"/>
    </row>
    <row r="1343" spans="1:22" x14ac:dyDescent="0.25">
      <c r="A1343" s="763">
        <v>14</v>
      </c>
      <c r="B1343" s="764"/>
      <c r="C1343" s="763"/>
      <c r="D1343" s="763" t="s">
        <v>352</v>
      </c>
      <c r="E1343" s="763" t="s">
        <v>303</v>
      </c>
      <c r="F1343" s="763" t="s">
        <v>611</v>
      </c>
      <c r="G1343" s="763" t="s">
        <v>612</v>
      </c>
      <c r="H1343" s="763"/>
      <c r="I1343" s="764" t="s">
        <v>304</v>
      </c>
      <c r="J1343" s="763" t="s">
        <v>333</v>
      </c>
      <c r="K1343" s="765">
        <v>44809</v>
      </c>
      <c r="L1343" s="765">
        <v>45170</v>
      </c>
      <c r="M1343" s="726">
        <v>46265</v>
      </c>
      <c r="N1343" s="766">
        <v>3.0027397260273974</v>
      </c>
      <c r="O1343" s="763">
        <v>38</v>
      </c>
      <c r="P1343" s="764" t="s">
        <v>600</v>
      </c>
      <c r="Q1343" s="767">
        <v>26638.5</v>
      </c>
      <c r="R1343" s="768">
        <v>47270</v>
      </c>
      <c r="S1343" s="122" t="s">
        <v>777</v>
      </c>
      <c r="T1343" s="122"/>
      <c r="U1343" s="246"/>
      <c r="V1343" s="247"/>
    </row>
    <row r="1344" spans="1:22" x14ac:dyDescent="0.25">
      <c r="A1344" s="763">
        <v>15</v>
      </c>
      <c r="B1344" s="764"/>
      <c r="C1344" s="763"/>
      <c r="D1344" s="763" t="s">
        <v>355</v>
      </c>
      <c r="E1344" s="763" t="s">
        <v>303</v>
      </c>
      <c r="F1344" s="763" t="s">
        <v>620</v>
      </c>
      <c r="G1344" s="763"/>
      <c r="H1344" s="763"/>
      <c r="I1344" s="764" t="s">
        <v>304</v>
      </c>
      <c r="J1344" s="763" t="s">
        <v>356</v>
      </c>
      <c r="K1344" s="765">
        <v>44831</v>
      </c>
      <c r="L1344" s="765">
        <v>45170</v>
      </c>
      <c r="M1344" s="726">
        <v>46265</v>
      </c>
      <c r="N1344" s="766">
        <v>3.0027397260273974</v>
      </c>
      <c r="O1344" s="763">
        <v>39</v>
      </c>
      <c r="P1344" s="764" t="s">
        <v>600</v>
      </c>
      <c r="Q1344" s="767">
        <v>26638.5</v>
      </c>
      <c r="R1344" s="768">
        <v>47270</v>
      </c>
      <c r="S1344" s="122" t="s">
        <v>777</v>
      </c>
      <c r="T1344" s="122"/>
      <c r="U1344" s="246"/>
      <c r="V1344" s="247"/>
    </row>
    <row r="1345" spans="1:22" x14ac:dyDescent="0.25">
      <c r="A1345" s="763">
        <v>16</v>
      </c>
      <c r="B1345" s="764"/>
      <c r="C1345" s="763"/>
      <c r="D1345" s="763" t="s">
        <v>359</v>
      </c>
      <c r="E1345" s="763" t="s">
        <v>303</v>
      </c>
      <c r="F1345" s="763" t="s">
        <v>620</v>
      </c>
      <c r="G1345" s="763"/>
      <c r="H1345" s="763"/>
      <c r="I1345" s="764" t="s">
        <v>304</v>
      </c>
      <c r="J1345" s="763" t="s">
        <v>333</v>
      </c>
      <c r="K1345" s="765">
        <v>44970</v>
      </c>
      <c r="L1345" s="765">
        <v>45170</v>
      </c>
      <c r="M1345" s="726">
        <v>46265</v>
      </c>
      <c r="N1345" s="766">
        <v>3.0027397260273974</v>
      </c>
      <c r="O1345" s="763">
        <v>39</v>
      </c>
      <c r="P1345" s="764" t="s">
        <v>600</v>
      </c>
      <c r="Q1345" s="767">
        <v>21388.5</v>
      </c>
      <c r="R1345" s="768">
        <v>47270</v>
      </c>
      <c r="S1345" s="122" t="s">
        <v>777</v>
      </c>
      <c r="T1345" s="122"/>
      <c r="U1345" s="246"/>
      <c r="V1345" s="247"/>
    </row>
    <row r="1346" spans="1:22" x14ac:dyDescent="0.25">
      <c r="A1346" s="764">
        <v>17</v>
      </c>
      <c r="B1346" s="764"/>
      <c r="C1346" s="763"/>
      <c r="D1346" s="763" t="s">
        <v>362</v>
      </c>
      <c r="E1346" s="763" t="s">
        <v>303</v>
      </c>
      <c r="F1346" s="763" t="s">
        <v>620</v>
      </c>
      <c r="G1346" s="763"/>
      <c r="H1346" s="763"/>
      <c r="I1346" s="764" t="s">
        <v>304</v>
      </c>
      <c r="J1346" s="763" t="s">
        <v>305</v>
      </c>
      <c r="K1346" s="765">
        <v>45152</v>
      </c>
      <c r="L1346" s="765">
        <v>45170</v>
      </c>
      <c r="M1346" s="726">
        <v>46265</v>
      </c>
      <c r="N1346" s="769">
        <v>3.0027397260273974</v>
      </c>
      <c r="O1346" s="764">
        <v>45</v>
      </c>
      <c r="P1346" s="764" t="s">
        <v>600</v>
      </c>
      <c r="Q1346" s="740">
        <v>29138.5</v>
      </c>
      <c r="R1346" s="768">
        <v>47270</v>
      </c>
      <c r="S1346" s="122" t="s">
        <v>777</v>
      </c>
      <c r="T1346" s="122"/>
      <c r="U1346" s="246"/>
      <c r="V1346" s="247"/>
    </row>
    <row r="1347" spans="1:22" x14ac:dyDescent="0.25">
      <c r="A1347" s="763">
        <v>18</v>
      </c>
      <c r="B1347" s="764"/>
      <c r="C1347" s="763"/>
      <c r="D1347" s="763" t="s">
        <v>359</v>
      </c>
      <c r="E1347" s="763" t="s">
        <v>303</v>
      </c>
      <c r="F1347" s="763" t="s">
        <v>611</v>
      </c>
      <c r="G1347" s="763" t="s">
        <v>612</v>
      </c>
      <c r="H1347" s="763" t="s">
        <v>616</v>
      </c>
      <c r="I1347" s="764" t="s">
        <v>304</v>
      </c>
      <c r="J1347" s="763" t="s">
        <v>333</v>
      </c>
      <c r="K1347" s="765">
        <v>45236</v>
      </c>
      <c r="L1347" s="765">
        <v>45236</v>
      </c>
      <c r="M1347" s="726">
        <v>46265</v>
      </c>
      <c r="N1347" s="766">
        <v>2.8219178082191783</v>
      </c>
      <c r="O1347" s="763">
        <v>37</v>
      </c>
      <c r="P1347" s="764" t="s">
        <v>600</v>
      </c>
      <c r="Q1347" s="767">
        <v>25063.5</v>
      </c>
      <c r="R1347" s="768">
        <v>47270</v>
      </c>
      <c r="S1347" s="122" t="s">
        <v>777</v>
      </c>
      <c r="T1347" s="122"/>
      <c r="U1347" s="246"/>
      <c r="V1347" s="247"/>
    </row>
    <row r="1348" spans="1:22" x14ac:dyDescent="0.25">
      <c r="A1348" s="763">
        <v>19</v>
      </c>
      <c r="B1348" s="764"/>
      <c r="C1348" s="763"/>
      <c r="D1348" s="763" t="s">
        <v>367</v>
      </c>
      <c r="E1348" s="763" t="s">
        <v>303</v>
      </c>
      <c r="F1348" s="763" t="s">
        <v>611</v>
      </c>
      <c r="G1348" s="763" t="s">
        <v>612</v>
      </c>
      <c r="H1348" s="763"/>
      <c r="I1348" s="764" t="s">
        <v>304</v>
      </c>
      <c r="J1348" s="763" t="s">
        <v>368</v>
      </c>
      <c r="K1348" s="765">
        <v>45411</v>
      </c>
      <c r="L1348" s="765">
        <v>45411</v>
      </c>
      <c r="M1348" s="726">
        <v>46265</v>
      </c>
      <c r="N1348" s="766">
        <v>2.3424657534246576</v>
      </c>
      <c r="O1348" s="763">
        <v>59</v>
      </c>
      <c r="P1348" s="764" t="s">
        <v>600</v>
      </c>
      <c r="Q1348" s="767">
        <v>68638.5</v>
      </c>
      <c r="R1348" s="768">
        <v>47270</v>
      </c>
      <c r="S1348" s="122" t="s">
        <v>777</v>
      </c>
      <c r="T1348" s="122"/>
      <c r="U1348" s="246"/>
      <c r="V1348" s="247"/>
    </row>
    <row r="1349" spans="1:22" x14ac:dyDescent="0.25">
      <c r="A1349" s="763">
        <v>20</v>
      </c>
      <c r="B1349" s="764"/>
      <c r="C1349" s="763"/>
      <c r="D1349" s="763" t="s">
        <v>371</v>
      </c>
      <c r="E1349" s="763" t="s">
        <v>303</v>
      </c>
      <c r="F1349" s="763" t="s">
        <v>611</v>
      </c>
      <c r="G1349" s="763"/>
      <c r="H1349" s="763" t="s">
        <v>621</v>
      </c>
      <c r="I1349" s="764" t="s">
        <v>304</v>
      </c>
      <c r="J1349" s="763" t="s">
        <v>333</v>
      </c>
      <c r="K1349" s="765">
        <v>45454</v>
      </c>
      <c r="L1349" s="765">
        <v>45454</v>
      </c>
      <c r="M1349" s="726">
        <v>46265</v>
      </c>
      <c r="N1349" s="766">
        <v>2.2246575342465755</v>
      </c>
      <c r="O1349" s="763">
        <v>38</v>
      </c>
      <c r="P1349" s="764" t="s">
        <v>600</v>
      </c>
      <c r="Q1349" s="767">
        <v>35038.5</v>
      </c>
      <c r="R1349" s="768">
        <v>47270</v>
      </c>
      <c r="S1349" s="122" t="s">
        <v>777</v>
      </c>
      <c r="T1349" s="122"/>
      <c r="U1349" s="246"/>
      <c r="V1349" s="247"/>
    </row>
    <row r="1350" spans="1:22" x14ac:dyDescent="0.25">
      <c r="A1350" s="763">
        <v>21</v>
      </c>
      <c r="B1350" s="764"/>
      <c r="C1350" s="763"/>
      <c r="D1350" s="763" t="s">
        <v>374</v>
      </c>
      <c r="E1350" s="763" t="s">
        <v>303</v>
      </c>
      <c r="F1350" s="763" t="s">
        <v>620</v>
      </c>
      <c r="G1350" s="763"/>
      <c r="H1350" s="763"/>
      <c r="I1350" s="764" t="s">
        <v>304</v>
      </c>
      <c r="J1350" s="763" t="s">
        <v>333</v>
      </c>
      <c r="K1350" s="765">
        <v>45600</v>
      </c>
      <c r="L1350" s="765">
        <v>45600</v>
      </c>
      <c r="M1350" s="726">
        <v>46265</v>
      </c>
      <c r="N1350" s="766">
        <v>1.8246575342465754</v>
      </c>
      <c r="O1350" s="763">
        <v>65</v>
      </c>
      <c r="P1350" s="764" t="s">
        <v>600</v>
      </c>
      <c r="Q1350" s="767">
        <v>44488.5</v>
      </c>
      <c r="R1350" s="768">
        <v>47270</v>
      </c>
      <c r="S1350" s="122" t="s">
        <v>777</v>
      </c>
      <c r="T1350" s="122"/>
      <c r="U1350" s="246"/>
      <c r="V1350" s="247"/>
    </row>
    <row r="1351" spans="1:22" x14ac:dyDescent="0.25">
      <c r="A1351" s="763">
        <v>22</v>
      </c>
      <c r="B1351" s="764"/>
      <c r="C1351" s="763"/>
      <c r="D1351" s="763" t="s">
        <v>380</v>
      </c>
      <c r="E1351" s="763" t="s">
        <v>303</v>
      </c>
      <c r="F1351" s="763" t="s">
        <v>611</v>
      </c>
      <c r="G1351" s="763" t="s">
        <v>612</v>
      </c>
      <c r="H1351" s="763" t="s">
        <v>616</v>
      </c>
      <c r="I1351" s="764" t="s">
        <v>304</v>
      </c>
      <c r="J1351" s="763" t="s">
        <v>309</v>
      </c>
      <c r="K1351" s="765">
        <v>45677</v>
      </c>
      <c r="L1351" s="765">
        <v>45677</v>
      </c>
      <c r="M1351" s="726">
        <v>46265</v>
      </c>
      <c r="N1351" s="766">
        <v>1.6136986301369862</v>
      </c>
      <c r="O1351" s="763">
        <v>65</v>
      </c>
      <c r="P1351" s="764" t="s">
        <v>600</v>
      </c>
      <c r="Q1351" s="767">
        <v>52888.5</v>
      </c>
      <c r="R1351" s="768">
        <v>47270</v>
      </c>
      <c r="S1351" s="122" t="s">
        <v>777</v>
      </c>
      <c r="T1351" s="122"/>
      <c r="U1351" s="246"/>
      <c r="V1351" s="247"/>
    </row>
    <row r="1352" spans="1:22" x14ac:dyDescent="0.25">
      <c r="A1352" s="763">
        <v>23</v>
      </c>
      <c r="B1352" s="764"/>
      <c r="C1352" s="763"/>
      <c r="D1352" s="763" t="s">
        <v>384</v>
      </c>
      <c r="E1352" s="763" t="s">
        <v>303</v>
      </c>
      <c r="F1352" s="763" t="s">
        <v>611</v>
      </c>
      <c r="G1352" s="763"/>
      <c r="H1352" s="763"/>
      <c r="I1352" s="764" t="s">
        <v>304</v>
      </c>
      <c r="J1352" s="763" t="s">
        <v>333</v>
      </c>
      <c r="K1352" s="765">
        <v>45831</v>
      </c>
      <c r="L1352" s="765">
        <v>45831</v>
      </c>
      <c r="M1352" s="726">
        <v>46265</v>
      </c>
      <c r="N1352" s="766">
        <v>1.1917808219178083</v>
      </c>
      <c r="O1352" s="763">
        <v>40</v>
      </c>
      <c r="P1352" s="764" t="s">
        <v>600</v>
      </c>
      <c r="Q1352" s="767">
        <v>31888.5</v>
      </c>
      <c r="R1352" s="768">
        <v>47270</v>
      </c>
      <c r="S1352" s="122" t="s">
        <v>777</v>
      </c>
      <c r="T1352" s="122"/>
      <c r="U1352" s="246"/>
      <c r="V1352" s="247"/>
    </row>
    <row r="1353" spans="1:22" x14ac:dyDescent="0.25">
      <c r="A1353" s="764">
        <v>24</v>
      </c>
      <c r="B1353" s="391"/>
      <c r="C1353" s="763"/>
      <c r="D1353" s="763" t="s">
        <v>386</v>
      </c>
      <c r="E1353" s="763" t="s">
        <v>303</v>
      </c>
      <c r="F1353" s="763" t="s">
        <v>620</v>
      </c>
      <c r="G1353" s="763"/>
      <c r="H1353" s="763"/>
      <c r="I1353" s="764" t="s">
        <v>304</v>
      </c>
      <c r="J1353" s="763" t="s">
        <v>333</v>
      </c>
      <c r="K1353" s="765">
        <v>45887</v>
      </c>
      <c r="L1353" s="765">
        <v>45887</v>
      </c>
      <c r="M1353" s="726">
        <v>46265</v>
      </c>
      <c r="N1353" s="769">
        <v>1.0383561643835617</v>
      </c>
      <c r="O1353" s="763"/>
      <c r="P1353" s="764" t="s">
        <v>600</v>
      </c>
      <c r="Q1353" s="740">
        <v>23388.5</v>
      </c>
      <c r="R1353" s="768">
        <v>47270</v>
      </c>
      <c r="S1353" s="122" t="s">
        <v>777</v>
      </c>
      <c r="T1353" s="122"/>
      <c r="U1353" s="246"/>
      <c r="V1353" s="247"/>
    </row>
    <row r="1354" spans="1:22" x14ac:dyDescent="0.25">
      <c r="A1354" s="763">
        <v>25</v>
      </c>
      <c r="B1354" s="391"/>
      <c r="C1354" s="763"/>
      <c r="D1354" s="763" t="s">
        <v>388</v>
      </c>
      <c r="E1354" s="763" t="s">
        <v>303</v>
      </c>
      <c r="F1354" s="763" t="s">
        <v>620</v>
      </c>
      <c r="G1354" s="763"/>
      <c r="H1354" s="763"/>
      <c r="I1354" s="764" t="s">
        <v>389</v>
      </c>
      <c r="J1354" s="763" t="s">
        <v>333</v>
      </c>
      <c r="K1354" s="765">
        <v>45873</v>
      </c>
      <c r="L1354" s="765">
        <v>45873</v>
      </c>
      <c r="M1354" s="726">
        <v>46265</v>
      </c>
      <c r="N1354" s="766">
        <v>1.0767123287671232</v>
      </c>
      <c r="O1354" s="763"/>
      <c r="P1354" s="764" t="s">
        <v>600</v>
      </c>
      <c r="Q1354" s="767">
        <v>31888.5</v>
      </c>
      <c r="R1354" s="768">
        <v>47270</v>
      </c>
      <c r="S1354" s="122" t="s">
        <v>777</v>
      </c>
      <c r="T1354" s="122"/>
      <c r="U1354" s="246"/>
      <c r="V1354" s="247"/>
    </row>
    <row r="1355" spans="1:22" x14ac:dyDescent="0.25">
      <c r="A1355" s="763">
        <v>26</v>
      </c>
      <c r="B1355" s="391"/>
      <c r="C1355" s="763"/>
      <c r="D1355" s="763" t="s">
        <v>391</v>
      </c>
      <c r="E1355" s="763" t="s">
        <v>303</v>
      </c>
      <c r="F1355" s="763" t="s">
        <v>620</v>
      </c>
      <c r="G1355" s="763"/>
      <c r="H1355" s="763"/>
      <c r="I1355" s="764" t="s">
        <v>304</v>
      </c>
      <c r="J1355" s="763" t="s">
        <v>333</v>
      </c>
      <c r="K1355" s="765">
        <v>45901</v>
      </c>
      <c r="L1355" s="765">
        <v>45901</v>
      </c>
      <c r="M1355" s="726">
        <v>46265</v>
      </c>
      <c r="N1355" s="766">
        <v>1</v>
      </c>
      <c r="O1355" s="763"/>
      <c r="P1355" s="764" t="s">
        <v>600</v>
      </c>
      <c r="Q1355" s="767">
        <v>18238.5</v>
      </c>
      <c r="R1355" s="768">
        <v>47270</v>
      </c>
      <c r="S1355" s="122" t="s">
        <v>777</v>
      </c>
      <c r="T1355" s="122"/>
      <c r="U1355" s="246"/>
      <c r="V1355" s="247"/>
    </row>
    <row r="1356" spans="1:22" x14ac:dyDescent="0.25">
      <c r="A1356" s="763">
        <v>27</v>
      </c>
      <c r="B1356" s="391"/>
      <c r="C1356" s="763"/>
      <c r="D1356" s="763" t="s">
        <v>395</v>
      </c>
      <c r="E1356" s="763" t="s">
        <v>303</v>
      </c>
      <c r="F1356" s="763" t="s">
        <v>611</v>
      </c>
      <c r="G1356" s="763"/>
      <c r="H1356" s="763" t="s">
        <v>616</v>
      </c>
      <c r="I1356" s="764" t="s">
        <v>304</v>
      </c>
      <c r="J1356" s="763" t="s">
        <v>333</v>
      </c>
      <c r="K1356" s="765">
        <v>45978</v>
      </c>
      <c r="L1356" s="765">
        <v>45978</v>
      </c>
      <c r="M1356" s="726">
        <v>46265</v>
      </c>
      <c r="N1356" s="766">
        <v>0.78904109589041094</v>
      </c>
      <c r="O1356" s="763"/>
      <c r="P1356" s="764" t="s">
        <v>600</v>
      </c>
      <c r="Q1356" s="767">
        <v>27688.5</v>
      </c>
      <c r="R1356" s="768">
        <v>47270</v>
      </c>
      <c r="S1356" s="122" t="s">
        <v>777</v>
      </c>
      <c r="T1356" s="122"/>
      <c r="U1356" s="246"/>
      <c r="V1356" s="247"/>
    </row>
    <row r="1357" spans="1:22" x14ac:dyDescent="0.25">
      <c r="A1357" s="763">
        <v>28</v>
      </c>
      <c r="B1357" s="391"/>
      <c r="C1357" s="763"/>
      <c r="D1357" s="763" t="s">
        <v>397</v>
      </c>
      <c r="E1357" s="763" t="s">
        <v>303</v>
      </c>
      <c r="F1357" s="763" t="s">
        <v>620</v>
      </c>
      <c r="G1357" s="763"/>
      <c r="H1357" s="763"/>
      <c r="I1357" s="764" t="s">
        <v>304</v>
      </c>
      <c r="J1357" s="763" t="s">
        <v>333</v>
      </c>
      <c r="K1357" s="765">
        <v>46006</v>
      </c>
      <c r="L1357" s="765">
        <v>46006</v>
      </c>
      <c r="M1357" s="726">
        <v>46265</v>
      </c>
      <c r="N1357" s="766">
        <v>0.71232876712328763</v>
      </c>
      <c r="O1357" s="763"/>
      <c r="P1357" s="764" t="s">
        <v>600</v>
      </c>
      <c r="Q1357" s="767">
        <v>31888.5</v>
      </c>
      <c r="R1357" s="768">
        <v>47270</v>
      </c>
      <c r="S1357" s="122" t="s">
        <v>777</v>
      </c>
      <c r="T1357" s="122"/>
      <c r="U1357" s="246"/>
      <c r="V1357" s="247"/>
    </row>
    <row r="1358" spans="1:22" x14ac:dyDescent="0.25">
      <c r="A1358" s="763">
        <v>29</v>
      </c>
      <c r="B1358" s="391"/>
      <c r="C1358" s="763"/>
      <c r="D1358" s="763" t="s">
        <v>399</v>
      </c>
      <c r="E1358" s="763" t="s">
        <v>303</v>
      </c>
      <c r="F1358" s="763" t="s">
        <v>620</v>
      </c>
      <c r="G1358" s="763"/>
      <c r="H1358" s="763"/>
      <c r="I1358" s="764" t="s">
        <v>304</v>
      </c>
      <c r="J1358" s="763" t="s">
        <v>356</v>
      </c>
      <c r="K1358" s="765">
        <v>46006</v>
      </c>
      <c r="L1358" s="765">
        <v>46006</v>
      </c>
      <c r="M1358" s="726">
        <v>46265</v>
      </c>
      <c r="N1358" s="766">
        <v>0.71232876712328763</v>
      </c>
      <c r="O1358" s="763"/>
      <c r="P1358" s="764" t="s">
        <v>600</v>
      </c>
      <c r="Q1358" s="767">
        <v>21388.5</v>
      </c>
      <c r="R1358" s="768">
        <v>47270</v>
      </c>
      <c r="S1358" s="122" t="s">
        <v>777</v>
      </c>
      <c r="T1358" s="122"/>
      <c r="U1358" s="246"/>
      <c r="V1358" s="247"/>
    </row>
    <row r="1359" spans="1:22" x14ac:dyDescent="0.25">
      <c r="A1359" s="763">
        <v>30</v>
      </c>
      <c r="B1359" s="422"/>
      <c r="C1359" s="763"/>
      <c r="D1359" s="763" t="s">
        <v>381</v>
      </c>
      <c r="E1359" s="763"/>
      <c r="F1359" s="763" t="s">
        <v>611</v>
      </c>
      <c r="G1359" s="763" t="s">
        <v>612</v>
      </c>
      <c r="H1359" s="763" t="s">
        <v>616</v>
      </c>
      <c r="I1359" s="764"/>
      <c r="J1359" s="763" t="s">
        <v>309</v>
      </c>
      <c r="K1359" s="765">
        <v>46055</v>
      </c>
      <c r="L1359" s="765">
        <v>46055</v>
      </c>
      <c r="M1359" s="726">
        <v>46265</v>
      </c>
      <c r="N1359" s="766">
        <v>0.57808219178082187</v>
      </c>
      <c r="O1359" s="763"/>
      <c r="P1359" s="764" t="s">
        <v>600</v>
      </c>
      <c r="Q1359" s="767">
        <v>16138.5</v>
      </c>
      <c r="R1359" s="768">
        <v>47270</v>
      </c>
      <c r="S1359" s="122" t="s">
        <v>777</v>
      </c>
      <c r="T1359" s="122"/>
      <c r="U1359" s="246"/>
      <c r="V1359" s="247"/>
    </row>
    <row r="1360" spans="1:22" x14ac:dyDescent="0.25">
      <c r="A1360" s="763">
        <v>31</v>
      </c>
      <c r="B1360" s="422"/>
      <c r="C1360" s="763"/>
      <c r="D1360" s="763" t="s">
        <v>352</v>
      </c>
      <c r="E1360" s="763"/>
      <c r="F1360" s="763" t="s">
        <v>611</v>
      </c>
      <c r="G1360" s="763" t="s">
        <v>612</v>
      </c>
      <c r="H1360" s="763" t="s">
        <v>616</v>
      </c>
      <c r="I1360" s="764"/>
      <c r="J1360" s="763" t="s">
        <v>356</v>
      </c>
      <c r="K1360" s="765">
        <v>46083</v>
      </c>
      <c r="L1360" s="765">
        <v>46083</v>
      </c>
      <c r="M1360" s="726">
        <v>46265</v>
      </c>
      <c r="N1360" s="766">
        <v>0.50136986301369868</v>
      </c>
      <c r="O1360" s="763"/>
      <c r="P1360" s="764" t="s">
        <v>600</v>
      </c>
      <c r="Q1360" s="767">
        <v>16138.5</v>
      </c>
      <c r="R1360" s="768">
        <v>47270</v>
      </c>
      <c r="S1360" s="122" t="s">
        <v>777</v>
      </c>
      <c r="T1360" s="122"/>
      <c r="U1360" s="246"/>
      <c r="V1360" s="247"/>
    </row>
    <row r="1361" spans="1:22" x14ac:dyDescent="0.25">
      <c r="A1361" s="763">
        <v>32</v>
      </c>
      <c r="B1361" s="422"/>
      <c r="C1361" s="763"/>
      <c r="D1361" s="763" t="s">
        <v>414</v>
      </c>
      <c r="E1361" s="763"/>
      <c r="F1361" s="763" t="s">
        <v>620</v>
      </c>
      <c r="G1361" s="763"/>
      <c r="H1361" s="763"/>
      <c r="I1361" s="764"/>
      <c r="J1361" s="763" t="s">
        <v>333</v>
      </c>
      <c r="K1361" s="765">
        <v>46104</v>
      </c>
      <c r="L1361" s="765">
        <v>46104</v>
      </c>
      <c r="M1361" s="726">
        <v>46265</v>
      </c>
      <c r="N1361" s="766">
        <v>0.44383561643835617</v>
      </c>
      <c r="O1361" s="763"/>
      <c r="P1361" s="764" t="s">
        <v>600</v>
      </c>
      <c r="Q1361" s="767">
        <v>35038.5</v>
      </c>
      <c r="R1361" s="768">
        <v>47270</v>
      </c>
      <c r="S1361" s="122" t="s">
        <v>777</v>
      </c>
      <c r="T1361" s="122"/>
      <c r="U1361" s="246"/>
      <c r="V1361" s="247"/>
    </row>
    <row r="1362" spans="1:22" x14ac:dyDescent="0.25">
      <c r="A1362" s="763">
        <v>33</v>
      </c>
      <c r="B1362" s="422"/>
      <c r="C1362" s="763"/>
      <c r="D1362" s="763" t="s">
        <v>648</v>
      </c>
      <c r="E1362" s="763"/>
      <c r="F1362" s="763"/>
      <c r="G1362" s="763"/>
      <c r="H1362" s="763"/>
      <c r="I1362" s="764"/>
      <c r="J1362" s="763" t="s">
        <v>650</v>
      </c>
      <c r="K1362" s="765">
        <v>46155</v>
      </c>
      <c r="L1362" s="765"/>
      <c r="M1362" s="726"/>
      <c r="N1362" s="766">
        <v>2.7397260273972603E-3</v>
      </c>
      <c r="O1362" s="763"/>
      <c r="P1362" s="764" t="s">
        <v>600</v>
      </c>
      <c r="Q1362" s="767">
        <v>37138.5</v>
      </c>
      <c r="R1362" s="768">
        <v>47270</v>
      </c>
      <c r="S1362" s="122" t="s">
        <v>777</v>
      </c>
      <c r="T1362" s="122"/>
      <c r="U1362" s="246"/>
      <c r="V1362" s="247"/>
    </row>
    <row r="1363" spans="1:22" x14ac:dyDescent="0.25">
      <c r="A1363" s="763">
        <v>34</v>
      </c>
      <c r="B1363" s="422"/>
      <c r="C1363" s="763"/>
      <c r="D1363" s="763" t="s">
        <v>649</v>
      </c>
      <c r="E1363" s="763"/>
      <c r="F1363" s="763"/>
      <c r="G1363" s="763"/>
      <c r="H1363" s="763"/>
      <c r="I1363" s="764"/>
      <c r="J1363" s="763" t="s">
        <v>650</v>
      </c>
      <c r="K1363" s="765">
        <v>46132</v>
      </c>
      <c r="L1363" s="765"/>
      <c r="M1363" s="726"/>
      <c r="N1363" s="766">
        <v>2.7397260273972603E-3</v>
      </c>
      <c r="O1363" s="763"/>
      <c r="P1363" s="764" t="s">
        <v>600</v>
      </c>
      <c r="Q1363" s="767">
        <v>40288.5</v>
      </c>
      <c r="R1363" s="768">
        <v>47270</v>
      </c>
      <c r="S1363" s="122" t="s">
        <v>777</v>
      </c>
      <c r="T1363" s="122"/>
      <c r="U1363" s="246"/>
      <c r="V1363" s="247"/>
    </row>
    <row r="1364" spans="1:22" x14ac:dyDescent="0.25">
      <c r="A1364" s="763">
        <v>35</v>
      </c>
      <c r="B1364" s="764"/>
      <c r="C1364" s="763"/>
      <c r="D1364" s="763" t="s">
        <v>416</v>
      </c>
      <c r="E1364" s="763"/>
      <c r="F1364" s="763" t="s">
        <v>611</v>
      </c>
      <c r="G1364" s="763"/>
      <c r="H1364" s="763"/>
      <c r="I1364" s="764"/>
      <c r="J1364" s="763"/>
      <c r="K1364" s="765">
        <v>46211</v>
      </c>
      <c r="L1364" s="765"/>
      <c r="M1364" s="726"/>
      <c r="N1364" s="763"/>
      <c r="O1364" s="763"/>
      <c r="P1364" s="764" t="s">
        <v>600</v>
      </c>
      <c r="Q1364" s="767">
        <v>40288.5</v>
      </c>
      <c r="R1364" s="768">
        <v>47270</v>
      </c>
      <c r="S1364" s="122" t="s">
        <v>777</v>
      </c>
      <c r="T1364" s="122"/>
      <c r="U1364" s="246"/>
      <c r="V1364" s="247"/>
    </row>
    <row r="1365" spans="1:22" x14ac:dyDescent="0.25">
      <c r="A1365" s="747">
        <v>1</v>
      </c>
      <c r="B1365" s="748"/>
      <c r="C1365" s="747"/>
      <c r="D1365" s="747" t="s">
        <v>302</v>
      </c>
      <c r="E1365" s="747" t="s">
        <v>303</v>
      </c>
      <c r="F1365" s="747" t="s">
        <v>611</v>
      </c>
      <c r="G1365" s="747" t="s">
        <v>612</v>
      </c>
      <c r="H1365" s="747"/>
      <c r="I1365" s="748" t="s">
        <v>304</v>
      </c>
      <c r="J1365" s="747" t="s">
        <v>305</v>
      </c>
      <c r="K1365" s="749">
        <v>44566</v>
      </c>
      <c r="L1365" s="749">
        <v>45170</v>
      </c>
      <c r="M1365" s="726">
        <v>46265</v>
      </c>
      <c r="N1365" s="750">
        <v>3.0027397260273974</v>
      </c>
      <c r="O1365" s="747">
        <v>65</v>
      </c>
      <c r="P1365" s="748" t="s">
        <v>600</v>
      </c>
      <c r="Q1365" s="751">
        <v>33988.5</v>
      </c>
      <c r="R1365" s="752">
        <v>47300</v>
      </c>
      <c r="S1365" s="122" t="s">
        <v>777</v>
      </c>
      <c r="T1365" s="423">
        <v>510559.0575</v>
      </c>
      <c r="U1365" s="246"/>
      <c r="V1365" s="247"/>
    </row>
    <row r="1366" spans="1:22" x14ac:dyDescent="0.25">
      <c r="A1366" s="747">
        <v>2</v>
      </c>
      <c r="B1366" s="748"/>
      <c r="C1366" s="747"/>
      <c r="D1366" s="747" t="s">
        <v>308</v>
      </c>
      <c r="E1366" s="747" t="s">
        <v>303</v>
      </c>
      <c r="F1366" s="747" t="s">
        <v>611</v>
      </c>
      <c r="G1366" s="747" t="s">
        <v>612</v>
      </c>
      <c r="H1366" s="747" t="s">
        <v>616</v>
      </c>
      <c r="I1366" s="748" t="s">
        <v>304</v>
      </c>
      <c r="J1366" s="747" t="s">
        <v>309</v>
      </c>
      <c r="K1366" s="749">
        <v>44571</v>
      </c>
      <c r="L1366" s="749">
        <v>45170</v>
      </c>
      <c r="M1366" s="726">
        <v>46265</v>
      </c>
      <c r="N1366" s="750">
        <v>3.0027397260273974</v>
      </c>
      <c r="O1366" s="747">
        <v>68</v>
      </c>
      <c r="P1366" s="748" t="s">
        <v>600</v>
      </c>
      <c r="Q1366" s="751">
        <v>55116.6</v>
      </c>
      <c r="R1366" s="752">
        <v>47300</v>
      </c>
      <c r="S1366" s="122" t="s">
        <v>777</v>
      </c>
      <c r="T1366" s="122"/>
      <c r="U1366" s="246"/>
      <c r="V1366" s="247"/>
    </row>
    <row r="1367" spans="1:22" x14ac:dyDescent="0.25">
      <c r="A1367" s="748">
        <v>3</v>
      </c>
      <c r="B1367" s="748"/>
      <c r="C1367" s="747"/>
      <c r="D1367" s="747" t="s">
        <v>312</v>
      </c>
      <c r="E1367" s="747" t="s">
        <v>303</v>
      </c>
      <c r="F1367" s="747" t="s">
        <v>611</v>
      </c>
      <c r="G1367" s="747" t="s">
        <v>612</v>
      </c>
      <c r="H1367" s="747"/>
      <c r="I1367" s="748" t="s">
        <v>304</v>
      </c>
      <c r="J1367" s="747" t="s">
        <v>305</v>
      </c>
      <c r="K1367" s="749">
        <v>44571</v>
      </c>
      <c r="L1367" s="749">
        <v>45170</v>
      </c>
      <c r="M1367" s="726">
        <v>46265</v>
      </c>
      <c r="N1367" s="753">
        <v>3.0027397260273974</v>
      </c>
      <c r="O1367" s="748">
        <v>68</v>
      </c>
      <c r="P1367" s="748" t="s">
        <v>600</v>
      </c>
      <c r="Q1367" s="751">
        <v>45390.45</v>
      </c>
      <c r="R1367" s="752">
        <v>47300</v>
      </c>
      <c r="S1367" s="122" t="s">
        <v>928</v>
      </c>
      <c r="T1367" s="122"/>
      <c r="U1367" s="246"/>
      <c r="V1367" s="247"/>
    </row>
    <row r="1368" spans="1:22" x14ac:dyDescent="0.25">
      <c r="A1368" s="748">
        <v>4</v>
      </c>
      <c r="B1368" s="748"/>
      <c r="C1368" s="747"/>
      <c r="D1368" s="747" t="s">
        <v>315</v>
      </c>
      <c r="E1368" s="747" t="s">
        <v>303</v>
      </c>
      <c r="F1368" s="747" t="s">
        <v>611</v>
      </c>
      <c r="G1368" s="747" t="s">
        <v>612</v>
      </c>
      <c r="H1368" s="747"/>
      <c r="I1368" s="748" t="s">
        <v>304</v>
      </c>
      <c r="J1368" s="747" t="s">
        <v>316</v>
      </c>
      <c r="K1368" s="749">
        <v>44571</v>
      </c>
      <c r="L1368" s="749">
        <v>45170</v>
      </c>
      <c r="M1368" s="726">
        <v>46265</v>
      </c>
      <c r="N1368" s="753">
        <v>3.0027397260273974</v>
      </c>
      <c r="O1368" s="754">
        <v>68</v>
      </c>
      <c r="P1368" s="754" t="s">
        <v>600</v>
      </c>
      <c r="Q1368" s="751">
        <v>47355</v>
      </c>
      <c r="R1368" s="752">
        <v>47300</v>
      </c>
      <c r="S1368" s="122" t="s">
        <v>777</v>
      </c>
      <c r="T1368" s="122"/>
      <c r="U1368" s="246"/>
      <c r="V1368" s="247"/>
    </row>
    <row r="1369" spans="1:22" x14ac:dyDescent="0.25">
      <c r="A1369" s="747">
        <v>5</v>
      </c>
      <c r="B1369" s="748"/>
      <c r="C1369" s="747"/>
      <c r="D1369" s="747" t="s">
        <v>319</v>
      </c>
      <c r="E1369" s="747" t="s">
        <v>303</v>
      </c>
      <c r="F1369" s="747" t="s">
        <v>611</v>
      </c>
      <c r="G1369" s="747" t="s">
        <v>612</v>
      </c>
      <c r="H1369" s="747" t="s">
        <v>616</v>
      </c>
      <c r="I1369" s="748" t="s">
        <v>304</v>
      </c>
      <c r="J1369" s="747" t="s">
        <v>309</v>
      </c>
      <c r="K1369" s="749">
        <v>44571</v>
      </c>
      <c r="L1369" s="749">
        <v>45170</v>
      </c>
      <c r="M1369" s="726">
        <v>46265</v>
      </c>
      <c r="N1369" s="753">
        <v>3.0027397260273974</v>
      </c>
      <c r="O1369" s="748">
        <v>65</v>
      </c>
      <c r="P1369" s="748" t="s">
        <v>600</v>
      </c>
      <c r="Q1369" s="751">
        <v>21750.75</v>
      </c>
      <c r="R1369" s="752">
        <v>47300</v>
      </c>
      <c r="S1369" s="122" t="s">
        <v>777</v>
      </c>
      <c r="T1369" s="122"/>
      <c r="U1369" s="246"/>
      <c r="V1369" s="247"/>
    </row>
    <row r="1370" spans="1:22" x14ac:dyDescent="0.25">
      <c r="A1370" s="747">
        <v>6</v>
      </c>
      <c r="B1370" s="748"/>
      <c r="C1370" s="747"/>
      <c r="D1370" s="747" t="s">
        <v>325</v>
      </c>
      <c r="E1370" s="747" t="s">
        <v>303</v>
      </c>
      <c r="F1370" s="747" t="s">
        <v>611</v>
      </c>
      <c r="G1370" s="747" t="s">
        <v>612</v>
      </c>
      <c r="H1370" s="747" t="s">
        <v>619</v>
      </c>
      <c r="I1370" s="748" t="s">
        <v>304</v>
      </c>
      <c r="J1370" s="747" t="s">
        <v>305</v>
      </c>
      <c r="K1370" s="749">
        <v>44571</v>
      </c>
      <c r="L1370" s="749">
        <v>45170</v>
      </c>
      <c r="M1370" s="726">
        <v>46265</v>
      </c>
      <c r="N1370" s="750">
        <v>3.0027397260273974</v>
      </c>
      <c r="O1370" s="747">
        <v>60</v>
      </c>
      <c r="P1370" s="748" t="s">
        <v>600</v>
      </c>
      <c r="Q1370" s="751">
        <v>40461.75</v>
      </c>
      <c r="R1370" s="752">
        <v>47300</v>
      </c>
      <c r="S1370" s="122" t="s">
        <v>777</v>
      </c>
      <c r="T1370" s="122"/>
      <c r="U1370" s="246"/>
      <c r="V1370" s="247"/>
    </row>
    <row r="1371" spans="1:22" x14ac:dyDescent="0.25">
      <c r="A1371" s="747">
        <v>7</v>
      </c>
      <c r="B1371" s="748"/>
      <c r="C1371" s="747"/>
      <c r="D1371" s="747" t="s">
        <v>328</v>
      </c>
      <c r="E1371" s="747" t="s">
        <v>303</v>
      </c>
      <c r="F1371" s="747" t="s">
        <v>611</v>
      </c>
      <c r="G1371" s="747" t="s">
        <v>612</v>
      </c>
      <c r="H1371" s="747" t="s">
        <v>621</v>
      </c>
      <c r="I1371" s="748" t="s">
        <v>304</v>
      </c>
      <c r="J1371" s="747" t="s">
        <v>329</v>
      </c>
      <c r="K1371" s="749">
        <v>44571</v>
      </c>
      <c r="L1371" s="749">
        <v>45170</v>
      </c>
      <c r="M1371" s="726">
        <v>46265</v>
      </c>
      <c r="N1371" s="750">
        <v>3.0027397260273974</v>
      </c>
      <c r="O1371" s="747">
        <v>48</v>
      </c>
      <c r="P1371" s="748" t="s">
        <v>600</v>
      </c>
      <c r="Q1371" s="751">
        <v>5587.7955000000002</v>
      </c>
      <c r="R1371" s="752">
        <v>47300</v>
      </c>
      <c r="S1371" s="122" t="s">
        <v>777</v>
      </c>
      <c r="T1371" s="122"/>
      <c r="U1371" s="246"/>
      <c r="V1371" s="247"/>
    </row>
    <row r="1372" spans="1:22" x14ac:dyDescent="0.25">
      <c r="A1372" s="747">
        <v>8</v>
      </c>
      <c r="B1372" s="748"/>
      <c r="C1372" s="747"/>
      <c r="D1372" s="747" t="s">
        <v>332</v>
      </c>
      <c r="E1372" s="747" t="s">
        <v>303</v>
      </c>
      <c r="F1372" s="747" t="s">
        <v>611</v>
      </c>
      <c r="G1372" s="747" t="s">
        <v>612</v>
      </c>
      <c r="H1372" s="747" t="s">
        <v>621</v>
      </c>
      <c r="I1372" s="748" t="s">
        <v>304</v>
      </c>
      <c r="J1372" s="747" t="s">
        <v>333</v>
      </c>
      <c r="K1372" s="749">
        <v>44566</v>
      </c>
      <c r="L1372" s="749">
        <v>45170</v>
      </c>
      <c r="M1372" s="726">
        <v>46265</v>
      </c>
      <c r="N1372" s="750">
        <v>3.0027397260273974</v>
      </c>
      <c r="O1372" s="747">
        <v>35</v>
      </c>
      <c r="P1372" s="748" t="s">
        <v>600</v>
      </c>
      <c r="Q1372" s="751">
        <v>12988.5</v>
      </c>
      <c r="R1372" s="752">
        <v>47300</v>
      </c>
      <c r="S1372" s="122" t="s">
        <v>777</v>
      </c>
      <c r="T1372" s="122"/>
      <c r="U1372" s="246"/>
      <c r="V1372" s="247"/>
    </row>
    <row r="1373" spans="1:22" x14ac:dyDescent="0.25">
      <c r="A1373" s="747">
        <v>9</v>
      </c>
      <c r="B1373" s="748"/>
      <c r="C1373" s="747"/>
      <c r="D1373" s="747" t="s">
        <v>308</v>
      </c>
      <c r="E1373" s="747" t="s">
        <v>303</v>
      </c>
      <c r="F1373" s="747" t="s">
        <v>620</v>
      </c>
      <c r="G1373" s="747"/>
      <c r="H1373" s="747"/>
      <c r="I1373" s="748" t="s">
        <v>336</v>
      </c>
      <c r="J1373" s="747" t="s">
        <v>337</v>
      </c>
      <c r="K1373" s="749">
        <v>44566</v>
      </c>
      <c r="L1373" s="749">
        <v>45170</v>
      </c>
      <c r="M1373" s="726">
        <v>46265</v>
      </c>
      <c r="N1373" s="750">
        <v>3.0027397260273974</v>
      </c>
      <c r="O1373" s="747">
        <v>59</v>
      </c>
      <c r="P1373" s="748" t="s">
        <v>600</v>
      </c>
      <c r="Q1373" s="751">
        <v>69688.5</v>
      </c>
      <c r="R1373" s="752">
        <v>47300</v>
      </c>
      <c r="S1373" s="122" t="s">
        <v>777</v>
      </c>
      <c r="T1373" s="122"/>
      <c r="U1373" s="246"/>
      <c r="V1373" s="247"/>
    </row>
    <row r="1374" spans="1:22" x14ac:dyDescent="0.25">
      <c r="A1374" s="747">
        <v>10</v>
      </c>
      <c r="B1374" s="748"/>
      <c r="C1374" s="747"/>
      <c r="D1374" s="747" t="s">
        <v>340</v>
      </c>
      <c r="E1374" s="747" t="s">
        <v>303</v>
      </c>
      <c r="F1374" s="747" t="s">
        <v>620</v>
      </c>
      <c r="G1374" s="747"/>
      <c r="H1374" s="747"/>
      <c r="I1374" s="748" t="s">
        <v>304</v>
      </c>
      <c r="J1374" s="747" t="s">
        <v>305</v>
      </c>
      <c r="K1374" s="749">
        <v>44571</v>
      </c>
      <c r="L1374" s="749">
        <v>45170</v>
      </c>
      <c r="M1374" s="726">
        <v>46265</v>
      </c>
      <c r="N1374" s="750">
        <v>3.0027397260273974</v>
      </c>
      <c r="O1374" s="747">
        <v>52</v>
      </c>
      <c r="P1374" s="748" t="s">
        <v>600</v>
      </c>
      <c r="Q1374" s="751">
        <v>6688.5</v>
      </c>
      <c r="R1374" s="752">
        <v>47300</v>
      </c>
      <c r="S1374" s="122" t="s">
        <v>777</v>
      </c>
      <c r="T1374" s="122"/>
      <c r="U1374" s="246"/>
      <c r="V1374" s="247"/>
    </row>
    <row r="1375" spans="1:22" x14ac:dyDescent="0.25">
      <c r="A1375" s="747">
        <v>11</v>
      </c>
      <c r="B1375" s="748"/>
      <c r="C1375" s="747"/>
      <c r="D1375" s="747" t="s">
        <v>343</v>
      </c>
      <c r="E1375" s="747" t="s">
        <v>303</v>
      </c>
      <c r="F1375" s="747" t="s">
        <v>611</v>
      </c>
      <c r="G1375" s="747" t="s">
        <v>612</v>
      </c>
      <c r="H1375" s="747" t="s">
        <v>616</v>
      </c>
      <c r="I1375" s="748" t="s">
        <v>304</v>
      </c>
      <c r="J1375" s="747" t="s">
        <v>316</v>
      </c>
      <c r="K1375" s="749">
        <v>44571</v>
      </c>
      <c r="L1375" s="749">
        <v>45170</v>
      </c>
      <c r="M1375" s="726">
        <v>46265</v>
      </c>
      <c r="N1375" s="750">
        <v>3.0027397260273974</v>
      </c>
      <c r="O1375" s="747">
        <v>63</v>
      </c>
      <c r="P1375" s="748" t="s">
        <v>600</v>
      </c>
      <c r="Q1375" s="751">
        <v>38811.15</v>
      </c>
      <c r="R1375" s="752">
        <v>47300</v>
      </c>
      <c r="S1375" s="122" t="s">
        <v>777</v>
      </c>
      <c r="T1375" s="122"/>
      <c r="U1375" s="246"/>
      <c r="V1375" s="247"/>
    </row>
    <row r="1376" spans="1:22" x14ac:dyDescent="0.25">
      <c r="A1376" s="747">
        <v>12</v>
      </c>
      <c r="B1376" s="748"/>
      <c r="C1376" s="747"/>
      <c r="D1376" s="747" t="s">
        <v>346</v>
      </c>
      <c r="E1376" s="747" t="s">
        <v>303</v>
      </c>
      <c r="F1376" s="747" t="s">
        <v>611</v>
      </c>
      <c r="G1376" s="747" t="s">
        <v>612</v>
      </c>
      <c r="H1376" s="747"/>
      <c r="I1376" s="748" t="s">
        <v>304</v>
      </c>
      <c r="J1376" s="747" t="s">
        <v>333</v>
      </c>
      <c r="K1376" s="749">
        <v>44608</v>
      </c>
      <c r="L1376" s="749">
        <v>45170</v>
      </c>
      <c r="M1376" s="726">
        <v>46265</v>
      </c>
      <c r="N1376" s="750">
        <v>3.0027397260273974</v>
      </c>
      <c r="O1376" s="747">
        <v>66</v>
      </c>
      <c r="P1376" s="748" t="s">
        <v>600</v>
      </c>
      <c r="Q1376" s="751">
        <v>45013.5</v>
      </c>
      <c r="R1376" s="752">
        <v>47300</v>
      </c>
      <c r="S1376" s="122" t="s">
        <v>777</v>
      </c>
      <c r="T1376" s="122"/>
      <c r="U1376" s="246"/>
      <c r="V1376" s="247"/>
    </row>
    <row r="1377" spans="1:22" x14ac:dyDescent="0.25">
      <c r="A1377" s="747">
        <v>13</v>
      </c>
      <c r="B1377" s="748"/>
      <c r="C1377" s="747"/>
      <c r="D1377" s="747" t="s">
        <v>349</v>
      </c>
      <c r="E1377" s="747" t="s">
        <v>303</v>
      </c>
      <c r="F1377" s="747" t="s">
        <v>620</v>
      </c>
      <c r="G1377" s="747"/>
      <c r="H1377" s="747"/>
      <c r="I1377" s="748" t="s">
        <v>304</v>
      </c>
      <c r="J1377" s="747" t="s">
        <v>333</v>
      </c>
      <c r="K1377" s="749">
        <v>44816</v>
      </c>
      <c r="L1377" s="749">
        <v>45170</v>
      </c>
      <c r="M1377" s="726">
        <v>46265</v>
      </c>
      <c r="N1377" s="750">
        <v>3.0027397260273974</v>
      </c>
      <c r="O1377" s="747">
        <v>55</v>
      </c>
      <c r="P1377" s="748" t="s">
        <v>600</v>
      </c>
      <c r="Q1377" s="751">
        <v>26638.5</v>
      </c>
      <c r="R1377" s="752">
        <v>47300</v>
      </c>
      <c r="S1377" s="122" t="s">
        <v>777</v>
      </c>
      <c r="T1377" s="122"/>
      <c r="U1377" s="246"/>
      <c r="V1377" s="247"/>
    </row>
    <row r="1378" spans="1:22" x14ac:dyDescent="0.25">
      <c r="A1378" s="747">
        <v>14</v>
      </c>
      <c r="B1378" s="748"/>
      <c r="C1378" s="747"/>
      <c r="D1378" s="747" t="s">
        <v>352</v>
      </c>
      <c r="E1378" s="747" t="s">
        <v>303</v>
      </c>
      <c r="F1378" s="747" t="s">
        <v>611</v>
      </c>
      <c r="G1378" s="747" t="s">
        <v>612</v>
      </c>
      <c r="H1378" s="747"/>
      <c r="I1378" s="748" t="s">
        <v>304</v>
      </c>
      <c r="J1378" s="747" t="s">
        <v>333</v>
      </c>
      <c r="K1378" s="749">
        <v>44809</v>
      </c>
      <c r="L1378" s="749">
        <v>45170</v>
      </c>
      <c r="M1378" s="726">
        <v>46265</v>
      </c>
      <c r="N1378" s="750">
        <v>3.0027397260273974</v>
      </c>
      <c r="O1378" s="747">
        <v>38</v>
      </c>
      <c r="P1378" s="748" t="s">
        <v>600</v>
      </c>
      <c r="Q1378" s="751">
        <v>26638.5</v>
      </c>
      <c r="R1378" s="752">
        <v>47300</v>
      </c>
      <c r="S1378" s="122" t="s">
        <v>777</v>
      </c>
      <c r="T1378" s="122"/>
      <c r="U1378" s="246"/>
      <c r="V1378" s="247"/>
    </row>
    <row r="1379" spans="1:22" x14ac:dyDescent="0.25">
      <c r="A1379" s="747">
        <v>15</v>
      </c>
      <c r="B1379" s="748"/>
      <c r="C1379" s="747"/>
      <c r="D1379" s="747" t="s">
        <v>355</v>
      </c>
      <c r="E1379" s="747" t="s">
        <v>303</v>
      </c>
      <c r="F1379" s="747" t="s">
        <v>620</v>
      </c>
      <c r="G1379" s="747"/>
      <c r="H1379" s="747"/>
      <c r="I1379" s="748" t="s">
        <v>304</v>
      </c>
      <c r="J1379" s="747" t="s">
        <v>356</v>
      </c>
      <c r="K1379" s="749">
        <v>44831</v>
      </c>
      <c r="L1379" s="749">
        <v>45170</v>
      </c>
      <c r="M1379" s="726">
        <v>46265</v>
      </c>
      <c r="N1379" s="750">
        <v>3.0027397260273974</v>
      </c>
      <c r="O1379" s="747">
        <v>39</v>
      </c>
      <c r="P1379" s="748" t="s">
        <v>600</v>
      </c>
      <c r="Q1379" s="751">
        <v>26638.5</v>
      </c>
      <c r="R1379" s="752">
        <v>47300</v>
      </c>
      <c r="S1379" s="122" t="s">
        <v>777</v>
      </c>
      <c r="T1379" s="122"/>
      <c r="U1379" s="246"/>
      <c r="V1379" s="247"/>
    </row>
    <row r="1380" spans="1:22" x14ac:dyDescent="0.25">
      <c r="A1380" s="747">
        <v>16</v>
      </c>
      <c r="B1380" s="748"/>
      <c r="C1380" s="747"/>
      <c r="D1380" s="747" t="s">
        <v>359</v>
      </c>
      <c r="E1380" s="747" t="s">
        <v>303</v>
      </c>
      <c r="F1380" s="747" t="s">
        <v>620</v>
      </c>
      <c r="G1380" s="747"/>
      <c r="H1380" s="747"/>
      <c r="I1380" s="748" t="s">
        <v>304</v>
      </c>
      <c r="J1380" s="747" t="s">
        <v>333</v>
      </c>
      <c r="K1380" s="749">
        <v>44970</v>
      </c>
      <c r="L1380" s="749">
        <v>45170</v>
      </c>
      <c r="M1380" s="726">
        <v>46265</v>
      </c>
      <c r="N1380" s="750">
        <v>3.0027397260273974</v>
      </c>
      <c r="O1380" s="747">
        <v>39</v>
      </c>
      <c r="P1380" s="748" t="s">
        <v>600</v>
      </c>
      <c r="Q1380" s="751">
        <v>21388.5</v>
      </c>
      <c r="R1380" s="752">
        <v>47300</v>
      </c>
      <c r="S1380" s="122" t="s">
        <v>777</v>
      </c>
      <c r="T1380" s="122"/>
      <c r="U1380" s="246"/>
      <c r="V1380" s="247"/>
    </row>
    <row r="1381" spans="1:22" x14ac:dyDescent="0.25">
      <c r="A1381" s="748">
        <v>17</v>
      </c>
      <c r="B1381" s="748"/>
      <c r="C1381" s="747"/>
      <c r="D1381" s="747" t="s">
        <v>362</v>
      </c>
      <c r="E1381" s="747" t="s">
        <v>303</v>
      </c>
      <c r="F1381" s="747" t="s">
        <v>620</v>
      </c>
      <c r="G1381" s="747"/>
      <c r="H1381" s="747"/>
      <c r="I1381" s="748" t="s">
        <v>304</v>
      </c>
      <c r="J1381" s="747" t="s">
        <v>305</v>
      </c>
      <c r="K1381" s="749">
        <v>45152</v>
      </c>
      <c r="L1381" s="749">
        <v>45170</v>
      </c>
      <c r="M1381" s="726">
        <v>46265</v>
      </c>
      <c r="N1381" s="753">
        <v>3.0027397260273974</v>
      </c>
      <c r="O1381" s="748">
        <v>45</v>
      </c>
      <c r="P1381" s="748" t="s">
        <v>600</v>
      </c>
      <c r="Q1381" s="740">
        <v>29138.5</v>
      </c>
      <c r="R1381" s="752">
        <v>47300</v>
      </c>
      <c r="S1381" s="122" t="s">
        <v>777</v>
      </c>
      <c r="T1381" s="122"/>
      <c r="U1381" s="246"/>
      <c r="V1381" s="247"/>
    </row>
    <row r="1382" spans="1:22" x14ac:dyDescent="0.25">
      <c r="A1382" s="747">
        <v>18</v>
      </c>
      <c r="B1382" s="748"/>
      <c r="C1382" s="747"/>
      <c r="D1382" s="747" t="s">
        <v>359</v>
      </c>
      <c r="E1382" s="747" t="s">
        <v>303</v>
      </c>
      <c r="F1382" s="747" t="s">
        <v>611</v>
      </c>
      <c r="G1382" s="747" t="s">
        <v>612</v>
      </c>
      <c r="H1382" s="747" t="s">
        <v>616</v>
      </c>
      <c r="I1382" s="748" t="s">
        <v>304</v>
      </c>
      <c r="J1382" s="747" t="s">
        <v>333</v>
      </c>
      <c r="K1382" s="749">
        <v>45236</v>
      </c>
      <c r="L1382" s="749">
        <v>45236</v>
      </c>
      <c r="M1382" s="726">
        <v>46265</v>
      </c>
      <c r="N1382" s="750">
        <v>2.8219178082191783</v>
      </c>
      <c r="O1382" s="747">
        <v>37</v>
      </c>
      <c r="P1382" s="748" t="s">
        <v>600</v>
      </c>
      <c r="Q1382" s="751">
        <v>25063.5</v>
      </c>
      <c r="R1382" s="752">
        <v>47300</v>
      </c>
      <c r="S1382" s="122" t="s">
        <v>777</v>
      </c>
      <c r="T1382" s="122"/>
      <c r="U1382" s="246"/>
      <c r="V1382" s="247"/>
    </row>
    <row r="1383" spans="1:22" x14ac:dyDescent="0.25">
      <c r="A1383" s="747">
        <v>19</v>
      </c>
      <c r="B1383" s="748"/>
      <c r="C1383" s="747"/>
      <c r="D1383" s="747" t="s">
        <v>367</v>
      </c>
      <c r="E1383" s="747" t="s">
        <v>303</v>
      </c>
      <c r="F1383" s="747" t="s">
        <v>611</v>
      </c>
      <c r="G1383" s="747" t="s">
        <v>612</v>
      </c>
      <c r="H1383" s="747"/>
      <c r="I1383" s="748" t="s">
        <v>304</v>
      </c>
      <c r="J1383" s="747" t="s">
        <v>368</v>
      </c>
      <c r="K1383" s="749">
        <v>45411</v>
      </c>
      <c r="L1383" s="749">
        <v>45411</v>
      </c>
      <c r="M1383" s="726">
        <v>46265</v>
      </c>
      <c r="N1383" s="750">
        <v>2.3424657534246576</v>
      </c>
      <c r="O1383" s="747">
        <v>59</v>
      </c>
      <c r="P1383" s="748" t="s">
        <v>600</v>
      </c>
      <c r="Q1383" s="751">
        <v>68638.5</v>
      </c>
      <c r="R1383" s="752">
        <v>47300</v>
      </c>
      <c r="S1383" s="122" t="s">
        <v>777</v>
      </c>
      <c r="T1383" s="122"/>
      <c r="U1383" s="246"/>
      <c r="V1383" s="247"/>
    </row>
    <row r="1384" spans="1:22" x14ac:dyDescent="0.25">
      <c r="A1384" s="747">
        <v>20</v>
      </c>
      <c r="B1384" s="748"/>
      <c r="C1384" s="747"/>
      <c r="D1384" s="747" t="s">
        <v>371</v>
      </c>
      <c r="E1384" s="747" t="s">
        <v>303</v>
      </c>
      <c r="F1384" s="747" t="s">
        <v>611</v>
      </c>
      <c r="G1384" s="747"/>
      <c r="H1384" s="747" t="s">
        <v>621</v>
      </c>
      <c r="I1384" s="748" t="s">
        <v>304</v>
      </c>
      <c r="J1384" s="747" t="s">
        <v>333</v>
      </c>
      <c r="K1384" s="749">
        <v>45454</v>
      </c>
      <c r="L1384" s="749">
        <v>45454</v>
      </c>
      <c r="M1384" s="726">
        <v>46265</v>
      </c>
      <c r="N1384" s="750">
        <v>2.2246575342465755</v>
      </c>
      <c r="O1384" s="747">
        <v>38</v>
      </c>
      <c r="P1384" s="748" t="s">
        <v>600</v>
      </c>
      <c r="Q1384" s="751">
        <v>35038.5</v>
      </c>
      <c r="R1384" s="752">
        <v>47300</v>
      </c>
      <c r="S1384" s="122" t="s">
        <v>777</v>
      </c>
      <c r="T1384" s="122"/>
      <c r="U1384" s="246"/>
      <c r="V1384" s="247"/>
    </row>
    <row r="1385" spans="1:22" x14ac:dyDescent="0.25">
      <c r="A1385" s="747">
        <v>21</v>
      </c>
      <c r="B1385" s="748"/>
      <c r="C1385" s="747"/>
      <c r="D1385" s="747" t="s">
        <v>374</v>
      </c>
      <c r="E1385" s="747" t="s">
        <v>303</v>
      </c>
      <c r="F1385" s="747" t="s">
        <v>620</v>
      </c>
      <c r="G1385" s="747"/>
      <c r="H1385" s="747"/>
      <c r="I1385" s="748" t="s">
        <v>304</v>
      </c>
      <c r="J1385" s="747" t="s">
        <v>333</v>
      </c>
      <c r="K1385" s="749">
        <v>45600</v>
      </c>
      <c r="L1385" s="749">
        <v>45600</v>
      </c>
      <c r="M1385" s="726">
        <v>46265</v>
      </c>
      <c r="N1385" s="750">
        <v>1.8246575342465754</v>
      </c>
      <c r="O1385" s="747">
        <v>65</v>
      </c>
      <c r="P1385" s="748" t="s">
        <v>600</v>
      </c>
      <c r="Q1385" s="751">
        <v>44488.5</v>
      </c>
      <c r="R1385" s="752">
        <v>47300</v>
      </c>
      <c r="S1385" s="122" t="s">
        <v>777</v>
      </c>
      <c r="T1385" s="122"/>
      <c r="U1385" s="246"/>
      <c r="V1385" s="247"/>
    </row>
    <row r="1386" spans="1:22" x14ac:dyDescent="0.25">
      <c r="A1386" s="747">
        <v>22</v>
      </c>
      <c r="B1386" s="748"/>
      <c r="C1386" s="747"/>
      <c r="D1386" s="747" t="s">
        <v>380</v>
      </c>
      <c r="E1386" s="747" t="s">
        <v>303</v>
      </c>
      <c r="F1386" s="747" t="s">
        <v>611</v>
      </c>
      <c r="G1386" s="747" t="s">
        <v>612</v>
      </c>
      <c r="H1386" s="747" t="s">
        <v>616</v>
      </c>
      <c r="I1386" s="748" t="s">
        <v>304</v>
      </c>
      <c r="J1386" s="747" t="s">
        <v>309</v>
      </c>
      <c r="K1386" s="749">
        <v>45677</v>
      </c>
      <c r="L1386" s="749">
        <v>45677</v>
      </c>
      <c r="M1386" s="726">
        <v>46265</v>
      </c>
      <c r="N1386" s="750">
        <v>1.6136986301369862</v>
      </c>
      <c r="O1386" s="747">
        <v>65</v>
      </c>
      <c r="P1386" s="748" t="s">
        <v>600</v>
      </c>
      <c r="Q1386" s="751">
        <v>52888.5</v>
      </c>
      <c r="R1386" s="752">
        <v>47300</v>
      </c>
      <c r="S1386" s="122" t="s">
        <v>777</v>
      </c>
      <c r="T1386" s="122"/>
      <c r="U1386" s="246"/>
      <c r="V1386" s="247"/>
    </row>
    <row r="1387" spans="1:22" x14ac:dyDescent="0.25">
      <c r="A1387" s="747">
        <v>23</v>
      </c>
      <c r="B1387" s="748"/>
      <c r="C1387" s="747"/>
      <c r="D1387" s="747" t="s">
        <v>384</v>
      </c>
      <c r="E1387" s="747" t="s">
        <v>303</v>
      </c>
      <c r="F1387" s="747" t="s">
        <v>611</v>
      </c>
      <c r="G1387" s="747"/>
      <c r="H1387" s="747"/>
      <c r="I1387" s="748" t="s">
        <v>304</v>
      </c>
      <c r="J1387" s="747" t="s">
        <v>333</v>
      </c>
      <c r="K1387" s="749">
        <v>45831</v>
      </c>
      <c r="L1387" s="749">
        <v>45831</v>
      </c>
      <c r="M1387" s="726">
        <v>46265</v>
      </c>
      <c r="N1387" s="750">
        <v>1.1917808219178083</v>
      </c>
      <c r="O1387" s="747">
        <v>40</v>
      </c>
      <c r="P1387" s="748" t="s">
        <v>600</v>
      </c>
      <c r="Q1387" s="751">
        <v>31888.5</v>
      </c>
      <c r="R1387" s="752">
        <v>47300</v>
      </c>
      <c r="S1387" s="122" t="s">
        <v>777</v>
      </c>
      <c r="T1387" s="122"/>
      <c r="U1387" s="246"/>
      <c r="V1387" s="247"/>
    </row>
    <row r="1388" spans="1:22" x14ac:dyDescent="0.25">
      <c r="A1388" s="748">
        <v>24</v>
      </c>
      <c r="B1388" s="391"/>
      <c r="C1388" s="747"/>
      <c r="D1388" s="747" t="s">
        <v>386</v>
      </c>
      <c r="E1388" s="747" t="s">
        <v>303</v>
      </c>
      <c r="F1388" s="747" t="s">
        <v>620</v>
      </c>
      <c r="G1388" s="747"/>
      <c r="H1388" s="747"/>
      <c r="I1388" s="748" t="s">
        <v>304</v>
      </c>
      <c r="J1388" s="747" t="s">
        <v>333</v>
      </c>
      <c r="K1388" s="749">
        <v>45887</v>
      </c>
      <c r="L1388" s="749">
        <v>45887</v>
      </c>
      <c r="M1388" s="726">
        <v>46265</v>
      </c>
      <c r="N1388" s="753">
        <v>1.0383561643835617</v>
      </c>
      <c r="O1388" s="747"/>
      <c r="P1388" s="748" t="s">
        <v>600</v>
      </c>
      <c r="Q1388" s="740">
        <v>23388.5</v>
      </c>
      <c r="R1388" s="752">
        <v>47300</v>
      </c>
      <c r="S1388" s="122" t="s">
        <v>777</v>
      </c>
      <c r="T1388" s="122"/>
      <c r="U1388" s="246"/>
      <c r="V1388" s="247"/>
    </row>
    <row r="1389" spans="1:22" x14ac:dyDescent="0.25">
      <c r="A1389" s="747">
        <v>25</v>
      </c>
      <c r="B1389" s="391"/>
      <c r="C1389" s="747"/>
      <c r="D1389" s="747" t="s">
        <v>388</v>
      </c>
      <c r="E1389" s="747" t="s">
        <v>303</v>
      </c>
      <c r="F1389" s="747" t="s">
        <v>620</v>
      </c>
      <c r="G1389" s="747"/>
      <c r="H1389" s="747"/>
      <c r="I1389" s="748" t="s">
        <v>389</v>
      </c>
      <c r="J1389" s="747" t="s">
        <v>333</v>
      </c>
      <c r="K1389" s="749">
        <v>45873</v>
      </c>
      <c r="L1389" s="749">
        <v>45873</v>
      </c>
      <c r="M1389" s="726">
        <v>46265</v>
      </c>
      <c r="N1389" s="750">
        <v>1.0767123287671232</v>
      </c>
      <c r="O1389" s="747"/>
      <c r="P1389" s="748" t="s">
        <v>600</v>
      </c>
      <c r="Q1389" s="751">
        <v>31888.5</v>
      </c>
      <c r="R1389" s="752">
        <v>47300</v>
      </c>
      <c r="S1389" s="122" t="s">
        <v>777</v>
      </c>
      <c r="T1389" s="122"/>
      <c r="U1389" s="246"/>
      <c r="V1389" s="247"/>
    </row>
    <row r="1390" spans="1:22" x14ac:dyDescent="0.25">
      <c r="A1390" s="747">
        <v>26</v>
      </c>
      <c r="B1390" s="391"/>
      <c r="C1390" s="747"/>
      <c r="D1390" s="747" t="s">
        <v>391</v>
      </c>
      <c r="E1390" s="747" t="s">
        <v>303</v>
      </c>
      <c r="F1390" s="747" t="s">
        <v>620</v>
      </c>
      <c r="G1390" s="747"/>
      <c r="H1390" s="747"/>
      <c r="I1390" s="748" t="s">
        <v>304</v>
      </c>
      <c r="J1390" s="747" t="s">
        <v>333</v>
      </c>
      <c r="K1390" s="749">
        <v>45901</v>
      </c>
      <c r="L1390" s="749">
        <v>45901</v>
      </c>
      <c r="M1390" s="726">
        <v>46265</v>
      </c>
      <c r="N1390" s="750">
        <v>1</v>
      </c>
      <c r="O1390" s="747"/>
      <c r="P1390" s="748" t="s">
        <v>600</v>
      </c>
      <c r="Q1390" s="751">
        <v>18238.5</v>
      </c>
      <c r="R1390" s="752">
        <v>47300</v>
      </c>
      <c r="S1390" s="122" t="s">
        <v>777</v>
      </c>
      <c r="T1390" s="122"/>
      <c r="U1390" s="246"/>
      <c r="V1390" s="247"/>
    </row>
    <row r="1391" spans="1:22" x14ac:dyDescent="0.25">
      <c r="A1391" s="747">
        <v>27</v>
      </c>
      <c r="B1391" s="391"/>
      <c r="C1391" s="747"/>
      <c r="D1391" s="747" t="s">
        <v>395</v>
      </c>
      <c r="E1391" s="747" t="s">
        <v>303</v>
      </c>
      <c r="F1391" s="747" t="s">
        <v>611</v>
      </c>
      <c r="G1391" s="747"/>
      <c r="H1391" s="747" t="s">
        <v>616</v>
      </c>
      <c r="I1391" s="748" t="s">
        <v>304</v>
      </c>
      <c r="J1391" s="747" t="s">
        <v>333</v>
      </c>
      <c r="K1391" s="749">
        <v>45978</v>
      </c>
      <c r="L1391" s="749">
        <v>45978</v>
      </c>
      <c r="M1391" s="726">
        <v>46265</v>
      </c>
      <c r="N1391" s="750">
        <v>0.78904109589041094</v>
      </c>
      <c r="O1391" s="747"/>
      <c r="P1391" s="748" t="s">
        <v>600</v>
      </c>
      <c r="Q1391" s="751">
        <v>27688.5</v>
      </c>
      <c r="R1391" s="752">
        <v>47300</v>
      </c>
      <c r="S1391" s="122" t="s">
        <v>777</v>
      </c>
      <c r="T1391" s="122"/>
      <c r="U1391" s="246"/>
      <c r="V1391" s="247"/>
    </row>
    <row r="1392" spans="1:22" x14ac:dyDescent="0.25">
      <c r="A1392" s="747">
        <v>28</v>
      </c>
      <c r="B1392" s="391"/>
      <c r="C1392" s="747"/>
      <c r="D1392" s="747" t="s">
        <v>397</v>
      </c>
      <c r="E1392" s="747" t="s">
        <v>303</v>
      </c>
      <c r="F1392" s="747" t="s">
        <v>620</v>
      </c>
      <c r="G1392" s="747"/>
      <c r="H1392" s="747"/>
      <c r="I1392" s="748" t="s">
        <v>304</v>
      </c>
      <c r="J1392" s="747" t="s">
        <v>333</v>
      </c>
      <c r="K1392" s="749">
        <v>46006</v>
      </c>
      <c r="L1392" s="749">
        <v>46006</v>
      </c>
      <c r="M1392" s="726">
        <v>46265</v>
      </c>
      <c r="N1392" s="750">
        <v>0.71232876712328763</v>
      </c>
      <c r="O1392" s="747"/>
      <c r="P1392" s="748" t="s">
        <v>600</v>
      </c>
      <c r="Q1392" s="751">
        <v>31888.5</v>
      </c>
      <c r="R1392" s="752">
        <v>47300</v>
      </c>
      <c r="S1392" s="122" t="s">
        <v>777</v>
      </c>
      <c r="T1392" s="122"/>
      <c r="U1392" s="246"/>
      <c r="V1392" s="247"/>
    </row>
    <row r="1393" spans="1:22" x14ac:dyDescent="0.25">
      <c r="A1393" s="747">
        <v>29</v>
      </c>
      <c r="B1393" s="391"/>
      <c r="C1393" s="747"/>
      <c r="D1393" s="747" t="s">
        <v>399</v>
      </c>
      <c r="E1393" s="747" t="s">
        <v>303</v>
      </c>
      <c r="F1393" s="747" t="s">
        <v>620</v>
      </c>
      <c r="G1393" s="747"/>
      <c r="H1393" s="747"/>
      <c r="I1393" s="748" t="s">
        <v>304</v>
      </c>
      <c r="J1393" s="747" t="s">
        <v>356</v>
      </c>
      <c r="K1393" s="749">
        <v>46006</v>
      </c>
      <c r="L1393" s="749">
        <v>46006</v>
      </c>
      <c r="M1393" s="726">
        <v>46265</v>
      </c>
      <c r="N1393" s="750">
        <v>0.71232876712328763</v>
      </c>
      <c r="O1393" s="747"/>
      <c r="P1393" s="748" t="s">
        <v>600</v>
      </c>
      <c r="Q1393" s="751">
        <v>21388.5</v>
      </c>
      <c r="R1393" s="752">
        <v>47300</v>
      </c>
      <c r="S1393" s="122" t="s">
        <v>777</v>
      </c>
      <c r="T1393" s="122"/>
      <c r="U1393" s="246"/>
      <c r="V1393" s="247"/>
    </row>
    <row r="1394" spans="1:22" x14ac:dyDescent="0.25">
      <c r="A1394" s="747">
        <v>30</v>
      </c>
      <c r="B1394" s="422"/>
      <c r="C1394" s="747"/>
      <c r="D1394" s="747" t="s">
        <v>381</v>
      </c>
      <c r="E1394" s="747"/>
      <c r="F1394" s="747" t="s">
        <v>611</v>
      </c>
      <c r="G1394" s="747" t="s">
        <v>612</v>
      </c>
      <c r="H1394" s="747" t="s">
        <v>616</v>
      </c>
      <c r="I1394" s="748"/>
      <c r="J1394" s="747" t="s">
        <v>309</v>
      </c>
      <c r="K1394" s="749">
        <v>46055</v>
      </c>
      <c r="L1394" s="749">
        <v>46055</v>
      </c>
      <c r="M1394" s="726">
        <v>46265</v>
      </c>
      <c r="N1394" s="750">
        <v>0.57808219178082187</v>
      </c>
      <c r="O1394" s="747"/>
      <c r="P1394" s="748" t="s">
        <v>600</v>
      </c>
      <c r="Q1394" s="751">
        <v>16138.5</v>
      </c>
      <c r="R1394" s="752">
        <v>47300</v>
      </c>
      <c r="S1394" s="122" t="s">
        <v>777</v>
      </c>
      <c r="T1394" s="122"/>
      <c r="U1394" s="246"/>
      <c r="V1394" s="247"/>
    </row>
    <row r="1395" spans="1:22" x14ac:dyDescent="0.25">
      <c r="A1395" s="747">
        <v>31</v>
      </c>
      <c r="B1395" s="422"/>
      <c r="C1395" s="747"/>
      <c r="D1395" s="747" t="s">
        <v>352</v>
      </c>
      <c r="E1395" s="747"/>
      <c r="F1395" s="747" t="s">
        <v>611</v>
      </c>
      <c r="G1395" s="747" t="s">
        <v>612</v>
      </c>
      <c r="H1395" s="747" t="s">
        <v>616</v>
      </c>
      <c r="I1395" s="748"/>
      <c r="J1395" s="747" t="s">
        <v>356</v>
      </c>
      <c r="K1395" s="749">
        <v>46083</v>
      </c>
      <c r="L1395" s="749">
        <v>46083</v>
      </c>
      <c r="M1395" s="726">
        <v>46265</v>
      </c>
      <c r="N1395" s="750">
        <v>0.50136986301369868</v>
      </c>
      <c r="O1395" s="747"/>
      <c r="P1395" s="748" t="s">
        <v>600</v>
      </c>
      <c r="Q1395" s="751">
        <v>16138.5</v>
      </c>
      <c r="R1395" s="752">
        <v>47300</v>
      </c>
      <c r="S1395" s="122" t="s">
        <v>777</v>
      </c>
      <c r="T1395" s="122"/>
      <c r="U1395" s="246"/>
      <c r="V1395" s="247"/>
    </row>
    <row r="1396" spans="1:22" x14ac:dyDescent="0.25">
      <c r="A1396" s="747">
        <v>32</v>
      </c>
      <c r="B1396" s="422"/>
      <c r="C1396" s="747"/>
      <c r="D1396" s="747" t="s">
        <v>414</v>
      </c>
      <c r="E1396" s="747"/>
      <c r="F1396" s="747" t="s">
        <v>620</v>
      </c>
      <c r="G1396" s="747"/>
      <c r="H1396" s="747"/>
      <c r="I1396" s="748"/>
      <c r="J1396" s="747" t="s">
        <v>333</v>
      </c>
      <c r="K1396" s="749">
        <v>46104</v>
      </c>
      <c r="L1396" s="749">
        <v>46104</v>
      </c>
      <c r="M1396" s="726">
        <v>46265</v>
      </c>
      <c r="N1396" s="750">
        <v>0.44383561643835617</v>
      </c>
      <c r="O1396" s="747"/>
      <c r="P1396" s="748" t="s">
        <v>600</v>
      </c>
      <c r="Q1396" s="751">
        <v>35038.5</v>
      </c>
      <c r="R1396" s="752">
        <v>47300</v>
      </c>
      <c r="S1396" s="122" t="s">
        <v>777</v>
      </c>
      <c r="T1396" s="122"/>
      <c r="U1396" s="246"/>
      <c r="V1396" s="247"/>
    </row>
    <row r="1397" spans="1:22" x14ac:dyDescent="0.25">
      <c r="A1397" s="747">
        <v>33</v>
      </c>
      <c r="B1397" s="422"/>
      <c r="C1397" s="747"/>
      <c r="D1397" s="747" t="s">
        <v>648</v>
      </c>
      <c r="E1397" s="747"/>
      <c r="F1397" s="747"/>
      <c r="G1397" s="747"/>
      <c r="H1397" s="747"/>
      <c r="I1397" s="748"/>
      <c r="J1397" s="747" t="s">
        <v>650</v>
      </c>
      <c r="K1397" s="749">
        <v>46155</v>
      </c>
      <c r="L1397" s="749"/>
      <c r="M1397" s="726"/>
      <c r="N1397" s="750">
        <v>2.7397260273972603E-3</v>
      </c>
      <c r="O1397" s="747"/>
      <c r="P1397" s="748" t="s">
        <v>600</v>
      </c>
      <c r="Q1397" s="751">
        <v>37138.5</v>
      </c>
      <c r="R1397" s="752">
        <v>47300</v>
      </c>
      <c r="S1397" s="122" t="s">
        <v>777</v>
      </c>
      <c r="T1397" s="122"/>
      <c r="U1397" s="246"/>
      <c r="V1397" s="247"/>
    </row>
    <row r="1398" spans="1:22" x14ac:dyDescent="0.25">
      <c r="A1398" s="747">
        <v>34</v>
      </c>
      <c r="B1398" s="422"/>
      <c r="C1398" s="747"/>
      <c r="D1398" s="747" t="s">
        <v>649</v>
      </c>
      <c r="E1398" s="747"/>
      <c r="F1398" s="747"/>
      <c r="G1398" s="747"/>
      <c r="H1398" s="747"/>
      <c r="I1398" s="748"/>
      <c r="J1398" s="747" t="s">
        <v>650</v>
      </c>
      <c r="K1398" s="749">
        <v>46132</v>
      </c>
      <c r="L1398" s="749"/>
      <c r="M1398" s="726"/>
      <c r="N1398" s="750">
        <v>2.7397260273972603E-3</v>
      </c>
      <c r="O1398" s="747"/>
      <c r="P1398" s="748" t="s">
        <v>600</v>
      </c>
      <c r="Q1398" s="751">
        <v>40288.5</v>
      </c>
      <c r="R1398" s="752">
        <v>47300</v>
      </c>
      <c r="S1398" s="122" t="s">
        <v>777</v>
      </c>
      <c r="T1398" s="122"/>
      <c r="U1398" s="246"/>
      <c r="V1398" s="247"/>
    </row>
    <row r="1399" spans="1:22" x14ac:dyDescent="0.25">
      <c r="A1399" s="747">
        <v>35</v>
      </c>
      <c r="B1399" s="748"/>
      <c r="C1399" s="747"/>
      <c r="D1399" s="747" t="s">
        <v>416</v>
      </c>
      <c r="E1399" s="747"/>
      <c r="F1399" s="747" t="s">
        <v>611</v>
      </c>
      <c r="G1399" s="747"/>
      <c r="H1399" s="747"/>
      <c r="I1399" s="748"/>
      <c r="J1399" s="747"/>
      <c r="K1399" s="749">
        <v>46211</v>
      </c>
      <c r="L1399" s="749"/>
      <c r="M1399" s="726"/>
      <c r="N1399" s="747"/>
      <c r="O1399" s="747"/>
      <c r="P1399" s="748" t="s">
        <v>600</v>
      </c>
      <c r="Q1399" s="751">
        <v>40288.5</v>
      </c>
      <c r="R1399" s="752">
        <v>47300</v>
      </c>
      <c r="S1399" s="122" t="s">
        <v>777</v>
      </c>
      <c r="T1399" s="122"/>
      <c r="U1399" s="246"/>
      <c r="V1399" s="247"/>
    </row>
    <row r="1400" spans="1:22" x14ac:dyDescent="0.25">
      <c r="A1400" s="763">
        <v>1</v>
      </c>
      <c r="B1400" s="764"/>
      <c r="C1400" s="763"/>
      <c r="D1400" s="763" t="s">
        <v>302</v>
      </c>
      <c r="E1400" s="763" t="s">
        <v>303</v>
      </c>
      <c r="F1400" s="763" t="s">
        <v>611</v>
      </c>
      <c r="G1400" s="763" t="s">
        <v>612</v>
      </c>
      <c r="H1400" s="763"/>
      <c r="I1400" s="764" t="s">
        <v>304</v>
      </c>
      <c r="J1400" s="763" t="s">
        <v>305</v>
      </c>
      <c r="K1400" s="765">
        <v>44566</v>
      </c>
      <c r="L1400" s="765">
        <v>45170</v>
      </c>
      <c r="M1400" s="726">
        <v>46265</v>
      </c>
      <c r="N1400" s="766">
        <v>3.0027397260273974</v>
      </c>
      <c r="O1400" s="763">
        <v>65</v>
      </c>
      <c r="P1400" s="764" t="s">
        <v>600</v>
      </c>
      <c r="Q1400" s="767">
        <v>33988.5</v>
      </c>
      <c r="R1400" s="768">
        <v>47331</v>
      </c>
      <c r="S1400" s="122" t="s">
        <v>777</v>
      </c>
      <c r="T1400" s="423">
        <v>510559.0575</v>
      </c>
      <c r="U1400" s="246"/>
      <c r="V1400" s="247"/>
    </row>
    <row r="1401" spans="1:22" x14ac:dyDescent="0.25">
      <c r="A1401" s="763">
        <v>2</v>
      </c>
      <c r="B1401" s="764"/>
      <c r="C1401" s="763"/>
      <c r="D1401" s="763" t="s">
        <v>308</v>
      </c>
      <c r="E1401" s="763" t="s">
        <v>303</v>
      </c>
      <c r="F1401" s="763" t="s">
        <v>611</v>
      </c>
      <c r="G1401" s="763" t="s">
        <v>612</v>
      </c>
      <c r="H1401" s="763" t="s">
        <v>616</v>
      </c>
      <c r="I1401" s="764" t="s">
        <v>304</v>
      </c>
      <c r="J1401" s="763" t="s">
        <v>309</v>
      </c>
      <c r="K1401" s="765">
        <v>44571</v>
      </c>
      <c r="L1401" s="765">
        <v>45170</v>
      </c>
      <c r="M1401" s="726">
        <v>46265</v>
      </c>
      <c r="N1401" s="766">
        <v>3.0027397260273974</v>
      </c>
      <c r="O1401" s="763">
        <v>68</v>
      </c>
      <c r="P1401" s="764" t="s">
        <v>600</v>
      </c>
      <c r="Q1401" s="767">
        <v>55116.6</v>
      </c>
      <c r="R1401" s="768">
        <v>47331</v>
      </c>
      <c r="S1401" s="122" t="s">
        <v>777</v>
      </c>
      <c r="T1401" s="122"/>
      <c r="U1401" s="246"/>
      <c r="V1401" s="247"/>
    </row>
    <row r="1402" spans="1:22" x14ac:dyDescent="0.25">
      <c r="A1402" s="764">
        <v>3</v>
      </c>
      <c r="B1402" s="764"/>
      <c r="C1402" s="763"/>
      <c r="D1402" s="763" t="s">
        <v>312</v>
      </c>
      <c r="E1402" s="763" t="s">
        <v>303</v>
      </c>
      <c r="F1402" s="763" t="s">
        <v>611</v>
      </c>
      <c r="G1402" s="763" t="s">
        <v>612</v>
      </c>
      <c r="H1402" s="763"/>
      <c r="I1402" s="764" t="s">
        <v>304</v>
      </c>
      <c r="J1402" s="763" t="s">
        <v>305</v>
      </c>
      <c r="K1402" s="765">
        <v>44571</v>
      </c>
      <c r="L1402" s="765">
        <v>45170</v>
      </c>
      <c r="M1402" s="726">
        <v>46265</v>
      </c>
      <c r="N1402" s="769">
        <v>3.0027397260273974</v>
      </c>
      <c r="O1402" s="764">
        <v>68</v>
      </c>
      <c r="P1402" s="764" t="s">
        <v>600</v>
      </c>
      <c r="Q1402" s="767">
        <v>45390.45</v>
      </c>
      <c r="R1402" s="768">
        <v>47331</v>
      </c>
      <c r="S1402" s="122" t="s">
        <v>928</v>
      </c>
      <c r="T1402" s="122"/>
      <c r="U1402" s="246"/>
      <c r="V1402" s="247"/>
    </row>
    <row r="1403" spans="1:22" x14ac:dyDescent="0.25">
      <c r="A1403" s="764">
        <v>4</v>
      </c>
      <c r="B1403" s="764"/>
      <c r="C1403" s="763"/>
      <c r="D1403" s="763" t="s">
        <v>315</v>
      </c>
      <c r="E1403" s="763" t="s">
        <v>303</v>
      </c>
      <c r="F1403" s="763" t="s">
        <v>611</v>
      </c>
      <c r="G1403" s="763" t="s">
        <v>612</v>
      </c>
      <c r="H1403" s="763"/>
      <c r="I1403" s="764" t="s">
        <v>304</v>
      </c>
      <c r="J1403" s="763" t="s">
        <v>316</v>
      </c>
      <c r="K1403" s="765">
        <v>44571</v>
      </c>
      <c r="L1403" s="765">
        <v>45170</v>
      </c>
      <c r="M1403" s="726">
        <v>46265</v>
      </c>
      <c r="N1403" s="769">
        <v>3.0027397260273974</v>
      </c>
      <c r="O1403" s="770">
        <v>68</v>
      </c>
      <c r="P1403" s="770" t="s">
        <v>600</v>
      </c>
      <c r="Q1403" s="767">
        <v>47355</v>
      </c>
      <c r="R1403" s="768">
        <v>47331</v>
      </c>
      <c r="S1403" s="122" t="s">
        <v>777</v>
      </c>
      <c r="T1403" s="122"/>
      <c r="U1403" s="246"/>
      <c r="V1403" s="247"/>
    </row>
    <row r="1404" spans="1:22" x14ac:dyDescent="0.25">
      <c r="A1404" s="763">
        <v>5</v>
      </c>
      <c r="B1404" s="764"/>
      <c r="C1404" s="763"/>
      <c r="D1404" s="763" t="s">
        <v>319</v>
      </c>
      <c r="E1404" s="763" t="s">
        <v>303</v>
      </c>
      <c r="F1404" s="763" t="s">
        <v>611</v>
      </c>
      <c r="G1404" s="763" t="s">
        <v>612</v>
      </c>
      <c r="H1404" s="763" t="s">
        <v>616</v>
      </c>
      <c r="I1404" s="764" t="s">
        <v>304</v>
      </c>
      <c r="J1404" s="763" t="s">
        <v>309</v>
      </c>
      <c r="K1404" s="765">
        <v>44571</v>
      </c>
      <c r="L1404" s="765">
        <v>45170</v>
      </c>
      <c r="M1404" s="726">
        <v>46265</v>
      </c>
      <c r="N1404" s="769">
        <v>3.0027397260273974</v>
      </c>
      <c r="O1404" s="764">
        <v>65</v>
      </c>
      <c r="P1404" s="764" t="s">
        <v>600</v>
      </c>
      <c r="Q1404" s="767">
        <v>21750.75</v>
      </c>
      <c r="R1404" s="768">
        <v>47331</v>
      </c>
      <c r="S1404" s="122" t="s">
        <v>777</v>
      </c>
      <c r="T1404" s="122"/>
      <c r="U1404" s="246"/>
      <c r="V1404" s="247"/>
    </row>
    <row r="1405" spans="1:22" x14ac:dyDescent="0.25">
      <c r="A1405" s="763">
        <v>6</v>
      </c>
      <c r="B1405" s="764"/>
      <c r="C1405" s="763"/>
      <c r="D1405" s="763" t="s">
        <v>325</v>
      </c>
      <c r="E1405" s="763" t="s">
        <v>303</v>
      </c>
      <c r="F1405" s="763" t="s">
        <v>611</v>
      </c>
      <c r="G1405" s="763" t="s">
        <v>612</v>
      </c>
      <c r="H1405" s="763" t="s">
        <v>619</v>
      </c>
      <c r="I1405" s="764" t="s">
        <v>304</v>
      </c>
      <c r="J1405" s="763" t="s">
        <v>305</v>
      </c>
      <c r="K1405" s="765">
        <v>44571</v>
      </c>
      <c r="L1405" s="765">
        <v>45170</v>
      </c>
      <c r="M1405" s="726">
        <v>46265</v>
      </c>
      <c r="N1405" s="766">
        <v>3.0027397260273974</v>
      </c>
      <c r="O1405" s="763">
        <v>60</v>
      </c>
      <c r="P1405" s="764" t="s">
        <v>600</v>
      </c>
      <c r="Q1405" s="767">
        <v>40461.75</v>
      </c>
      <c r="R1405" s="768">
        <v>47331</v>
      </c>
      <c r="S1405" s="122" t="s">
        <v>777</v>
      </c>
      <c r="T1405" s="122"/>
      <c r="U1405" s="246"/>
      <c r="V1405" s="247"/>
    </row>
    <row r="1406" spans="1:22" x14ac:dyDescent="0.25">
      <c r="A1406" s="763">
        <v>7</v>
      </c>
      <c r="B1406" s="764"/>
      <c r="C1406" s="763"/>
      <c r="D1406" s="763" t="s">
        <v>328</v>
      </c>
      <c r="E1406" s="763" t="s">
        <v>303</v>
      </c>
      <c r="F1406" s="763" t="s">
        <v>611</v>
      </c>
      <c r="G1406" s="763" t="s">
        <v>612</v>
      </c>
      <c r="H1406" s="763" t="s">
        <v>621</v>
      </c>
      <c r="I1406" s="764" t="s">
        <v>304</v>
      </c>
      <c r="J1406" s="763" t="s">
        <v>329</v>
      </c>
      <c r="K1406" s="765">
        <v>44571</v>
      </c>
      <c r="L1406" s="765">
        <v>45170</v>
      </c>
      <c r="M1406" s="726">
        <v>46265</v>
      </c>
      <c r="N1406" s="766">
        <v>3.0027397260273974</v>
      </c>
      <c r="O1406" s="763">
        <v>48</v>
      </c>
      <c r="P1406" s="764" t="s">
        <v>600</v>
      </c>
      <c r="Q1406" s="767">
        <v>5587.7955000000002</v>
      </c>
      <c r="R1406" s="768">
        <v>47331</v>
      </c>
      <c r="S1406" s="122" t="s">
        <v>777</v>
      </c>
      <c r="T1406" s="122"/>
      <c r="U1406" s="246"/>
      <c r="V1406" s="247"/>
    </row>
    <row r="1407" spans="1:22" x14ac:dyDescent="0.25">
      <c r="A1407" s="763">
        <v>8</v>
      </c>
      <c r="B1407" s="764"/>
      <c r="C1407" s="763"/>
      <c r="D1407" s="763" t="s">
        <v>332</v>
      </c>
      <c r="E1407" s="763" t="s">
        <v>303</v>
      </c>
      <c r="F1407" s="763" t="s">
        <v>611</v>
      </c>
      <c r="G1407" s="763" t="s">
        <v>612</v>
      </c>
      <c r="H1407" s="763" t="s">
        <v>621</v>
      </c>
      <c r="I1407" s="764" t="s">
        <v>304</v>
      </c>
      <c r="J1407" s="763" t="s">
        <v>333</v>
      </c>
      <c r="K1407" s="765">
        <v>44566</v>
      </c>
      <c r="L1407" s="765">
        <v>45170</v>
      </c>
      <c r="M1407" s="726">
        <v>46265</v>
      </c>
      <c r="N1407" s="766">
        <v>3.0027397260273974</v>
      </c>
      <c r="O1407" s="763">
        <v>35</v>
      </c>
      <c r="P1407" s="764" t="s">
        <v>600</v>
      </c>
      <c r="Q1407" s="767">
        <v>12988.5</v>
      </c>
      <c r="R1407" s="768">
        <v>47331</v>
      </c>
      <c r="S1407" s="122" t="s">
        <v>777</v>
      </c>
      <c r="T1407" s="122"/>
      <c r="U1407" s="246"/>
      <c r="V1407" s="247"/>
    </row>
    <row r="1408" spans="1:22" x14ac:dyDescent="0.25">
      <c r="A1408" s="763">
        <v>9</v>
      </c>
      <c r="B1408" s="764"/>
      <c r="C1408" s="763"/>
      <c r="D1408" s="763" t="s">
        <v>308</v>
      </c>
      <c r="E1408" s="763" t="s">
        <v>303</v>
      </c>
      <c r="F1408" s="763" t="s">
        <v>620</v>
      </c>
      <c r="G1408" s="763"/>
      <c r="H1408" s="763"/>
      <c r="I1408" s="764" t="s">
        <v>336</v>
      </c>
      <c r="J1408" s="763" t="s">
        <v>337</v>
      </c>
      <c r="K1408" s="765">
        <v>44566</v>
      </c>
      <c r="L1408" s="765">
        <v>45170</v>
      </c>
      <c r="M1408" s="726">
        <v>46265</v>
      </c>
      <c r="N1408" s="766">
        <v>3.0027397260273974</v>
      </c>
      <c r="O1408" s="763">
        <v>59</v>
      </c>
      <c r="P1408" s="764" t="s">
        <v>600</v>
      </c>
      <c r="Q1408" s="767">
        <v>69688.5</v>
      </c>
      <c r="R1408" s="768">
        <v>47331</v>
      </c>
      <c r="S1408" s="122" t="s">
        <v>777</v>
      </c>
      <c r="T1408" s="122"/>
      <c r="U1408" s="246"/>
      <c r="V1408" s="247"/>
    </row>
    <row r="1409" spans="1:22" x14ac:dyDescent="0.25">
      <c r="A1409" s="763">
        <v>10</v>
      </c>
      <c r="B1409" s="764"/>
      <c r="C1409" s="763"/>
      <c r="D1409" s="763" t="s">
        <v>340</v>
      </c>
      <c r="E1409" s="763" t="s">
        <v>303</v>
      </c>
      <c r="F1409" s="763" t="s">
        <v>620</v>
      </c>
      <c r="G1409" s="763"/>
      <c r="H1409" s="763"/>
      <c r="I1409" s="764" t="s">
        <v>304</v>
      </c>
      <c r="J1409" s="763" t="s">
        <v>305</v>
      </c>
      <c r="K1409" s="765">
        <v>44571</v>
      </c>
      <c r="L1409" s="765">
        <v>45170</v>
      </c>
      <c r="M1409" s="726">
        <v>46265</v>
      </c>
      <c r="N1409" s="766">
        <v>3.0027397260273974</v>
      </c>
      <c r="O1409" s="763">
        <v>52</v>
      </c>
      <c r="P1409" s="764" t="s">
        <v>600</v>
      </c>
      <c r="Q1409" s="767">
        <v>6688.5</v>
      </c>
      <c r="R1409" s="768">
        <v>47331</v>
      </c>
      <c r="S1409" s="122" t="s">
        <v>777</v>
      </c>
      <c r="T1409" s="122"/>
      <c r="U1409" s="246"/>
      <c r="V1409" s="247"/>
    </row>
    <row r="1410" spans="1:22" x14ac:dyDescent="0.25">
      <c r="A1410" s="763">
        <v>11</v>
      </c>
      <c r="B1410" s="764"/>
      <c r="C1410" s="763"/>
      <c r="D1410" s="763" t="s">
        <v>343</v>
      </c>
      <c r="E1410" s="763" t="s">
        <v>303</v>
      </c>
      <c r="F1410" s="763" t="s">
        <v>611</v>
      </c>
      <c r="G1410" s="763" t="s">
        <v>612</v>
      </c>
      <c r="H1410" s="763" t="s">
        <v>616</v>
      </c>
      <c r="I1410" s="764" t="s">
        <v>304</v>
      </c>
      <c r="J1410" s="763" t="s">
        <v>316</v>
      </c>
      <c r="K1410" s="765">
        <v>44571</v>
      </c>
      <c r="L1410" s="765">
        <v>45170</v>
      </c>
      <c r="M1410" s="726">
        <v>46265</v>
      </c>
      <c r="N1410" s="766">
        <v>3.0027397260273974</v>
      </c>
      <c r="O1410" s="763">
        <v>63</v>
      </c>
      <c r="P1410" s="764" t="s">
        <v>600</v>
      </c>
      <c r="Q1410" s="767">
        <v>38811.15</v>
      </c>
      <c r="R1410" s="768">
        <v>47331</v>
      </c>
      <c r="S1410" s="122" t="s">
        <v>777</v>
      </c>
      <c r="T1410" s="122"/>
      <c r="U1410" s="246"/>
      <c r="V1410" s="247"/>
    </row>
    <row r="1411" spans="1:22" x14ac:dyDescent="0.25">
      <c r="A1411" s="763">
        <v>12</v>
      </c>
      <c r="B1411" s="764"/>
      <c r="C1411" s="763"/>
      <c r="D1411" s="763" t="s">
        <v>346</v>
      </c>
      <c r="E1411" s="763" t="s">
        <v>303</v>
      </c>
      <c r="F1411" s="763" t="s">
        <v>611</v>
      </c>
      <c r="G1411" s="763" t="s">
        <v>612</v>
      </c>
      <c r="H1411" s="763"/>
      <c r="I1411" s="764" t="s">
        <v>304</v>
      </c>
      <c r="J1411" s="763" t="s">
        <v>333</v>
      </c>
      <c r="K1411" s="765">
        <v>44608</v>
      </c>
      <c r="L1411" s="765">
        <v>45170</v>
      </c>
      <c r="M1411" s="726">
        <v>46265</v>
      </c>
      <c r="N1411" s="766">
        <v>3.0027397260273974</v>
      </c>
      <c r="O1411" s="763">
        <v>66</v>
      </c>
      <c r="P1411" s="764" t="s">
        <v>600</v>
      </c>
      <c r="Q1411" s="767">
        <v>45013.5</v>
      </c>
      <c r="R1411" s="768">
        <v>47331</v>
      </c>
      <c r="S1411" s="122" t="s">
        <v>777</v>
      </c>
      <c r="T1411" s="122"/>
      <c r="U1411" s="246"/>
      <c r="V1411" s="247"/>
    </row>
    <row r="1412" spans="1:22" x14ac:dyDescent="0.25">
      <c r="A1412" s="763">
        <v>13</v>
      </c>
      <c r="B1412" s="764"/>
      <c r="C1412" s="763"/>
      <c r="D1412" s="763" t="s">
        <v>349</v>
      </c>
      <c r="E1412" s="763" t="s">
        <v>303</v>
      </c>
      <c r="F1412" s="763" t="s">
        <v>620</v>
      </c>
      <c r="G1412" s="763"/>
      <c r="H1412" s="763"/>
      <c r="I1412" s="764" t="s">
        <v>304</v>
      </c>
      <c r="J1412" s="763" t="s">
        <v>333</v>
      </c>
      <c r="K1412" s="765">
        <v>44816</v>
      </c>
      <c r="L1412" s="765">
        <v>45170</v>
      </c>
      <c r="M1412" s="726">
        <v>46265</v>
      </c>
      <c r="N1412" s="766">
        <v>3.0027397260273974</v>
      </c>
      <c r="O1412" s="763">
        <v>55</v>
      </c>
      <c r="P1412" s="764" t="s">
        <v>600</v>
      </c>
      <c r="Q1412" s="767">
        <v>26638.5</v>
      </c>
      <c r="R1412" s="768">
        <v>47331</v>
      </c>
      <c r="S1412" s="122" t="s">
        <v>777</v>
      </c>
      <c r="T1412" s="122"/>
      <c r="U1412" s="246"/>
      <c r="V1412" s="247"/>
    </row>
    <row r="1413" spans="1:22" x14ac:dyDescent="0.25">
      <c r="A1413" s="763">
        <v>14</v>
      </c>
      <c r="B1413" s="764"/>
      <c r="C1413" s="763"/>
      <c r="D1413" s="763" t="s">
        <v>352</v>
      </c>
      <c r="E1413" s="763" t="s">
        <v>303</v>
      </c>
      <c r="F1413" s="763" t="s">
        <v>611</v>
      </c>
      <c r="G1413" s="763" t="s">
        <v>612</v>
      </c>
      <c r="H1413" s="763"/>
      <c r="I1413" s="764" t="s">
        <v>304</v>
      </c>
      <c r="J1413" s="763" t="s">
        <v>333</v>
      </c>
      <c r="K1413" s="765">
        <v>44809</v>
      </c>
      <c r="L1413" s="765">
        <v>45170</v>
      </c>
      <c r="M1413" s="726">
        <v>46265</v>
      </c>
      <c r="N1413" s="766">
        <v>3.0027397260273974</v>
      </c>
      <c r="O1413" s="763">
        <v>38</v>
      </c>
      <c r="P1413" s="764" t="s">
        <v>600</v>
      </c>
      <c r="Q1413" s="767">
        <v>26638.5</v>
      </c>
      <c r="R1413" s="768">
        <v>47331</v>
      </c>
      <c r="S1413" s="122" t="s">
        <v>777</v>
      </c>
      <c r="T1413" s="122"/>
      <c r="U1413" s="246"/>
      <c r="V1413" s="247"/>
    </row>
    <row r="1414" spans="1:22" x14ac:dyDescent="0.25">
      <c r="A1414" s="763">
        <v>15</v>
      </c>
      <c r="B1414" s="764"/>
      <c r="C1414" s="763"/>
      <c r="D1414" s="763" t="s">
        <v>355</v>
      </c>
      <c r="E1414" s="763" t="s">
        <v>303</v>
      </c>
      <c r="F1414" s="763" t="s">
        <v>620</v>
      </c>
      <c r="G1414" s="763"/>
      <c r="H1414" s="763"/>
      <c r="I1414" s="764" t="s">
        <v>304</v>
      </c>
      <c r="J1414" s="763" t="s">
        <v>356</v>
      </c>
      <c r="K1414" s="765">
        <v>44831</v>
      </c>
      <c r="L1414" s="765">
        <v>45170</v>
      </c>
      <c r="M1414" s="726">
        <v>46265</v>
      </c>
      <c r="N1414" s="766">
        <v>3.0027397260273974</v>
      </c>
      <c r="O1414" s="763">
        <v>39</v>
      </c>
      <c r="P1414" s="764" t="s">
        <v>600</v>
      </c>
      <c r="Q1414" s="767">
        <v>26638.5</v>
      </c>
      <c r="R1414" s="768">
        <v>47331</v>
      </c>
      <c r="S1414" s="122" t="s">
        <v>777</v>
      </c>
      <c r="T1414" s="122"/>
      <c r="U1414" s="246"/>
      <c r="V1414" s="247"/>
    </row>
    <row r="1415" spans="1:22" x14ac:dyDescent="0.25">
      <c r="A1415" s="763">
        <v>16</v>
      </c>
      <c r="B1415" s="764"/>
      <c r="C1415" s="763"/>
      <c r="D1415" s="763" t="s">
        <v>359</v>
      </c>
      <c r="E1415" s="763" t="s">
        <v>303</v>
      </c>
      <c r="F1415" s="763" t="s">
        <v>620</v>
      </c>
      <c r="G1415" s="763"/>
      <c r="H1415" s="763"/>
      <c r="I1415" s="764" t="s">
        <v>304</v>
      </c>
      <c r="J1415" s="763" t="s">
        <v>333</v>
      </c>
      <c r="K1415" s="765">
        <v>44970</v>
      </c>
      <c r="L1415" s="765">
        <v>45170</v>
      </c>
      <c r="M1415" s="726">
        <v>46265</v>
      </c>
      <c r="N1415" s="766">
        <v>3.0027397260273974</v>
      </c>
      <c r="O1415" s="763">
        <v>39</v>
      </c>
      <c r="P1415" s="764" t="s">
        <v>600</v>
      </c>
      <c r="Q1415" s="767">
        <v>21388.5</v>
      </c>
      <c r="R1415" s="768">
        <v>47331</v>
      </c>
      <c r="S1415" s="122" t="s">
        <v>777</v>
      </c>
      <c r="T1415" s="122"/>
      <c r="U1415" s="246"/>
      <c r="V1415" s="247"/>
    </row>
    <row r="1416" spans="1:22" x14ac:dyDescent="0.25">
      <c r="A1416" s="764">
        <v>17</v>
      </c>
      <c r="B1416" s="764"/>
      <c r="C1416" s="763"/>
      <c r="D1416" s="763" t="s">
        <v>362</v>
      </c>
      <c r="E1416" s="763" t="s">
        <v>303</v>
      </c>
      <c r="F1416" s="763" t="s">
        <v>620</v>
      </c>
      <c r="G1416" s="763"/>
      <c r="H1416" s="763"/>
      <c r="I1416" s="764" t="s">
        <v>304</v>
      </c>
      <c r="J1416" s="763" t="s">
        <v>305</v>
      </c>
      <c r="K1416" s="765">
        <v>45152</v>
      </c>
      <c r="L1416" s="765">
        <v>45170</v>
      </c>
      <c r="M1416" s="726">
        <v>46265</v>
      </c>
      <c r="N1416" s="769">
        <v>3.0027397260273974</v>
      </c>
      <c r="O1416" s="764">
        <v>45</v>
      </c>
      <c r="P1416" s="764" t="s">
        <v>600</v>
      </c>
      <c r="Q1416" s="740">
        <v>29138.5</v>
      </c>
      <c r="R1416" s="768">
        <v>47331</v>
      </c>
      <c r="S1416" s="122" t="s">
        <v>777</v>
      </c>
      <c r="T1416" s="122"/>
      <c r="U1416" s="246"/>
      <c r="V1416" s="247"/>
    </row>
    <row r="1417" spans="1:22" x14ac:dyDescent="0.25">
      <c r="A1417" s="763">
        <v>18</v>
      </c>
      <c r="B1417" s="764"/>
      <c r="C1417" s="763"/>
      <c r="D1417" s="763" t="s">
        <v>359</v>
      </c>
      <c r="E1417" s="763" t="s">
        <v>303</v>
      </c>
      <c r="F1417" s="763" t="s">
        <v>611</v>
      </c>
      <c r="G1417" s="763" t="s">
        <v>612</v>
      </c>
      <c r="H1417" s="763" t="s">
        <v>616</v>
      </c>
      <c r="I1417" s="764" t="s">
        <v>304</v>
      </c>
      <c r="J1417" s="763" t="s">
        <v>333</v>
      </c>
      <c r="K1417" s="765">
        <v>45236</v>
      </c>
      <c r="L1417" s="765">
        <v>45236</v>
      </c>
      <c r="M1417" s="726">
        <v>46265</v>
      </c>
      <c r="N1417" s="766">
        <v>2.8219178082191783</v>
      </c>
      <c r="O1417" s="763">
        <v>37</v>
      </c>
      <c r="P1417" s="764" t="s">
        <v>600</v>
      </c>
      <c r="Q1417" s="767">
        <v>25063.5</v>
      </c>
      <c r="R1417" s="768">
        <v>47331</v>
      </c>
      <c r="S1417" s="122" t="s">
        <v>777</v>
      </c>
      <c r="T1417" s="122"/>
      <c r="U1417" s="246"/>
      <c r="V1417" s="247"/>
    </row>
    <row r="1418" spans="1:22" x14ac:dyDescent="0.25">
      <c r="A1418" s="763">
        <v>19</v>
      </c>
      <c r="B1418" s="764"/>
      <c r="C1418" s="763"/>
      <c r="D1418" s="763" t="s">
        <v>367</v>
      </c>
      <c r="E1418" s="763" t="s">
        <v>303</v>
      </c>
      <c r="F1418" s="763" t="s">
        <v>611</v>
      </c>
      <c r="G1418" s="763" t="s">
        <v>612</v>
      </c>
      <c r="H1418" s="763"/>
      <c r="I1418" s="764" t="s">
        <v>304</v>
      </c>
      <c r="J1418" s="763" t="s">
        <v>368</v>
      </c>
      <c r="K1418" s="765">
        <v>45411</v>
      </c>
      <c r="L1418" s="765">
        <v>45411</v>
      </c>
      <c r="M1418" s="726">
        <v>46265</v>
      </c>
      <c r="N1418" s="766">
        <v>2.3424657534246576</v>
      </c>
      <c r="O1418" s="763">
        <v>59</v>
      </c>
      <c r="P1418" s="764" t="s">
        <v>600</v>
      </c>
      <c r="Q1418" s="767">
        <v>68638.5</v>
      </c>
      <c r="R1418" s="768">
        <v>47331</v>
      </c>
      <c r="S1418" s="122" t="s">
        <v>777</v>
      </c>
      <c r="T1418" s="122"/>
      <c r="U1418" s="246"/>
      <c r="V1418" s="247"/>
    </row>
    <row r="1419" spans="1:22" x14ac:dyDescent="0.25">
      <c r="A1419" s="763">
        <v>20</v>
      </c>
      <c r="B1419" s="764"/>
      <c r="C1419" s="763"/>
      <c r="D1419" s="763" t="s">
        <v>371</v>
      </c>
      <c r="E1419" s="763" t="s">
        <v>303</v>
      </c>
      <c r="F1419" s="763" t="s">
        <v>611</v>
      </c>
      <c r="G1419" s="763"/>
      <c r="H1419" s="763" t="s">
        <v>621</v>
      </c>
      <c r="I1419" s="764" t="s">
        <v>304</v>
      </c>
      <c r="J1419" s="763" t="s">
        <v>333</v>
      </c>
      <c r="K1419" s="765">
        <v>45454</v>
      </c>
      <c r="L1419" s="765">
        <v>45454</v>
      </c>
      <c r="M1419" s="726">
        <v>46265</v>
      </c>
      <c r="N1419" s="766">
        <v>2.2246575342465755</v>
      </c>
      <c r="O1419" s="763">
        <v>38</v>
      </c>
      <c r="P1419" s="764" t="s">
        <v>600</v>
      </c>
      <c r="Q1419" s="767">
        <v>35038.5</v>
      </c>
      <c r="R1419" s="768">
        <v>47331</v>
      </c>
      <c r="S1419" s="122" t="s">
        <v>777</v>
      </c>
      <c r="T1419" s="122"/>
      <c r="U1419" s="246"/>
      <c r="V1419" s="247"/>
    </row>
    <row r="1420" spans="1:22" x14ac:dyDescent="0.25">
      <c r="A1420" s="763">
        <v>21</v>
      </c>
      <c r="B1420" s="764"/>
      <c r="C1420" s="763"/>
      <c r="D1420" s="763" t="s">
        <v>374</v>
      </c>
      <c r="E1420" s="763" t="s">
        <v>303</v>
      </c>
      <c r="F1420" s="763" t="s">
        <v>620</v>
      </c>
      <c r="G1420" s="763"/>
      <c r="H1420" s="763"/>
      <c r="I1420" s="764" t="s">
        <v>304</v>
      </c>
      <c r="J1420" s="763" t="s">
        <v>333</v>
      </c>
      <c r="K1420" s="765">
        <v>45600</v>
      </c>
      <c r="L1420" s="765">
        <v>45600</v>
      </c>
      <c r="M1420" s="726">
        <v>46265</v>
      </c>
      <c r="N1420" s="766">
        <v>1.8246575342465754</v>
      </c>
      <c r="O1420" s="763">
        <v>65</v>
      </c>
      <c r="P1420" s="764" t="s">
        <v>600</v>
      </c>
      <c r="Q1420" s="767">
        <v>44488.5</v>
      </c>
      <c r="R1420" s="768">
        <v>47331</v>
      </c>
      <c r="S1420" s="122" t="s">
        <v>777</v>
      </c>
      <c r="T1420" s="122"/>
      <c r="U1420" s="246"/>
      <c r="V1420" s="247"/>
    </row>
    <row r="1421" spans="1:22" x14ac:dyDescent="0.25">
      <c r="A1421" s="763">
        <v>22</v>
      </c>
      <c r="B1421" s="764"/>
      <c r="C1421" s="763"/>
      <c r="D1421" s="763" t="s">
        <v>380</v>
      </c>
      <c r="E1421" s="763" t="s">
        <v>303</v>
      </c>
      <c r="F1421" s="763" t="s">
        <v>611</v>
      </c>
      <c r="G1421" s="763" t="s">
        <v>612</v>
      </c>
      <c r="H1421" s="763" t="s">
        <v>616</v>
      </c>
      <c r="I1421" s="764" t="s">
        <v>304</v>
      </c>
      <c r="J1421" s="763" t="s">
        <v>309</v>
      </c>
      <c r="K1421" s="765">
        <v>45677</v>
      </c>
      <c r="L1421" s="765">
        <v>45677</v>
      </c>
      <c r="M1421" s="726">
        <v>46265</v>
      </c>
      <c r="N1421" s="766">
        <v>1.6136986301369862</v>
      </c>
      <c r="O1421" s="763">
        <v>65</v>
      </c>
      <c r="P1421" s="764" t="s">
        <v>600</v>
      </c>
      <c r="Q1421" s="767">
        <v>52888.5</v>
      </c>
      <c r="R1421" s="768">
        <v>47331</v>
      </c>
      <c r="S1421" s="122" t="s">
        <v>777</v>
      </c>
      <c r="T1421" s="122"/>
      <c r="U1421" s="246"/>
      <c r="V1421" s="247"/>
    </row>
    <row r="1422" spans="1:22" x14ac:dyDescent="0.25">
      <c r="A1422" s="763">
        <v>23</v>
      </c>
      <c r="B1422" s="764"/>
      <c r="C1422" s="763"/>
      <c r="D1422" s="763" t="s">
        <v>384</v>
      </c>
      <c r="E1422" s="763" t="s">
        <v>303</v>
      </c>
      <c r="F1422" s="763" t="s">
        <v>611</v>
      </c>
      <c r="G1422" s="763"/>
      <c r="H1422" s="763"/>
      <c r="I1422" s="764" t="s">
        <v>304</v>
      </c>
      <c r="J1422" s="763" t="s">
        <v>333</v>
      </c>
      <c r="K1422" s="765">
        <v>45831</v>
      </c>
      <c r="L1422" s="765">
        <v>45831</v>
      </c>
      <c r="M1422" s="726">
        <v>46265</v>
      </c>
      <c r="N1422" s="766">
        <v>1.1917808219178083</v>
      </c>
      <c r="O1422" s="763">
        <v>40</v>
      </c>
      <c r="P1422" s="764" t="s">
        <v>600</v>
      </c>
      <c r="Q1422" s="767">
        <v>31888.5</v>
      </c>
      <c r="R1422" s="768">
        <v>47331</v>
      </c>
      <c r="S1422" s="122" t="s">
        <v>777</v>
      </c>
      <c r="T1422" s="122"/>
      <c r="U1422" s="246"/>
      <c r="V1422" s="247"/>
    </row>
    <row r="1423" spans="1:22" x14ac:dyDescent="0.25">
      <c r="A1423" s="764">
        <v>24</v>
      </c>
      <c r="B1423" s="391"/>
      <c r="C1423" s="763"/>
      <c r="D1423" s="763" t="s">
        <v>386</v>
      </c>
      <c r="E1423" s="763" t="s">
        <v>303</v>
      </c>
      <c r="F1423" s="763" t="s">
        <v>620</v>
      </c>
      <c r="G1423" s="763"/>
      <c r="H1423" s="763"/>
      <c r="I1423" s="764" t="s">
        <v>304</v>
      </c>
      <c r="J1423" s="763" t="s">
        <v>333</v>
      </c>
      <c r="K1423" s="765">
        <v>45887</v>
      </c>
      <c r="L1423" s="765">
        <v>45887</v>
      </c>
      <c r="M1423" s="726">
        <v>46265</v>
      </c>
      <c r="N1423" s="769">
        <v>1.0383561643835617</v>
      </c>
      <c r="O1423" s="763"/>
      <c r="P1423" s="764" t="s">
        <v>600</v>
      </c>
      <c r="Q1423" s="740">
        <v>23388.5</v>
      </c>
      <c r="R1423" s="768">
        <v>47331</v>
      </c>
      <c r="S1423" s="122" t="s">
        <v>777</v>
      </c>
      <c r="T1423" s="122"/>
      <c r="U1423" s="246"/>
      <c r="V1423" s="247"/>
    </row>
    <row r="1424" spans="1:22" x14ac:dyDescent="0.25">
      <c r="A1424" s="763">
        <v>25</v>
      </c>
      <c r="B1424" s="391"/>
      <c r="C1424" s="763"/>
      <c r="D1424" s="763" t="s">
        <v>388</v>
      </c>
      <c r="E1424" s="763" t="s">
        <v>303</v>
      </c>
      <c r="F1424" s="763" t="s">
        <v>620</v>
      </c>
      <c r="G1424" s="763"/>
      <c r="H1424" s="763"/>
      <c r="I1424" s="764" t="s">
        <v>389</v>
      </c>
      <c r="J1424" s="763" t="s">
        <v>333</v>
      </c>
      <c r="K1424" s="765">
        <v>45873</v>
      </c>
      <c r="L1424" s="765">
        <v>45873</v>
      </c>
      <c r="M1424" s="726">
        <v>46265</v>
      </c>
      <c r="N1424" s="766">
        <v>1.0767123287671232</v>
      </c>
      <c r="O1424" s="763"/>
      <c r="P1424" s="764" t="s">
        <v>600</v>
      </c>
      <c r="Q1424" s="767">
        <v>31888.5</v>
      </c>
      <c r="R1424" s="768">
        <v>47331</v>
      </c>
      <c r="S1424" s="122" t="s">
        <v>777</v>
      </c>
      <c r="T1424" s="122"/>
      <c r="U1424" s="246"/>
      <c r="V1424" s="247"/>
    </row>
    <row r="1425" spans="1:22" x14ac:dyDescent="0.25">
      <c r="A1425" s="763">
        <v>26</v>
      </c>
      <c r="B1425" s="391"/>
      <c r="C1425" s="763"/>
      <c r="D1425" s="763" t="s">
        <v>391</v>
      </c>
      <c r="E1425" s="763" t="s">
        <v>303</v>
      </c>
      <c r="F1425" s="763" t="s">
        <v>620</v>
      </c>
      <c r="G1425" s="763"/>
      <c r="H1425" s="763"/>
      <c r="I1425" s="764" t="s">
        <v>304</v>
      </c>
      <c r="J1425" s="763" t="s">
        <v>333</v>
      </c>
      <c r="K1425" s="765">
        <v>45901</v>
      </c>
      <c r="L1425" s="765">
        <v>45901</v>
      </c>
      <c r="M1425" s="726">
        <v>46265</v>
      </c>
      <c r="N1425" s="766">
        <v>1</v>
      </c>
      <c r="O1425" s="763"/>
      <c r="P1425" s="764" t="s">
        <v>600</v>
      </c>
      <c r="Q1425" s="767">
        <v>18238.5</v>
      </c>
      <c r="R1425" s="768">
        <v>47331</v>
      </c>
      <c r="S1425" s="122" t="s">
        <v>777</v>
      </c>
      <c r="T1425" s="122"/>
      <c r="U1425" s="246"/>
      <c r="V1425" s="247"/>
    </row>
    <row r="1426" spans="1:22" x14ac:dyDescent="0.25">
      <c r="A1426" s="763">
        <v>27</v>
      </c>
      <c r="B1426" s="391"/>
      <c r="C1426" s="763"/>
      <c r="D1426" s="763" t="s">
        <v>395</v>
      </c>
      <c r="E1426" s="763" t="s">
        <v>303</v>
      </c>
      <c r="F1426" s="763" t="s">
        <v>611</v>
      </c>
      <c r="G1426" s="763"/>
      <c r="H1426" s="763" t="s">
        <v>616</v>
      </c>
      <c r="I1426" s="764" t="s">
        <v>304</v>
      </c>
      <c r="J1426" s="763" t="s">
        <v>333</v>
      </c>
      <c r="K1426" s="765">
        <v>45978</v>
      </c>
      <c r="L1426" s="765">
        <v>45978</v>
      </c>
      <c r="M1426" s="726">
        <v>46265</v>
      </c>
      <c r="N1426" s="766">
        <v>0.78904109589041094</v>
      </c>
      <c r="O1426" s="763"/>
      <c r="P1426" s="764" t="s">
        <v>600</v>
      </c>
      <c r="Q1426" s="767">
        <v>27688.5</v>
      </c>
      <c r="R1426" s="768">
        <v>47331</v>
      </c>
      <c r="S1426" s="122" t="s">
        <v>777</v>
      </c>
      <c r="T1426" s="122"/>
      <c r="U1426" s="246"/>
      <c r="V1426" s="247"/>
    </row>
    <row r="1427" spans="1:22" x14ac:dyDescent="0.25">
      <c r="A1427" s="763">
        <v>28</v>
      </c>
      <c r="B1427" s="391"/>
      <c r="C1427" s="763"/>
      <c r="D1427" s="763" t="s">
        <v>397</v>
      </c>
      <c r="E1427" s="763" t="s">
        <v>303</v>
      </c>
      <c r="F1427" s="763" t="s">
        <v>620</v>
      </c>
      <c r="G1427" s="763"/>
      <c r="H1427" s="763"/>
      <c r="I1427" s="764" t="s">
        <v>304</v>
      </c>
      <c r="J1427" s="763" t="s">
        <v>333</v>
      </c>
      <c r="K1427" s="765">
        <v>46006</v>
      </c>
      <c r="L1427" s="765">
        <v>46006</v>
      </c>
      <c r="M1427" s="726">
        <v>46265</v>
      </c>
      <c r="N1427" s="766">
        <v>0.71232876712328763</v>
      </c>
      <c r="O1427" s="763"/>
      <c r="P1427" s="764" t="s">
        <v>600</v>
      </c>
      <c r="Q1427" s="767">
        <v>31888.5</v>
      </c>
      <c r="R1427" s="768">
        <v>47331</v>
      </c>
      <c r="S1427" s="122" t="s">
        <v>777</v>
      </c>
      <c r="T1427" s="122"/>
      <c r="U1427" s="246"/>
      <c r="V1427" s="247"/>
    </row>
    <row r="1428" spans="1:22" x14ac:dyDescent="0.25">
      <c r="A1428" s="763">
        <v>29</v>
      </c>
      <c r="B1428" s="391"/>
      <c r="C1428" s="763"/>
      <c r="D1428" s="763" t="s">
        <v>399</v>
      </c>
      <c r="E1428" s="763" t="s">
        <v>303</v>
      </c>
      <c r="F1428" s="763" t="s">
        <v>620</v>
      </c>
      <c r="G1428" s="763"/>
      <c r="H1428" s="763"/>
      <c r="I1428" s="764" t="s">
        <v>304</v>
      </c>
      <c r="J1428" s="763" t="s">
        <v>356</v>
      </c>
      <c r="K1428" s="765">
        <v>46006</v>
      </c>
      <c r="L1428" s="765">
        <v>46006</v>
      </c>
      <c r="M1428" s="726">
        <v>46265</v>
      </c>
      <c r="N1428" s="766">
        <v>0.71232876712328763</v>
      </c>
      <c r="O1428" s="763"/>
      <c r="P1428" s="764" t="s">
        <v>600</v>
      </c>
      <c r="Q1428" s="767">
        <v>21388.5</v>
      </c>
      <c r="R1428" s="768">
        <v>47331</v>
      </c>
      <c r="S1428" s="122" t="s">
        <v>777</v>
      </c>
      <c r="T1428" s="122"/>
      <c r="U1428" s="246"/>
      <c r="V1428" s="247"/>
    </row>
    <row r="1429" spans="1:22" x14ac:dyDescent="0.25">
      <c r="A1429" s="763">
        <v>30</v>
      </c>
      <c r="B1429" s="422"/>
      <c r="C1429" s="763"/>
      <c r="D1429" s="763" t="s">
        <v>381</v>
      </c>
      <c r="E1429" s="763"/>
      <c r="F1429" s="763" t="s">
        <v>611</v>
      </c>
      <c r="G1429" s="763" t="s">
        <v>612</v>
      </c>
      <c r="H1429" s="763" t="s">
        <v>616</v>
      </c>
      <c r="I1429" s="764"/>
      <c r="J1429" s="763" t="s">
        <v>309</v>
      </c>
      <c r="K1429" s="765">
        <v>46055</v>
      </c>
      <c r="L1429" s="765">
        <v>46055</v>
      </c>
      <c r="M1429" s="726">
        <v>46265</v>
      </c>
      <c r="N1429" s="766">
        <v>0.57808219178082187</v>
      </c>
      <c r="O1429" s="763"/>
      <c r="P1429" s="764" t="s">
        <v>600</v>
      </c>
      <c r="Q1429" s="767">
        <v>16138.5</v>
      </c>
      <c r="R1429" s="768">
        <v>47331</v>
      </c>
      <c r="S1429" s="122" t="s">
        <v>777</v>
      </c>
      <c r="T1429" s="122"/>
      <c r="U1429" s="246"/>
      <c r="V1429" s="247"/>
    </row>
    <row r="1430" spans="1:22" x14ac:dyDescent="0.25">
      <c r="A1430" s="763">
        <v>31</v>
      </c>
      <c r="B1430" s="422"/>
      <c r="C1430" s="763"/>
      <c r="D1430" s="763" t="s">
        <v>352</v>
      </c>
      <c r="E1430" s="763"/>
      <c r="F1430" s="763" t="s">
        <v>611</v>
      </c>
      <c r="G1430" s="763" t="s">
        <v>612</v>
      </c>
      <c r="H1430" s="763" t="s">
        <v>616</v>
      </c>
      <c r="I1430" s="764"/>
      <c r="J1430" s="763" t="s">
        <v>356</v>
      </c>
      <c r="K1430" s="765">
        <v>46083</v>
      </c>
      <c r="L1430" s="765">
        <v>46083</v>
      </c>
      <c r="M1430" s="726">
        <v>46265</v>
      </c>
      <c r="N1430" s="766">
        <v>0.50136986301369868</v>
      </c>
      <c r="O1430" s="763"/>
      <c r="P1430" s="764" t="s">
        <v>600</v>
      </c>
      <c r="Q1430" s="767">
        <v>16138.5</v>
      </c>
      <c r="R1430" s="768">
        <v>47331</v>
      </c>
      <c r="S1430" s="122" t="s">
        <v>777</v>
      </c>
      <c r="T1430" s="122"/>
      <c r="U1430" s="246"/>
      <c r="V1430" s="247"/>
    </row>
    <row r="1431" spans="1:22" x14ac:dyDescent="0.25">
      <c r="A1431" s="763">
        <v>32</v>
      </c>
      <c r="B1431" s="422"/>
      <c r="C1431" s="763"/>
      <c r="D1431" s="763" t="s">
        <v>414</v>
      </c>
      <c r="E1431" s="763"/>
      <c r="F1431" s="763" t="s">
        <v>620</v>
      </c>
      <c r="G1431" s="763"/>
      <c r="H1431" s="763"/>
      <c r="I1431" s="764"/>
      <c r="J1431" s="763" t="s">
        <v>333</v>
      </c>
      <c r="K1431" s="765">
        <v>46104</v>
      </c>
      <c r="L1431" s="765">
        <v>46104</v>
      </c>
      <c r="M1431" s="726">
        <v>46265</v>
      </c>
      <c r="N1431" s="766">
        <v>0.44383561643835617</v>
      </c>
      <c r="O1431" s="763"/>
      <c r="P1431" s="764" t="s">
        <v>600</v>
      </c>
      <c r="Q1431" s="767">
        <v>35038.5</v>
      </c>
      <c r="R1431" s="768">
        <v>47331</v>
      </c>
      <c r="S1431" s="122" t="s">
        <v>777</v>
      </c>
      <c r="T1431" s="122"/>
      <c r="U1431" s="246"/>
      <c r="V1431" s="247"/>
    </row>
    <row r="1432" spans="1:22" x14ac:dyDescent="0.25">
      <c r="A1432" s="763">
        <v>33</v>
      </c>
      <c r="B1432" s="422"/>
      <c r="C1432" s="763"/>
      <c r="D1432" s="763" t="s">
        <v>648</v>
      </c>
      <c r="E1432" s="763"/>
      <c r="F1432" s="763"/>
      <c r="G1432" s="763"/>
      <c r="H1432" s="763"/>
      <c r="I1432" s="764"/>
      <c r="J1432" s="763" t="s">
        <v>650</v>
      </c>
      <c r="K1432" s="765">
        <v>46155</v>
      </c>
      <c r="L1432" s="765"/>
      <c r="M1432" s="726"/>
      <c r="N1432" s="766">
        <v>2.7397260273972603E-3</v>
      </c>
      <c r="O1432" s="763"/>
      <c r="P1432" s="764" t="s">
        <v>600</v>
      </c>
      <c r="Q1432" s="767">
        <v>37138.5</v>
      </c>
      <c r="R1432" s="768">
        <v>47331</v>
      </c>
      <c r="S1432" s="122" t="s">
        <v>777</v>
      </c>
      <c r="T1432" s="122"/>
      <c r="U1432" s="246"/>
      <c r="V1432" s="247"/>
    </row>
    <row r="1433" spans="1:22" x14ac:dyDescent="0.25">
      <c r="A1433" s="763">
        <v>34</v>
      </c>
      <c r="B1433" s="422"/>
      <c r="C1433" s="763"/>
      <c r="D1433" s="763" t="s">
        <v>649</v>
      </c>
      <c r="E1433" s="763"/>
      <c r="F1433" s="763"/>
      <c r="G1433" s="763"/>
      <c r="H1433" s="763"/>
      <c r="I1433" s="764"/>
      <c r="J1433" s="763" t="s">
        <v>650</v>
      </c>
      <c r="K1433" s="765">
        <v>46132</v>
      </c>
      <c r="L1433" s="765"/>
      <c r="M1433" s="726"/>
      <c r="N1433" s="766">
        <v>2.7397260273972603E-3</v>
      </c>
      <c r="O1433" s="763"/>
      <c r="P1433" s="764" t="s">
        <v>600</v>
      </c>
      <c r="Q1433" s="767">
        <v>40288.5</v>
      </c>
      <c r="R1433" s="768">
        <v>47331</v>
      </c>
      <c r="S1433" s="122" t="s">
        <v>777</v>
      </c>
      <c r="T1433" s="122"/>
      <c r="U1433" s="246"/>
      <c r="V1433" s="247"/>
    </row>
    <row r="1434" spans="1:22" x14ac:dyDescent="0.25">
      <c r="A1434" s="763">
        <v>35</v>
      </c>
      <c r="B1434" s="764"/>
      <c r="C1434" s="763"/>
      <c r="D1434" s="763" t="s">
        <v>416</v>
      </c>
      <c r="E1434" s="763"/>
      <c r="F1434" s="763" t="s">
        <v>611</v>
      </c>
      <c r="G1434" s="763"/>
      <c r="H1434" s="763"/>
      <c r="I1434" s="764"/>
      <c r="J1434" s="763"/>
      <c r="K1434" s="765">
        <v>46211</v>
      </c>
      <c r="L1434" s="765"/>
      <c r="M1434" s="726"/>
      <c r="N1434" s="763"/>
      <c r="O1434" s="763"/>
      <c r="P1434" s="764" t="s">
        <v>600</v>
      </c>
      <c r="Q1434" s="767">
        <v>40288.5</v>
      </c>
      <c r="R1434" s="768">
        <v>47331</v>
      </c>
      <c r="S1434" s="122" t="s">
        <v>777</v>
      </c>
      <c r="T1434" s="122"/>
      <c r="U1434" s="246"/>
      <c r="V1434" s="247"/>
    </row>
    <row r="1435" spans="1:22" x14ac:dyDescent="0.25">
      <c r="A1435" s="391">
        <v>1</v>
      </c>
      <c r="B1435" s="391"/>
      <c r="C1435" s="392"/>
      <c r="D1435" s="392" t="s">
        <v>302</v>
      </c>
      <c r="E1435" s="392" t="s">
        <v>303</v>
      </c>
      <c r="F1435" s="392" t="s">
        <v>611</v>
      </c>
      <c r="G1435" s="392" t="s">
        <v>612</v>
      </c>
      <c r="H1435" s="392"/>
      <c r="I1435" s="391" t="s">
        <v>304</v>
      </c>
      <c r="J1435" s="392" t="s">
        <v>305</v>
      </c>
      <c r="K1435" s="393">
        <v>44566</v>
      </c>
      <c r="L1435" s="393">
        <v>45170</v>
      </c>
      <c r="M1435" s="726">
        <v>46265</v>
      </c>
      <c r="N1435" s="394">
        <v>3.0027397260273974</v>
      </c>
      <c r="O1435" s="391">
        <v>65</v>
      </c>
      <c r="P1435" s="391" t="s">
        <v>443</v>
      </c>
      <c r="Q1435" s="400">
        <v>66943.95749999999</v>
      </c>
      <c r="R1435" s="395">
        <v>46569</v>
      </c>
      <c r="S1435" s="122" t="s">
        <v>777</v>
      </c>
      <c r="T1435" s="423">
        <v>510559.0575</v>
      </c>
      <c r="U1435" s="246"/>
      <c r="V1435" s="247"/>
    </row>
    <row r="1436" spans="1:22" x14ac:dyDescent="0.25">
      <c r="A1436" s="391">
        <v>2</v>
      </c>
      <c r="B1436" s="391"/>
      <c r="C1436" s="392"/>
      <c r="D1436" s="392" t="s">
        <v>308</v>
      </c>
      <c r="E1436" s="392" t="s">
        <v>303</v>
      </c>
      <c r="F1436" s="392" t="s">
        <v>611</v>
      </c>
      <c r="G1436" s="392" t="s">
        <v>612</v>
      </c>
      <c r="H1436" s="392" t="s">
        <v>616</v>
      </c>
      <c r="I1436" s="391" t="s">
        <v>304</v>
      </c>
      <c r="J1436" s="392" t="s">
        <v>309</v>
      </c>
      <c r="K1436" s="393">
        <v>44571</v>
      </c>
      <c r="L1436" s="393">
        <v>45170</v>
      </c>
      <c r="M1436" s="726">
        <v>46265</v>
      </c>
      <c r="N1436" s="394">
        <v>3.0027397260273974</v>
      </c>
      <c r="O1436" s="391">
        <v>68</v>
      </c>
      <c r="P1436" s="391" t="s">
        <v>443</v>
      </c>
      <c r="Q1436" s="400">
        <v>71209.813499999989</v>
      </c>
      <c r="R1436" s="395">
        <v>46569</v>
      </c>
      <c r="S1436" s="122" t="s">
        <v>777</v>
      </c>
      <c r="T1436" s="122"/>
      <c r="U1436" s="246"/>
      <c r="V1436" s="247"/>
    </row>
    <row r="1437" spans="1:22" x14ac:dyDescent="0.25">
      <c r="A1437" s="391">
        <v>3</v>
      </c>
      <c r="B1437" s="391"/>
      <c r="C1437" s="392"/>
      <c r="D1437" s="392" t="s">
        <v>312</v>
      </c>
      <c r="E1437" s="392" t="s">
        <v>303</v>
      </c>
      <c r="F1437" s="392" t="s">
        <v>611</v>
      </c>
      <c r="G1437" s="392" t="s">
        <v>612</v>
      </c>
      <c r="H1437" s="392"/>
      <c r="I1437" s="391" t="s">
        <v>304</v>
      </c>
      <c r="J1437" s="392" t="s">
        <v>305</v>
      </c>
      <c r="K1437" s="393">
        <v>44571</v>
      </c>
      <c r="L1437" s="393">
        <v>45170</v>
      </c>
      <c r="M1437" s="726">
        <v>46265</v>
      </c>
      <c r="N1437" s="394">
        <v>3.0027397260273974</v>
      </c>
      <c r="O1437" s="391">
        <v>68</v>
      </c>
      <c r="P1437" s="391" t="s">
        <v>443</v>
      </c>
      <c r="Q1437" s="400">
        <v>66210.857999999993</v>
      </c>
      <c r="R1437" s="395">
        <v>46569</v>
      </c>
      <c r="S1437" s="122" t="s">
        <v>928</v>
      </c>
      <c r="T1437" s="122"/>
      <c r="U1437" s="246"/>
      <c r="V1437" s="247"/>
    </row>
    <row r="1438" spans="1:22" x14ac:dyDescent="0.25">
      <c r="A1438" s="391">
        <v>4</v>
      </c>
      <c r="B1438" s="391"/>
      <c r="C1438" s="392"/>
      <c r="D1438" s="392" t="s">
        <v>315</v>
      </c>
      <c r="E1438" s="392" t="s">
        <v>303</v>
      </c>
      <c r="F1438" s="392" t="s">
        <v>611</v>
      </c>
      <c r="G1438" s="392" t="s">
        <v>612</v>
      </c>
      <c r="H1438" s="392"/>
      <c r="I1438" s="391" t="s">
        <v>304</v>
      </c>
      <c r="J1438" s="392" t="s">
        <v>316</v>
      </c>
      <c r="K1438" s="393">
        <v>44571</v>
      </c>
      <c r="L1438" s="393">
        <v>45170</v>
      </c>
      <c r="M1438" s="726">
        <v>46265</v>
      </c>
      <c r="N1438" s="394">
        <v>3.0027397260273974</v>
      </c>
      <c r="O1438" s="391">
        <v>68</v>
      </c>
      <c r="P1438" s="391" t="s">
        <v>443</v>
      </c>
      <c r="Q1438" s="400">
        <v>66210.857999999993</v>
      </c>
      <c r="R1438" s="395">
        <v>46569</v>
      </c>
      <c r="S1438" s="122" t="s">
        <v>777</v>
      </c>
      <c r="T1438" s="122"/>
      <c r="U1438" s="246"/>
      <c r="V1438" s="247"/>
    </row>
    <row r="1439" spans="1:22" x14ac:dyDescent="0.25">
      <c r="A1439" s="391">
        <v>5</v>
      </c>
      <c r="B1439" s="391"/>
      <c r="C1439" s="392"/>
      <c r="D1439" s="392" t="s">
        <v>319</v>
      </c>
      <c r="E1439" s="392" t="s">
        <v>303</v>
      </c>
      <c r="F1439" s="392" t="s">
        <v>611</v>
      </c>
      <c r="G1439" s="392" t="s">
        <v>612</v>
      </c>
      <c r="H1439" s="392" t="s">
        <v>616</v>
      </c>
      <c r="I1439" s="391" t="s">
        <v>304</v>
      </c>
      <c r="J1439" s="392" t="s">
        <v>309</v>
      </c>
      <c r="K1439" s="393">
        <v>44571</v>
      </c>
      <c r="L1439" s="393">
        <v>45170</v>
      </c>
      <c r="M1439" s="726">
        <v>46265</v>
      </c>
      <c r="N1439" s="394">
        <v>3.0027397260273974</v>
      </c>
      <c r="O1439" s="391">
        <v>65</v>
      </c>
      <c r="P1439" s="391" t="s">
        <v>443</v>
      </c>
      <c r="Q1439" s="400">
        <v>55321.412999999993</v>
      </c>
      <c r="R1439" s="395">
        <v>46569</v>
      </c>
      <c r="S1439" s="122" t="s">
        <v>777</v>
      </c>
      <c r="T1439" s="122"/>
      <c r="U1439" s="246"/>
      <c r="V1439" s="247"/>
    </row>
    <row r="1440" spans="1:22" x14ac:dyDescent="0.25">
      <c r="A1440" s="391">
        <v>6</v>
      </c>
      <c r="B1440" s="391"/>
      <c r="C1440" s="392"/>
      <c r="D1440" s="392" t="s">
        <v>325</v>
      </c>
      <c r="E1440" s="392" t="s">
        <v>303</v>
      </c>
      <c r="F1440" s="392" t="s">
        <v>611</v>
      </c>
      <c r="G1440" s="392" t="s">
        <v>612</v>
      </c>
      <c r="H1440" s="392" t="s">
        <v>619</v>
      </c>
      <c r="I1440" s="391" t="s">
        <v>304</v>
      </c>
      <c r="J1440" s="392" t="s">
        <v>305</v>
      </c>
      <c r="K1440" s="393">
        <v>44571</v>
      </c>
      <c r="L1440" s="393">
        <v>45170</v>
      </c>
      <c r="M1440" s="726">
        <v>46265</v>
      </c>
      <c r="N1440" s="394">
        <v>3.0027397260273974</v>
      </c>
      <c r="O1440" s="391">
        <v>60</v>
      </c>
      <c r="P1440" s="391" t="s">
        <v>443</v>
      </c>
      <c r="Q1440" s="400">
        <v>57983.267999999996</v>
      </c>
      <c r="R1440" s="395">
        <v>46569</v>
      </c>
      <c r="S1440" s="122" t="s">
        <v>777</v>
      </c>
      <c r="T1440" s="122"/>
      <c r="U1440" s="246"/>
      <c r="V1440" s="247"/>
    </row>
    <row r="1441" spans="1:22" x14ac:dyDescent="0.25">
      <c r="A1441" s="391">
        <v>7</v>
      </c>
      <c r="B1441" s="391"/>
      <c r="C1441" s="392"/>
      <c r="D1441" s="392" t="s">
        <v>328</v>
      </c>
      <c r="E1441" s="392" t="s">
        <v>303</v>
      </c>
      <c r="F1441" s="392" t="s">
        <v>611</v>
      </c>
      <c r="G1441" s="392" t="s">
        <v>612</v>
      </c>
      <c r="H1441" s="392" t="s">
        <v>621</v>
      </c>
      <c r="I1441" s="391" t="s">
        <v>304</v>
      </c>
      <c r="J1441" s="392" t="s">
        <v>329</v>
      </c>
      <c r="K1441" s="393">
        <v>44571</v>
      </c>
      <c r="L1441" s="393">
        <v>45170</v>
      </c>
      <c r="M1441" s="726">
        <v>46265</v>
      </c>
      <c r="N1441" s="394">
        <v>3.0027397260273974</v>
      </c>
      <c r="O1441" s="391">
        <v>48</v>
      </c>
      <c r="P1441" s="391" t="s">
        <v>443</v>
      </c>
      <c r="Q1441" s="400">
        <v>37238.530500000001</v>
      </c>
      <c r="R1441" s="395">
        <v>46569</v>
      </c>
      <c r="S1441" s="122" t="s">
        <v>777</v>
      </c>
      <c r="T1441" s="122"/>
      <c r="U1441" s="246"/>
      <c r="V1441" s="247"/>
    </row>
    <row r="1442" spans="1:22" x14ac:dyDescent="0.25">
      <c r="A1442" s="391">
        <v>8</v>
      </c>
      <c r="B1442" s="391"/>
      <c r="C1442" s="392"/>
      <c r="D1442" s="392" t="s">
        <v>332</v>
      </c>
      <c r="E1442" s="392" t="s">
        <v>303</v>
      </c>
      <c r="F1442" s="392" t="s">
        <v>611</v>
      </c>
      <c r="G1442" s="392" t="s">
        <v>612</v>
      </c>
      <c r="H1442" s="392" t="s">
        <v>621</v>
      </c>
      <c r="I1442" s="391" t="s">
        <v>304</v>
      </c>
      <c r="J1442" s="392" t="s">
        <v>333</v>
      </c>
      <c r="K1442" s="393">
        <v>44566</v>
      </c>
      <c r="L1442" s="393">
        <v>45170</v>
      </c>
      <c r="M1442" s="726">
        <v>46265</v>
      </c>
      <c r="N1442" s="394">
        <v>3.0027397260273974</v>
      </c>
      <c r="O1442" s="391">
        <v>35</v>
      </c>
      <c r="P1442" s="391" t="s">
        <v>443</v>
      </c>
      <c r="Q1442" s="400">
        <v>28450.630499999999</v>
      </c>
      <c r="R1442" s="395">
        <v>46569</v>
      </c>
      <c r="S1442" s="122" t="s">
        <v>777</v>
      </c>
      <c r="T1442" s="122"/>
      <c r="U1442" s="246"/>
      <c r="V1442" s="247"/>
    </row>
    <row r="1443" spans="1:22" x14ac:dyDescent="0.25">
      <c r="A1443" s="391">
        <v>9</v>
      </c>
      <c r="B1443" s="391"/>
      <c r="C1443" s="392"/>
      <c r="D1443" s="392" t="s">
        <v>308</v>
      </c>
      <c r="E1443" s="392" t="s">
        <v>303</v>
      </c>
      <c r="F1443" s="392" t="s">
        <v>620</v>
      </c>
      <c r="G1443" s="392"/>
      <c r="H1443" s="392"/>
      <c r="I1443" s="391" t="s">
        <v>336</v>
      </c>
      <c r="J1443" s="392" t="s">
        <v>337</v>
      </c>
      <c r="K1443" s="393">
        <v>44566</v>
      </c>
      <c r="L1443" s="393">
        <v>45170</v>
      </c>
      <c r="M1443" s="726">
        <v>46265</v>
      </c>
      <c r="N1443" s="394">
        <v>3.0027397260273974</v>
      </c>
      <c r="O1443" s="391">
        <v>59</v>
      </c>
      <c r="P1443" s="391" t="s">
        <v>443</v>
      </c>
      <c r="Q1443" s="400">
        <v>0</v>
      </c>
      <c r="R1443" s="395">
        <v>46569</v>
      </c>
      <c r="S1443" s="122" t="s">
        <v>777</v>
      </c>
      <c r="T1443" s="122"/>
      <c r="U1443" s="246"/>
      <c r="V1443" s="247"/>
    </row>
    <row r="1444" spans="1:22" x14ac:dyDescent="0.25">
      <c r="A1444" s="391">
        <v>10</v>
      </c>
      <c r="B1444" s="391"/>
      <c r="C1444" s="392"/>
      <c r="D1444" s="392" t="s">
        <v>340</v>
      </c>
      <c r="E1444" s="392" t="s">
        <v>303</v>
      </c>
      <c r="F1444" s="392" t="s">
        <v>620</v>
      </c>
      <c r="G1444" s="392"/>
      <c r="H1444" s="392"/>
      <c r="I1444" s="391" t="s">
        <v>304</v>
      </c>
      <c r="J1444" s="392" t="s">
        <v>305</v>
      </c>
      <c r="K1444" s="393">
        <v>44571</v>
      </c>
      <c r="L1444" s="393">
        <v>45170</v>
      </c>
      <c r="M1444" s="726">
        <v>46265</v>
      </c>
      <c r="N1444" s="394">
        <v>3.0027397260273974</v>
      </c>
      <c r="O1444" s="391">
        <v>52</v>
      </c>
      <c r="P1444" s="391" t="s">
        <v>443</v>
      </c>
      <c r="Q1444" s="400">
        <v>14916.972</v>
      </c>
      <c r="R1444" s="395">
        <v>46569</v>
      </c>
      <c r="S1444" s="122" t="s">
        <v>777</v>
      </c>
      <c r="T1444" s="122"/>
      <c r="U1444" s="246"/>
      <c r="V1444" s="247"/>
    </row>
    <row r="1445" spans="1:22" x14ac:dyDescent="0.25">
      <c r="A1445" s="391">
        <v>11</v>
      </c>
      <c r="B1445" s="391"/>
      <c r="C1445" s="392"/>
      <c r="D1445" s="392" t="s">
        <v>343</v>
      </c>
      <c r="E1445" s="392" t="s">
        <v>303</v>
      </c>
      <c r="F1445" s="392" t="s">
        <v>611</v>
      </c>
      <c r="G1445" s="392" t="s">
        <v>612</v>
      </c>
      <c r="H1445" s="392" t="s">
        <v>616</v>
      </c>
      <c r="I1445" s="391" t="s">
        <v>304</v>
      </c>
      <c r="J1445" s="392" t="s">
        <v>316</v>
      </c>
      <c r="K1445" s="393">
        <v>44571</v>
      </c>
      <c r="L1445" s="393">
        <v>45170</v>
      </c>
      <c r="M1445" s="726">
        <v>46265</v>
      </c>
      <c r="N1445" s="394">
        <v>3.0027397260273974</v>
      </c>
      <c r="O1445" s="391">
        <v>63</v>
      </c>
      <c r="P1445" s="391" t="s">
        <v>443</v>
      </c>
      <c r="Q1445" s="400">
        <v>55871.749499999991</v>
      </c>
      <c r="R1445" s="395">
        <v>46569</v>
      </c>
      <c r="S1445" s="122" t="s">
        <v>777</v>
      </c>
      <c r="T1445" s="122"/>
      <c r="U1445" s="246"/>
      <c r="V1445" s="247"/>
    </row>
    <row r="1446" spans="1:22" x14ac:dyDescent="0.25">
      <c r="A1446" s="391">
        <v>12</v>
      </c>
      <c r="B1446" s="391"/>
      <c r="C1446" s="392"/>
      <c r="D1446" s="392" t="s">
        <v>346</v>
      </c>
      <c r="E1446" s="392" t="s">
        <v>303</v>
      </c>
      <c r="F1446" s="392" t="s">
        <v>611</v>
      </c>
      <c r="G1446" s="392" t="s">
        <v>612</v>
      </c>
      <c r="H1446" s="392"/>
      <c r="I1446" s="391" t="s">
        <v>304</v>
      </c>
      <c r="J1446" s="392" t="s">
        <v>333</v>
      </c>
      <c r="K1446" s="393">
        <v>44608</v>
      </c>
      <c r="L1446" s="393">
        <v>45170</v>
      </c>
      <c r="M1446" s="726">
        <v>46265</v>
      </c>
      <c r="N1446" s="394">
        <v>3.0027397260273974</v>
      </c>
      <c r="O1446" s="391">
        <v>66</v>
      </c>
      <c r="P1446" s="391" t="s">
        <v>443</v>
      </c>
      <c r="Q1446" s="400">
        <v>75917.625</v>
      </c>
      <c r="R1446" s="395">
        <v>46569</v>
      </c>
      <c r="S1446" s="122" t="s">
        <v>777</v>
      </c>
      <c r="T1446" s="122"/>
      <c r="U1446" s="246"/>
      <c r="V1446" s="247"/>
    </row>
    <row r="1447" spans="1:22" x14ac:dyDescent="0.25">
      <c r="A1447" s="391">
        <v>13</v>
      </c>
      <c r="B1447" s="391"/>
      <c r="C1447" s="392"/>
      <c r="D1447" s="392" t="s">
        <v>349</v>
      </c>
      <c r="E1447" s="392" t="s">
        <v>303</v>
      </c>
      <c r="F1447" s="392" t="s">
        <v>620</v>
      </c>
      <c r="G1447" s="392"/>
      <c r="H1447" s="392"/>
      <c r="I1447" s="391" t="s">
        <v>304</v>
      </c>
      <c r="J1447" s="392" t="s">
        <v>333</v>
      </c>
      <c r="K1447" s="393">
        <v>44816</v>
      </c>
      <c r="L1447" s="393">
        <v>45170</v>
      </c>
      <c r="M1447" s="726">
        <v>46265</v>
      </c>
      <c r="N1447" s="394">
        <v>3.0027397260273974</v>
      </c>
      <c r="O1447" s="391">
        <v>55</v>
      </c>
      <c r="P1447" s="391" t="s">
        <v>443</v>
      </c>
      <c r="Q1447" s="400">
        <v>0</v>
      </c>
      <c r="R1447" s="395">
        <v>46569</v>
      </c>
      <c r="S1447" s="122" t="s">
        <v>777</v>
      </c>
      <c r="T1447" s="122"/>
      <c r="U1447" s="246"/>
      <c r="V1447" s="247"/>
    </row>
    <row r="1448" spans="1:22" x14ac:dyDescent="0.25">
      <c r="A1448" s="391">
        <v>14</v>
      </c>
      <c r="B1448" s="391"/>
      <c r="C1448" s="392"/>
      <c r="D1448" s="392" t="s">
        <v>352</v>
      </c>
      <c r="E1448" s="392" t="s">
        <v>303</v>
      </c>
      <c r="F1448" s="392" t="s">
        <v>611</v>
      </c>
      <c r="G1448" s="392" t="s">
        <v>612</v>
      </c>
      <c r="H1448" s="392"/>
      <c r="I1448" s="391" t="s">
        <v>304</v>
      </c>
      <c r="J1448" s="392" t="s">
        <v>333</v>
      </c>
      <c r="K1448" s="393">
        <v>44809</v>
      </c>
      <c r="L1448" s="393">
        <v>45170</v>
      </c>
      <c r="M1448" s="726">
        <v>46265</v>
      </c>
      <c r="N1448" s="394">
        <v>3.0027397260273974</v>
      </c>
      <c r="O1448" s="391">
        <v>38</v>
      </c>
      <c r="P1448" s="391" t="s">
        <v>443</v>
      </c>
      <c r="Q1448" s="400">
        <v>19591.897499999999</v>
      </c>
      <c r="R1448" s="395">
        <v>46569</v>
      </c>
      <c r="S1448" s="122" t="s">
        <v>777</v>
      </c>
      <c r="T1448" s="122"/>
      <c r="U1448" s="246"/>
      <c r="V1448" s="247"/>
    </row>
    <row r="1449" spans="1:22" x14ac:dyDescent="0.25">
      <c r="A1449" s="391">
        <v>15</v>
      </c>
      <c r="B1449" s="391"/>
      <c r="C1449" s="392"/>
      <c r="D1449" s="392" t="s">
        <v>355</v>
      </c>
      <c r="E1449" s="392" t="s">
        <v>303</v>
      </c>
      <c r="F1449" s="392" t="s">
        <v>620</v>
      </c>
      <c r="G1449" s="392"/>
      <c r="H1449" s="392"/>
      <c r="I1449" s="391" t="s">
        <v>304</v>
      </c>
      <c r="J1449" s="392" t="s">
        <v>356</v>
      </c>
      <c r="K1449" s="393">
        <v>44831</v>
      </c>
      <c r="L1449" s="393">
        <v>45170</v>
      </c>
      <c r="M1449" s="726">
        <v>46265</v>
      </c>
      <c r="N1449" s="394">
        <v>3.0027397260273974</v>
      </c>
      <c r="O1449" s="391">
        <v>39</v>
      </c>
      <c r="P1449" s="391" t="s">
        <v>443</v>
      </c>
      <c r="Q1449" s="400">
        <v>8431.7204999999994</v>
      </c>
      <c r="R1449" s="395">
        <v>46569</v>
      </c>
      <c r="S1449" s="122" t="s">
        <v>777</v>
      </c>
      <c r="T1449" s="122"/>
      <c r="U1449" s="246"/>
      <c r="V1449" s="247"/>
    </row>
    <row r="1450" spans="1:22" x14ac:dyDescent="0.25">
      <c r="A1450" s="391">
        <v>16</v>
      </c>
      <c r="B1450" s="391"/>
      <c r="C1450" s="392"/>
      <c r="D1450" s="392" t="s">
        <v>359</v>
      </c>
      <c r="E1450" s="392" t="s">
        <v>303</v>
      </c>
      <c r="F1450" s="392" t="s">
        <v>620</v>
      </c>
      <c r="G1450" s="392"/>
      <c r="H1450" s="392"/>
      <c r="I1450" s="391" t="s">
        <v>304</v>
      </c>
      <c r="J1450" s="392" t="s">
        <v>333</v>
      </c>
      <c r="K1450" s="393">
        <v>44970</v>
      </c>
      <c r="L1450" s="393">
        <v>45170</v>
      </c>
      <c r="M1450" s="726">
        <v>46265</v>
      </c>
      <c r="N1450" s="394">
        <v>3.0027397260273974</v>
      </c>
      <c r="O1450" s="391">
        <v>39</v>
      </c>
      <c r="P1450" s="391" t="s">
        <v>443</v>
      </c>
      <c r="Q1450" s="400">
        <v>10817.425499999999</v>
      </c>
      <c r="R1450" s="395">
        <v>46569</v>
      </c>
      <c r="S1450" s="122" t="s">
        <v>777</v>
      </c>
      <c r="T1450" s="122"/>
      <c r="U1450" s="246"/>
      <c r="V1450" s="247"/>
    </row>
    <row r="1451" spans="1:22" x14ac:dyDescent="0.25">
      <c r="A1451" s="391">
        <v>17</v>
      </c>
      <c r="B1451" s="391"/>
      <c r="C1451" s="392"/>
      <c r="D1451" s="392" t="s">
        <v>362</v>
      </c>
      <c r="E1451" s="392" t="s">
        <v>303</v>
      </c>
      <c r="F1451" s="392" t="s">
        <v>620</v>
      </c>
      <c r="G1451" s="392"/>
      <c r="H1451" s="392"/>
      <c r="I1451" s="391" t="s">
        <v>304</v>
      </c>
      <c r="J1451" s="392" t="s">
        <v>305</v>
      </c>
      <c r="K1451" s="393">
        <v>45152</v>
      </c>
      <c r="L1451" s="393">
        <v>45170</v>
      </c>
      <c r="M1451" s="726">
        <v>46265</v>
      </c>
      <c r="N1451" s="394">
        <v>3.0027397260273974</v>
      </c>
      <c r="O1451" s="391">
        <v>45</v>
      </c>
      <c r="P1451" s="391" t="s">
        <v>443</v>
      </c>
      <c r="Q1451" s="400">
        <v>8457.3720000000012</v>
      </c>
      <c r="R1451" s="395">
        <v>46569</v>
      </c>
      <c r="S1451" s="122" t="s">
        <v>777</v>
      </c>
      <c r="T1451" s="122"/>
      <c r="U1451" s="246"/>
      <c r="V1451" s="247"/>
    </row>
    <row r="1452" spans="1:22" x14ac:dyDescent="0.25">
      <c r="A1452" s="391">
        <v>18</v>
      </c>
      <c r="B1452" s="391"/>
      <c r="C1452" s="392"/>
      <c r="D1452" s="392" t="s">
        <v>359</v>
      </c>
      <c r="E1452" s="392" t="s">
        <v>303</v>
      </c>
      <c r="F1452" s="392" t="s">
        <v>611</v>
      </c>
      <c r="G1452" s="392" t="s">
        <v>612</v>
      </c>
      <c r="H1452" s="392" t="s">
        <v>616</v>
      </c>
      <c r="I1452" s="391" t="s">
        <v>304</v>
      </c>
      <c r="J1452" s="392" t="s">
        <v>333</v>
      </c>
      <c r="K1452" s="393">
        <v>45236</v>
      </c>
      <c r="L1452" s="401">
        <v>45236</v>
      </c>
      <c r="M1452" s="726">
        <v>46265</v>
      </c>
      <c r="N1452" s="394">
        <v>2.8219178082191783</v>
      </c>
      <c r="O1452" s="391">
        <v>37</v>
      </c>
      <c r="P1452" s="391" t="s">
        <v>443</v>
      </c>
      <c r="Q1452" s="400">
        <v>23247.966</v>
      </c>
      <c r="R1452" s="395">
        <v>46569</v>
      </c>
      <c r="S1452" s="122" t="s">
        <v>777</v>
      </c>
      <c r="T1452" s="122"/>
      <c r="U1452" s="246"/>
      <c r="V1452" s="247"/>
    </row>
    <row r="1453" spans="1:22" x14ac:dyDescent="0.25">
      <c r="A1453" s="391">
        <v>19</v>
      </c>
      <c r="B1453" s="391"/>
      <c r="C1453" s="392"/>
      <c r="D1453" s="392" t="s">
        <v>367</v>
      </c>
      <c r="E1453" s="392" t="s">
        <v>303</v>
      </c>
      <c r="F1453" s="392" t="s">
        <v>611</v>
      </c>
      <c r="G1453" s="392" t="s">
        <v>612</v>
      </c>
      <c r="H1453" s="392"/>
      <c r="I1453" s="391" t="s">
        <v>304</v>
      </c>
      <c r="J1453" s="392" t="s">
        <v>368</v>
      </c>
      <c r="K1453" s="393">
        <v>45411</v>
      </c>
      <c r="L1453" s="401">
        <v>45411</v>
      </c>
      <c r="M1453" s="726">
        <v>46265</v>
      </c>
      <c r="N1453" s="394">
        <v>2.3424657534246576</v>
      </c>
      <c r="O1453" s="391">
        <v>59</v>
      </c>
      <c r="P1453" s="391" t="s">
        <v>443</v>
      </c>
      <c r="Q1453" s="400">
        <v>55867.360500000003</v>
      </c>
      <c r="R1453" s="395">
        <v>46569</v>
      </c>
      <c r="S1453" s="122" t="s">
        <v>777</v>
      </c>
      <c r="T1453" s="122"/>
      <c r="U1453" s="246"/>
      <c r="V1453" s="247"/>
    </row>
    <row r="1454" spans="1:22" x14ac:dyDescent="0.25">
      <c r="A1454" s="391">
        <v>20</v>
      </c>
      <c r="B1454" s="391"/>
      <c r="C1454" s="392"/>
      <c r="D1454" s="392" t="s">
        <v>371</v>
      </c>
      <c r="E1454" s="392" t="s">
        <v>303</v>
      </c>
      <c r="F1454" s="392" t="s">
        <v>611</v>
      </c>
      <c r="G1454" s="392"/>
      <c r="H1454" s="392" t="s">
        <v>621</v>
      </c>
      <c r="I1454" s="391" t="s">
        <v>304</v>
      </c>
      <c r="J1454" s="392" t="s">
        <v>333</v>
      </c>
      <c r="K1454" s="393">
        <v>45454</v>
      </c>
      <c r="L1454" s="401">
        <v>45454</v>
      </c>
      <c r="M1454" s="726">
        <v>46265</v>
      </c>
      <c r="N1454" s="394">
        <v>2.2246575342465755</v>
      </c>
      <c r="O1454" s="391">
        <v>38</v>
      </c>
      <c r="P1454" s="391" t="s">
        <v>443</v>
      </c>
      <c r="Q1454" s="400">
        <v>18129.425499999998</v>
      </c>
      <c r="R1454" s="395">
        <v>46569</v>
      </c>
      <c r="S1454" s="122" t="s">
        <v>777</v>
      </c>
      <c r="T1454" s="122"/>
      <c r="U1454" s="246"/>
      <c r="V1454" s="247"/>
    </row>
    <row r="1455" spans="1:22" x14ac:dyDescent="0.25">
      <c r="A1455" s="391">
        <v>21</v>
      </c>
      <c r="B1455" s="391"/>
      <c r="C1455" s="392"/>
      <c r="D1455" s="392" t="s">
        <v>374</v>
      </c>
      <c r="E1455" s="392" t="s">
        <v>303</v>
      </c>
      <c r="F1455" s="392" t="s">
        <v>620</v>
      </c>
      <c r="G1455" s="392"/>
      <c r="H1455" s="392"/>
      <c r="I1455" s="391" t="s">
        <v>304</v>
      </c>
      <c r="J1455" s="392" t="s">
        <v>333</v>
      </c>
      <c r="K1455" s="393">
        <v>45600</v>
      </c>
      <c r="L1455" s="401">
        <v>45600</v>
      </c>
      <c r="M1455" s="726">
        <v>46265</v>
      </c>
      <c r="N1455" s="394">
        <v>1.8246575342465754</v>
      </c>
      <c r="O1455" s="391">
        <v>65</v>
      </c>
      <c r="P1455" s="391" t="s">
        <v>443</v>
      </c>
      <c r="Q1455" s="400">
        <v>32874.145499999999</v>
      </c>
      <c r="R1455" s="395">
        <v>46569</v>
      </c>
      <c r="S1455" s="122" t="s">
        <v>777</v>
      </c>
      <c r="T1455" s="122"/>
      <c r="U1455" s="246"/>
      <c r="V1455" s="247"/>
    </row>
    <row r="1456" spans="1:22" x14ac:dyDescent="0.25">
      <c r="A1456" s="391">
        <v>22</v>
      </c>
      <c r="B1456" s="391"/>
      <c r="C1456" s="392"/>
      <c r="D1456" s="392" t="s">
        <v>380</v>
      </c>
      <c r="E1456" s="392" t="s">
        <v>303</v>
      </c>
      <c r="F1456" s="392" t="s">
        <v>611</v>
      </c>
      <c r="G1456" s="392" t="s">
        <v>612</v>
      </c>
      <c r="H1456" s="392" t="s">
        <v>616</v>
      </c>
      <c r="I1456" s="391" t="s">
        <v>304</v>
      </c>
      <c r="J1456" s="392" t="s">
        <v>309</v>
      </c>
      <c r="K1456" s="393">
        <v>45677</v>
      </c>
      <c r="L1456" s="401">
        <v>45677</v>
      </c>
      <c r="M1456" s="726">
        <v>46265</v>
      </c>
      <c r="N1456" s="394">
        <v>1.6136986301369862</v>
      </c>
      <c r="O1456" s="391">
        <v>65</v>
      </c>
      <c r="P1456" s="391" t="s">
        <v>443</v>
      </c>
      <c r="Q1456" s="400">
        <v>63579.631499999996</v>
      </c>
      <c r="R1456" s="395">
        <v>46569</v>
      </c>
      <c r="S1456" s="122" t="s">
        <v>777</v>
      </c>
      <c r="T1456" s="122"/>
      <c r="U1456" s="246"/>
      <c r="V1456" s="247"/>
    </row>
    <row r="1457" spans="1:22" x14ac:dyDescent="0.25">
      <c r="A1457" s="391">
        <v>23</v>
      </c>
      <c r="B1457" s="391"/>
      <c r="C1457" s="392"/>
      <c r="D1457" s="392" t="s">
        <v>384</v>
      </c>
      <c r="E1457" s="392" t="s">
        <v>303</v>
      </c>
      <c r="F1457" s="392" t="s">
        <v>611</v>
      </c>
      <c r="G1457" s="392"/>
      <c r="H1457" s="392"/>
      <c r="I1457" s="391" t="s">
        <v>304</v>
      </c>
      <c r="J1457" s="392" t="s">
        <v>333</v>
      </c>
      <c r="K1457" s="393">
        <v>45831</v>
      </c>
      <c r="L1457" s="401">
        <v>45831</v>
      </c>
      <c r="M1457" s="726">
        <v>46265</v>
      </c>
      <c r="N1457" s="394">
        <v>1.1917808219178083</v>
      </c>
      <c r="O1457" s="391">
        <v>40</v>
      </c>
      <c r="P1457" s="391" t="s">
        <v>443</v>
      </c>
      <c r="Q1457" s="400">
        <v>26903.897499999999</v>
      </c>
      <c r="R1457" s="395">
        <v>46569</v>
      </c>
      <c r="S1457" s="122" t="s">
        <v>777</v>
      </c>
      <c r="T1457" s="122"/>
      <c r="U1457" s="246"/>
      <c r="V1457" s="247"/>
    </row>
    <row r="1458" spans="1:22" x14ac:dyDescent="0.25">
      <c r="A1458" s="391">
        <v>24</v>
      </c>
      <c r="B1458" s="391"/>
      <c r="C1458" s="392"/>
      <c r="D1458" s="392" t="s">
        <v>386</v>
      </c>
      <c r="E1458" s="392" t="s">
        <v>303</v>
      </c>
      <c r="F1458" s="392" t="s">
        <v>620</v>
      </c>
      <c r="G1458" s="392"/>
      <c r="H1458" s="392"/>
      <c r="I1458" s="391" t="s">
        <v>304</v>
      </c>
      <c r="J1458" s="392" t="s">
        <v>333</v>
      </c>
      <c r="K1458" s="393">
        <v>45887</v>
      </c>
      <c r="L1458" s="401">
        <v>45887</v>
      </c>
      <c r="M1458" s="726">
        <v>46265</v>
      </c>
      <c r="N1458" s="394">
        <v>1.0383561643835617</v>
      </c>
      <c r="O1458" s="391"/>
      <c r="P1458" s="391" t="s">
        <v>443</v>
      </c>
      <c r="Q1458" s="400">
        <v>7187.0820000000003</v>
      </c>
      <c r="R1458" s="395">
        <v>46569</v>
      </c>
      <c r="S1458" s="122" t="s">
        <v>777</v>
      </c>
      <c r="T1458" s="122"/>
      <c r="U1458" s="246"/>
      <c r="V1458" s="247"/>
    </row>
    <row r="1459" spans="1:22" x14ac:dyDescent="0.25">
      <c r="A1459" s="391">
        <v>25</v>
      </c>
      <c r="B1459" s="391"/>
      <c r="C1459" s="392"/>
      <c r="D1459" s="392" t="s">
        <v>388</v>
      </c>
      <c r="E1459" s="392" t="s">
        <v>303</v>
      </c>
      <c r="F1459" s="392" t="s">
        <v>620</v>
      </c>
      <c r="G1459" s="392"/>
      <c r="H1459" s="392"/>
      <c r="I1459" s="391" t="s">
        <v>389</v>
      </c>
      <c r="J1459" s="392" t="s">
        <v>333</v>
      </c>
      <c r="K1459" s="393">
        <v>45873</v>
      </c>
      <c r="L1459" s="401">
        <v>45873</v>
      </c>
      <c r="M1459" s="726">
        <v>46265</v>
      </c>
      <c r="N1459" s="394">
        <v>1.0767123287671232</v>
      </c>
      <c r="O1459" s="391"/>
      <c r="P1459" s="391" t="s">
        <v>443</v>
      </c>
      <c r="Q1459" s="400">
        <v>6740.3595000000005</v>
      </c>
      <c r="R1459" s="395">
        <v>46569</v>
      </c>
      <c r="S1459" s="122" t="s">
        <v>777</v>
      </c>
      <c r="T1459" s="122"/>
      <c r="U1459" s="246"/>
      <c r="V1459" s="247"/>
    </row>
    <row r="1460" spans="1:22" x14ac:dyDescent="0.25">
      <c r="A1460" s="391">
        <v>26</v>
      </c>
      <c r="B1460" s="391"/>
      <c r="C1460" s="392"/>
      <c r="D1460" s="392" t="s">
        <v>391</v>
      </c>
      <c r="E1460" s="392" t="s">
        <v>303</v>
      </c>
      <c r="F1460" s="392" t="s">
        <v>620</v>
      </c>
      <c r="G1460" s="392"/>
      <c r="H1460" s="392"/>
      <c r="I1460" s="391" t="s">
        <v>304</v>
      </c>
      <c r="J1460" s="392" t="s">
        <v>333</v>
      </c>
      <c r="K1460" s="393">
        <v>45901</v>
      </c>
      <c r="L1460" s="401">
        <v>45901</v>
      </c>
      <c r="M1460" s="726">
        <v>46265</v>
      </c>
      <c r="N1460" s="394">
        <v>1</v>
      </c>
      <c r="O1460" s="391"/>
      <c r="P1460" s="391" t="s">
        <v>443</v>
      </c>
      <c r="Q1460" s="400">
        <v>6108.3960000000006</v>
      </c>
      <c r="R1460" s="395">
        <v>46569</v>
      </c>
      <c r="S1460" s="122" t="s">
        <v>777</v>
      </c>
      <c r="T1460" s="122"/>
      <c r="U1460" s="246"/>
      <c r="V1460" s="247"/>
    </row>
    <row r="1461" spans="1:22" x14ac:dyDescent="0.25">
      <c r="A1461" s="391">
        <v>27</v>
      </c>
      <c r="B1461" s="391"/>
      <c r="C1461" s="392"/>
      <c r="D1461" s="392" t="s">
        <v>395</v>
      </c>
      <c r="E1461" s="392" t="s">
        <v>303</v>
      </c>
      <c r="F1461" s="392" t="s">
        <v>611</v>
      </c>
      <c r="G1461" s="392"/>
      <c r="H1461" s="392" t="s">
        <v>616</v>
      </c>
      <c r="I1461" s="391" t="s">
        <v>304</v>
      </c>
      <c r="J1461" s="392" t="s">
        <v>333</v>
      </c>
      <c r="K1461" s="393">
        <v>45978</v>
      </c>
      <c r="L1461" s="401">
        <v>45978</v>
      </c>
      <c r="M1461" s="726">
        <v>46265</v>
      </c>
      <c r="N1461" s="394">
        <v>0.78904109589041094</v>
      </c>
      <c r="O1461" s="391"/>
      <c r="P1461" s="391" t="s">
        <v>443</v>
      </c>
      <c r="Q1461" s="400">
        <v>14576.750999999998</v>
      </c>
      <c r="R1461" s="395">
        <v>46569</v>
      </c>
      <c r="S1461" s="122" t="s">
        <v>777</v>
      </c>
      <c r="T1461" s="122"/>
      <c r="U1461" s="246"/>
      <c r="V1461" s="247"/>
    </row>
    <row r="1462" spans="1:22" x14ac:dyDescent="0.25">
      <c r="A1462" s="391">
        <v>28</v>
      </c>
      <c r="B1462" s="391"/>
      <c r="C1462" s="392"/>
      <c r="D1462" s="392" t="s">
        <v>397</v>
      </c>
      <c r="E1462" s="392" t="s">
        <v>303</v>
      </c>
      <c r="F1462" s="392" t="s">
        <v>620</v>
      </c>
      <c r="G1462" s="392"/>
      <c r="H1462" s="392"/>
      <c r="I1462" s="391" t="s">
        <v>304</v>
      </c>
      <c r="J1462" s="392" t="s">
        <v>333</v>
      </c>
      <c r="K1462" s="393">
        <v>46006</v>
      </c>
      <c r="L1462" s="401">
        <v>46006</v>
      </c>
      <c r="M1462" s="726">
        <v>46265</v>
      </c>
      <c r="N1462" s="394">
        <v>0.71232876712328763</v>
      </c>
      <c r="O1462" s="391"/>
      <c r="P1462" s="391" t="s">
        <v>443</v>
      </c>
      <c r="Q1462" s="400">
        <v>8381.5409999999993</v>
      </c>
      <c r="R1462" s="395">
        <v>46569</v>
      </c>
      <c r="S1462" s="122" t="s">
        <v>777</v>
      </c>
      <c r="T1462" s="122"/>
      <c r="U1462" s="246"/>
      <c r="V1462" s="247"/>
    </row>
    <row r="1463" spans="1:22" x14ac:dyDescent="0.25">
      <c r="A1463" s="391">
        <v>29</v>
      </c>
      <c r="B1463" s="391"/>
      <c r="C1463" s="392"/>
      <c r="D1463" s="392" t="s">
        <v>399</v>
      </c>
      <c r="E1463" s="392" t="s">
        <v>303</v>
      </c>
      <c r="F1463" s="392" t="s">
        <v>620</v>
      </c>
      <c r="G1463" s="392"/>
      <c r="H1463" s="392"/>
      <c r="I1463" s="391" t="s">
        <v>304</v>
      </c>
      <c r="J1463" s="392" t="s">
        <v>356</v>
      </c>
      <c r="K1463" s="393">
        <v>46006</v>
      </c>
      <c r="L1463" s="401">
        <v>46006</v>
      </c>
      <c r="M1463" s="726">
        <v>46265</v>
      </c>
      <c r="N1463" s="394">
        <v>0.71232876712328763</v>
      </c>
      <c r="O1463" s="391"/>
      <c r="P1463" s="391" t="s">
        <v>443</v>
      </c>
      <c r="Q1463" s="400">
        <v>7318.8359999999993</v>
      </c>
      <c r="R1463" s="395">
        <v>46569</v>
      </c>
      <c r="S1463" s="122" t="s">
        <v>777</v>
      </c>
      <c r="T1463" s="122"/>
      <c r="U1463" s="246"/>
      <c r="V1463" s="247"/>
    </row>
    <row r="1464" spans="1:22" x14ac:dyDescent="0.25">
      <c r="A1464" s="391">
        <v>30</v>
      </c>
      <c r="B1464" s="422"/>
      <c r="C1464" s="392"/>
      <c r="D1464" s="396" t="s">
        <v>381</v>
      </c>
      <c r="E1464" s="392"/>
      <c r="F1464" s="392" t="s">
        <v>611</v>
      </c>
      <c r="G1464" s="392" t="s">
        <v>612</v>
      </c>
      <c r="H1464" s="392" t="s">
        <v>616</v>
      </c>
      <c r="I1464" s="391"/>
      <c r="J1464" s="396" t="s">
        <v>309</v>
      </c>
      <c r="K1464" s="393">
        <v>46055</v>
      </c>
      <c r="L1464" s="401">
        <v>46055</v>
      </c>
      <c r="M1464" s="726">
        <v>46265</v>
      </c>
      <c r="N1464" s="394">
        <v>0.57808219178082187</v>
      </c>
      <c r="O1464" s="391"/>
      <c r="P1464" s="391" t="s">
        <v>443</v>
      </c>
      <c r="Q1464" s="400">
        <v>21633</v>
      </c>
      <c r="R1464" s="395">
        <v>46569</v>
      </c>
      <c r="S1464" s="122" t="s">
        <v>777</v>
      </c>
      <c r="T1464" s="122"/>
      <c r="U1464" s="246"/>
      <c r="V1464" s="247"/>
    </row>
    <row r="1465" spans="1:22" x14ac:dyDescent="0.25">
      <c r="A1465" s="391">
        <v>31</v>
      </c>
      <c r="B1465" s="422"/>
      <c r="C1465" s="397"/>
      <c r="D1465" s="396" t="s">
        <v>352</v>
      </c>
      <c r="E1465" s="398"/>
      <c r="F1465" s="392" t="s">
        <v>611</v>
      </c>
      <c r="G1465" s="392" t="s">
        <v>612</v>
      </c>
      <c r="H1465" s="392" t="s">
        <v>616</v>
      </c>
      <c r="I1465" s="402"/>
      <c r="J1465" s="396" t="s">
        <v>356</v>
      </c>
      <c r="K1465" s="393">
        <v>46083</v>
      </c>
      <c r="L1465" s="401">
        <v>46083</v>
      </c>
      <c r="M1465" s="726">
        <v>46265</v>
      </c>
      <c r="N1465" s="394">
        <v>0.50136986301369868</v>
      </c>
      <c r="O1465" s="398"/>
      <c r="P1465" s="391" t="s">
        <v>443</v>
      </c>
      <c r="Q1465" s="400">
        <v>22668.43</v>
      </c>
      <c r="R1465" s="395">
        <v>46569</v>
      </c>
      <c r="S1465" s="122" t="s">
        <v>777</v>
      </c>
      <c r="T1465" s="122"/>
      <c r="U1465" s="246"/>
      <c r="V1465" s="247"/>
    </row>
    <row r="1466" spans="1:22" x14ac:dyDescent="0.25">
      <c r="A1466" s="391">
        <v>32</v>
      </c>
      <c r="B1466" s="422"/>
      <c r="C1466" s="392"/>
      <c r="D1466" s="396" t="s">
        <v>414</v>
      </c>
      <c r="E1466" s="398"/>
      <c r="F1466" s="392" t="s">
        <v>620</v>
      </c>
      <c r="G1466" s="398"/>
      <c r="H1466" s="398"/>
      <c r="I1466" s="402"/>
      <c r="J1466" s="396" t="s">
        <v>333</v>
      </c>
      <c r="K1466" s="393">
        <v>46104</v>
      </c>
      <c r="L1466" s="401">
        <v>46104</v>
      </c>
      <c r="M1466" s="726">
        <v>46265</v>
      </c>
      <c r="N1466" s="394">
        <v>0.44383561643835617</v>
      </c>
      <c r="O1466" s="399"/>
      <c r="P1466" s="391" t="s">
        <v>443</v>
      </c>
      <c r="Q1466" s="400">
        <v>6845.84</v>
      </c>
      <c r="R1466" s="395">
        <v>46569</v>
      </c>
      <c r="S1466" s="122" t="s">
        <v>777</v>
      </c>
      <c r="T1466" s="122"/>
      <c r="U1466" s="246"/>
      <c r="V1466" s="247"/>
    </row>
    <row r="1467" spans="1:22" x14ac:dyDescent="0.25">
      <c r="A1467" s="391">
        <v>33</v>
      </c>
      <c r="B1467" s="422"/>
      <c r="C1467" s="392"/>
      <c r="D1467" s="392" t="s">
        <v>648</v>
      </c>
      <c r="E1467" s="398"/>
      <c r="F1467" s="392"/>
      <c r="G1467" s="398"/>
      <c r="H1467" s="398"/>
      <c r="I1467" s="402"/>
      <c r="J1467" s="392" t="s">
        <v>650</v>
      </c>
      <c r="K1467" s="393">
        <v>46155</v>
      </c>
      <c r="L1467" s="401"/>
      <c r="M1467" s="726"/>
      <c r="N1467" s="394">
        <v>2.7397260273972603E-3</v>
      </c>
      <c r="O1467" s="399"/>
      <c r="P1467" s="391" t="s">
        <v>443</v>
      </c>
      <c r="Q1467" s="400">
        <v>8100</v>
      </c>
      <c r="R1467" s="395">
        <v>46569</v>
      </c>
      <c r="S1467" s="122" t="s">
        <v>777</v>
      </c>
      <c r="T1467" s="122"/>
      <c r="U1467" s="246"/>
      <c r="V1467" s="247"/>
    </row>
    <row r="1468" spans="1:22" x14ac:dyDescent="0.25">
      <c r="A1468" s="391">
        <v>34</v>
      </c>
      <c r="B1468" s="422"/>
      <c r="C1468" s="392"/>
      <c r="D1468" s="392" t="s">
        <v>649</v>
      </c>
      <c r="E1468" s="398"/>
      <c r="F1468" s="392"/>
      <c r="G1468" s="398"/>
      <c r="H1468" s="398"/>
      <c r="I1468" s="402"/>
      <c r="J1468" s="392" t="s">
        <v>650</v>
      </c>
      <c r="K1468" s="393">
        <v>46132</v>
      </c>
      <c r="L1468" s="401"/>
      <c r="M1468" s="726"/>
      <c r="N1468" s="394">
        <v>2.7397260273972603E-3</v>
      </c>
      <c r="O1468" s="399"/>
      <c r="P1468" s="391" t="s">
        <v>443</v>
      </c>
      <c r="Q1468" s="400">
        <v>31000</v>
      </c>
      <c r="R1468" s="395">
        <v>46569</v>
      </c>
      <c r="S1468" s="122" t="s">
        <v>777</v>
      </c>
      <c r="T1468" s="122"/>
      <c r="U1468" s="246"/>
      <c r="V1468" s="247"/>
    </row>
    <row r="1469" spans="1:22" x14ac:dyDescent="0.25">
      <c r="A1469" s="391">
        <v>35</v>
      </c>
      <c r="B1469" s="786"/>
      <c r="C1469" s="397"/>
      <c r="D1469" s="397" t="s">
        <v>416</v>
      </c>
      <c r="E1469" s="398"/>
      <c r="F1469" s="392" t="s">
        <v>611</v>
      </c>
      <c r="G1469" s="398"/>
      <c r="H1469" s="398"/>
      <c r="I1469" s="402"/>
      <c r="J1469" s="398"/>
      <c r="K1469" s="393">
        <v>46211</v>
      </c>
      <c r="L1469" s="401"/>
      <c r="M1469" s="726"/>
      <c r="N1469" s="394"/>
      <c r="O1469" s="399"/>
      <c r="P1469" s="391" t="s">
        <v>443</v>
      </c>
      <c r="Q1469" s="400">
        <v>27453.879999999997</v>
      </c>
      <c r="R1469" s="395">
        <v>46569</v>
      </c>
      <c r="S1469" s="122" t="s">
        <v>777</v>
      </c>
      <c r="T1469" s="122"/>
      <c r="U1469" s="246"/>
      <c r="V1469" s="247"/>
    </row>
    <row r="1470" spans="1:22" x14ac:dyDescent="0.25">
      <c r="A1470" s="787">
        <v>1</v>
      </c>
      <c r="B1470" s="787"/>
      <c r="C1470" s="788"/>
      <c r="D1470" s="788" t="s">
        <v>302</v>
      </c>
      <c r="E1470" s="788" t="s">
        <v>303</v>
      </c>
      <c r="F1470" s="788" t="s">
        <v>611</v>
      </c>
      <c r="G1470" s="788" t="s">
        <v>612</v>
      </c>
      <c r="H1470" s="788"/>
      <c r="I1470" s="787" t="s">
        <v>304</v>
      </c>
      <c r="J1470" s="788" t="s">
        <v>305</v>
      </c>
      <c r="K1470" s="749">
        <v>44566</v>
      </c>
      <c r="L1470" s="749">
        <v>45170</v>
      </c>
      <c r="M1470" s="726">
        <v>46265</v>
      </c>
      <c r="N1470" s="789">
        <v>3.0027397260273974</v>
      </c>
      <c r="O1470" s="787">
        <v>65</v>
      </c>
      <c r="P1470" s="787" t="s">
        <v>443</v>
      </c>
      <c r="Q1470" s="790">
        <v>66943.95749999999</v>
      </c>
      <c r="R1470" s="752">
        <v>46935</v>
      </c>
      <c r="S1470" s="122" t="s">
        <v>777</v>
      </c>
      <c r="T1470" s="423">
        <v>510559.0575</v>
      </c>
      <c r="U1470" s="246"/>
      <c r="V1470" s="247"/>
    </row>
    <row r="1471" spans="1:22" x14ac:dyDescent="0.25">
      <c r="A1471" s="787">
        <v>2</v>
      </c>
      <c r="B1471" s="787"/>
      <c r="C1471" s="788"/>
      <c r="D1471" s="788" t="s">
        <v>308</v>
      </c>
      <c r="E1471" s="788" t="s">
        <v>303</v>
      </c>
      <c r="F1471" s="788" t="s">
        <v>611</v>
      </c>
      <c r="G1471" s="788" t="s">
        <v>612</v>
      </c>
      <c r="H1471" s="788" t="s">
        <v>616</v>
      </c>
      <c r="I1471" s="787" t="s">
        <v>304</v>
      </c>
      <c r="J1471" s="788" t="s">
        <v>309</v>
      </c>
      <c r="K1471" s="749">
        <v>44571</v>
      </c>
      <c r="L1471" s="749">
        <v>45170</v>
      </c>
      <c r="M1471" s="726">
        <v>46265</v>
      </c>
      <c r="N1471" s="789">
        <v>3.0027397260273974</v>
      </c>
      <c r="O1471" s="787">
        <v>68</v>
      </c>
      <c r="P1471" s="787" t="s">
        <v>443</v>
      </c>
      <c r="Q1471" s="790">
        <v>71209.813499999989</v>
      </c>
      <c r="R1471" s="752">
        <v>46935</v>
      </c>
      <c r="S1471" s="122" t="s">
        <v>777</v>
      </c>
      <c r="T1471" s="122"/>
      <c r="U1471" s="246"/>
      <c r="V1471" s="247"/>
    </row>
    <row r="1472" spans="1:22" x14ac:dyDescent="0.25">
      <c r="A1472" s="787">
        <v>3</v>
      </c>
      <c r="B1472" s="787"/>
      <c r="C1472" s="788"/>
      <c r="D1472" s="788" t="s">
        <v>312</v>
      </c>
      <c r="E1472" s="788" t="s">
        <v>303</v>
      </c>
      <c r="F1472" s="788" t="s">
        <v>611</v>
      </c>
      <c r="G1472" s="788" t="s">
        <v>612</v>
      </c>
      <c r="H1472" s="788"/>
      <c r="I1472" s="787" t="s">
        <v>304</v>
      </c>
      <c r="J1472" s="788" t="s">
        <v>305</v>
      </c>
      <c r="K1472" s="749">
        <v>44571</v>
      </c>
      <c r="L1472" s="749">
        <v>45170</v>
      </c>
      <c r="M1472" s="726">
        <v>46265</v>
      </c>
      <c r="N1472" s="789">
        <v>3.0027397260273974</v>
      </c>
      <c r="O1472" s="787">
        <v>68</v>
      </c>
      <c r="P1472" s="787" t="s">
        <v>443</v>
      </c>
      <c r="Q1472" s="790">
        <v>66210.857999999993</v>
      </c>
      <c r="R1472" s="752">
        <v>46935</v>
      </c>
      <c r="S1472" s="122" t="s">
        <v>928</v>
      </c>
      <c r="T1472" s="122"/>
      <c r="U1472" s="246"/>
      <c r="V1472" s="247"/>
    </row>
    <row r="1473" spans="1:22" x14ac:dyDescent="0.25">
      <c r="A1473" s="787">
        <v>4</v>
      </c>
      <c r="B1473" s="787"/>
      <c r="C1473" s="788"/>
      <c r="D1473" s="788" t="s">
        <v>315</v>
      </c>
      <c r="E1473" s="788" t="s">
        <v>303</v>
      </c>
      <c r="F1473" s="788" t="s">
        <v>611</v>
      </c>
      <c r="G1473" s="788" t="s">
        <v>612</v>
      </c>
      <c r="H1473" s="788"/>
      <c r="I1473" s="787" t="s">
        <v>304</v>
      </c>
      <c r="J1473" s="788" t="s">
        <v>316</v>
      </c>
      <c r="K1473" s="749">
        <v>44571</v>
      </c>
      <c r="L1473" s="749">
        <v>45170</v>
      </c>
      <c r="M1473" s="726">
        <v>46265</v>
      </c>
      <c r="N1473" s="789">
        <v>3.0027397260273974</v>
      </c>
      <c r="O1473" s="787">
        <v>68</v>
      </c>
      <c r="P1473" s="787" t="s">
        <v>443</v>
      </c>
      <c r="Q1473" s="790">
        <v>66210.857999999993</v>
      </c>
      <c r="R1473" s="752">
        <v>46935</v>
      </c>
      <c r="S1473" s="122" t="s">
        <v>777</v>
      </c>
      <c r="T1473" s="122"/>
      <c r="U1473" s="246"/>
      <c r="V1473" s="247"/>
    </row>
    <row r="1474" spans="1:22" x14ac:dyDescent="0.25">
      <c r="A1474" s="787">
        <v>5</v>
      </c>
      <c r="B1474" s="787"/>
      <c r="C1474" s="788"/>
      <c r="D1474" s="788" t="s">
        <v>319</v>
      </c>
      <c r="E1474" s="788" t="s">
        <v>303</v>
      </c>
      <c r="F1474" s="788" t="s">
        <v>611</v>
      </c>
      <c r="G1474" s="788" t="s">
        <v>612</v>
      </c>
      <c r="H1474" s="788" t="s">
        <v>616</v>
      </c>
      <c r="I1474" s="787" t="s">
        <v>304</v>
      </c>
      <c r="J1474" s="788" t="s">
        <v>309</v>
      </c>
      <c r="K1474" s="749">
        <v>44571</v>
      </c>
      <c r="L1474" s="749">
        <v>45170</v>
      </c>
      <c r="M1474" s="726">
        <v>46265</v>
      </c>
      <c r="N1474" s="789">
        <v>3.0027397260273974</v>
      </c>
      <c r="O1474" s="787">
        <v>65</v>
      </c>
      <c r="P1474" s="787" t="s">
        <v>443</v>
      </c>
      <c r="Q1474" s="790">
        <v>55321.412999999993</v>
      </c>
      <c r="R1474" s="752">
        <v>46935</v>
      </c>
      <c r="S1474" s="122" t="s">
        <v>777</v>
      </c>
      <c r="T1474" s="122"/>
      <c r="U1474" s="246"/>
      <c r="V1474" s="247"/>
    </row>
    <row r="1475" spans="1:22" x14ac:dyDescent="0.25">
      <c r="A1475" s="787">
        <v>6</v>
      </c>
      <c r="B1475" s="787"/>
      <c r="C1475" s="788"/>
      <c r="D1475" s="788" t="s">
        <v>325</v>
      </c>
      <c r="E1475" s="788" t="s">
        <v>303</v>
      </c>
      <c r="F1475" s="788" t="s">
        <v>611</v>
      </c>
      <c r="G1475" s="788" t="s">
        <v>612</v>
      </c>
      <c r="H1475" s="788" t="s">
        <v>619</v>
      </c>
      <c r="I1475" s="787" t="s">
        <v>304</v>
      </c>
      <c r="J1475" s="788" t="s">
        <v>305</v>
      </c>
      <c r="K1475" s="749">
        <v>44571</v>
      </c>
      <c r="L1475" s="749">
        <v>45170</v>
      </c>
      <c r="M1475" s="726">
        <v>46265</v>
      </c>
      <c r="N1475" s="789">
        <v>3.0027397260273974</v>
      </c>
      <c r="O1475" s="787">
        <v>60</v>
      </c>
      <c r="P1475" s="787" t="s">
        <v>443</v>
      </c>
      <c r="Q1475" s="790">
        <v>57983.267999999996</v>
      </c>
      <c r="R1475" s="752">
        <v>46935</v>
      </c>
      <c r="S1475" s="122" t="s">
        <v>777</v>
      </c>
      <c r="T1475" s="122"/>
      <c r="U1475" s="246"/>
      <c r="V1475" s="247"/>
    </row>
    <row r="1476" spans="1:22" x14ac:dyDescent="0.25">
      <c r="A1476" s="787">
        <v>7</v>
      </c>
      <c r="B1476" s="787"/>
      <c r="C1476" s="788"/>
      <c r="D1476" s="788" t="s">
        <v>328</v>
      </c>
      <c r="E1476" s="788" t="s">
        <v>303</v>
      </c>
      <c r="F1476" s="788" t="s">
        <v>611</v>
      </c>
      <c r="G1476" s="788" t="s">
        <v>612</v>
      </c>
      <c r="H1476" s="788" t="s">
        <v>621</v>
      </c>
      <c r="I1476" s="787" t="s">
        <v>304</v>
      </c>
      <c r="J1476" s="788" t="s">
        <v>329</v>
      </c>
      <c r="K1476" s="749">
        <v>44571</v>
      </c>
      <c r="L1476" s="749">
        <v>45170</v>
      </c>
      <c r="M1476" s="726">
        <v>46265</v>
      </c>
      <c r="N1476" s="789">
        <v>3.0027397260273974</v>
      </c>
      <c r="O1476" s="787">
        <v>48</v>
      </c>
      <c r="P1476" s="787" t="s">
        <v>443</v>
      </c>
      <c r="Q1476" s="790">
        <v>37238.530500000001</v>
      </c>
      <c r="R1476" s="752">
        <v>46935</v>
      </c>
      <c r="S1476" s="122" t="s">
        <v>777</v>
      </c>
      <c r="T1476" s="122"/>
      <c r="U1476" s="246"/>
      <c r="V1476" s="247"/>
    </row>
    <row r="1477" spans="1:22" x14ac:dyDescent="0.25">
      <c r="A1477" s="787">
        <v>8</v>
      </c>
      <c r="B1477" s="787"/>
      <c r="C1477" s="788"/>
      <c r="D1477" s="788" t="s">
        <v>332</v>
      </c>
      <c r="E1477" s="788" t="s">
        <v>303</v>
      </c>
      <c r="F1477" s="788" t="s">
        <v>611</v>
      </c>
      <c r="G1477" s="788" t="s">
        <v>612</v>
      </c>
      <c r="H1477" s="788" t="s">
        <v>621</v>
      </c>
      <c r="I1477" s="787" t="s">
        <v>304</v>
      </c>
      <c r="J1477" s="788" t="s">
        <v>333</v>
      </c>
      <c r="K1477" s="749">
        <v>44566</v>
      </c>
      <c r="L1477" s="749">
        <v>45170</v>
      </c>
      <c r="M1477" s="726">
        <v>46265</v>
      </c>
      <c r="N1477" s="789">
        <v>3.0027397260273974</v>
      </c>
      <c r="O1477" s="787">
        <v>35</v>
      </c>
      <c r="P1477" s="787" t="s">
        <v>443</v>
      </c>
      <c r="Q1477" s="790">
        <v>28450.630499999999</v>
      </c>
      <c r="R1477" s="752">
        <v>46935</v>
      </c>
      <c r="S1477" s="122" t="s">
        <v>777</v>
      </c>
      <c r="T1477" s="122"/>
      <c r="U1477" s="246"/>
      <c r="V1477" s="247"/>
    </row>
    <row r="1478" spans="1:22" x14ac:dyDescent="0.25">
      <c r="A1478" s="787">
        <v>9</v>
      </c>
      <c r="B1478" s="787"/>
      <c r="C1478" s="788"/>
      <c r="D1478" s="788" t="s">
        <v>308</v>
      </c>
      <c r="E1478" s="788" t="s">
        <v>303</v>
      </c>
      <c r="F1478" s="788" t="s">
        <v>620</v>
      </c>
      <c r="G1478" s="788"/>
      <c r="H1478" s="788"/>
      <c r="I1478" s="787" t="s">
        <v>336</v>
      </c>
      <c r="J1478" s="788" t="s">
        <v>337</v>
      </c>
      <c r="K1478" s="749">
        <v>44566</v>
      </c>
      <c r="L1478" s="749">
        <v>45170</v>
      </c>
      <c r="M1478" s="726">
        <v>46265</v>
      </c>
      <c r="N1478" s="789">
        <v>3.0027397260273974</v>
      </c>
      <c r="O1478" s="787">
        <v>59</v>
      </c>
      <c r="P1478" s="787" t="s">
        <v>443</v>
      </c>
      <c r="Q1478" s="790">
        <v>0</v>
      </c>
      <c r="R1478" s="752">
        <v>46935</v>
      </c>
      <c r="S1478" s="122" t="s">
        <v>777</v>
      </c>
      <c r="T1478" s="122"/>
      <c r="U1478" s="246"/>
      <c r="V1478" s="247"/>
    </row>
    <row r="1479" spans="1:22" x14ac:dyDescent="0.25">
      <c r="A1479" s="787">
        <v>10</v>
      </c>
      <c r="B1479" s="787"/>
      <c r="C1479" s="788"/>
      <c r="D1479" s="788" t="s">
        <v>340</v>
      </c>
      <c r="E1479" s="788" t="s">
        <v>303</v>
      </c>
      <c r="F1479" s="788" t="s">
        <v>620</v>
      </c>
      <c r="G1479" s="788"/>
      <c r="H1479" s="788"/>
      <c r="I1479" s="787" t="s">
        <v>304</v>
      </c>
      <c r="J1479" s="788" t="s">
        <v>305</v>
      </c>
      <c r="K1479" s="749">
        <v>44571</v>
      </c>
      <c r="L1479" s="749">
        <v>45170</v>
      </c>
      <c r="M1479" s="726">
        <v>46265</v>
      </c>
      <c r="N1479" s="789">
        <v>3.0027397260273974</v>
      </c>
      <c r="O1479" s="787">
        <v>52</v>
      </c>
      <c r="P1479" s="787" t="s">
        <v>443</v>
      </c>
      <c r="Q1479" s="790">
        <v>14916.972</v>
      </c>
      <c r="R1479" s="752">
        <v>46935</v>
      </c>
      <c r="S1479" s="122" t="s">
        <v>777</v>
      </c>
      <c r="T1479" s="122"/>
      <c r="U1479" s="246"/>
      <c r="V1479" s="247"/>
    </row>
    <row r="1480" spans="1:22" x14ac:dyDescent="0.25">
      <c r="A1480" s="787">
        <v>11</v>
      </c>
      <c r="B1480" s="787"/>
      <c r="C1480" s="788"/>
      <c r="D1480" s="788" t="s">
        <v>343</v>
      </c>
      <c r="E1480" s="788" t="s">
        <v>303</v>
      </c>
      <c r="F1480" s="788" t="s">
        <v>611</v>
      </c>
      <c r="G1480" s="788" t="s">
        <v>612</v>
      </c>
      <c r="H1480" s="788" t="s">
        <v>616</v>
      </c>
      <c r="I1480" s="787" t="s">
        <v>304</v>
      </c>
      <c r="J1480" s="788" t="s">
        <v>316</v>
      </c>
      <c r="K1480" s="749">
        <v>44571</v>
      </c>
      <c r="L1480" s="749">
        <v>45170</v>
      </c>
      <c r="M1480" s="726">
        <v>46265</v>
      </c>
      <c r="N1480" s="789">
        <v>3.0027397260273974</v>
      </c>
      <c r="O1480" s="787">
        <v>63</v>
      </c>
      <c r="P1480" s="787" t="s">
        <v>443</v>
      </c>
      <c r="Q1480" s="790">
        <v>55871.749499999991</v>
      </c>
      <c r="R1480" s="752">
        <v>46935</v>
      </c>
      <c r="S1480" s="122" t="s">
        <v>777</v>
      </c>
      <c r="T1480" s="122"/>
      <c r="U1480" s="246"/>
      <c r="V1480" s="247"/>
    </row>
    <row r="1481" spans="1:22" x14ac:dyDescent="0.25">
      <c r="A1481" s="787">
        <v>12</v>
      </c>
      <c r="B1481" s="787"/>
      <c r="C1481" s="788"/>
      <c r="D1481" s="788" t="s">
        <v>346</v>
      </c>
      <c r="E1481" s="788" t="s">
        <v>303</v>
      </c>
      <c r="F1481" s="788" t="s">
        <v>611</v>
      </c>
      <c r="G1481" s="788" t="s">
        <v>612</v>
      </c>
      <c r="H1481" s="788"/>
      <c r="I1481" s="787" t="s">
        <v>304</v>
      </c>
      <c r="J1481" s="788" t="s">
        <v>333</v>
      </c>
      <c r="K1481" s="749">
        <v>44608</v>
      </c>
      <c r="L1481" s="749">
        <v>45170</v>
      </c>
      <c r="M1481" s="726">
        <v>46265</v>
      </c>
      <c r="N1481" s="789">
        <v>3.0027397260273974</v>
      </c>
      <c r="O1481" s="787">
        <v>66</v>
      </c>
      <c r="P1481" s="787" t="s">
        <v>443</v>
      </c>
      <c r="Q1481" s="790">
        <v>75917.625</v>
      </c>
      <c r="R1481" s="752">
        <v>46935</v>
      </c>
      <c r="S1481" s="122" t="s">
        <v>777</v>
      </c>
      <c r="T1481" s="122"/>
      <c r="U1481" s="246"/>
      <c r="V1481" s="247"/>
    </row>
    <row r="1482" spans="1:22" x14ac:dyDescent="0.25">
      <c r="A1482" s="787">
        <v>13</v>
      </c>
      <c r="B1482" s="787"/>
      <c r="C1482" s="788"/>
      <c r="D1482" s="788" t="s">
        <v>349</v>
      </c>
      <c r="E1482" s="788" t="s">
        <v>303</v>
      </c>
      <c r="F1482" s="788" t="s">
        <v>620</v>
      </c>
      <c r="G1482" s="788"/>
      <c r="H1482" s="788"/>
      <c r="I1482" s="787" t="s">
        <v>304</v>
      </c>
      <c r="J1482" s="788" t="s">
        <v>333</v>
      </c>
      <c r="K1482" s="749">
        <v>44816</v>
      </c>
      <c r="L1482" s="749">
        <v>45170</v>
      </c>
      <c r="M1482" s="726">
        <v>46265</v>
      </c>
      <c r="N1482" s="789">
        <v>3.0027397260273974</v>
      </c>
      <c r="O1482" s="787">
        <v>55</v>
      </c>
      <c r="P1482" s="787" t="s">
        <v>443</v>
      </c>
      <c r="Q1482" s="790">
        <v>0</v>
      </c>
      <c r="R1482" s="752">
        <v>46935</v>
      </c>
      <c r="S1482" s="122" t="s">
        <v>777</v>
      </c>
      <c r="T1482" s="122"/>
      <c r="U1482" s="246"/>
      <c r="V1482" s="247"/>
    </row>
    <row r="1483" spans="1:22" x14ac:dyDescent="0.25">
      <c r="A1483" s="787">
        <v>14</v>
      </c>
      <c r="B1483" s="787"/>
      <c r="C1483" s="788"/>
      <c r="D1483" s="788" t="s">
        <v>352</v>
      </c>
      <c r="E1483" s="788" t="s">
        <v>303</v>
      </c>
      <c r="F1483" s="788" t="s">
        <v>611</v>
      </c>
      <c r="G1483" s="788" t="s">
        <v>612</v>
      </c>
      <c r="H1483" s="788"/>
      <c r="I1483" s="787" t="s">
        <v>304</v>
      </c>
      <c r="J1483" s="788" t="s">
        <v>333</v>
      </c>
      <c r="K1483" s="749">
        <v>44809</v>
      </c>
      <c r="L1483" s="749">
        <v>45170</v>
      </c>
      <c r="M1483" s="726">
        <v>46265</v>
      </c>
      <c r="N1483" s="789">
        <v>3.0027397260273974</v>
      </c>
      <c r="O1483" s="787">
        <v>38</v>
      </c>
      <c r="P1483" s="787" t="s">
        <v>443</v>
      </c>
      <c r="Q1483" s="790">
        <v>19591.897499999999</v>
      </c>
      <c r="R1483" s="752">
        <v>46935</v>
      </c>
      <c r="S1483" s="122" t="s">
        <v>777</v>
      </c>
      <c r="T1483" s="122"/>
      <c r="U1483" s="246"/>
      <c r="V1483" s="247"/>
    </row>
    <row r="1484" spans="1:22" x14ac:dyDescent="0.25">
      <c r="A1484" s="787">
        <v>15</v>
      </c>
      <c r="B1484" s="787"/>
      <c r="C1484" s="788"/>
      <c r="D1484" s="788" t="s">
        <v>355</v>
      </c>
      <c r="E1484" s="788" t="s">
        <v>303</v>
      </c>
      <c r="F1484" s="788" t="s">
        <v>620</v>
      </c>
      <c r="G1484" s="788"/>
      <c r="H1484" s="788"/>
      <c r="I1484" s="787" t="s">
        <v>304</v>
      </c>
      <c r="J1484" s="788" t="s">
        <v>356</v>
      </c>
      <c r="K1484" s="749">
        <v>44831</v>
      </c>
      <c r="L1484" s="749">
        <v>45170</v>
      </c>
      <c r="M1484" s="726">
        <v>46265</v>
      </c>
      <c r="N1484" s="789">
        <v>3.0027397260273974</v>
      </c>
      <c r="O1484" s="787">
        <v>39</v>
      </c>
      <c r="P1484" s="787" t="s">
        <v>443</v>
      </c>
      <c r="Q1484" s="790">
        <v>8431.7204999999994</v>
      </c>
      <c r="R1484" s="752">
        <v>46935</v>
      </c>
      <c r="S1484" s="122" t="s">
        <v>777</v>
      </c>
      <c r="T1484" s="122"/>
      <c r="U1484" s="246"/>
      <c r="V1484" s="247"/>
    </row>
    <row r="1485" spans="1:22" x14ac:dyDescent="0.25">
      <c r="A1485" s="787">
        <v>16</v>
      </c>
      <c r="B1485" s="787"/>
      <c r="C1485" s="788"/>
      <c r="D1485" s="788" t="s">
        <v>359</v>
      </c>
      <c r="E1485" s="788" t="s">
        <v>303</v>
      </c>
      <c r="F1485" s="788" t="s">
        <v>620</v>
      </c>
      <c r="G1485" s="788"/>
      <c r="H1485" s="788"/>
      <c r="I1485" s="787" t="s">
        <v>304</v>
      </c>
      <c r="J1485" s="788" t="s">
        <v>333</v>
      </c>
      <c r="K1485" s="749">
        <v>44970</v>
      </c>
      <c r="L1485" s="749">
        <v>45170</v>
      </c>
      <c r="M1485" s="726">
        <v>46265</v>
      </c>
      <c r="N1485" s="789">
        <v>3.0027397260273974</v>
      </c>
      <c r="O1485" s="787">
        <v>39</v>
      </c>
      <c r="P1485" s="787" t="s">
        <v>443</v>
      </c>
      <c r="Q1485" s="790">
        <v>10817.425499999999</v>
      </c>
      <c r="R1485" s="752">
        <v>46935</v>
      </c>
      <c r="S1485" s="122" t="s">
        <v>777</v>
      </c>
      <c r="T1485" s="122"/>
      <c r="U1485" s="246"/>
      <c r="V1485" s="247"/>
    </row>
    <row r="1486" spans="1:22" x14ac:dyDescent="0.25">
      <c r="A1486" s="787">
        <v>17</v>
      </c>
      <c r="B1486" s="787"/>
      <c r="C1486" s="788"/>
      <c r="D1486" s="788" t="s">
        <v>362</v>
      </c>
      <c r="E1486" s="788" t="s">
        <v>303</v>
      </c>
      <c r="F1486" s="788" t="s">
        <v>620</v>
      </c>
      <c r="G1486" s="788"/>
      <c r="H1486" s="788"/>
      <c r="I1486" s="787" t="s">
        <v>304</v>
      </c>
      <c r="J1486" s="788" t="s">
        <v>305</v>
      </c>
      <c r="K1486" s="749">
        <v>45152</v>
      </c>
      <c r="L1486" s="749">
        <v>45170</v>
      </c>
      <c r="M1486" s="726">
        <v>46265</v>
      </c>
      <c r="N1486" s="789">
        <v>3.0027397260273974</v>
      </c>
      <c r="O1486" s="787">
        <v>45</v>
      </c>
      <c r="P1486" s="787" t="s">
        <v>443</v>
      </c>
      <c r="Q1486" s="790">
        <v>8457.3720000000012</v>
      </c>
      <c r="R1486" s="752">
        <v>46935</v>
      </c>
      <c r="S1486" s="122" t="s">
        <v>777</v>
      </c>
      <c r="T1486" s="122"/>
      <c r="U1486" s="246"/>
      <c r="V1486" s="247"/>
    </row>
    <row r="1487" spans="1:22" x14ac:dyDescent="0.25">
      <c r="A1487" s="787">
        <v>18</v>
      </c>
      <c r="B1487" s="787"/>
      <c r="C1487" s="788"/>
      <c r="D1487" s="788" t="s">
        <v>359</v>
      </c>
      <c r="E1487" s="788" t="s">
        <v>303</v>
      </c>
      <c r="F1487" s="788" t="s">
        <v>611</v>
      </c>
      <c r="G1487" s="788" t="s">
        <v>612</v>
      </c>
      <c r="H1487" s="788" t="s">
        <v>616</v>
      </c>
      <c r="I1487" s="787" t="s">
        <v>304</v>
      </c>
      <c r="J1487" s="788" t="s">
        <v>333</v>
      </c>
      <c r="K1487" s="749">
        <v>45236</v>
      </c>
      <c r="L1487" s="791">
        <v>45236</v>
      </c>
      <c r="M1487" s="726">
        <v>46265</v>
      </c>
      <c r="N1487" s="789">
        <v>2.8219178082191783</v>
      </c>
      <c r="O1487" s="787">
        <v>37</v>
      </c>
      <c r="P1487" s="787" t="s">
        <v>443</v>
      </c>
      <c r="Q1487" s="790">
        <v>23247.966</v>
      </c>
      <c r="R1487" s="752">
        <v>46935</v>
      </c>
      <c r="S1487" s="122" t="s">
        <v>777</v>
      </c>
      <c r="T1487" s="122"/>
      <c r="U1487" s="246"/>
      <c r="V1487" s="247"/>
    </row>
    <row r="1488" spans="1:22" x14ac:dyDescent="0.25">
      <c r="A1488" s="787">
        <v>19</v>
      </c>
      <c r="B1488" s="787"/>
      <c r="C1488" s="788"/>
      <c r="D1488" s="788" t="s">
        <v>367</v>
      </c>
      <c r="E1488" s="788" t="s">
        <v>303</v>
      </c>
      <c r="F1488" s="788" t="s">
        <v>611</v>
      </c>
      <c r="G1488" s="788" t="s">
        <v>612</v>
      </c>
      <c r="H1488" s="788"/>
      <c r="I1488" s="787" t="s">
        <v>304</v>
      </c>
      <c r="J1488" s="788" t="s">
        <v>368</v>
      </c>
      <c r="K1488" s="749">
        <v>45411</v>
      </c>
      <c r="L1488" s="791">
        <v>45411</v>
      </c>
      <c r="M1488" s="726">
        <v>46265</v>
      </c>
      <c r="N1488" s="789">
        <v>2.3424657534246576</v>
      </c>
      <c r="O1488" s="787">
        <v>59</v>
      </c>
      <c r="P1488" s="787" t="s">
        <v>443</v>
      </c>
      <c r="Q1488" s="790">
        <v>55867.360500000003</v>
      </c>
      <c r="R1488" s="752">
        <v>46935</v>
      </c>
      <c r="S1488" s="122" t="s">
        <v>777</v>
      </c>
      <c r="T1488" s="122"/>
      <c r="U1488" s="246"/>
      <c r="V1488" s="247"/>
    </row>
    <row r="1489" spans="1:22" x14ac:dyDescent="0.25">
      <c r="A1489" s="787">
        <v>20</v>
      </c>
      <c r="B1489" s="787"/>
      <c r="C1489" s="788"/>
      <c r="D1489" s="788" t="s">
        <v>371</v>
      </c>
      <c r="E1489" s="788" t="s">
        <v>303</v>
      </c>
      <c r="F1489" s="788" t="s">
        <v>611</v>
      </c>
      <c r="G1489" s="788"/>
      <c r="H1489" s="788" t="s">
        <v>621</v>
      </c>
      <c r="I1489" s="787" t="s">
        <v>304</v>
      </c>
      <c r="J1489" s="788" t="s">
        <v>333</v>
      </c>
      <c r="K1489" s="749">
        <v>45454</v>
      </c>
      <c r="L1489" s="791">
        <v>45454</v>
      </c>
      <c r="M1489" s="726">
        <v>46265</v>
      </c>
      <c r="N1489" s="789">
        <v>2.2246575342465755</v>
      </c>
      <c r="O1489" s="787">
        <v>38</v>
      </c>
      <c r="P1489" s="787" t="s">
        <v>443</v>
      </c>
      <c r="Q1489" s="790">
        <v>18129.425499999998</v>
      </c>
      <c r="R1489" s="752">
        <v>46935</v>
      </c>
      <c r="S1489" s="122" t="s">
        <v>777</v>
      </c>
      <c r="T1489" s="122"/>
      <c r="U1489" s="246"/>
      <c r="V1489" s="247"/>
    </row>
    <row r="1490" spans="1:22" x14ac:dyDescent="0.25">
      <c r="A1490" s="787">
        <v>21</v>
      </c>
      <c r="B1490" s="787"/>
      <c r="C1490" s="788"/>
      <c r="D1490" s="788" t="s">
        <v>374</v>
      </c>
      <c r="E1490" s="788" t="s">
        <v>303</v>
      </c>
      <c r="F1490" s="788" t="s">
        <v>620</v>
      </c>
      <c r="G1490" s="788"/>
      <c r="H1490" s="788"/>
      <c r="I1490" s="787" t="s">
        <v>304</v>
      </c>
      <c r="J1490" s="788" t="s">
        <v>333</v>
      </c>
      <c r="K1490" s="749">
        <v>45600</v>
      </c>
      <c r="L1490" s="791">
        <v>45600</v>
      </c>
      <c r="M1490" s="726">
        <v>46265</v>
      </c>
      <c r="N1490" s="789">
        <v>1.8246575342465754</v>
      </c>
      <c r="O1490" s="787">
        <v>65</v>
      </c>
      <c r="P1490" s="787" t="s">
        <v>443</v>
      </c>
      <c r="Q1490" s="790">
        <v>32874.145499999999</v>
      </c>
      <c r="R1490" s="752">
        <v>46935</v>
      </c>
      <c r="S1490" s="122" t="s">
        <v>777</v>
      </c>
      <c r="T1490" s="122"/>
      <c r="U1490" s="246"/>
      <c r="V1490" s="247"/>
    </row>
    <row r="1491" spans="1:22" x14ac:dyDescent="0.25">
      <c r="A1491" s="787">
        <v>22</v>
      </c>
      <c r="B1491" s="787"/>
      <c r="C1491" s="788"/>
      <c r="D1491" s="788" t="s">
        <v>380</v>
      </c>
      <c r="E1491" s="788" t="s">
        <v>303</v>
      </c>
      <c r="F1491" s="788" t="s">
        <v>611</v>
      </c>
      <c r="G1491" s="788" t="s">
        <v>612</v>
      </c>
      <c r="H1491" s="788" t="s">
        <v>616</v>
      </c>
      <c r="I1491" s="787" t="s">
        <v>304</v>
      </c>
      <c r="J1491" s="788" t="s">
        <v>309</v>
      </c>
      <c r="K1491" s="749">
        <v>45677</v>
      </c>
      <c r="L1491" s="791">
        <v>45677</v>
      </c>
      <c r="M1491" s="726">
        <v>46265</v>
      </c>
      <c r="N1491" s="789">
        <v>1.6136986301369862</v>
      </c>
      <c r="O1491" s="787">
        <v>65</v>
      </c>
      <c r="P1491" s="787" t="s">
        <v>443</v>
      </c>
      <c r="Q1491" s="790">
        <v>63579.631499999996</v>
      </c>
      <c r="R1491" s="752">
        <v>46935</v>
      </c>
      <c r="S1491" s="122" t="s">
        <v>777</v>
      </c>
      <c r="T1491" s="122"/>
      <c r="U1491" s="246"/>
      <c r="V1491" s="247"/>
    </row>
    <row r="1492" spans="1:22" x14ac:dyDescent="0.25">
      <c r="A1492" s="787">
        <v>23</v>
      </c>
      <c r="B1492" s="787"/>
      <c r="C1492" s="788"/>
      <c r="D1492" s="788" t="s">
        <v>384</v>
      </c>
      <c r="E1492" s="788" t="s">
        <v>303</v>
      </c>
      <c r="F1492" s="788" t="s">
        <v>611</v>
      </c>
      <c r="G1492" s="788"/>
      <c r="H1492" s="788"/>
      <c r="I1492" s="787" t="s">
        <v>304</v>
      </c>
      <c r="J1492" s="788" t="s">
        <v>333</v>
      </c>
      <c r="K1492" s="749">
        <v>45831</v>
      </c>
      <c r="L1492" s="791">
        <v>45831</v>
      </c>
      <c r="M1492" s="726">
        <v>46265</v>
      </c>
      <c r="N1492" s="789">
        <v>1.1917808219178083</v>
      </c>
      <c r="O1492" s="787">
        <v>40</v>
      </c>
      <c r="P1492" s="787" t="s">
        <v>443</v>
      </c>
      <c r="Q1492" s="790">
        <v>26903.897499999999</v>
      </c>
      <c r="R1492" s="752">
        <v>46935</v>
      </c>
      <c r="S1492" s="122" t="s">
        <v>777</v>
      </c>
      <c r="T1492" s="122"/>
      <c r="U1492" s="246"/>
      <c r="V1492" s="247"/>
    </row>
    <row r="1493" spans="1:22" x14ac:dyDescent="0.25">
      <c r="A1493" s="787">
        <v>24</v>
      </c>
      <c r="B1493" s="391"/>
      <c r="C1493" s="788"/>
      <c r="D1493" s="788" t="s">
        <v>386</v>
      </c>
      <c r="E1493" s="788" t="s">
        <v>303</v>
      </c>
      <c r="F1493" s="788" t="s">
        <v>620</v>
      </c>
      <c r="G1493" s="788"/>
      <c r="H1493" s="788"/>
      <c r="I1493" s="787" t="s">
        <v>304</v>
      </c>
      <c r="J1493" s="788" t="s">
        <v>333</v>
      </c>
      <c r="K1493" s="749">
        <v>45887</v>
      </c>
      <c r="L1493" s="791">
        <v>45887</v>
      </c>
      <c r="M1493" s="726">
        <v>46265</v>
      </c>
      <c r="N1493" s="789">
        <v>1.0383561643835617</v>
      </c>
      <c r="O1493" s="787"/>
      <c r="P1493" s="787" t="s">
        <v>443</v>
      </c>
      <c r="Q1493" s="790">
        <v>7187.0820000000003</v>
      </c>
      <c r="R1493" s="752">
        <v>46935</v>
      </c>
      <c r="S1493" s="122" t="s">
        <v>777</v>
      </c>
      <c r="T1493" s="122"/>
      <c r="U1493" s="246"/>
      <c r="V1493" s="247"/>
    </row>
    <row r="1494" spans="1:22" x14ac:dyDescent="0.25">
      <c r="A1494" s="787">
        <v>25</v>
      </c>
      <c r="B1494" s="391"/>
      <c r="C1494" s="788"/>
      <c r="D1494" s="788" t="s">
        <v>388</v>
      </c>
      <c r="E1494" s="788" t="s">
        <v>303</v>
      </c>
      <c r="F1494" s="788" t="s">
        <v>620</v>
      </c>
      <c r="G1494" s="788"/>
      <c r="H1494" s="788"/>
      <c r="I1494" s="787" t="s">
        <v>389</v>
      </c>
      <c r="J1494" s="788" t="s">
        <v>333</v>
      </c>
      <c r="K1494" s="749">
        <v>45873</v>
      </c>
      <c r="L1494" s="791">
        <v>45873</v>
      </c>
      <c r="M1494" s="726">
        <v>46265</v>
      </c>
      <c r="N1494" s="789">
        <v>1.0767123287671232</v>
      </c>
      <c r="O1494" s="787"/>
      <c r="P1494" s="787" t="s">
        <v>443</v>
      </c>
      <c r="Q1494" s="790">
        <v>6740.3595000000005</v>
      </c>
      <c r="R1494" s="752">
        <v>46935</v>
      </c>
      <c r="S1494" s="122" t="s">
        <v>777</v>
      </c>
      <c r="T1494" s="122"/>
      <c r="U1494" s="246"/>
      <c r="V1494" s="247"/>
    </row>
    <row r="1495" spans="1:22" x14ac:dyDescent="0.25">
      <c r="A1495" s="787">
        <v>26</v>
      </c>
      <c r="B1495" s="391"/>
      <c r="C1495" s="788"/>
      <c r="D1495" s="788" t="s">
        <v>391</v>
      </c>
      <c r="E1495" s="788" t="s">
        <v>303</v>
      </c>
      <c r="F1495" s="788" t="s">
        <v>620</v>
      </c>
      <c r="G1495" s="788"/>
      <c r="H1495" s="788"/>
      <c r="I1495" s="787" t="s">
        <v>304</v>
      </c>
      <c r="J1495" s="788" t="s">
        <v>333</v>
      </c>
      <c r="K1495" s="749">
        <v>45901</v>
      </c>
      <c r="L1495" s="791">
        <v>45901</v>
      </c>
      <c r="M1495" s="726">
        <v>46265</v>
      </c>
      <c r="N1495" s="789">
        <v>1</v>
      </c>
      <c r="O1495" s="787"/>
      <c r="P1495" s="787" t="s">
        <v>443</v>
      </c>
      <c r="Q1495" s="790">
        <v>6108.3960000000006</v>
      </c>
      <c r="R1495" s="752">
        <v>46935</v>
      </c>
      <c r="S1495" s="122" t="s">
        <v>777</v>
      </c>
      <c r="T1495" s="122"/>
      <c r="U1495" s="246"/>
      <c r="V1495" s="247"/>
    </row>
    <row r="1496" spans="1:22" x14ac:dyDescent="0.25">
      <c r="A1496" s="787">
        <v>27</v>
      </c>
      <c r="B1496" s="391"/>
      <c r="C1496" s="788"/>
      <c r="D1496" s="788" t="s">
        <v>395</v>
      </c>
      <c r="E1496" s="788" t="s">
        <v>303</v>
      </c>
      <c r="F1496" s="788" t="s">
        <v>611</v>
      </c>
      <c r="G1496" s="788"/>
      <c r="H1496" s="788" t="s">
        <v>616</v>
      </c>
      <c r="I1496" s="787" t="s">
        <v>304</v>
      </c>
      <c r="J1496" s="788" t="s">
        <v>333</v>
      </c>
      <c r="K1496" s="749">
        <v>45978</v>
      </c>
      <c r="L1496" s="791">
        <v>45978</v>
      </c>
      <c r="M1496" s="726">
        <v>46265</v>
      </c>
      <c r="N1496" s="789">
        <v>0.78904109589041094</v>
      </c>
      <c r="O1496" s="787"/>
      <c r="P1496" s="787" t="s">
        <v>443</v>
      </c>
      <c r="Q1496" s="790">
        <v>14576.750999999998</v>
      </c>
      <c r="R1496" s="752">
        <v>46935</v>
      </c>
      <c r="S1496" s="122" t="s">
        <v>777</v>
      </c>
      <c r="T1496" s="122"/>
      <c r="U1496" s="246"/>
      <c r="V1496" s="247"/>
    </row>
    <row r="1497" spans="1:22" x14ac:dyDescent="0.25">
      <c r="A1497" s="787">
        <v>28</v>
      </c>
      <c r="B1497" s="391"/>
      <c r="C1497" s="788"/>
      <c r="D1497" s="788" t="s">
        <v>397</v>
      </c>
      <c r="E1497" s="788" t="s">
        <v>303</v>
      </c>
      <c r="F1497" s="788" t="s">
        <v>620</v>
      </c>
      <c r="G1497" s="788"/>
      <c r="H1497" s="788"/>
      <c r="I1497" s="787" t="s">
        <v>304</v>
      </c>
      <c r="J1497" s="788" t="s">
        <v>333</v>
      </c>
      <c r="K1497" s="749">
        <v>46006</v>
      </c>
      <c r="L1497" s="791">
        <v>46006</v>
      </c>
      <c r="M1497" s="726">
        <v>46265</v>
      </c>
      <c r="N1497" s="789">
        <v>0.71232876712328763</v>
      </c>
      <c r="O1497" s="787"/>
      <c r="P1497" s="787" t="s">
        <v>443</v>
      </c>
      <c r="Q1497" s="790">
        <v>8381.5409999999993</v>
      </c>
      <c r="R1497" s="752">
        <v>46935</v>
      </c>
      <c r="S1497" s="122" t="s">
        <v>777</v>
      </c>
      <c r="T1497" s="122"/>
      <c r="U1497" s="246"/>
      <c r="V1497" s="247"/>
    </row>
    <row r="1498" spans="1:22" x14ac:dyDescent="0.25">
      <c r="A1498" s="787">
        <v>29</v>
      </c>
      <c r="B1498" s="391"/>
      <c r="C1498" s="788"/>
      <c r="D1498" s="788" t="s">
        <v>399</v>
      </c>
      <c r="E1498" s="788" t="s">
        <v>303</v>
      </c>
      <c r="F1498" s="788" t="s">
        <v>620</v>
      </c>
      <c r="G1498" s="788"/>
      <c r="H1498" s="788"/>
      <c r="I1498" s="787" t="s">
        <v>304</v>
      </c>
      <c r="J1498" s="788" t="s">
        <v>356</v>
      </c>
      <c r="K1498" s="749">
        <v>46006</v>
      </c>
      <c r="L1498" s="791">
        <v>46006</v>
      </c>
      <c r="M1498" s="726">
        <v>46265</v>
      </c>
      <c r="N1498" s="789">
        <v>0.71232876712328763</v>
      </c>
      <c r="O1498" s="787"/>
      <c r="P1498" s="787" t="s">
        <v>443</v>
      </c>
      <c r="Q1498" s="790">
        <v>7318.8359999999993</v>
      </c>
      <c r="R1498" s="752">
        <v>46935</v>
      </c>
      <c r="S1498" s="122" t="s">
        <v>777</v>
      </c>
      <c r="T1498" s="122"/>
      <c r="U1498" s="246"/>
      <c r="V1498" s="247"/>
    </row>
    <row r="1499" spans="1:22" x14ac:dyDescent="0.25">
      <c r="A1499" s="787">
        <v>30</v>
      </c>
      <c r="B1499" s="422"/>
      <c r="C1499" s="788"/>
      <c r="D1499" s="792" t="s">
        <v>381</v>
      </c>
      <c r="E1499" s="788"/>
      <c r="F1499" s="788" t="s">
        <v>611</v>
      </c>
      <c r="G1499" s="788" t="s">
        <v>612</v>
      </c>
      <c r="H1499" s="788" t="s">
        <v>616</v>
      </c>
      <c r="I1499" s="787"/>
      <c r="J1499" s="792" t="s">
        <v>309</v>
      </c>
      <c r="K1499" s="749">
        <v>46055</v>
      </c>
      <c r="L1499" s="791">
        <v>46055</v>
      </c>
      <c r="M1499" s="726">
        <v>46265</v>
      </c>
      <c r="N1499" s="789">
        <v>0.57808219178082187</v>
      </c>
      <c r="O1499" s="787"/>
      <c r="P1499" s="787" t="s">
        <v>443</v>
      </c>
      <c r="Q1499" s="790">
        <v>21633</v>
      </c>
      <c r="R1499" s="752">
        <v>46935</v>
      </c>
      <c r="S1499" s="122" t="s">
        <v>777</v>
      </c>
      <c r="T1499" s="122"/>
      <c r="U1499" s="246"/>
      <c r="V1499" s="247"/>
    </row>
    <row r="1500" spans="1:22" x14ac:dyDescent="0.25">
      <c r="A1500" s="787">
        <v>31</v>
      </c>
      <c r="B1500" s="422"/>
      <c r="C1500" s="793"/>
      <c r="D1500" s="792" t="s">
        <v>352</v>
      </c>
      <c r="E1500" s="747"/>
      <c r="F1500" s="788" t="s">
        <v>611</v>
      </c>
      <c r="G1500" s="788" t="s">
        <v>612</v>
      </c>
      <c r="H1500" s="788" t="s">
        <v>616</v>
      </c>
      <c r="I1500" s="748"/>
      <c r="J1500" s="792" t="s">
        <v>356</v>
      </c>
      <c r="K1500" s="749">
        <v>46083</v>
      </c>
      <c r="L1500" s="791">
        <v>46083</v>
      </c>
      <c r="M1500" s="726">
        <v>46265</v>
      </c>
      <c r="N1500" s="789">
        <v>0.50136986301369868</v>
      </c>
      <c r="O1500" s="747"/>
      <c r="P1500" s="787" t="s">
        <v>443</v>
      </c>
      <c r="Q1500" s="790">
        <v>22668.43</v>
      </c>
      <c r="R1500" s="752">
        <v>46935</v>
      </c>
      <c r="S1500" s="122" t="s">
        <v>777</v>
      </c>
      <c r="T1500" s="122"/>
      <c r="U1500" s="246"/>
      <c r="V1500" s="247"/>
    </row>
    <row r="1501" spans="1:22" x14ac:dyDescent="0.25">
      <c r="A1501" s="787">
        <v>32</v>
      </c>
      <c r="B1501" s="422"/>
      <c r="C1501" s="788"/>
      <c r="D1501" s="792" t="s">
        <v>414</v>
      </c>
      <c r="E1501" s="747"/>
      <c r="F1501" s="788" t="s">
        <v>620</v>
      </c>
      <c r="G1501" s="747"/>
      <c r="H1501" s="747"/>
      <c r="I1501" s="748"/>
      <c r="J1501" s="792" t="s">
        <v>333</v>
      </c>
      <c r="K1501" s="749">
        <v>46104</v>
      </c>
      <c r="L1501" s="791">
        <v>46104</v>
      </c>
      <c r="M1501" s="726">
        <v>46265</v>
      </c>
      <c r="N1501" s="789">
        <v>0.44383561643835617</v>
      </c>
      <c r="O1501" s="794"/>
      <c r="P1501" s="787" t="s">
        <v>443</v>
      </c>
      <c r="Q1501" s="790">
        <v>6845.84</v>
      </c>
      <c r="R1501" s="752">
        <v>46935</v>
      </c>
      <c r="S1501" s="122" t="s">
        <v>777</v>
      </c>
      <c r="T1501" s="122"/>
      <c r="U1501" s="246"/>
      <c r="V1501" s="247"/>
    </row>
    <row r="1502" spans="1:22" x14ac:dyDescent="0.25">
      <c r="A1502" s="787">
        <v>33</v>
      </c>
      <c r="B1502" s="422"/>
      <c r="C1502" s="788"/>
      <c r="D1502" s="788" t="s">
        <v>648</v>
      </c>
      <c r="E1502" s="747"/>
      <c r="F1502" s="788"/>
      <c r="G1502" s="747"/>
      <c r="H1502" s="747"/>
      <c r="I1502" s="748"/>
      <c r="J1502" s="788" t="s">
        <v>650</v>
      </c>
      <c r="K1502" s="749">
        <v>46155</v>
      </c>
      <c r="L1502" s="791"/>
      <c r="M1502" s="726"/>
      <c r="N1502" s="789">
        <v>2.7397260273972603E-3</v>
      </c>
      <c r="O1502" s="794"/>
      <c r="P1502" s="787" t="s">
        <v>443</v>
      </c>
      <c r="Q1502" s="790">
        <v>8100</v>
      </c>
      <c r="R1502" s="752">
        <v>46935</v>
      </c>
      <c r="S1502" s="122" t="s">
        <v>777</v>
      </c>
      <c r="T1502" s="122"/>
      <c r="U1502" s="246"/>
      <c r="V1502" s="247"/>
    </row>
    <row r="1503" spans="1:22" x14ac:dyDescent="0.25">
      <c r="A1503" s="787">
        <v>34</v>
      </c>
      <c r="B1503" s="422"/>
      <c r="C1503" s="788"/>
      <c r="D1503" s="788" t="s">
        <v>649</v>
      </c>
      <c r="E1503" s="747"/>
      <c r="F1503" s="788"/>
      <c r="G1503" s="747"/>
      <c r="H1503" s="747"/>
      <c r="I1503" s="748"/>
      <c r="J1503" s="788" t="s">
        <v>650</v>
      </c>
      <c r="K1503" s="749">
        <v>46132</v>
      </c>
      <c r="L1503" s="791"/>
      <c r="M1503" s="726"/>
      <c r="N1503" s="789">
        <v>2.7397260273972603E-3</v>
      </c>
      <c r="O1503" s="794"/>
      <c r="P1503" s="787" t="s">
        <v>443</v>
      </c>
      <c r="Q1503" s="790">
        <v>31000</v>
      </c>
      <c r="R1503" s="752">
        <v>46935</v>
      </c>
      <c r="S1503" s="122" t="s">
        <v>777</v>
      </c>
      <c r="T1503" s="122"/>
      <c r="U1503" s="246"/>
      <c r="V1503" s="247"/>
    </row>
    <row r="1504" spans="1:22" x14ac:dyDescent="0.25">
      <c r="A1504" s="787">
        <v>35</v>
      </c>
      <c r="B1504" s="795"/>
      <c r="C1504" s="793"/>
      <c r="D1504" s="793" t="s">
        <v>416</v>
      </c>
      <c r="E1504" s="747"/>
      <c r="F1504" s="788" t="s">
        <v>611</v>
      </c>
      <c r="G1504" s="747"/>
      <c r="H1504" s="747"/>
      <c r="I1504" s="748"/>
      <c r="J1504" s="747"/>
      <c r="K1504" s="749">
        <v>46211</v>
      </c>
      <c r="L1504" s="791"/>
      <c r="M1504" s="726"/>
      <c r="N1504" s="789"/>
      <c r="O1504" s="794"/>
      <c r="P1504" s="787" t="s">
        <v>443</v>
      </c>
      <c r="Q1504" s="790">
        <v>27453.879999999997</v>
      </c>
      <c r="R1504" s="752">
        <v>46935</v>
      </c>
      <c r="S1504" s="122" t="s">
        <v>777</v>
      </c>
      <c r="T1504" s="122"/>
      <c r="U1504" s="246"/>
      <c r="V1504" s="247"/>
    </row>
    <row r="1505" spans="1:22" x14ac:dyDescent="0.25">
      <c r="A1505" s="796">
        <v>1</v>
      </c>
      <c r="B1505" s="796"/>
      <c r="C1505" s="797"/>
      <c r="D1505" s="797" t="s">
        <v>302</v>
      </c>
      <c r="E1505" s="797" t="s">
        <v>303</v>
      </c>
      <c r="F1505" s="797" t="s">
        <v>611</v>
      </c>
      <c r="G1505" s="797" t="s">
        <v>612</v>
      </c>
      <c r="H1505" s="797"/>
      <c r="I1505" s="796" t="s">
        <v>304</v>
      </c>
      <c r="J1505" s="797" t="s">
        <v>305</v>
      </c>
      <c r="K1505" s="765">
        <v>44566</v>
      </c>
      <c r="L1505" s="765">
        <v>45170</v>
      </c>
      <c r="M1505" s="726">
        <v>46265</v>
      </c>
      <c r="N1505" s="798">
        <v>3.0027397260273974</v>
      </c>
      <c r="O1505" s="796">
        <v>65</v>
      </c>
      <c r="P1505" s="796" t="s">
        <v>443</v>
      </c>
      <c r="Q1505" s="799">
        <v>66943.95749999999</v>
      </c>
      <c r="R1505" s="768">
        <v>47300</v>
      </c>
      <c r="S1505" s="122" t="s">
        <v>777</v>
      </c>
      <c r="T1505" s="423">
        <v>510559.0575</v>
      </c>
      <c r="U1505" s="246"/>
      <c r="V1505" s="247"/>
    </row>
    <row r="1506" spans="1:22" x14ac:dyDescent="0.25">
      <c r="A1506" s="796">
        <v>2</v>
      </c>
      <c r="B1506" s="796"/>
      <c r="C1506" s="797"/>
      <c r="D1506" s="797" t="s">
        <v>308</v>
      </c>
      <c r="E1506" s="797" t="s">
        <v>303</v>
      </c>
      <c r="F1506" s="797" t="s">
        <v>611</v>
      </c>
      <c r="G1506" s="797" t="s">
        <v>612</v>
      </c>
      <c r="H1506" s="797" t="s">
        <v>616</v>
      </c>
      <c r="I1506" s="796" t="s">
        <v>304</v>
      </c>
      <c r="J1506" s="797" t="s">
        <v>309</v>
      </c>
      <c r="K1506" s="765">
        <v>44571</v>
      </c>
      <c r="L1506" s="765">
        <v>45170</v>
      </c>
      <c r="M1506" s="726">
        <v>46265</v>
      </c>
      <c r="N1506" s="798">
        <v>3.0027397260273974</v>
      </c>
      <c r="O1506" s="796">
        <v>68</v>
      </c>
      <c r="P1506" s="796" t="s">
        <v>443</v>
      </c>
      <c r="Q1506" s="799">
        <v>71209.813499999989</v>
      </c>
      <c r="R1506" s="768">
        <v>47300</v>
      </c>
      <c r="S1506" s="122" t="s">
        <v>777</v>
      </c>
      <c r="T1506" s="122"/>
      <c r="U1506" s="246"/>
      <c r="V1506" s="247"/>
    </row>
    <row r="1507" spans="1:22" x14ac:dyDescent="0.25">
      <c r="A1507" s="796">
        <v>3</v>
      </c>
      <c r="B1507" s="796"/>
      <c r="C1507" s="797"/>
      <c r="D1507" s="797" t="s">
        <v>312</v>
      </c>
      <c r="E1507" s="797" t="s">
        <v>303</v>
      </c>
      <c r="F1507" s="797" t="s">
        <v>611</v>
      </c>
      <c r="G1507" s="797" t="s">
        <v>612</v>
      </c>
      <c r="H1507" s="797"/>
      <c r="I1507" s="796" t="s">
        <v>304</v>
      </c>
      <c r="J1507" s="797" t="s">
        <v>305</v>
      </c>
      <c r="K1507" s="765">
        <v>44571</v>
      </c>
      <c r="L1507" s="765">
        <v>45170</v>
      </c>
      <c r="M1507" s="726">
        <v>46265</v>
      </c>
      <c r="N1507" s="798">
        <v>3.0027397260273974</v>
      </c>
      <c r="O1507" s="796">
        <v>68</v>
      </c>
      <c r="P1507" s="796" t="s">
        <v>443</v>
      </c>
      <c r="Q1507" s="799">
        <v>66210.857999999993</v>
      </c>
      <c r="R1507" s="768">
        <v>47300</v>
      </c>
      <c r="S1507" s="122" t="s">
        <v>928</v>
      </c>
      <c r="T1507" s="122"/>
      <c r="U1507" s="246"/>
      <c r="V1507" s="247"/>
    </row>
    <row r="1508" spans="1:22" x14ac:dyDescent="0.25">
      <c r="A1508" s="796">
        <v>4</v>
      </c>
      <c r="B1508" s="796"/>
      <c r="C1508" s="797"/>
      <c r="D1508" s="797" t="s">
        <v>315</v>
      </c>
      <c r="E1508" s="797" t="s">
        <v>303</v>
      </c>
      <c r="F1508" s="797" t="s">
        <v>611</v>
      </c>
      <c r="G1508" s="797" t="s">
        <v>612</v>
      </c>
      <c r="H1508" s="797"/>
      <c r="I1508" s="796" t="s">
        <v>304</v>
      </c>
      <c r="J1508" s="797" t="s">
        <v>316</v>
      </c>
      <c r="K1508" s="765">
        <v>44571</v>
      </c>
      <c r="L1508" s="765">
        <v>45170</v>
      </c>
      <c r="M1508" s="726">
        <v>46265</v>
      </c>
      <c r="N1508" s="798">
        <v>3.0027397260273974</v>
      </c>
      <c r="O1508" s="796">
        <v>68</v>
      </c>
      <c r="P1508" s="796" t="s">
        <v>443</v>
      </c>
      <c r="Q1508" s="799">
        <v>66210.857999999993</v>
      </c>
      <c r="R1508" s="768">
        <v>47300</v>
      </c>
      <c r="S1508" s="122" t="s">
        <v>777</v>
      </c>
      <c r="T1508" s="122"/>
      <c r="U1508" s="246"/>
      <c r="V1508" s="247"/>
    </row>
    <row r="1509" spans="1:22" x14ac:dyDescent="0.25">
      <c r="A1509" s="796">
        <v>5</v>
      </c>
      <c r="B1509" s="796"/>
      <c r="C1509" s="797"/>
      <c r="D1509" s="797" t="s">
        <v>319</v>
      </c>
      <c r="E1509" s="797" t="s">
        <v>303</v>
      </c>
      <c r="F1509" s="797" t="s">
        <v>611</v>
      </c>
      <c r="G1509" s="797" t="s">
        <v>612</v>
      </c>
      <c r="H1509" s="797" t="s">
        <v>616</v>
      </c>
      <c r="I1509" s="796" t="s">
        <v>304</v>
      </c>
      <c r="J1509" s="797" t="s">
        <v>309</v>
      </c>
      <c r="K1509" s="765">
        <v>44571</v>
      </c>
      <c r="L1509" s="765">
        <v>45170</v>
      </c>
      <c r="M1509" s="726">
        <v>46265</v>
      </c>
      <c r="N1509" s="798">
        <v>3.0027397260273974</v>
      </c>
      <c r="O1509" s="796">
        <v>65</v>
      </c>
      <c r="P1509" s="796" t="s">
        <v>443</v>
      </c>
      <c r="Q1509" s="799">
        <v>55321.412999999993</v>
      </c>
      <c r="R1509" s="768">
        <v>47300</v>
      </c>
      <c r="S1509" s="122" t="s">
        <v>777</v>
      </c>
      <c r="T1509" s="122"/>
      <c r="U1509" s="246"/>
      <c r="V1509" s="247"/>
    </row>
    <row r="1510" spans="1:22" x14ac:dyDescent="0.25">
      <c r="A1510" s="796">
        <v>6</v>
      </c>
      <c r="B1510" s="796"/>
      <c r="C1510" s="797"/>
      <c r="D1510" s="797" t="s">
        <v>325</v>
      </c>
      <c r="E1510" s="797" t="s">
        <v>303</v>
      </c>
      <c r="F1510" s="797" t="s">
        <v>611</v>
      </c>
      <c r="G1510" s="797" t="s">
        <v>612</v>
      </c>
      <c r="H1510" s="797" t="s">
        <v>619</v>
      </c>
      <c r="I1510" s="796" t="s">
        <v>304</v>
      </c>
      <c r="J1510" s="797" t="s">
        <v>305</v>
      </c>
      <c r="K1510" s="765">
        <v>44571</v>
      </c>
      <c r="L1510" s="765">
        <v>45170</v>
      </c>
      <c r="M1510" s="726">
        <v>46265</v>
      </c>
      <c r="N1510" s="798">
        <v>3.0027397260273974</v>
      </c>
      <c r="O1510" s="796">
        <v>60</v>
      </c>
      <c r="P1510" s="796" t="s">
        <v>443</v>
      </c>
      <c r="Q1510" s="799">
        <v>57983.267999999996</v>
      </c>
      <c r="R1510" s="768">
        <v>47300</v>
      </c>
      <c r="S1510" s="122" t="s">
        <v>777</v>
      </c>
      <c r="T1510" s="122"/>
      <c r="U1510" s="246"/>
      <c r="V1510" s="247"/>
    </row>
    <row r="1511" spans="1:22" x14ac:dyDescent="0.25">
      <c r="A1511" s="796">
        <v>7</v>
      </c>
      <c r="B1511" s="796"/>
      <c r="C1511" s="797"/>
      <c r="D1511" s="797" t="s">
        <v>328</v>
      </c>
      <c r="E1511" s="797" t="s">
        <v>303</v>
      </c>
      <c r="F1511" s="797" t="s">
        <v>611</v>
      </c>
      <c r="G1511" s="797" t="s">
        <v>612</v>
      </c>
      <c r="H1511" s="797" t="s">
        <v>621</v>
      </c>
      <c r="I1511" s="796" t="s">
        <v>304</v>
      </c>
      <c r="J1511" s="797" t="s">
        <v>329</v>
      </c>
      <c r="K1511" s="765">
        <v>44571</v>
      </c>
      <c r="L1511" s="765">
        <v>45170</v>
      </c>
      <c r="M1511" s="726">
        <v>46265</v>
      </c>
      <c r="N1511" s="798">
        <v>3.0027397260273974</v>
      </c>
      <c r="O1511" s="796">
        <v>48</v>
      </c>
      <c r="P1511" s="796" t="s">
        <v>443</v>
      </c>
      <c r="Q1511" s="799">
        <v>37238.530500000001</v>
      </c>
      <c r="R1511" s="768">
        <v>47300</v>
      </c>
      <c r="S1511" s="122" t="s">
        <v>777</v>
      </c>
      <c r="T1511" s="122"/>
      <c r="U1511" s="246"/>
      <c r="V1511" s="247"/>
    </row>
    <row r="1512" spans="1:22" x14ac:dyDescent="0.25">
      <c r="A1512" s="796">
        <v>8</v>
      </c>
      <c r="B1512" s="796"/>
      <c r="C1512" s="797"/>
      <c r="D1512" s="797" t="s">
        <v>332</v>
      </c>
      <c r="E1512" s="797" t="s">
        <v>303</v>
      </c>
      <c r="F1512" s="797" t="s">
        <v>611</v>
      </c>
      <c r="G1512" s="797" t="s">
        <v>612</v>
      </c>
      <c r="H1512" s="797" t="s">
        <v>621</v>
      </c>
      <c r="I1512" s="796" t="s">
        <v>304</v>
      </c>
      <c r="J1512" s="797" t="s">
        <v>333</v>
      </c>
      <c r="K1512" s="765">
        <v>44566</v>
      </c>
      <c r="L1512" s="765">
        <v>45170</v>
      </c>
      <c r="M1512" s="726">
        <v>46265</v>
      </c>
      <c r="N1512" s="798">
        <v>3.0027397260273974</v>
      </c>
      <c r="O1512" s="796">
        <v>35</v>
      </c>
      <c r="P1512" s="796" t="s">
        <v>443</v>
      </c>
      <c r="Q1512" s="799">
        <v>28450.630499999999</v>
      </c>
      <c r="R1512" s="768">
        <v>47300</v>
      </c>
      <c r="S1512" s="122" t="s">
        <v>777</v>
      </c>
      <c r="T1512" s="122"/>
      <c r="U1512" s="246"/>
      <c r="V1512" s="247"/>
    </row>
    <row r="1513" spans="1:22" x14ac:dyDescent="0.25">
      <c r="A1513" s="796">
        <v>9</v>
      </c>
      <c r="B1513" s="796"/>
      <c r="C1513" s="797"/>
      <c r="D1513" s="797" t="s">
        <v>308</v>
      </c>
      <c r="E1513" s="797" t="s">
        <v>303</v>
      </c>
      <c r="F1513" s="797" t="s">
        <v>620</v>
      </c>
      <c r="G1513" s="797"/>
      <c r="H1513" s="797"/>
      <c r="I1513" s="796" t="s">
        <v>336</v>
      </c>
      <c r="J1513" s="797" t="s">
        <v>337</v>
      </c>
      <c r="K1513" s="765">
        <v>44566</v>
      </c>
      <c r="L1513" s="765">
        <v>45170</v>
      </c>
      <c r="M1513" s="726">
        <v>46265</v>
      </c>
      <c r="N1513" s="798">
        <v>3.0027397260273974</v>
      </c>
      <c r="O1513" s="796">
        <v>59</v>
      </c>
      <c r="P1513" s="796" t="s">
        <v>443</v>
      </c>
      <c r="Q1513" s="799">
        <v>0</v>
      </c>
      <c r="R1513" s="768">
        <v>47300</v>
      </c>
      <c r="S1513" s="122" t="s">
        <v>777</v>
      </c>
      <c r="T1513" s="122"/>
      <c r="U1513" s="246"/>
      <c r="V1513" s="247"/>
    </row>
    <row r="1514" spans="1:22" x14ac:dyDescent="0.25">
      <c r="A1514" s="796">
        <v>10</v>
      </c>
      <c r="B1514" s="796"/>
      <c r="C1514" s="797"/>
      <c r="D1514" s="797" t="s">
        <v>340</v>
      </c>
      <c r="E1514" s="797" t="s">
        <v>303</v>
      </c>
      <c r="F1514" s="797" t="s">
        <v>620</v>
      </c>
      <c r="G1514" s="797"/>
      <c r="H1514" s="797"/>
      <c r="I1514" s="796" t="s">
        <v>304</v>
      </c>
      <c r="J1514" s="797" t="s">
        <v>305</v>
      </c>
      <c r="K1514" s="765">
        <v>44571</v>
      </c>
      <c r="L1514" s="765">
        <v>45170</v>
      </c>
      <c r="M1514" s="726">
        <v>46265</v>
      </c>
      <c r="N1514" s="798">
        <v>3.0027397260273974</v>
      </c>
      <c r="O1514" s="796">
        <v>52</v>
      </c>
      <c r="P1514" s="796" t="s">
        <v>443</v>
      </c>
      <c r="Q1514" s="799">
        <v>14916.972</v>
      </c>
      <c r="R1514" s="768">
        <v>47300</v>
      </c>
      <c r="S1514" s="122" t="s">
        <v>777</v>
      </c>
      <c r="T1514" s="122"/>
      <c r="U1514" s="246"/>
      <c r="V1514" s="247"/>
    </row>
    <row r="1515" spans="1:22" x14ac:dyDescent="0.25">
      <c r="A1515" s="796">
        <v>11</v>
      </c>
      <c r="B1515" s="796"/>
      <c r="C1515" s="797"/>
      <c r="D1515" s="797" t="s">
        <v>343</v>
      </c>
      <c r="E1515" s="797" t="s">
        <v>303</v>
      </c>
      <c r="F1515" s="797" t="s">
        <v>611</v>
      </c>
      <c r="G1515" s="797" t="s">
        <v>612</v>
      </c>
      <c r="H1515" s="797" t="s">
        <v>616</v>
      </c>
      <c r="I1515" s="796" t="s">
        <v>304</v>
      </c>
      <c r="J1515" s="797" t="s">
        <v>316</v>
      </c>
      <c r="K1515" s="765">
        <v>44571</v>
      </c>
      <c r="L1515" s="765">
        <v>45170</v>
      </c>
      <c r="M1515" s="726">
        <v>46265</v>
      </c>
      <c r="N1515" s="798">
        <v>3.0027397260273974</v>
      </c>
      <c r="O1515" s="796">
        <v>63</v>
      </c>
      <c r="P1515" s="796" t="s">
        <v>443</v>
      </c>
      <c r="Q1515" s="799">
        <v>55871.749499999991</v>
      </c>
      <c r="R1515" s="768">
        <v>47300</v>
      </c>
      <c r="S1515" s="122" t="s">
        <v>777</v>
      </c>
      <c r="T1515" s="122"/>
      <c r="U1515" s="246"/>
      <c r="V1515" s="247"/>
    </row>
    <row r="1516" spans="1:22" x14ac:dyDescent="0.25">
      <c r="A1516" s="796">
        <v>12</v>
      </c>
      <c r="B1516" s="796"/>
      <c r="C1516" s="797"/>
      <c r="D1516" s="797" t="s">
        <v>346</v>
      </c>
      <c r="E1516" s="797" t="s">
        <v>303</v>
      </c>
      <c r="F1516" s="797" t="s">
        <v>611</v>
      </c>
      <c r="G1516" s="797" t="s">
        <v>612</v>
      </c>
      <c r="H1516" s="797"/>
      <c r="I1516" s="796" t="s">
        <v>304</v>
      </c>
      <c r="J1516" s="797" t="s">
        <v>333</v>
      </c>
      <c r="K1516" s="765">
        <v>44608</v>
      </c>
      <c r="L1516" s="765">
        <v>45170</v>
      </c>
      <c r="M1516" s="726">
        <v>46265</v>
      </c>
      <c r="N1516" s="798">
        <v>3.0027397260273974</v>
      </c>
      <c r="O1516" s="796">
        <v>66</v>
      </c>
      <c r="P1516" s="796" t="s">
        <v>443</v>
      </c>
      <c r="Q1516" s="799">
        <v>75917.625</v>
      </c>
      <c r="R1516" s="768">
        <v>47300</v>
      </c>
      <c r="S1516" s="122" t="s">
        <v>777</v>
      </c>
      <c r="T1516" s="122"/>
      <c r="U1516" s="246"/>
      <c r="V1516" s="247"/>
    </row>
    <row r="1517" spans="1:22" x14ac:dyDescent="0.25">
      <c r="A1517" s="796">
        <v>13</v>
      </c>
      <c r="B1517" s="796"/>
      <c r="C1517" s="797"/>
      <c r="D1517" s="797" t="s">
        <v>349</v>
      </c>
      <c r="E1517" s="797" t="s">
        <v>303</v>
      </c>
      <c r="F1517" s="797" t="s">
        <v>620</v>
      </c>
      <c r="G1517" s="797"/>
      <c r="H1517" s="797"/>
      <c r="I1517" s="796" t="s">
        <v>304</v>
      </c>
      <c r="J1517" s="797" t="s">
        <v>333</v>
      </c>
      <c r="K1517" s="765">
        <v>44816</v>
      </c>
      <c r="L1517" s="765">
        <v>45170</v>
      </c>
      <c r="M1517" s="726">
        <v>46265</v>
      </c>
      <c r="N1517" s="798">
        <v>3.0027397260273974</v>
      </c>
      <c r="O1517" s="796">
        <v>55</v>
      </c>
      <c r="P1517" s="796" t="s">
        <v>443</v>
      </c>
      <c r="Q1517" s="799">
        <v>0</v>
      </c>
      <c r="R1517" s="768">
        <v>47300</v>
      </c>
      <c r="S1517" s="122" t="s">
        <v>777</v>
      </c>
      <c r="T1517" s="122"/>
      <c r="U1517" s="246"/>
      <c r="V1517" s="247"/>
    </row>
    <row r="1518" spans="1:22" x14ac:dyDescent="0.25">
      <c r="A1518" s="796">
        <v>14</v>
      </c>
      <c r="B1518" s="796"/>
      <c r="C1518" s="797"/>
      <c r="D1518" s="797" t="s">
        <v>352</v>
      </c>
      <c r="E1518" s="797" t="s">
        <v>303</v>
      </c>
      <c r="F1518" s="797" t="s">
        <v>611</v>
      </c>
      <c r="G1518" s="797" t="s">
        <v>612</v>
      </c>
      <c r="H1518" s="797"/>
      <c r="I1518" s="796" t="s">
        <v>304</v>
      </c>
      <c r="J1518" s="797" t="s">
        <v>333</v>
      </c>
      <c r="K1518" s="765">
        <v>44809</v>
      </c>
      <c r="L1518" s="765">
        <v>45170</v>
      </c>
      <c r="M1518" s="726">
        <v>46265</v>
      </c>
      <c r="N1518" s="798">
        <v>3.0027397260273974</v>
      </c>
      <c r="O1518" s="796">
        <v>38</v>
      </c>
      <c r="P1518" s="796" t="s">
        <v>443</v>
      </c>
      <c r="Q1518" s="799">
        <v>19591.897499999999</v>
      </c>
      <c r="R1518" s="768">
        <v>47300</v>
      </c>
      <c r="S1518" s="122" t="s">
        <v>777</v>
      </c>
      <c r="T1518" s="122"/>
      <c r="U1518" s="246"/>
      <c r="V1518" s="247"/>
    </row>
    <row r="1519" spans="1:22" x14ac:dyDescent="0.25">
      <c r="A1519" s="796">
        <v>15</v>
      </c>
      <c r="B1519" s="796"/>
      <c r="C1519" s="797"/>
      <c r="D1519" s="797" t="s">
        <v>355</v>
      </c>
      <c r="E1519" s="797" t="s">
        <v>303</v>
      </c>
      <c r="F1519" s="797" t="s">
        <v>620</v>
      </c>
      <c r="G1519" s="797"/>
      <c r="H1519" s="797"/>
      <c r="I1519" s="796" t="s">
        <v>304</v>
      </c>
      <c r="J1519" s="797" t="s">
        <v>356</v>
      </c>
      <c r="K1519" s="765">
        <v>44831</v>
      </c>
      <c r="L1519" s="765">
        <v>45170</v>
      </c>
      <c r="M1519" s="726">
        <v>46265</v>
      </c>
      <c r="N1519" s="798">
        <v>3.0027397260273974</v>
      </c>
      <c r="O1519" s="796">
        <v>39</v>
      </c>
      <c r="P1519" s="796" t="s">
        <v>443</v>
      </c>
      <c r="Q1519" s="799">
        <v>8431.7204999999994</v>
      </c>
      <c r="R1519" s="768">
        <v>47300</v>
      </c>
      <c r="S1519" s="122" t="s">
        <v>777</v>
      </c>
      <c r="T1519" s="122"/>
      <c r="U1519" s="246"/>
      <c r="V1519" s="247"/>
    </row>
    <row r="1520" spans="1:22" x14ac:dyDescent="0.25">
      <c r="A1520" s="796">
        <v>16</v>
      </c>
      <c r="B1520" s="796"/>
      <c r="C1520" s="797"/>
      <c r="D1520" s="797" t="s">
        <v>359</v>
      </c>
      <c r="E1520" s="797" t="s">
        <v>303</v>
      </c>
      <c r="F1520" s="797" t="s">
        <v>620</v>
      </c>
      <c r="G1520" s="797"/>
      <c r="H1520" s="797"/>
      <c r="I1520" s="796" t="s">
        <v>304</v>
      </c>
      <c r="J1520" s="797" t="s">
        <v>333</v>
      </c>
      <c r="K1520" s="765">
        <v>44970</v>
      </c>
      <c r="L1520" s="765">
        <v>45170</v>
      </c>
      <c r="M1520" s="726">
        <v>46265</v>
      </c>
      <c r="N1520" s="798">
        <v>3.0027397260273974</v>
      </c>
      <c r="O1520" s="796">
        <v>39</v>
      </c>
      <c r="P1520" s="796" t="s">
        <v>443</v>
      </c>
      <c r="Q1520" s="799">
        <v>10817.425499999999</v>
      </c>
      <c r="R1520" s="768">
        <v>47300</v>
      </c>
      <c r="S1520" s="122" t="s">
        <v>777</v>
      </c>
      <c r="T1520" s="122"/>
      <c r="U1520" s="246"/>
      <c r="V1520" s="247"/>
    </row>
    <row r="1521" spans="1:22" x14ac:dyDescent="0.25">
      <c r="A1521" s="796">
        <v>17</v>
      </c>
      <c r="B1521" s="796"/>
      <c r="C1521" s="797"/>
      <c r="D1521" s="797" t="s">
        <v>362</v>
      </c>
      <c r="E1521" s="797" t="s">
        <v>303</v>
      </c>
      <c r="F1521" s="797" t="s">
        <v>620</v>
      </c>
      <c r="G1521" s="797"/>
      <c r="H1521" s="797"/>
      <c r="I1521" s="796" t="s">
        <v>304</v>
      </c>
      <c r="J1521" s="797" t="s">
        <v>305</v>
      </c>
      <c r="K1521" s="765">
        <v>45152</v>
      </c>
      <c r="L1521" s="765">
        <v>45170</v>
      </c>
      <c r="M1521" s="726">
        <v>46265</v>
      </c>
      <c r="N1521" s="798">
        <v>3.0027397260273974</v>
      </c>
      <c r="O1521" s="796">
        <v>45</v>
      </c>
      <c r="P1521" s="796" t="s">
        <v>443</v>
      </c>
      <c r="Q1521" s="799">
        <v>8457.3720000000012</v>
      </c>
      <c r="R1521" s="768">
        <v>47300</v>
      </c>
      <c r="S1521" s="122" t="s">
        <v>777</v>
      </c>
      <c r="T1521" s="122"/>
      <c r="U1521" s="246"/>
      <c r="V1521" s="247"/>
    </row>
    <row r="1522" spans="1:22" x14ac:dyDescent="0.25">
      <c r="A1522" s="796">
        <v>18</v>
      </c>
      <c r="B1522" s="796"/>
      <c r="C1522" s="797"/>
      <c r="D1522" s="797" t="s">
        <v>359</v>
      </c>
      <c r="E1522" s="797" t="s">
        <v>303</v>
      </c>
      <c r="F1522" s="797" t="s">
        <v>611</v>
      </c>
      <c r="G1522" s="797" t="s">
        <v>612</v>
      </c>
      <c r="H1522" s="797" t="s">
        <v>616</v>
      </c>
      <c r="I1522" s="796" t="s">
        <v>304</v>
      </c>
      <c r="J1522" s="797" t="s">
        <v>333</v>
      </c>
      <c r="K1522" s="765">
        <v>45236</v>
      </c>
      <c r="L1522" s="800">
        <v>45236</v>
      </c>
      <c r="M1522" s="726">
        <v>46265</v>
      </c>
      <c r="N1522" s="798">
        <v>2.8219178082191783</v>
      </c>
      <c r="O1522" s="796">
        <v>37</v>
      </c>
      <c r="P1522" s="796" t="s">
        <v>443</v>
      </c>
      <c r="Q1522" s="799">
        <v>23247.966</v>
      </c>
      <c r="R1522" s="768">
        <v>47300</v>
      </c>
      <c r="S1522" s="122" t="s">
        <v>777</v>
      </c>
      <c r="T1522" s="122"/>
      <c r="U1522" s="246"/>
      <c r="V1522" s="247"/>
    </row>
    <row r="1523" spans="1:22" x14ac:dyDescent="0.25">
      <c r="A1523" s="796">
        <v>19</v>
      </c>
      <c r="B1523" s="796"/>
      <c r="C1523" s="797"/>
      <c r="D1523" s="797" t="s">
        <v>367</v>
      </c>
      <c r="E1523" s="797" t="s">
        <v>303</v>
      </c>
      <c r="F1523" s="797" t="s">
        <v>611</v>
      </c>
      <c r="G1523" s="797" t="s">
        <v>612</v>
      </c>
      <c r="H1523" s="797"/>
      <c r="I1523" s="796" t="s">
        <v>304</v>
      </c>
      <c r="J1523" s="797" t="s">
        <v>368</v>
      </c>
      <c r="K1523" s="765">
        <v>45411</v>
      </c>
      <c r="L1523" s="800">
        <v>45411</v>
      </c>
      <c r="M1523" s="726">
        <v>46265</v>
      </c>
      <c r="N1523" s="798">
        <v>2.3424657534246576</v>
      </c>
      <c r="O1523" s="796">
        <v>59</v>
      </c>
      <c r="P1523" s="796" t="s">
        <v>443</v>
      </c>
      <c r="Q1523" s="799">
        <v>55867.360500000003</v>
      </c>
      <c r="R1523" s="768">
        <v>47300</v>
      </c>
      <c r="S1523" s="122" t="s">
        <v>777</v>
      </c>
      <c r="T1523" s="122"/>
      <c r="U1523" s="246"/>
      <c r="V1523" s="247"/>
    </row>
    <row r="1524" spans="1:22" x14ac:dyDescent="0.25">
      <c r="A1524" s="796">
        <v>20</v>
      </c>
      <c r="B1524" s="796"/>
      <c r="C1524" s="797"/>
      <c r="D1524" s="797" t="s">
        <v>371</v>
      </c>
      <c r="E1524" s="797" t="s">
        <v>303</v>
      </c>
      <c r="F1524" s="797" t="s">
        <v>611</v>
      </c>
      <c r="G1524" s="797"/>
      <c r="H1524" s="797" t="s">
        <v>621</v>
      </c>
      <c r="I1524" s="796" t="s">
        <v>304</v>
      </c>
      <c r="J1524" s="797" t="s">
        <v>333</v>
      </c>
      <c r="K1524" s="765">
        <v>45454</v>
      </c>
      <c r="L1524" s="800">
        <v>45454</v>
      </c>
      <c r="M1524" s="726">
        <v>46265</v>
      </c>
      <c r="N1524" s="798">
        <v>2.2246575342465755</v>
      </c>
      <c r="O1524" s="796">
        <v>38</v>
      </c>
      <c r="P1524" s="796" t="s">
        <v>443</v>
      </c>
      <c r="Q1524" s="799">
        <v>18129.425499999998</v>
      </c>
      <c r="R1524" s="768">
        <v>47300</v>
      </c>
      <c r="S1524" s="122" t="s">
        <v>777</v>
      </c>
      <c r="T1524" s="122"/>
      <c r="U1524" s="246"/>
      <c r="V1524" s="247"/>
    </row>
    <row r="1525" spans="1:22" x14ac:dyDescent="0.25">
      <c r="A1525" s="796">
        <v>21</v>
      </c>
      <c r="B1525" s="796"/>
      <c r="C1525" s="797"/>
      <c r="D1525" s="797" t="s">
        <v>374</v>
      </c>
      <c r="E1525" s="797" t="s">
        <v>303</v>
      </c>
      <c r="F1525" s="797" t="s">
        <v>620</v>
      </c>
      <c r="G1525" s="797"/>
      <c r="H1525" s="797"/>
      <c r="I1525" s="796" t="s">
        <v>304</v>
      </c>
      <c r="J1525" s="797" t="s">
        <v>333</v>
      </c>
      <c r="K1525" s="765">
        <v>45600</v>
      </c>
      <c r="L1525" s="800">
        <v>45600</v>
      </c>
      <c r="M1525" s="726">
        <v>46265</v>
      </c>
      <c r="N1525" s="798">
        <v>1.8246575342465754</v>
      </c>
      <c r="O1525" s="796">
        <v>65</v>
      </c>
      <c r="P1525" s="796" t="s">
        <v>443</v>
      </c>
      <c r="Q1525" s="799">
        <v>32874.145499999999</v>
      </c>
      <c r="R1525" s="768">
        <v>47300</v>
      </c>
      <c r="S1525" s="122" t="s">
        <v>777</v>
      </c>
      <c r="T1525" s="122"/>
      <c r="U1525" s="246"/>
      <c r="V1525" s="247"/>
    </row>
    <row r="1526" spans="1:22" x14ac:dyDescent="0.25">
      <c r="A1526" s="796">
        <v>22</v>
      </c>
      <c r="B1526" s="796"/>
      <c r="C1526" s="797"/>
      <c r="D1526" s="797" t="s">
        <v>380</v>
      </c>
      <c r="E1526" s="797" t="s">
        <v>303</v>
      </c>
      <c r="F1526" s="797" t="s">
        <v>611</v>
      </c>
      <c r="G1526" s="797" t="s">
        <v>612</v>
      </c>
      <c r="H1526" s="797" t="s">
        <v>616</v>
      </c>
      <c r="I1526" s="796" t="s">
        <v>304</v>
      </c>
      <c r="J1526" s="797" t="s">
        <v>309</v>
      </c>
      <c r="K1526" s="765">
        <v>45677</v>
      </c>
      <c r="L1526" s="800">
        <v>45677</v>
      </c>
      <c r="M1526" s="726">
        <v>46265</v>
      </c>
      <c r="N1526" s="798">
        <v>1.6136986301369862</v>
      </c>
      <c r="O1526" s="796">
        <v>65</v>
      </c>
      <c r="P1526" s="796" t="s">
        <v>443</v>
      </c>
      <c r="Q1526" s="799">
        <v>63579.631499999996</v>
      </c>
      <c r="R1526" s="768">
        <v>47300</v>
      </c>
      <c r="S1526" s="122" t="s">
        <v>777</v>
      </c>
      <c r="T1526" s="122"/>
      <c r="U1526" s="246"/>
      <c r="V1526" s="247"/>
    </row>
    <row r="1527" spans="1:22" x14ac:dyDescent="0.25">
      <c r="A1527" s="796">
        <v>23</v>
      </c>
      <c r="B1527" s="796"/>
      <c r="C1527" s="797"/>
      <c r="D1527" s="797" t="s">
        <v>384</v>
      </c>
      <c r="E1527" s="797" t="s">
        <v>303</v>
      </c>
      <c r="F1527" s="797" t="s">
        <v>611</v>
      </c>
      <c r="G1527" s="797"/>
      <c r="H1527" s="797"/>
      <c r="I1527" s="796" t="s">
        <v>304</v>
      </c>
      <c r="J1527" s="797" t="s">
        <v>333</v>
      </c>
      <c r="K1527" s="765">
        <v>45831</v>
      </c>
      <c r="L1527" s="800">
        <v>45831</v>
      </c>
      <c r="M1527" s="726">
        <v>46265</v>
      </c>
      <c r="N1527" s="798">
        <v>1.1917808219178083</v>
      </c>
      <c r="O1527" s="796">
        <v>40</v>
      </c>
      <c r="P1527" s="796" t="s">
        <v>443</v>
      </c>
      <c r="Q1527" s="799">
        <v>26903.897499999999</v>
      </c>
      <c r="R1527" s="768">
        <v>47300</v>
      </c>
      <c r="S1527" s="122" t="s">
        <v>777</v>
      </c>
      <c r="T1527" s="122"/>
      <c r="U1527" s="246"/>
      <c r="V1527" s="247"/>
    </row>
    <row r="1528" spans="1:22" x14ac:dyDescent="0.25">
      <c r="A1528" s="796">
        <v>24</v>
      </c>
      <c r="B1528" s="391"/>
      <c r="C1528" s="797"/>
      <c r="D1528" s="797" t="s">
        <v>386</v>
      </c>
      <c r="E1528" s="797" t="s">
        <v>303</v>
      </c>
      <c r="F1528" s="797" t="s">
        <v>620</v>
      </c>
      <c r="G1528" s="797"/>
      <c r="H1528" s="797"/>
      <c r="I1528" s="796" t="s">
        <v>304</v>
      </c>
      <c r="J1528" s="797" t="s">
        <v>333</v>
      </c>
      <c r="K1528" s="765">
        <v>45887</v>
      </c>
      <c r="L1528" s="800">
        <v>45887</v>
      </c>
      <c r="M1528" s="726">
        <v>46265</v>
      </c>
      <c r="N1528" s="798">
        <v>1.0383561643835617</v>
      </c>
      <c r="O1528" s="796"/>
      <c r="P1528" s="796" t="s">
        <v>443</v>
      </c>
      <c r="Q1528" s="799">
        <v>7187.0820000000003</v>
      </c>
      <c r="R1528" s="768">
        <v>47300</v>
      </c>
      <c r="S1528" s="122" t="s">
        <v>777</v>
      </c>
      <c r="T1528" s="122"/>
      <c r="U1528" s="246"/>
      <c r="V1528" s="247"/>
    </row>
    <row r="1529" spans="1:22" x14ac:dyDescent="0.25">
      <c r="A1529" s="796">
        <v>25</v>
      </c>
      <c r="B1529" s="391"/>
      <c r="C1529" s="797"/>
      <c r="D1529" s="797" t="s">
        <v>388</v>
      </c>
      <c r="E1529" s="797" t="s">
        <v>303</v>
      </c>
      <c r="F1529" s="797" t="s">
        <v>620</v>
      </c>
      <c r="G1529" s="797"/>
      <c r="H1529" s="797"/>
      <c r="I1529" s="796" t="s">
        <v>389</v>
      </c>
      <c r="J1529" s="797" t="s">
        <v>333</v>
      </c>
      <c r="K1529" s="765">
        <v>45873</v>
      </c>
      <c r="L1529" s="800">
        <v>45873</v>
      </c>
      <c r="M1529" s="726">
        <v>46265</v>
      </c>
      <c r="N1529" s="798">
        <v>1.0767123287671232</v>
      </c>
      <c r="O1529" s="796"/>
      <c r="P1529" s="796" t="s">
        <v>443</v>
      </c>
      <c r="Q1529" s="799">
        <v>6740.3595000000005</v>
      </c>
      <c r="R1529" s="768">
        <v>47300</v>
      </c>
      <c r="S1529" s="122" t="s">
        <v>777</v>
      </c>
      <c r="T1529" s="122"/>
      <c r="U1529" s="246"/>
      <c r="V1529" s="247"/>
    </row>
    <row r="1530" spans="1:22" x14ac:dyDescent="0.25">
      <c r="A1530" s="796">
        <v>26</v>
      </c>
      <c r="B1530" s="391"/>
      <c r="C1530" s="797"/>
      <c r="D1530" s="797" t="s">
        <v>391</v>
      </c>
      <c r="E1530" s="797" t="s">
        <v>303</v>
      </c>
      <c r="F1530" s="797" t="s">
        <v>620</v>
      </c>
      <c r="G1530" s="797"/>
      <c r="H1530" s="797"/>
      <c r="I1530" s="796" t="s">
        <v>304</v>
      </c>
      <c r="J1530" s="797" t="s">
        <v>333</v>
      </c>
      <c r="K1530" s="765">
        <v>45901</v>
      </c>
      <c r="L1530" s="800">
        <v>45901</v>
      </c>
      <c r="M1530" s="726">
        <v>46265</v>
      </c>
      <c r="N1530" s="798">
        <v>1</v>
      </c>
      <c r="O1530" s="796"/>
      <c r="P1530" s="796" t="s">
        <v>443</v>
      </c>
      <c r="Q1530" s="799">
        <v>6108.3960000000006</v>
      </c>
      <c r="R1530" s="768">
        <v>47300</v>
      </c>
      <c r="S1530" s="122" t="s">
        <v>777</v>
      </c>
      <c r="T1530" s="122"/>
      <c r="U1530" s="246"/>
      <c r="V1530" s="247"/>
    </row>
    <row r="1531" spans="1:22" x14ac:dyDescent="0.25">
      <c r="A1531" s="796">
        <v>27</v>
      </c>
      <c r="B1531" s="391"/>
      <c r="C1531" s="797"/>
      <c r="D1531" s="797" t="s">
        <v>395</v>
      </c>
      <c r="E1531" s="797" t="s">
        <v>303</v>
      </c>
      <c r="F1531" s="797" t="s">
        <v>611</v>
      </c>
      <c r="G1531" s="797"/>
      <c r="H1531" s="797" t="s">
        <v>616</v>
      </c>
      <c r="I1531" s="796" t="s">
        <v>304</v>
      </c>
      <c r="J1531" s="797" t="s">
        <v>333</v>
      </c>
      <c r="K1531" s="765">
        <v>45978</v>
      </c>
      <c r="L1531" s="800">
        <v>45978</v>
      </c>
      <c r="M1531" s="726">
        <v>46265</v>
      </c>
      <c r="N1531" s="798">
        <v>0.78904109589041094</v>
      </c>
      <c r="O1531" s="796"/>
      <c r="P1531" s="796" t="s">
        <v>443</v>
      </c>
      <c r="Q1531" s="799">
        <v>14576.750999999998</v>
      </c>
      <c r="R1531" s="768">
        <v>47300</v>
      </c>
      <c r="S1531" s="122" t="s">
        <v>777</v>
      </c>
      <c r="T1531" s="122"/>
      <c r="U1531" s="246"/>
      <c r="V1531" s="247"/>
    </row>
    <row r="1532" spans="1:22" x14ac:dyDescent="0.25">
      <c r="A1532" s="796">
        <v>28</v>
      </c>
      <c r="B1532" s="391"/>
      <c r="C1532" s="797"/>
      <c r="D1532" s="797" t="s">
        <v>397</v>
      </c>
      <c r="E1532" s="797" t="s">
        <v>303</v>
      </c>
      <c r="F1532" s="797" t="s">
        <v>620</v>
      </c>
      <c r="G1532" s="797"/>
      <c r="H1532" s="797"/>
      <c r="I1532" s="796" t="s">
        <v>304</v>
      </c>
      <c r="J1532" s="797" t="s">
        <v>333</v>
      </c>
      <c r="K1532" s="765">
        <v>46006</v>
      </c>
      <c r="L1532" s="800">
        <v>46006</v>
      </c>
      <c r="M1532" s="726">
        <v>46265</v>
      </c>
      <c r="N1532" s="798">
        <v>0.71232876712328763</v>
      </c>
      <c r="O1532" s="796"/>
      <c r="P1532" s="796" t="s">
        <v>443</v>
      </c>
      <c r="Q1532" s="799">
        <v>8381.5409999999993</v>
      </c>
      <c r="R1532" s="768">
        <v>47300</v>
      </c>
      <c r="S1532" s="122" t="s">
        <v>777</v>
      </c>
      <c r="T1532" s="122"/>
      <c r="U1532" s="246"/>
      <c r="V1532" s="247"/>
    </row>
    <row r="1533" spans="1:22" x14ac:dyDescent="0.25">
      <c r="A1533" s="796">
        <v>29</v>
      </c>
      <c r="B1533" s="391"/>
      <c r="C1533" s="797"/>
      <c r="D1533" s="797" t="s">
        <v>399</v>
      </c>
      <c r="E1533" s="797" t="s">
        <v>303</v>
      </c>
      <c r="F1533" s="797" t="s">
        <v>620</v>
      </c>
      <c r="G1533" s="797"/>
      <c r="H1533" s="797"/>
      <c r="I1533" s="796" t="s">
        <v>304</v>
      </c>
      <c r="J1533" s="797" t="s">
        <v>356</v>
      </c>
      <c r="K1533" s="765">
        <v>46006</v>
      </c>
      <c r="L1533" s="800">
        <v>46006</v>
      </c>
      <c r="M1533" s="726">
        <v>46265</v>
      </c>
      <c r="N1533" s="798">
        <v>0.71232876712328763</v>
      </c>
      <c r="O1533" s="796"/>
      <c r="P1533" s="796" t="s">
        <v>443</v>
      </c>
      <c r="Q1533" s="799">
        <v>7318.8359999999993</v>
      </c>
      <c r="R1533" s="768">
        <v>47300</v>
      </c>
      <c r="S1533" s="122" t="s">
        <v>777</v>
      </c>
      <c r="T1533" s="122"/>
      <c r="U1533" s="246"/>
      <c r="V1533" s="247"/>
    </row>
    <row r="1534" spans="1:22" x14ac:dyDescent="0.25">
      <c r="A1534" s="796">
        <v>30</v>
      </c>
      <c r="B1534" s="422"/>
      <c r="C1534" s="797"/>
      <c r="D1534" s="801" t="s">
        <v>381</v>
      </c>
      <c r="E1534" s="797"/>
      <c r="F1534" s="797" t="s">
        <v>611</v>
      </c>
      <c r="G1534" s="797" t="s">
        <v>612</v>
      </c>
      <c r="H1534" s="797" t="s">
        <v>616</v>
      </c>
      <c r="I1534" s="796"/>
      <c r="J1534" s="801" t="s">
        <v>309</v>
      </c>
      <c r="K1534" s="765">
        <v>46055</v>
      </c>
      <c r="L1534" s="800">
        <v>46055</v>
      </c>
      <c r="M1534" s="726">
        <v>46265</v>
      </c>
      <c r="N1534" s="798">
        <v>0.57808219178082187</v>
      </c>
      <c r="O1534" s="796"/>
      <c r="P1534" s="796" t="s">
        <v>443</v>
      </c>
      <c r="Q1534" s="799">
        <v>21633</v>
      </c>
      <c r="R1534" s="768">
        <v>47300</v>
      </c>
      <c r="S1534" s="122" t="s">
        <v>777</v>
      </c>
      <c r="T1534" s="122"/>
      <c r="U1534" s="246"/>
      <c r="V1534" s="247"/>
    </row>
    <row r="1535" spans="1:22" x14ac:dyDescent="0.25">
      <c r="A1535" s="796">
        <v>31</v>
      </c>
      <c r="B1535" s="422"/>
      <c r="C1535" s="802"/>
      <c r="D1535" s="801" t="s">
        <v>352</v>
      </c>
      <c r="E1535" s="763"/>
      <c r="F1535" s="797" t="s">
        <v>611</v>
      </c>
      <c r="G1535" s="797" t="s">
        <v>612</v>
      </c>
      <c r="H1535" s="797" t="s">
        <v>616</v>
      </c>
      <c r="I1535" s="764"/>
      <c r="J1535" s="801" t="s">
        <v>356</v>
      </c>
      <c r="K1535" s="765">
        <v>46083</v>
      </c>
      <c r="L1535" s="800">
        <v>46083</v>
      </c>
      <c r="M1535" s="726">
        <v>46265</v>
      </c>
      <c r="N1535" s="798">
        <v>0.50136986301369868</v>
      </c>
      <c r="O1535" s="763"/>
      <c r="P1535" s="796" t="s">
        <v>443</v>
      </c>
      <c r="Q1535" s="799">
        <v>22668.43</v>
      </c>
      <c r="R1535" s="768">
        <v>47300</v>
      </c>
      <c r="S1535" s="122" t="s">
        <v>777</v>
      </c>
      <c r="T1535" s="122"/>
      <c r="U1535" s="246"/>
      <c r="V1535" s="247"/>
    </row>
    <row r="1536" spans="1:22" x14ac:dyDescent="0.25">
      <c r="A1536" s="796">
        <v>32</v>
      </c>
      <c r="B1536" s="422"/>
      <c r="C1536" s="797"/>
      <c r="D1536" s="801" t="s">
        <v>414</v>
      </c>
      <c r="E1536" s="763"/>
      <c r="F1536" s="797" t="s">
        <v>620</v>
      </c>
      <c r="G1536" s="763"/>
      <c r="H1536" s="763"/>
      <c r="I1536" s="764"/>
      <c r="J1536" s="801" t="s">
        <v>333</v>
      </c>
      <c r="K1536" s="765">
        <v>46104</v>
      </c>
      <c r="L1536" s="800">
        <v>46104</v>
      </c>
      <c r="M1536" s="726">
        <v>46265</v>
      </c>
      <c r="N1536" s="798">
        <v>0.44383561643835617</v>
      </c>
      <c r="O1536" s="803"/>
      <c r="P1536" s="796" t="s">
        <v>443</v>
      </c>
      <c r="Q1536" s="799">
        <v>6845.84</v>
      </c>
      <c r="R1536" s="768">
        <v>47300</v>
      </c>
      <c r="S1536" s="122" t="s">
        <v>777</v>
      </c>
      <c r="T1536" s="122"/>
      <c r="U1536" s="246"/>
      <c r="V1536" s="247"/>
    </row>
    <row r="1537" spans="1:22" x14ac:dyDescent="0.25">
      <c r="A1537" s="796">
        <v>33</v>
      </c>
      <c r="B1537" s="422"/>
      <c r="C1537" s="797"/>
      <c r="D1537" s="797" t="s">
        <v>648</v>
      </c>
      <c r="E1537" s="763"/>
      <c r="F1537" s="797"/>
      <c r="G1537" s="763"/>
      <c r="H1537" s="763"/>
      <c r="I1537" s="764"/>
      <c r="J1537" s="797" t="s">
        <v>650</v>
      </c>
      <c r="K1537" s="765">
        <v>46155</v>
      </c>
      <c r="L1537" s="800"/>
      <c r="M1537" s="726"/>
      <c r="N1537" s="798">
        <v>2.7397260273972603E-3</v>
      </c>
      <c r="O1537" s="803"/>
      <c r="P1537" s="796" t="s">
        <v>443</v>
      </c>
      <c r="Q1537" s="799">
        <v>8100</v>
      </c>
      <c r="R1537" s="768">
        <v>47300</v>
      </c>
      <c r="S1537" s="122" t="s">
        <v>777</v>
      </c>
      <c r="T1537" s="122"/>
      <c r="U1537" s="246"/>
      <c r="V1537" s="247"/>
    </row>
    <row r="1538" spans="1:22" x14ac:dyDescent="0.25">
      <c r="A1538" s="796">
        <v>34</v>
      </c>
      <c r="B1538" s="422"/>
      <c r="C1538" s="797"/>
      <c r="D1538" s="797" t="s">
        <v>649</v>
      </c>
      <c r="E1538" s="763"/>
      <c r="F1538" s="797"/>
      <c r="G1538" s="763"/>
      <c r="H1538" s="763"/>
      <c r="I1538" s="764"/>
      <c r="J1538" s="797" t="s">
        <v>650</v>
      </c>
      <c r="K1538" s="765">
        <v>46132</v>
      </c>
      <c r="L1538" s="800"/>
      <c r="M1538" s="726"/>
      <c r="N1538" s="798">
        <v>2.7397260273972603E-3</v>
      </c>
      <c r="O1538" s="803"/>
      <c r="P1538" s="796" t="s">
        <v>443</v>
      </c>
      <c r="Q1538" s="799">
        <v>31000</v>
      </c>
      <c r="R1538" s="768">
        <v>47300</v>
      </c>
      <c r="S1538" s="122" t="s">
        <v>777</v>
      </c>
      <c r="T1538" s="122"/>
      <c r="U1538" s="246"/>
      <c r="V1538" s="247"/>
    </row>
    <row r="1539" spans="1:22" x14ac:dyDescent="0.25">
      <c r="A1539" s="796">
        <v>35</v>
      </c>
      <c r="B1539" s="804"/>
      <c r="C1539" s="802"/>
      <c r="D1539" s="802" t="s">
        <v>416</v>
      </c>
      <c r="E1539" s="763"/>
      <c r="F1539" s="797" t="s">
        <v>611</v>
      </c>
      <c r="G1539" s="763"/>
      <c r="H1539" s="763"/>
      <c r="I1539" s="764"/>
      <c r="J1539" s="763"/>
      <c r="K1539" s="765">
        <v>46211</v>
      </c>
      <c r="L1539" s="800"/>
      <c r="M1539" s="726"/>
      <c r="N1539" s="798"/>
      <c r="O1539" s="803"/>
      <c r="P1539" s="796" t="s">
        <v>443</v>
      </c>
      <c r="Q1539" s="799">
        <v>27453.879999999997</v>
      </c>
      <c r="R1539" s="768">
        <v>47300</v>
      </c>
      <c r="S1539" s="122" t="s">
        <v>777</v>
      </c>
      <c r="T1539" s="122"/>
      <c r="U1539" s="246"/>
      <c r="V1539" s="247"/>
    </row>
    <row r="1540" spans="1:22" x14ac:dyDescent="0.25">
      <c r="A1540" s="391">
        <v>1</v>
      </c>
      <c r="B1540" s="391"/>
      <c r="C1540" s="392"/>
      <c r="D1540" s="392" t="s">
        <v>302</v>
      </c>
      <c r="E1540" s="392" t="s">
        <v>303</v>
      </c>
      <c r="F1540" s="392" t="s">
        <v>611</v>
      </c>
      <c r="G1540" s="392" t="s">
        <v>612</v>
      </c>
      <c r="H1540" s="392"/>
      <c r="I1540" s="391" t="s">
        <v>304</v>
      </c>
      <c r="J1540" s="392" t="s">
        <v>305</v>
      </c>
      <c r="K1540" s="393">
        <v>44566</v>
      </c>
      <c r="L1540" s="393">
        <v>45170</v>
      </c>
      <c r="M1540" s="726">
        <v>46265</v>
      </c>
      <c r="N1540" s="394">
        <v>3.0027397260273974</v>
      </c>
      <c r="O1540" s="391">
        <v>65</v>
      </c>
      <c r="P1540" s="391" t="s">
        <v>293</v>
      </c>
      <c r="Q1540" s="400">
        <v>20393.099999999999</v>
      </c>
      <c r="R1540" s="395">
        <v>46569</v>
      </c>
      <c r="S1540" s="122" t="s">
        <v>777</v>
      </c>
      <c r="T1540" s="423">
        <v>510559.0575</v>
      </c>
      <c r="U1540" s="246"/>
      <c r="V1540" s="247"/>
    </row>
    <row r="1541" spans="1:22" x14ac:dyDescent="0.25">
      <c r="A1541" s="391">
        <v>2</v>
      </c>
      <c r="B1541" s="391"/>
      <c r="C1541" s="392"/>
      <c r="D1541" s="392" t="s">
        <v>308</v>
      </c>
      <c r="E1541" s="392" t="s">
        <v>303</v>
      </c>
      <c r="F1541" s="392" t="s">
        <v>611</v>
      </c>
      <c r="G1541" s="392" t="s">
        <v>612</v>
      </c>
      <c r="H1541" s="392" t="s">
        <v>616</v>
      </c>
      <c r="I1541" s="391" t="s">
        <v>304</v>
      </c>
      <c r="J1541" s="392" t="s">
        <v>309</v>
      </c>
      <c r="K1541" s="393">
        <v>44571</v>
      </c>
      <c r="L1541" s="393">
        <v>45170</v>
      </c>
      <c r="M1541" s="726">
        <v>46265</v>
      </c>
      <c r="N1541" s="394">
        <v>3.0027397260273974</v>
      </c>
      <c r="O1541" s="391">
        <v>68</v>
      </c>
      <c r="P1541" s="391" t="s">
        <v>293</v>
      </c>
      <c r="Q1541" s="400">
        <v>33069.96</v>
      </c>
      <c r="R1541" s="395">
        <v>46569</v>
      </c>
      <c r="S1541" s="122" t="s">
        <v>777</v>
      </c>
      <c r="T1541" s="122"/>
      <c r="U1541" s="246"/>
      <c r="V1541" s="247"/>
    </row>
    <row r="1542" spans="1:22" x14ac:dyDescent="0.25">
      <c r="A1542" s="391">
        <v>3</v>
      </c>
      <c r="B1542" s="391"/>
      <c r="C1542" s="392"/>
      <c r="D1542" s="392" t="s">
        <v>312</v>
      </c>
      <c r="E1542" s="392" t="s">
        <v>303</v>
      </c>
      <c r="F1542" s="392" t="s">
        <v>611</v>
      </c>
      <c r="G1542" s="392" t="s">
        <v>612</v>
      </c>
      <c r="H1542" s="392"/>
      <c r="I1542" s="391" t="s">
        <v>304</v>
      </c>
      <c r="J1542" s="392" t="s">
        <v>305</v>
      </c>
      <c r="K1542" s="393">
        <v>44571</v>
      </c>
      <c r="L1542" s="393">
        <v>45170</v>
      </c>
      <c r="M1542" s="726">
        <v>46265</v>
      </c>
      <c r="N1542" s="394">
        <v>3.0027397260273974</v>
      </c>
      <c r="O1542" s="391">
        <v>68</v>
      </c>
      <c r="P1542" s="391" t="s">
        <v>293</v>
      </c>
      <c r="Q1542" s="400">
        <v>27234.269999999997</v>
      </c>
      <c r="R1542" s="395">
        <v>46569</v>
      </c>
      <c r="S1542" s="122" t="s">
        <v>928</v>
      </c>
      <c r="T1542" s="122"/>
      <c r="U1542" s="246"/>
      <c r="V1542" s="247"/>
    </row>
    <row r="1543" spans="1:22" x14ac:dyDescent="0.25">
      <c r="A1543" s="391">
        <v>4</v>
      </c>
      <c r="B1543" s="391"/>
      <c r="C1543" s="392"/>
      <c r="D1543" s="392" t="s">
        <v>315</v>
      </c>
      <c r="E1543" s="392" t="s">
        <v>303</v>
      </c>
      <c r="F1543" s="392" t="s">
        <v>611</v>
      </c>
      <c r="G1543" s="392" t="s">
        <v>612</v>
      </c>
      <c r="H1543" s="392"/>
      <c r="I1543" s="391" t="s">
        <v>304</v>
      </c>
      <c r="J1543" s="392" t="s">
        <v>316</v>
      </c>
      <c r="K1543" s="393">
        <v>44571</v>
      </c>
      <c r="L1543" s="393">
        <v>45170</v>
      </c>
      <c r="M1543" s="726">
        <v>46265</v>
      </c>
      <c r="N1543" s="394">
        <v>3.0027397260273974</v>
      </c>
      <c r="O1543" s="391">
        <v>68</v>
      </c>
      <c r="P1543" s="391" t="s">
        <v>293</v>
      </c>
      <c r="Q1543" s="400">
        <v>28413</v>
      </c>
      <c r="R1543" s="395">
        <v>46569</v>
      </c>
      <c r="S1543" s="122" t="s">
        <v>777</v>
      </c>
      <c r="T1543" s="122"/>
      <c r="U1543" s="246"/>
      <c r="V1543" s="247"/>
    </row>
    <row r="1544" spans="1:22" x14ac:dyDescent="0.25">
      <c r="A1544" s="391">
        <v>5</v>
      </c>
      <c r="B1544" s="391"/>
      <c r="C1544" s="392"/>
      <c r="D1544" s="392" t="s">
        <v>319</v>
      </c>
      <c r="E1544" s="392" t="s">
        <v>303</v>
      </c>
      <c r="F1544" s="392" t="s">
        <v>611</v>
      </c>
      <c r="G1544" s="392" t="s">
        <v>612</v>
      </c>
      <c r="H1544" s="392" t="s">
        <v>616</v>
      </c>
      <c r="I1544" s="391" t="s">
        <v>304</v>
      </c>
      <c r="J1544" s="392" t="s">
        <v>309</v>
      </c>
      <c r="K1544" s="393">
        <v>44571</v>
      </c>
      <c r="L1544" s="393">
        <v>45170</v>
      </c>
      <c r="M1544" s="726">
        <v>46265</v>
      </c>
      <c r="N1544" s="394">
        <v>3.0027397260273974</v>
      </c>
      <c r="O1544" s="391">
        <v>65</v>
      </c>
      <c r="P1544" s="391" t="s">
        <v>293</v>
      </c>
      <c r="Q1544" s="400">
        <v>13050.449999999999</v>
      </c>
      <c r="R1544" s="395">
        <v>46569</v>
      </c>
      <c r="S1544" s="122" t="s">
        <v>777</v>
      </c>
      <c r="T1544" s="122"/>
      <c r="U1544" s="246"/>
      <c r="V1544" s="247"/>
    </row>
    <row r="1545" spans="1:22" x14ac:dyDescent="0.25">
      <c r="A1545" s="391">
        <v>6</v>
      </c>
      <c r="B1545" s="391"/>
      <c r="C1545" s="392"/>
      <c r="D1545" s="392" t="s">
        <v>325</v>
      </c>
      <c r="E1545" s="392" t="s">
        <v>303</v>
      </c>
      <c r="F1545" s="392" t="s">
        <v>611</v>
      </c>
      <c r="G1545" s="392" t="s">
        <v>612</v>
      </c>
      <c r="H1545" s="392" t="s">
        <v>619</v>
      </c>
      <c r="I1545" s="391" t="s">
        <v>304</v>
      </c>
      <c r="J1545" s="392" t="s">
        <v>305</v>
      </c>
      <c r="K1545" s="393">
        <v>44571</v>
      </c>
      <c r="L1545" s="393">
        <v>45170</v>
      </c>
      <c r="M1545" s="726">
        <v>46265</v>
      </c>
      <c r="N1545" s="394">
        <v>3.0027397260273974</v>
      </c>
      <c r="O1545" s="391">
        <v>60</v>
      </c>
      <c r="P1545" s="391" t="s">
        <v>293</v>
      </c>
      <c r="Q1545" s="400">
        <v>24277.05</v>
      </c>
      <c r="R1545" s="395">
        <v>46569</v>
      </c>
      <c r="S1545" s="122" t="s">
        <v>777</v>
      </c>
      <c r="T1545" s="122"/>
      <c r="U1545" s="246"/>
      <c r="V1545" s="247"/>
    </row>
    <row r="1546" spans="1:22" x14ac:dyDescent="0.25">
      <c r="A1546" s="391">
        <v>7</v>
      </c>
      <c r="B1546" s="391"/>
      <c r="C1546" s="392"/>
      <c r="D1546" s="392" t="s">
        <v>328</v>
      </c>
      <c r="E1546" s="392" t="s">
        <v>303</v>
      </c>
      <c r="F1546" s="392" t="s">
        <v>611</v>
      </c>
      <c r="G1546" s="392" t="s">
        <v>612</v>
      </c>
      <c r="H1546" s="392" t="s">
        <v>621</v>
      </c>
      <c r="I1546" s="391" t="s">
        <v>304</v>
      </c>
      <c r="J1546" s="392" t="s">
        <v>329</v>
      </c>
      <c r="K1546" s="393">
        <v>44571</v>
      </c>
      <c r="L1546" s="393">
        <v>45170</v>
      </c>
      <c r="M1546" s="726">
        <v>46265</v>
      </c>
      <c r="N1546" s="394">
        <v>3.0027397260273974</v>
      </c>
      <c r="O1546" s="391">
        <v>48</v>
      </c>
      <c r="P1546" s="391" t="s">
        <v>293</v>
      </c>
      <c r="Q1546" s="400">
        <v>3352.6772999999998</v>
      </c>
      <c r="R1546" s="395">
        <v>46569</v>
      </c>
      <c r="S1546" s="122" t="s">
        <v>777</v>
      </c>
      <c r="T1546" s="122"/>
      <c r="U1546" s="246"/>
      <c r="V1546" s="247"/>
    </row>
    <row r="1547" spans="1:22" x14ac:dyDescent="0.25">
      <c r="A1547" s="391">
        <v>8</v>
      </c>
      <c r="B1547" s="391"/>
      <c r="C1547" s="392"/>
      <c r="D1547" s="392" t="s">
        <v>332</v>
      </c>
      <c r="E1547" s="392" t="s">
        <v>303</v>
      </c>
      <c r="F1547" s="392" t="s">
        <v>611</v>
      </c>
      <c r="G1547" s="392" t="s">
        <v>612</v>
      </c>
      <c r="H1547" s="392" t="s">
        <v>621</v>
      </c>
      <c r="I1547" s="391" t="s">
        <v>304</v>
      </c>
      <c r="J1547" s="392" t="s">
        <v>333</v>
      </c>
      <c r="K1547" s="393">
        <v>44566</v>
      </c>
      <c r="L1547" s="393">
        <v>45170</v>
      </c>
      <c r="M1547" s="726">
        <v>46265</v>
      </c>
      <c r="N1547" s="394">
        <v>3.0027397260273974</v>
      </c>
      <c r="O1547" s="391">
        <v>35</v>
      </c>
      <c r="P1547" s="391" t="s">
        <v>293</v>
      </c>
      <c r="Q1547" s="400">
        <v>7793.0999999999995</v>
      </c>
      <c r="R1547" s="395">
        <v>46569</v>
      </c>
      <c r="S1547" s="122" t="s">
        <v>777</v>
      </c>
      <c r="T1547" s="122"/>
      <c r="U1547" s="246"/>
      <c r="V1547" s="247"/>
    </row>
    <row r="1548" spans="1:22" x14ac:dyDescent="0.25">
      <c r="A1548" s="391">
        <v>9</v>
      </c>
      <c r="B1548" s="391"/>
      <c r="C1548" s="392"/>
      <c r="D1548" s="392" t="s">
        <v>308</v>
      </c>
      <c r="E1548" s="392" t="s">
        <v>303</v>
      </c>
      <c r="F1548" s="392" t="s">
        <v>620</v>
      </c>
      <c r="G1548" s="392"/>
      <c r="H1548" s="392"/>
      <c r="I1548" s="391" t="s">
        <v>336</v>
      </c>
      <c r="J1548" s="392" t="s">
        <v>337</v>
      </c>
      <c r="K1548" s="393">
        <v>44566</v>
      </c>
      <c r="L1548" s="393">
        <v>45170</v>
      </c>
      <c r="M1548" s="726">
        <v>46265</v>
      </c>
      <c r="N1548" s="394">
        <v>3.0027397260273974</v>
      </c>
      <c r="O1548" s="391">
        <v>59</v>
      </c>
      <c r="P1548" s="391" t="s">
        <v>293</v>
      </c>
      <c r="Q1548" s="400">
        <v>41813.1</v>
      </c>
      <c r="R1548" s="395">
        <v>46569</v>
      </c>
      <c r="S1548" s="122" t="s">
        <v>777</v>
      </c>
      <c r="T1548" s="122"/>
      <c r="U1548" s="246"/>
      <c r="V1548" s="247"/>
    </row>
    <row r="1549" spans="1:22" x14ac:dyDescent="0.25">
      <c r="A1549" s="391">
        <v>10</v>
      </c>
      <c r="B1549" s="391"/>
      <c r="C1549" s="392"/>
      <c r="D1549" s="392" t="s">
        <v>340</v>
      </c>
      <c r="E1549" s="392" t="s">
        <v>303</v>
      </c>
      <c r="F1549" s="392" t="s">
        <v>620</v>
      </c>
      <c r="G1549" s="392"/>
      <c r="H1549" s="392"/>
      <c r="I1549" s="391" t="s">
        <v>304</v>
      </c>
      <c r="J1549" s="392" t="s">
        <v>305</v>
      </c>
      <c r="K1549" s="393">
        <v>44571</v>
      </c>
      <c r="L1549" s="393">
        <v>45170</v>
      </c>
      <c r="M1549" s="726">
        <v>46265</v>
      </c>
      <c r="N1549" s="394">
        <v>3.0027397260273974</v>
      </c>
      <c r="O1549" s="391">
        <v>52</v>
      </c>
      <c r="P1549" s="391" t="s">
        <v>293</v>
      </c>
      <c r="Q1549" s="400">
        <v>4013.1</v>
      </c>
      <c r="R1549" s="395">
        <v>46569</v>
      </c>
      <c r="S1549" s="122" t="s">
        <v>777</v>
      </c>
      <c r="T1549" s="122"/>
      <c r="U1549" s="246"/>
      <c r="V1549" s="247"/>
    </row>
    <row r="1550" spans="1:22" x14ac:dyDescent="0.25">
      <c r="A1550" s="391">
        <v>11</v>
      </c>
      <c r="B1550" s="391"/>
      <c r="C1550" s="392"/>
      <c r="D1550" s="392" t="s">
        <v>343</v>
      </c>
      <c r="E1550" s="392" t="s">
        <v>303</v>
      </c>
      <c r="F1550" s="392" t="s">
        <v>611</v>
      </c>
      <c r="G1550" s="392" t="s">
        <v>612</v>
      </c>
      <c r="H1550" s="392" t="s">
        <v>616</v>
      </c>
      <c r="I1550" s="391" t="s">
        <v>304</v>
      </c>
      <c r="J1550" s="392" t="s">
        <v>316</v>
      </c>
      <c r="K1550" s="393">
        <v>44571</v>
      </c>
      <c r="L1550" s="393">
        <v>45170</v>
      </c>
      <c r="M1550" s="726">
        <v>46265</v>
      </c>
      <c r="N1550" s="394">
        <v>3.0027397260273974</v>
      </c>
      <c r="O1550" s="391">
        <v>63</v>
      </c>
      <c r="P1550" s="391" t="s">
        <v>293</v>
      </c>
      <c r="Q1550" s="400">
        <v>23286.69</v>
      </c>
      <c r="R1550" s="395">
        <v>46569</v>
      </c>
      <c r="S1550" s="122" t="s">
        <v>777</v>
      </c>
      <c r="T1550" s="122"/>
      <c r="U1550" s="246"/>
      <c r="V1550" s="247"/>
    </row>
    <row r="1551" spans="1:22" x14ac:dyDescent="0.25">
      <c r="A1551" s="391">
        <v>12</v>
      </c>
      <c r="B1551" s="391"/>
      <c r="C1551" s="392"/>
      <c r="D1551" s="392" t="s">
        <v>346</v>
      </c>
      <c r="E1551" s="392" t="s">
        <v>303</v>
      </c>
      <c r="F1551" s="392" t="s">
        <v>611</v>
      </c>
      <c r="G1551" s="392" t="s">
        <v>612</v>
      </c>
      <c r="H1551" s="392"/>
      <c r="I1551" s="391" t="s">
        <v>304</v>
      </c>
      <c r="J1551" s="392" t="s">
        <v>333</v>
      </c>
      <c r="K1551" s="393">
        <v>44608</v>
      </c>
      <c r="L1551" s="393">
        <v>45170</v>
      </c>
      <c r="M1551" s="726">
        <v>46265</v>
      </c>
      <c r="N1551" s="394">
        <v>3.0027397260273974</v>
      </c>
      <c r="O1551" s="391">
        <v>66</v>
      </c>
      <c r="P1551" s="391" t="s">
        <v>293</v>
      </c>
      <c r="Q1551" s="400">
        <v>27008.1</v>
      </c>
      <c r="R1551" s="395">
        <v>46569</v>
      </c>
      <c r="S1551" s="122" t="s">
        <v>777</v>
      </c>
      <c r="T1551" s="122"/>
      <c r="U1551" s="246"/>
      <c r="V1551" s="247"/>
    </row>
    <row r="1552" spans="1:22" x14ac:dyDescent="0.25">
      <c r="A1552" s="391">
        <v>13</v>
      </c>
      <c r="B1552" s="391"/>
      <c r="C1552" s="392"/>
      <c r="D1552" s="392" t="s">
        <v>349</v>
      </c>
      <c r="E1552" s="392" t="s">
        <v>303</v>
      </c>
      <c r="F1552" s="392" t="s">
        <v>620</v>
      </c>
      <c r="G1552" s="392"/>
      <c r="H1552" s="392"/>
      <c r="I1552" s="391" t="s">
        <v>304</v>
      </c>
      <c r="J1552" s="392" t="s">
        <v>333</v>
      </c>
      <c r="K1552" s="393">
        <v>44816</v>
      </c>
      <c r="L1552" s="393">
        <v>45170</v>
      </c>
      <c r="M1552" s="726">
        <v>46265</v>
      </c>
      <c r="N1552" s="394">
        <v>3.0027397260273974</v>
      </c>
      <c r="O1552" s="391">
        <v>55</v>
      </c>
      <c r="P1552" s="391" t="s">
        <v>293</v>
      </c>
      <c r="Q1552" s="400">
        <v>15983.099999999999</v>
      </c>
      <c r="R1552" s="395">
        <v>46569</v>
      </c>
      <c r="S1552" s="122" t="s">
        <v>777</v>
      </c>
      <c r="T1552" s="122"/>
      <c r="U1552" s="246"/>
      <c r="V1552" s="247"/>
    </row>
    <row r="1553" spans="1:22" x14ac:dyDescent="0.25">
      <c r="A1553" s="391">
        <v>14</v>
      </c>
      <c r="B1553" s="391"/>
      <c r="C1553" s="392"/>
      <c r="D1553" s="392" t="s">
        <v>352</v>
      </c>
      <c r="E1553" s="392" t="s">
        <v>303</v>
      </c>
      <c r="F1553" s="392" t="s">
        <v>611</v>
      </c>
      <c r="G1553" s="392" t="s">
        <v>612</v>
      </c>
      <c r="H1553" s="392"/>
      <c r="I1553" s="391" t="s">
        <v>304</v>
      </c>
      <c r="J1553" s="392" t="s">
        <v>333</v>
      </c>
      <c r="K1553" s="393">
        <v>44809</v>
      </c>
      <c r="L1553" s="393">
        <v>45170</v>
      </c>
      <c r="M1553" s="726">
        <v>46265</v>
      </c>
      <c r="N1553" s="394">
        <v>3.0027397260273974</v>
      </c>
      <c r="O1553" s="391">
        <v>38</v>
      </c>
      <c r="P1553" s="391" t="s">
        <v>293</v>
      </c>
      <c r="Q1553" s="400">
        <v>15983.099999999999</v>
      </c>
      <c r="R1553" s="395">
        <v>46569</v>
      </c>
      <c r="S1553" s="122" t="s">
        <v>777</v>
      </c>
      <c r="T1553" s="122"/>
      <c r="U1553" s="246"/>
      <c r="V1553" s="247"/>
    </row>
    <row r="1554" spans="1:22" x14ac:dyDescent="0.25">
      <c r="A1554" s="391">
        <v>15</v>
      </c>
      <c r="B1554" s="391"/>
      <c r="C1554" s="392"/>
      <c r="D1554" s="392" t="s">
        <v>355</v>
      </c>
      <c r="E1554" s="392" t="s">
        <v>303</v>
      </c>
      <c r="F1554" s="392" t="s">
        <v>620</v>
      </c>
      <c r="G1554" s="392"/>
      <c r="H1554" s="392"/>
      <c r="I1554" s="391" t="s">
        <v>304</v>
      </c>
      <c r="J1554" s="392" t="s">
        <v>356</v>
      </c>
      <c r="K1554" s="393">
        <v>44831</v>
      </c>
      <c r="L1554" s="393">
        <v>45170</v>
      </c>
      <c r="M1554" s="726">
        <v>46265</v>
      </c>
      <c r="N1554" s="394">
        <v>3.0027397260273974</v>
      </c>
      <c r="O1554" s="391">
        <v>39</v>
      </c>
      <c r="P1554" s="391" t="s">
        <v>293</v>
      </c>
      <c r="Q1554" s="400">
        <v>15983.099999999999</v>
      </c>
      <c r="R1554" s="395">
        <v>46569</v>
      </c>
      <c r="S1554" s="122" t="s">
        <v>777</v>
      </c>
      <c r="T1554" s="122"/>
      <c r="U1554" s="246"/>
      <c r="V1554" s="247"/>
    </row>
    <row r="1555" spans="1:22" x14ac:dyDescent="0.25">
      <c r="A1555" s="391">
        <v>16</v>
      </c>
      <c r="B1555" s="391"/>
      <c r="C1555" s="392"/>
      <c r="D1555" s="392" t="s">
        <v>359</v>
      </c>
      <c r="E1555" s="392" t="s">
        <v>303</v>
      </c>
      <c r="F1555" s="392" t="s">
        <v>620</v>
      </c>
      <c r="G1555" s="392"/>
      <c r="H1555" s="392"/>
      <c r="I1555" s="391" t="s">
        <v>304</v>
      </c>
      <c r="J1555" s="392" t="s">
        <v>333</v>
      </c>
      <c r="K1555" s="393">
        <v>44970</v>
      </c>
      <c r="L1555" s="393">
        <v>45170</v>
      </c>
      <c r="M1555" s="726">
        <v>46265</v>
      </c>
      <c r="N1555" s="394">
        <v>3.0027397260273974</v>
      </c>
      <c r="O1555" s="391">
        <v>39</v>
      </c>
      <c r="P1555" s="391" t="s">
        <v>293</v>
      </c>
      <c r="Q1555" s="400">
        <v>12833.1</v>
      </c>
      <c r="R1555" s="395">
        <v>46569</v>
      </c>
      <c r="S1555" s="122" t="s">
        <v>777</v>
      </c>
      <c r="T1555" s="122"/>
      <c r="U1555" s="246"/>
      <c r="V1555" s="247"/>
    </row>
    <row r="1556" spans="1:22" x14ac:dyDescent="0.25">
      <c r="A1556" s="391">
        <v>17</v>
      </c>
      <c r="B1556" s="391"/>
      <c r="C1556" s="392"/>
      <c r="D1556" s="392" t="s">
        <v>362</v>
      </c>
      <c r="E1556" s="392" t="s">
        <v>303</v>
      </c>
      <c r="F1556" s="392" t="s">
        <v>620</v>
      </c>
      <c r="G1556" s="392"/>
      <c r="H1556" s="392"/>
      <c r="I1556" s="391" t="s">
        <v>304</v>
      </c>
      <c r="J1556" s="392" t="s">
        <v>305</v>
      </c>
      <c r="K1556" s="393">
        <v>45152</v>
      </c>
      <c r="L1556" s="393">
        <v>45170</v>
      </c>
      <c r="M1556" s="726">
        <v>46265</v>
      </c>
      <c r="N1556" s="394">
        <v>3.0027397260273974</v>
      </c>
      <c r="O1556" s="391">
        <v>45</v>
      </c>
      <c r="P1556" s="391" t="s">
        <v>293</v>
      </c>
      <c r="Q1556" s="400">
        <v>17483.099999999999</v>
      </c>
      <c r="R1556" s="395">
        <v>46569</v>
      </c>
      <c r="S1556" s="122" t="s">
        <v>777</v>
      </c>
      <c r="T1556" s="122"/>
      <c r="U1556" s="246"/>
      <c r="V1556" s="247"/>
    </row>
    <row r="1557" spans="1:22" x14ac:dyDescent="0.25">
      <c r="A1557" s="391">
        <v>18</v>
      </c>
      <c r="B1557" s="391"/>
      <c r="C1557" s="392"/>
      <c r="D1557" s="392" t="s">
        <v>359</v>
      </c>
      <c r="E1557" s="392" t="s">
        <v>303</v>
      </c>
      <c r="F1557" s="392" t="s">
        <v>611</v>
      </c>
      <c r="G1557" s="392" t="s">
        <v>612</v>
      </c>
      <c r="H1557" s="392" t="s">
        <v>616</v>
      </c>
      <c r="I1557" s="391" t="s">
        <v>304</v>
      </c>
      <c r="J1557" s="392" t="s">
        <v>333</v>
      </c>
      <c r="K1557" s="393">
        <v>45236</v>
      </c>
      <c r="L1557" s="401">
        <v>45236</v>
      </c>
      <c r="M1557" s="726">
        <v>46265</v>
      </c>
      <c r="N1557" s="394">
        <v>2.8219178082191783</v>
      </c>
      <c r="O1557" s="391">
        <v>37</v>
      </c>
      <c r="P1557" s="391" t="s">
        <v>293</v>
      </c>
      <c r="Q1557" s="400">
        <v>15038.099999999999</v>
      </c>
      <c r="R1557" s="395">
        <v>46569</v>
      </c>
      <c r="S1557" s="122" t="s">
        <v>777</v>
      </c>
      <c r="T1557" s="122"/>
      <c r="U1557" s="246"/>
      <c r="V1557" s="247"/>
    </row>
    <row r="1558" spans="1:22" x14ac:dyDescent="0.25">
      <c r="A1558" s="391">
        <v>19</v>
      </c>
      <c r="B1558" s="391"/>
      <c r="C1558" s="392"/>
      <c r="D1558" s="392" t="s">
        <v>367</v>
      </c>
      <c r="E1558" s="392" t="s">
        <v>303</v>
      </c>
      <c r="F1558" s="392" t="s">
        <v>611</v>
      </c>
      <c r="G1558" s="392" t="s">
        <v>612</v>
      </c>
      <c r="H1558" s="392"/>
      <c r="I1558" s="391" t="s">
        <v>304</v>
      </c>
      <c r="J1558" s="392" t="s">
        <v>368</v>
      </c>
      <c r="K1558" s="393">
        <v>45411</v>
      </c>
      <c r="L1558" s="401">
        <v>45411</v>
      </c>
      <c r="M1558" s="726">
        <v>46265</v>
      </c>
      <c r="N1558" s="394">
        <v>2.3424657534246576</v>
      </c>
      <c r="O1558" s="391">
        <v>59</v>
      </c>
      <c r="P1558" s="391" t="s">
        <v>293</v>
      </c>
      <c r="Q1558" s="400">
        <v>41183.1</v>
      </c>
      <c r="R1558" s="395">
        <v>46569</v>
      </c>
      <c r="S1558" s="122" t="s">
        <v>777</v>
      </c>
      <c r="T1558" s="122"/>
      <c r="U1558" s="246"/>
      <c r="V1558" s="247"/>
    </row>
    <row r="1559" spans="1:22" x14ac:dyDescent="0.25">
      <c r="A1559" s="391">
        <v>20</v>
      </c>
      <c r="B1559" s="391"/>
      <c r="C1559" s="392"/>
      <c r="D1559" s="392" t="s">
        <v>371</v>
      </c>
      <c r="E1559" s="392" t="s">
        <v>303</v>
      </c>
      <c r="F1559" s="392" t="s">
        <v>611</v>
      </c>
      <c r="G1559" s="392"/>
      <c r="H1559" s="392" t="s">
        <v>621</v>
      </c>
      <c r="I1559" s="391" t="s">
        <v>304</v>
      </c>
      <c r="J1559" s="392" t="s">
        <v>333</v>
      </c>
      <c r="K1559" s="393">
        <v>45454</v>
      </c>
      <c r="L1559" s="401">
        <v>45454</v>
      </c>
      <c r="M1559" s="726">
        <v>46265</v>
      </c>
      <c r="N1559" s="394">
        <v>2.2246575342465755</v>
      </c>
      <c r="O1559" s="391">
        <v>38</v>
      </c>
      <c r="P1559" s="391" t="s">
        <v>293</v>
      </c>
      <c r="Q1559" s="400">
        <v>21023.1</v>
      </c>
      <c r="R1559" s="395">
        <v>46569</v>
      </c>
      <c r="S1559" s="122" t="s">
        <v>777</v>
      </c>
      <c r="T1559" s="122"/>
      <c r="U1559" s="246"/>
      <c r="V1559" s="247"/>
    </row>
    <row r="1560" spans="1:22" x14ac:dyDescent="0.25">
      <c r="A1560" s="391">
        <v>21</v>
      </c>
      <c r="B1560" s="391"/>
      <c r="C1560" s="392"/>
      <c r="D1560" s="392" t="s">
        <v>374</v>
      </c>
      <c r="E1560" s="392" t="s">
        <v>303</v>
      </c>
      <c r="F1560" s="392" t="s">
        <v>620</v>
      </c>
      <c r="G1560" s="392"/>
      <c r="H1560" s="392"/>
      <c r="I1560" s="391" t="s">
        <v>304</v>
      </c>
      <c r="J1560" s="392" t="s">
        <v>333</v>
      </c>
      <c r="K1560" s="393">
        <v>45600</v>
      </c>
      <c r="L1560" s="401">
        <v>45600</v>
      </c>
      <c r="M1560" s="726">
        <v>46265</v>
      </c>
      <c r="N1560" s="394">
        <v>1.8246575342465754</v>
      </c>
      <c r="O1560" s="391">
        <v>65</v>
      </c>
      <c r="P1560" s="391" t="s">
        <v>293</v>
      </c>
      <c r="Q1560" s="400">
        <v>26693.1</v>
      </c>
      <c r="R1560" s="395">
        <v>46569</v>
      </c>
      <c r="S1560" s="122" t="s">
        <v>777</v>
      </c>
      <c r="T1560" s="122"/>
      <c r="U1560" s="246"/>
      <c r="V1560" s="247"/>
    </row>
    <row r="1561" spans="1:22" x14ac:dyDescent="0.25">
      <c r="A1561" s="391">
        <v>22</v>
      </c>
      <c r="B1561" s="391"/>
      <c r="C1561" s="392"/>
      <c r="D1561" s="392" t="s">
        <v>380</v>
      </c>
      <c r="E1561" s="392" t="s">
        <v>303</v>
      </c>
      <c r="F1561" s="392" t="s">
        <v>611</v>
      </c>
      <c r="G1561" s="392" t="s">
        <v>612</v>
      </c>
      <c r="H1561" s="392" t="s">
        <v>616</v>
      </c>
      <c r="I1561" s="391" t="s">
        <v>304</v>
      </c>
      <c r="J1561" s="392" t="s">
        <v>309</v>
      </c>
      <c r="K1561" s="393">
        <v>45677</v>
      </c>
      <c r="L1561" s="401">
        <v>45677</v>
      </c>
      <c r="M1561" s="726">
        <v>46265</v>
      </c>
      <c r="N1561" s="394">
        <v>1.6136986301369862</v>
      </c>
      <c r="O1561" s="391">
        <v>65</v>
      </c>
      <c r="P1561" s="391" t="s">
        <v>293</v>
      </c>
      <c r="Q1561" s="400">
        <v>31733.1</v>
      </c>
      <c r="R1561" s="395">
        <v>46569</v>
      </c>
      <c r="S1561" s="122" t="s">
        <v>777</v>
      </c>
      <c r="T1561" s="122"/>
      <c r="U1561" s="246"/>
      <c r="V1561" s="247"/>
    </row>
    <row r="1562" spans="1:22" x14ac:dyDescent="0.25">
      <c r="A1562" s="391">
        <v>23</v>
      </c>
      <c r="B1562" s="391"/>
      <c r="C1562" s="392"/>
      <c r="D1562" s="392" t="s">
        <v>384</v>
      </c>
      <c r="E1562" s="392" t="s">
        <v>303</v>
      </c>
      <c r="F1562" s="392" t="s">
        <v>611</v>
      </c>
      <c r="G1562" s="392"/>
      <c r="H1562" s="392"/>
      <c r="I1562" s="391" t="s">
        <v>304</v>
      </c>
      <c r="J1562" s="392" t="s">
        <v>333</v>
      </c>
      <c r="K1562" s="393">
        <v>45831</v>
      </c>
      <c r="L1562" s="401">
        <v>45831</v>
      </c>
      <c r="M1562" s="726">
        <v>46265</v>
      </c>
      <c r="N1562" s="394">
        <v>1.1917808219178083</v>
      </c>
      <c r="O1562" s="391">
        <v>40</v>
      </c>
      <c r="P1562" s="391" t="s">
        <v>293</v>
      </c>
      <c r="Q1562" s="400">
        <v>19133.099999999999</v>
      </c>
      <c r="R1562" s="395">
        <v>46569</v>
      </c>
      <c r="S1562" s="122" t="s">
        <v>777</v>
      </c>
      <c r="T1562" s="122"/>
      <c r="U1562" s="246"/>
      <c r="V1562" s="247"/>
    </row>
    <row r="1563" spans="1:22" x14ac:dyDescent="0.25">
      <c r="A1563" s="391">
        <v>24</v>
      </c>
      <c r="B1563" s="391"/>
      <c r="C1563" s="392"/>
      <c r="D1563" s="392" t="s">
        <v>386</v>
      </c>
      <c r="E1563" s="392" t="s">
        <v>303</v>
      </c>
      <c r="F1563" s="392" t="s">
        <v>620</v>
      </c>
      <c r="G1563" s="392"/>
      <c r="H1563" s="392"/>
      <c r="I1563" s="391" t="s">
        <v>304</v>
      </c>
      <c r="J1563" s="392" t="s">
        <v>333</v>
      </c>
      <c r="K1563" s="393">
        <v>45887</v>
      </c>
      <c r="L1563" s="401">
        <v>45887</v>
      </c>
      <c r="M1563" s="726">
        <v>46265</v>
      </c>
      <c r="N1563" s="394">
        <v>1.0383561643835617</v>
      </c>
      <c r="O1563" s="391"/>
      <c r="P1563" s="391" t="s">
        <v>293</v>
      </c>
      <c r="Q1563" s="400">
        <v>14033.1</v>
      </c>
      <c r="R1563" s="395">
        <v>46569</v>
      </c>
      <c r="S1563" s="122" t="s">
        <v>777</v>
      </c>
      <c r="T1563" s="122"/>
      <c r="U1563" s="246"/>
      <c r="V1563" s="247"/>
    </row>
    <row r="1564" spans="1:22" x14ac:dyDescent="0.25">
      <c r="A1564" s="391">
        <v>25</v>
      </c>
      <c r="B1564" s="391"/>
      <c r="C1564" s="392"/>
      <c r="D1564" s="392" t="s">
        <v>388</v>
      </c>
      <c r="E1564" s="392" t="s">
        <v>303</v>
      </c>
      <c r="F1564" s="392" t="s">
        <v>620</v>
      </c>
      <c r="G1564" s="392"/>
      <c r="H1564" s="392"/>
      <c r="I1564" s="391" t="s">
        <v>389</v>
      </c>
      <c r="J1564" s="392" t="s">
        <v>333</v>
      </c>
      <c r="K1564" s="393">
        <v>45873</v>
      </c>
      <c r="L1564" s="401">
        <v>45873</v>
      </c>
      <c r="M1564" s="726">
        <v>46265</v>
      </c>
      <c r="N1564" s="394">
        <v>1.0767123287671232</v>
      </c>
      <c r="O1564" s="391"/>
      <c r="P1564" s="391" t="s">
        <v>293</v>
      </c>
      <c r="Q1564" s="400">
        <v>19133.099999999999</v>
      </c>
      <c r="R1564" s="395">
        <v>46569</v>
      </c>
      <c r="S1564" s="122" t="s">
        <v>777</v>
      </c>
      <c r="T1564" s="122"/>
      <c r="U1564" s="246"/>
      <c r="V1564" s="247"/>
    </row>
    <row r="1565" spans="1:22" x14ac:dyDescent="0.25">
      <c r="A1565" s="391">
        <v>26</v>
      </c>
      <c r="B1565" s="391"/>
      <c r="C1565" s="392"/>
      <c r="D1565" s="392" t="s">
        <v>391</v>
      </c>
      <c r="E1565" s="392" t="s">
        <v>303</v>
      </c>
      <c r="F1565" s="392" t="s">
        <v>620</v>
      </c>
      <c r="G1565" s="392"/>
      <c r="H1565" s="392"/>
      <c r="I1565" s="391" t="s">
        <v>304</v>
      </c>
      <c r="J1565" s="392" t="s">
        <v>333</v>
      </c>
      <c r="K1565" s="393">
        <v>45901</v>
      </c>
      <c r="L1565" s="401">
        <v>45901</v>
      </c>
      <c r="M1565" s="726">
        <v>46265</v>
      </c>
      <c r="N1565" s="394">
        <v>1</v>
      </c>
      <c r="O1565" s="391"/>
      <c r="P1565" s="391" t="s">
        <v>293</v>
      </c>
      <c r="Q1565" s="400">
        <v>10943.1</v>
      </c>
      <c r="R1565" s="395">
        <v>46569</v>
      </c>
      <c r="S1565" s="122" t="s">
        <v>777</v>
      </c>
      <c r="T1565" s="122"/>
      <c r="U1565" s="246"/>
      <c r="V1565" s="247"/>
    </row>
    <row r="1566" spans="1:22" x14ac:dyDescent="0.25">
      <c r="A1566" s="391">
        <v>27</v>
      </c>
      <c r="B1566" s="391"/>
      <c r="C1566" s="392"/>
      <c r="D1566" s="392" t="s">
        <v>395</v>
      </c>
      <c r="E1566" s="392" t="s">
        <v>303</v>
      </c>
      <c r="F1566" s="392" t="s">
        <v>611</v>
      </c>
      <c r="G1566" s="392"/>
      <c r="H1566" s="392" t="s">
        <v>616</v>
      </c>
      <c r="I1566" s="391" t="s">
        <v>304</v>
      </c>
      <c r="J1566" s="392" t="s">
        <v>333</v>
      </c>
      <c r="K1566" s="393">
        <v>45978</v>
      </c>
      <c r="L1566" s="401">
        <v>45978</v>
      </c>
      <c r="M1566" s="726">
        <v>46265</v>
      </c>
      <c r="N1566" s="394">
        <v>0.78904109589041094</v>
      </c>
      <c r="O1566" s="391"/>
      <c r="P1566" s="391" t="s">
        <v>293</v>
      </c>
      <c r="Q1566" s="400">
        <v>16613.099999999999</v>
      </c>
      <c r="R1566" s="395">
        <v>46569</v>
      </c>
      <c r="S1566" s="122" t="s">
        <v>777</v>
      </c>
      <c r="T1566" s="122"/>
      <c r="U1566" s="246"/>
      <c r="V1566" s="247"/>
    </row>
    <row r="1567" spans="1:22" x14ac:dyDescent="0.25">
      <c r="A1567" s="391">
        <v>28</v>
      </c>
      <c r="B1567" s="391"/>
      <c r="C1567" s="392"/>
      <c r="D1567" s="392" t="s">
        <v>397</v>
      </c>
      <c r="E1567" s="392" t="s">
        <v>303</v>
      </c>
      <c r="F1567" s="392" t="s">
        <v>620</v>
      </c>
      <c r="G1567" s="392"/>
      <c r="H1567" s="392"/>
      <c r="I1567" s="391" t="s">
        <v>304</v>
      </c>
      <c r="J1567" s="392" t="s">
        <v>333</v>
      </c>
      <c r="K1567" s="393">
        <v>46006</v>
      </c>
      <c r="L1567" s="401">
        <v>46006</v>
      </c>
      <c r="M1567" s="726">
        <v>46265</v>
      </c>
      <c r="N1567" s="394">
        <v>0.71232876712328763</v>
      </c>
      <c r="O1567" s="391"/>
      <c r="P1567" s="391" t="s">
        <v>293</v>
      </c>
      <c r="Q1567" s="400">
        <v>19133.099999999999</v>
      </c>
      <c r="R1567" s="395">
        <v>46569</v>
      </c>
      <c r="S1567" s="122" t="s">
        <v>777</v>
      </c>
      <c r="T1567" s="122"/>
      <c r="U1567" s="246"/>
      <c r="V1567" s="247"/>
    </row>
    <row r="1568" spans="1:22" x14ac:dyDescent="0.25">
      <c r="A1568" s="391">
        <v>29</v>
      </c>
      <c r="B1568" s="391"/>
      <c r="C1568" s="392"/>
      <c r="D1568" s="392" t="s">
        <v>399</v>
      </c>
      <c r="E1568" s="392" t="s">
        <v>303</v>
      </c>
      <c r="F1568" s="392" t="s">
        <v>620</v>
      </c>
      <c r="G1568" s="392"/>
      <c r="H1568" s="392"/>
      <c r="I1568" s="391" t="s">
        <v>304</v>
      </c>
      <c r="J1568" s="392" t="s">
        <v>356</v>
      </c>
      <c r="K1568" s="393">
        <v>46006</v>
      </c>
      <c r="L1568" s="401">
        <v>46006</v>
      </c>
      <c r="M1568" s="726">
        <v>46265</v>
      </c>
      <c r="N1568" s="394">
        <v>0.71232876712328763</v>
      </c>
      <c r="O1568" s="391"/>
      <c r="P1568" s="391" t="s">
        <v>293</v>
      </c>
      <c r="Q1568" s="400">
        <v>12833.1</v>
      </c>
      <c r="R1568" s="395">
        <v>46569</v>
      </c>
      <c r="S1568" s="122" t="s">
        <v>777</v>
      </c>
      <c r="T1568" s="122"/>
      <c r="U1568" s="246"/>
      <c r="V1568" s="247"/>
    </row>
    <row r="1569" spans="1:22" x14ac:dyDescent="0.25">
      <c r="A1569" s="391">
        <v>30</v>
      </c>
      <c r="B1569" s="422"/>
      <c r="C1569" s="392"/>
      <c r="D1569" s="396" t="s">
        <v>381</v>
      </c>
      <c r="E1569" s="392"/>
      <c r="F1569" s="392" t="s">
        <v>611</v>
      </c>
      <c r="G1569" s="392" t="s">
        <v>612</v>
      </c>
      <c r="H1569" s="392" t="s">
        <v>616</v>
      </c>
      <c r="I1569" s="391"/>
      <c r="J1569" s="396" t="s">
        <v>309</v>
      </c>
      <c r="K1569" s="393">
        <v>46055</v>
      </c>
      <c r="L1569" s="401">
        <v>46055</v>
      </c>
      <c r="M1569" s="726">
        <v>46265</v>
      </c>
      <c r="N1569" s="394">
        <v>0.57808219178082187</v>
      </c>
      <c r="O1569" s="391"/>
      <c r="P1569" s="391" t="s">
        <v>293</v>
      </c>
      <c r="Q1569" s="400">
        <v>12833.1</v>
      </c>
      <c r="R1569" s="395">
        <v>46569</v>
      </c>
      <c r="S1569" s="122" t="s">
        <v>777</v>
      </c>
      <c r="T1569" s="122"/>
      <c r="U1569" s="246"/>
      <c r="V1569" s="247"/>
    </row>
    <row r="1570" spans="1:22" x14ac:dyDescent="0.25">
      <c r="A1570" s="391">
        <v>31</v>
      </c>
      <c r="B1570" s="422"/>
      <c r="C1570" s="397"/>
      <c r="D1570" s="396" t="s">
        <v>352</v>
      </c>
      <c r="E1570" s="398"/>
      <c r="F1570" s="392" t="s">
        <v>611</v>
      </c>
      <c r="G1570" s="392" t="s">
        <v>612</v>
      </c>
      <c r="H1570" s="392" t="s">
        <v>616</v>
      </c>
      <c r="I1570" s="402"/>
      <c r="J1570" s="396" t="s">
        <v>356</v>
      </c>
      <c r="K1570" s="393">
        <v>46083</v>
      </c>
      <c r="L1570" s="401">
        <v>46083</v>
      </c>
      <c r="M1570" s="726">
        <v>46265</v>
      </c>
      <c r="N1570" s="394">
        <v>0.50136986301369868</v>
      </c>
      <c r="O1570" s="398"/>
      <c r="P1570" s="391" t="s">
        <v>293</v>
      </c>
      <c r="Q1570" s="400">
        <v>12833.1</v>
      </c>
      <c r="R1570" s="395">
        <v>46569</v>
      </c>
      <c r="S1570" s="122" t="s">
        <v>777</v>
      </c>
      <c r="T1570" s="122"/>
      <c r="U1570" s="246"/>
      <c r="V1570" s="247"/>
    </row>
    <row r="1571" spans="1:22" x14ac:dyDescent="0.25">
      <c r="A1571" s="391">
        <v>32</v>
      </c>
      <c r="B1571" s="422"/>
      <c r="C1571" s="392"/>
      <c r="D1571" s="396" t="s">
        <v>414</v>
      </c>
      <c r="E1571" s="398"/>
      <c r="F1571" s="392" t="s">
        <v>620</v>
      </c>
      <c r="G1571" s="398"/>
      <c r="H1571" s="398"/>
      <c r="I1571" s="402"/>
      <c r="J1571" s="396" t="s">
        <v>333</v>
      </c>
      <c r="K1571" s="393">
        <v>46104</v>
      </c>
      <c r="L1571" s="401">
        <v>46104</v>
      </c>
      <c r="M1571" s="726">
        <v>46265</v>
      </c>
      <c r="N1571" s="394">
        <v>0.44383561643835617</v>
      </c>
      <c r="O1571" s="399"/>
      <c r="P1571" s="391" t="s">
        <v>293</v>
      </c>
      <c r="Q1571" s="400">
        <v>12833.1</v>
      </c>
      <c r="R1571" s="395">
        <v>46569</v>
      </c>
      <c r="S1571" s="122" t="s">
        <v>777</v>
      </c>
      <c r="T1571" s="122"/>
      <c r="U1571" s="246"/>
      <c r="V1571" s="247"/>
    </row>
    <row r="1572" spans="1:22" x14ac:dyDescent="0.25">
      <c r="A1572" s="391">
        <v>33</v>
      </c>
      <c r="B1572" s="422"/>
      <c r="C1572" s="392"/>
      <c r="D1572" s="392" t="s">
        <v>648</v>
      </c>
      <c r="E1572" s="398"/>
      <c r="F1572" s="392"/>
      <c r="G1572" s="398"/>
      <c r="H1572" s="398"/>
      <c r="I1572" s="402"/>
      <c r="J1572" s="392" t="s">
        <v>650</v>
      </c>
      <c r="K1572" s="393">
        <v>46155</v>
      </c>
      <c r="L1572" s="401"/>
      <c r="M1572" s="726"/>
      <c r="N1572" s="394">
        <v>2.7397260273972603E-3</v>
      </c>
      <c r="O1572" s="399"/>
      <c r="P1572" s="391" t="s">
        <v>293</v>
      </c>
      <c r="Q1572" s="400">
        <v>12833.1</v>
      </c>
      <c r="R1572" s="395">
        <v>46569</v>
      </c>
      <c r="S1572" s="122" t="s">
        <v>777</v>
      </c>
      <c r="T1572" s="122"/>
      <c r="U1572" s="246"/>
      <c r="V1572" s="247"/>
    </row>
    <row r="1573" spans="1:22" x14ac:dyDescent="0.25">
      <c r="A1573" s="391">
        <v>34</v>
      </c>
      <c r="B1573" s="422"/>
      <c r="C1573" s="392"/>
      <c r="D1573" s="392" t="s">
        <v>649</v>
      </c>
      <c r="E1573" s="398"/>
      <c r="F1573" s="392"/>
      <c r="G1573" s="398"/>
      <c r="H1573" s="398"/>
      <c r="I1573" s="402"/>
      <c r="J1573" s="392" t="s">
        <v>650</v>
      </c>
      <c r="K1573" s="393">
        <v>46132</v>
      </c>
      <c r="L1573" s="401"/>
      <c r="M1573" s="726"/>
      <c r="N1573" s="394">
        <v>2.7397260273972603E-3</v>
      </c>
      <c r="O1573" s="399"/>
      <c r="P1573" s="391" t="s">
        <v>293</v>
      </c>
      <c r="Q1573" s="400">
        <v>12833.1</v>
      </c>
      <c r="R1573" s="395">
        <v>46569</v>
      </c>
      <c r="S1573" s="122" t="s">
        <v>777</v>
      </c>
      <c r="T1573" s="122"/>
      <c r="U1573" s="246"/>
      <c r="V1573" s="247"/>
    </row>
    <row r="1574" spans="1:22" x14ac:dyDescent="0.25">
      <c r="A1574" s="391">
        <v>35</v>
      </c>
      <c r="B1574" s="786"/>
      <c r="C1574" s="397"/>
      <c r="D1574" s="397" t="s">
        <v>416</v>
      </c>
      <c r="E1574" s="398"/>
      <c r="F1574" s="392" t="s">
        <v>611</v>
      </c>
      <c r="G1574" s="398"/>
      <c r="H1574" s="398"/>
      <c r="I1574" s="402"/>
      <c r="J1574" s="398"/>
      <c r="K1574" s="393">
        <v>46211</v>
      </c>
      <c r="L1574" s="401"/>
      <c r="M1574" s="726"/>
      <c r="N1574" s="394"/>
      <c r="O1574" s="399"/>
      <c r="P1574" s="391" t="s">
        <v>293</v>
      </c>
      <c r="Q1574" s="400">
        <v>12833.1</v>
      </c>
      <c r="R1574" s="395">
        <v>46569</v>
      </c>
      <c r="S1574" s="122" t="s">
        <v>777</v>
      </c>
      <c r="T1574" s="122"/>
      <c r="U1574" s="246"/>
      <c r="V1574" s="247"/>
    </row>
    <row r="1575" spans="1:22" x14ac:dyDescent="0.25">
      <c r="A1575" s="805">
        <v>1</v>
      </c>
      <c r="B1575" s="805"/>
      <c r="C1575" s="806"/>
      <c r="D1575" s="806" t="s">
        <v>302</v>
      </c>
      <c r="E1575" s="806" t="s">
        <v>303</v>
      </c>
      <c r="F1575" s="806" t="s">
        <v>611</v>
      </c>
      <c r="G1575" s="806" t="s">
        <v>612</v>
      </c>
      <c r="H1575" s="806"/>
      <c r="I1575" s="805" t="s">
        <v>304</v>
      </c>
      <c r="J1575" s="806" t="s">
        <v>305</v>
      </c>
      <c r="K1575" s="757">
        <v>44566</v>
      </c>
      <c r="L1575" s="757">
        <v>45170</v>
      </c>
      <c r="M1575" s="726">
        <v>46265</v>
      </c>
      <c r="N1575" s="807">
        <v>3.0027397260273974</v>
      </c>
      <c r="O1575" s="805">
        <v>65</v>
      </c>
      <c r="P1575" s="805" t="s">
        <v>293</v>
      </c>
      <c r="Q1575" s="808">
        <v>20393.099999999999</v>
      </c>
      <c r="R1575" s="760">
        <v>46935</v>
      </c>
      <c r="S1575" s="122" t="s">
        <v>777</v>
      </c>
      <c r="T1575" s="423">
        <v>510559.0575</v>
      </c>
      <c r="U1575" s="246"/>
      <c r="V1575" s="247"/>
    </row>
    <row r="1576" spans="1:22" x14ac:dyDescent="0.25">
      <c r="A1576" s="805">
        <v>2</v>
      </c>
      <c r="B1576" s="805"/>
      <c r="C1576" s="806"/>
      <c r="D1576" s="806" t="s">
        <v>308</v>
      </c>
      <c r="E1576" s="806" t="s">
        <v>303</v>
      </c>
      <c r="F1576" s="806" t="s">
        <v>611</v>
      </c>
      <c r="G1576" s="806" t="s">
        <v>612</v>
      </c>
      <c r="H1576" s="806" t="s">
        <v>616</v>
      </c>
      <c r="I1576" s="805" t="s">
        <v>304</v>
      </c>
      <c r="J1576" s="806" t="s">
        <v>309</v>
      </c>
      <c r="K1576" s="757">
        <v>44571</v>
      </c>
      <c r="L1576" s="757">
        <v>45170</v>
      </c>
      <c r="M1576" s="726">
        <v>46265</v>
      </c>
      <c r="N1576" s="807">
        <v>3.0027397260273974</v>
      </c>
      <c r="O1576" s="805">
        <v>68</v>
      </c>
      <c r="P1576" s="805" t="s">
        <v>293</v>
      </c>
      <c r="Q1576" s="808">
        <v>33069.96</v>
      </c>
      <c r="R1576" s="760">
        <v>46935</v>
      </c>
      <c r="S1576" s="122" t="s">
        <v>777</v>
      </c>
      <c r="T1576" s="122"/>
      <c r="U1576" s="246"/>
      <c r="V1576" s="247"/>
    </row>
    <row r="1577" spans="1:22" x14ac:dyDescent="0.25">
      <c r="A1577" s="805">
        <v>3</v>
      </c>
      <c r="B1577" s="805"/>
      <c r="C1577" s="806"/>
      <c r="D1577" s="806" t="s">
        <v>312</v>
      </c>
      <c r="E1577" s="806" t="s">
        <v>303</v>
      </c>
      <c r="F1577" s="806" t="s">
        <v>611</v>
      </c>
      <c r="G1577" s="806" t="s">
        <v>612</v>
      </c>
      <c r="H1577" s="806"/>
      <c r="I1577" s="805" t="s">
        <v>304</v>
      </c>
      <c r="J1577" s="806" t="s">
        <v>305</v>
      </c>
      <c r="K1577" s="757">
        <v>44571</v>
      </c>
      <c r="L1577" s="757">
        <v>45170</v>
      </c>
      <c r="M1577" s="726">
        <v>46265</v>
      </c>
      <c r="N1577" s="807">
        <v>3.0027397260273974</v>
      </c>
      <c r="O1577" s="805">
        <v>68</v>
      </c>
      <c r="P1577" s="805" t="s">
        <v>293</v>
      </c>
      <c r="Q1577" s="808">
        <v>27234.269999999997</v>
      </c>
      <c r="R1577" s="760">
        <v>46935</v>
      </c>
      <c r="S1577" s="122" t="s">
        <v>928</v>
      </c>
      <c r="T1577" s="122"/>
      <c r="U1577" s="246"/>
      <c r="V1577" s="247"/>
    </row>
    <row r="1578" spans="1:22" x14ac:dyDescent="0.25">
      <c r="A1578" s="805">
        <v>4</v>
      </c>
      <c r="B1578" s="805"/>
      <c r="C1578" s="806"/>
      <c r="D1578" s="806" t="s">
        <v>315</v>
      </c>
      <c r="E1578" s="806" t="s">
        <v>303</v>
      </c>
      <c r="F1578" s="806" t="s">
        <v>611</v>
      </c>
      <c r="G1578" s="806" t="s">
        <v>612</v>
      </c>
      <c r="H1578" s="806"/>
      <c r="I1578" s="805" t="s">
        <v>304</v>
      </c>
      <c r="J1578" s="806" t="s">
        <v>316</v>
      </c>
      <c r="K1578" s="757">
        <v>44571</v>
      </c>
      <c r="L1578" s="757">
        <v>45170</v>
      </c>
      <c r="M1578" s="726">
        <v>46265</v>
      </c>
      <c r="N1578" s="807">
        <v>3.0027397260273974</v>
      </c>
      <c r="O1578" s="805">
        <v>68</v>
      </c>
      <c r="P1578" s="805" t="s">
        <v>293</v>
      </c>
      <c r="Q1578" s="808">
        <v>28413</v>
      </c>
      <c r="R1578" s="760">
        <v>46935</v>
      </c>
      <c r="S1578" s="122" t="s">
        <v>777</v>
      </c>
      <c r="T1578" s="122"/>
      <c r="U1578" s="246"/>
      <c r="V1578" s="247"/>
    </row>
    <row r="1579" spans="1:22" x14ac:dyDescent="0.25">
      <c r="A1579" s="805">
        <v>5</v>
      </c>
      <c r="B1579" s="805"/>
      <c r="C1579" s="806"/>
      <c r="D1579" s="806" t="s">
        <v>319</v>
      </c>
      <c r="E1579" s="806" t="s">
        <v>303</v>
      </c>
      <c r="F1579" s="806" t="s">
        <v>611</v>
      </c>
      <c r="G1579" s="806" t="s">
        <v>612</v>
      </c>
      <c r="H1579" s="806" t="s">
        <v>616</v>
      </c>
      <c r="I1579" s="805" t="s">
        <v>304</v>
      </c>
      <c r="J1579" s="806" t="s">
        <v>309</v>
      </c>
      <c r="K1579" s="757">
        <v>44571</v>
      </c>
      <c r="L1579" s="757">
        <v>45170</v>
      </c>
      <c r="M1579" s="726">
        <v>46265</v>
      </c>
      <c r="N1579" s="807">
        <v>3.0027397260273974</v>
      </c>
      <c r="O1579" s="805">
        <v>65</v>
      </c>
      <c r="P1579" s="805" t="s">
        <v>293</v>
      </c>
      <c r="Q1579" s="808">
        <v>13050.449999999999</v>
      </c>
      <c r="R1579" s="760">
        <v>46935</v>
      </c>
      <c r="S1579" s="122" t="s">
        <v>777</v>
      </c>
      <c r="T1579" s="122"/>
      <c r="U1579" s="246"/>
      <c r="V1579" s="247"/>
    </row>
    <row r="1580" spans="1:22" x14ac:dyDescent="0.25">
      <c r="A1580" s="805">
        <v>6</v>
      </c>
      <c r="B1580" s="805"/>
      <c r="C1580" s="806"/>
      <c r="D1580" s="806" t="s">
        <v>325</v>
      </c>
      <c r="E1580" s="806" t="s">
        <v>303</v>
      </c>
      <c r="F1580" s="806" t="s">
        <v>611</v>
      </c>
      <c r="G1580" s="806" t="s">
        <v>612</v>
      </c>
      <c r="H1580" s="806" t="s">
        <v>619</v>
      </c>
      <c r="I1580" s="805" t="s">
        <v>304</v>
      </c>
      <c r="J1580" s="806" t="s">
        <v>305</v>
      </c>
      <c r="K1580" s="757">
        <v>44571</v>
      </c>
      <c r="L1580" s="757">
        <v>45170</v>
      </c>
      <c r="M1580" s="726">
        <v>46265</v>
      </c>
      <c r="N1580" s="807">
        <v>3.0027397260273974</v>
      </c>
      <c r="O1580" s="805">
        <v>60</v>
      </c>
      <c r="P1580" s="805" t="s">
        <v>293</v>
      </c>
      <c r="Q1580" s="808">
        <v>24277.05</v>
      </c>
      <c r="R1580" s="760">
        <v>46935</v>
      </c>
      <c r="S1580" s="122" t="s">
        <v>777</v>
      </c>
      <c r="T1580" s="122"/>
      <c r="U1580" s="246"/>
      <c r="V1580" s="247"/>
    </row>
    <row r="1581" spans="1:22" x14ac:dyDescent="0.25">
      <c r="A1581" s="805">
        <v>7</v>
      </c>
      <c r="B1581" s="805"/>
      <c r="C1581" s="806"/>
      <c r="D1581" s="806" t="s">
        <v>328</v>
      </c>
      <c r="E1581" s="806" t="s">
        <v>303</v>
      </c>
      <c r="F1581" s="806" t="s">
        <v>611</v>
      </c>
      <c r="G1581" s="806" t="s">
        <v>612</v>
      </c>
      <c r="H1581" s="806" t="s">
        <v>621</v>
      </c>
      <c r="I1581" s="805" t="s">
        <v>304</v>
      </c>
      <c r="J1581" s="806" t="s">
        <v>329</v>
      </c>
      <c r="K1581" s="757">
        <v>44571</v>
      </c>
      <c r="L1581" s="757">
        <v>45170</v>
      </c>
      <c r="M1581" s="726">
        <v>46265</v>
      </c>
      <c r="N1581" s="807">
        <v>3.0027397260273974</v>
      </c>
      <c r="O1581" s="805">
        <v>48</v>
      </c>
      <c r="P1581" s="805" t="s">
        <v>293</v>
      </c>
      <c r="Q1581" s="808">
        <v>3352.6772999999998</v>
      </c>
      <c r="R1581" s="760">
        <v>46935</v>
      </c>
      <c r="S1581" s="122" t="s">
        <v>777</v>
      </c>
      <c r="T1581" s="122"/>
      <c r="U1581" s="246"/>
      <c r="V1581" s="247"/>
    </row>
    <row r="1582" spans="1:22" x14ac:dyDescent="0.25">
      <c r="A1582" s="805">
        <v>8</v>
      </c>
      <c r="B1582" s="805"/>
      <c r="C1582" s="806"/>
      <c r="D1582" s="806" t="s">
        <v>332</v>
      </c>
      <c r="E1582" s="806" t="s">
        <v>303</v>
      </c>
      <c r="F1582" s="806" t="s">
        <v>611</v>
      </c>
      <c r="G1582" s="806" t="s">
        <v>612</v>
      </c>
      <c r="H1582" s="806" t="s">
        <v>621</v>
      </c>
      <c r="I1582" s="805" t="s">
        <v>304</v>
      </c>
      <c r="J1582" s="806" t="s">
        <v>333</v>
      </c>
      <c r="K1582" s="757">
        <v>44566</v>
      </c>
      <c r="L1582" s="757">
        <v>45170</v>
      </c>
      <c r="M1582" s="726">
        <v>46265</v>
      </c>
      <c r="N1582" s="807">
        <v>3.0027397260273974</v>
      </c>
      <c r="O1582" s="805">
        <v>35</v>
      </c>
      <c r="P1582" s="805" t="s">
        <v>293</v>
      </c>
      <c r="Q1582" s="808">
        <v>7793.0999999999995</v>
      </c>
      <c r="R1582" s="760">
        <v>46935</v>
      </c>
      <c r="S1582" s="122" t="s">
        <v>777</v>
      </c>
      <c r="T1582" s="122"/>
      <c r="U1582" s="246"/>
      <c r="V1582" s="247"/>
    </row>
    <row r="1583" spans="1:22" x14ac:dyDescent="0.25">
      <c r="A1583" s="805">
        <v>9</v>
      </c>
      <c r="B1583" s="805"/>
      <c r="C1583" s="806"/>
      <c r="D1583" s="806" t="s">
        <v>308</v>
      </c>
      <c r="E1583" s="806" t="s">
        <v>303</v>
      </c>
      <c r="F1583" s="806" t="s">
        <v>620</v>
      </c>
      <c r="G1583" s="806"/>
      <c r="H1583" s="806"/>
      <c r="I1583" s="805" t="s">
        <v>336</v>
      </c>
      <c r="J1583" s="806" t="s">
        <v>337</v>
      </c>
      <c r="K1583" s="757">
        <v>44566</v>
      </c>
      <c r="L1583" s="757">
        <v>45170</v>
      </c>
      <c r="M1583" s="726">
        <v>46265</v>
      </c>
      <c r="N1583" s="807">
        <v>3.0027397260273974</v>
      </c>
      <c r="O1583" s="805">
        <v>59</v>
      </c>
      <c r="P1583" s="805" t="s">
        <v>293</v>
      </c>
      <c r="Q1583" s="808">
        <v>41813.1</v>
      </c>
      <c r="R1583" s="760">
        <v>46935</v>
      </c>
      <c r="S1583" s="122" t="s">
        <v>777</v>
      </c>
      <c r="T1583" s="122"/>
      <c r="U1583" s="246"/>
      <c r="V1583" s="247"/>
    </row>
    <row r="1584" spans="1:22" x14ac:dyDescent="0.25">
      <c r="A1584" s="805">
        <v>10</v>
      </c>
      <c r="B1584" s="805"/>
      <c r="C1584" s="806"/>
      <c r="D1584" s="806" t="s">
        <v>340</v>
      </c>
      <c r="E1584" s="806" t="s">
        <v>303</v>
      </c>
      <c r="F1584" s="806" t="s">
        <v>620</v>
      </c>
      <c r="G1584" s="806"/>
      <c r="H1584" s="806"/>
      <c r="I1584" s="805" t="s">
        <v>304</v>
      </c>
      <c r="J1584" s="806" t="s">
        <v>305</v>
      </c>
      <c r="K1584" s="757">
        <v>44571</v>
      </c>
      <c r="L1584" s="757">
        <v>45170</v>
      </c>
      <c r="M1584" s="726">
        <v>46265</v>
      </c>
      <c r="N1584" s="807">
        <v>3.0027397260273974</v>
      </c>
      <c r="O1584" s="805">
        <v>52</v>
      </c>
      <c r="P1584" s="805" t="s">
        <v>293</v>
      </c>
      <c r="Q1584" s="808">
        <v>4013.1</v>
      </c>
      <c r="R1584" s="760">
        <v>46935</v>
      </c>
      <c r="S1584" s="122" t="s">
        <v>777</v>
      </c>
      <c r="T1584" s="122"/>
      <c r="U1584" s="246"/>
      <c r="V1584" s="247"/>
    </row>
    <row r="1585" spans="1:22" x14ac:dyDescent="0.25">
      <c r="A1585" s="805">
        <v>11</v>
      </c>
      <c r="B1585" s="805"/>
      <c r="C1585" s="806"/>
      <c r="D1585" s="806" t="s">
        <v>343</v>
      </c>
      <c r="E1585" s="806" t="s">
        <v>303</v>
      </c>
      <c r="F1585" s="806" t="s">
        <v>611</v>
      </c>
      <c r="G1585" s="806" t="s">
        <v>612</v>
      </c>
      <c r="H1585" s="806" t="s">
        <v>616</v>
      </c>
      <c r="I1585" s="805" t="s">
        <v>304</v>
      </c>
      <c r="J1585" s="806" t="s">
        <v>316</v>
      </c>
      <c r="K1585" s="757">
        <v>44571</v>
      </c>
      <c r="L1585" s="757">
        <v>45170</v>
      </c>
      <c r="M1585" s="726">
        <v>46265</v>
      </c>
      <c r="N1585" s="807">
        <v>3.0027397260273974</v>
      </c>
      <c r="O1585" s="805">
        <v>63</v>
      </c>
      <c r="P1585" s="805" t="s">
        <v>293</v>
      </c>
      <c r="Q1585" s="808">
        <v>23286.69</v>
      </c>
      <c r="R1585" s="760">
        <v>46935</v>
      </c>
      <c r="S1585" s="122" t="s">
        <v>777</v>
      </c>
      <c r="T1585" s="122"/>
      <c r="U1585" s="246"/>
      <c r="V1585" s="247"/>
    </row>
    <row r="1586" spans="1:22" x14ac:dyDescent="0.25">
      <c r="A1586" s="805">
        <v>12</v>
      </c>
      <c r="B1586" s="805"/>
      <c r="C1586" s="806"/>
      <c r="D1586" s="806" t="s">
        <v>346</v>
      </c>
      <c r="E1586" s="806" t="s">
        <v>303</v>
      </c>
      <c r="F1586" s="806" t="s">
        <v>611</v>
      </c>
      <c r="G1586" s="806" t="s">
        <v>612</v>
      </c>
      <c r="H1586" s="806"/>
      <c r="I1586" s="805" t="s">
        <v>304</v>
      </c>
      <c r="J1586" s="806" t="s">
        <v>333</v>
      </c>
      <c r="K1586" s="757">
        <v>44608</v>
      </c>
      <c r="L1586" s="757">
        <v>45170</v>
      </c>
      <c r="M1586" s="726">
        <v>46265</v>
      </c>
      <c r="N1586" s="807">
        <v>3.0027397260273974</v>
      </c>
      <c r="O1586" s="805">
        <v>66</v>
      </c>
      <c r="P1586" s="805" t="s">
        <v>293</v>
      </c>
      <c r="Q1586" s="808">
        <v>27008.1</v>
      </c>
      <c r="R1586" s="760">
        <v>46935</v>
      </c>
      <c r="S1586" s="122" t="s">
        <v>777</v>
      </c>
      <c r="T1586" s="122"/>
      <c r="U1586" s="246"/>
      <c r="V1586" s="247"/>
    </row>
    <row r="1587" spans="1:22" x14ac:dyDescent="0.25">
      <c r="A1587" s="805">
        <v>13</v>
      </c>
      <c r="B1587" s="805"/>
      <c r="C1587" s="806"/>
      <c r="D1587" s="806" t="s">
        <v>349</v>
      </c>
      <c r="E1587" s="806" t="s">
        <v>303</v>
      </c>
      <c r="F1587" s="806" t="s">
        <v>620</v>
      </c>
      <c r="G1587" s="806"/>
      <c r="H1587" s="806"/>
      <c r="I1587" s="805" t="s">
        <v>304</v>
      </c>
      <c r="J1587" s="806" t="s">
        <v>333</v>
      </c>
      <c r="K1587" s="757">
        <v>44816</v>
      </c>
      <c r="L1587" s="757">
        <v>45170</v>
      </c>
      <c r="M1587" s="726">
        <v>46265</v>
      </c>
      <c r="N1587" s="807">
        <v>3.0027397260273974</v>
      </c>
      <c r="O1587" s="805">
        <v>55</v>
      </c>
      <c r="P1587" s="805" t="s">
        <v>293</v>
      </c>
      <c r="Q1587" s="808">
        <v>15983.099999999999</v>
      </c>
      <c r="R1587" s="760">
        <v>46935</v>
      </c>
      <c r="S1587" s="122" t="s">
        <v>777</v>
      </c>
      <c r="T1587" s="122"/>
      <c r="U1587" s="246"/>
      <c r="V1587" s="247"/>
    </row>
    <row r="1588" spans="1:22" x14ac:dyDescent="0.25">
      <c r="A1588" s="805">
        <v>14</v>
      </c>
      <c r="B1588" s="805"/>
      <c r="C1588" s="806"/>
      <c r="D1588" s="806" t="s">
        <v>352</v>
      </c>
      <c r="E1588" s="806" t="s">
        <v>303</v>
      </c>
      <c r="F1588" s="806" t="s">
        <v>611</v>
      </c>
      <c r="G1588" s="806" t="s">
        <v>612</v>
      </c>
      <c r="H1588" s="806"/>
      <c r="I1588" s="805" t="s">
        <v>304</v>
      </c>
      <c r="J1588" s="806" t="s">
        <v>333</v>
      </c>
      <c r="K1588" s="757">
        <v>44809</v>
      </c>
      <c r="L1588" s="757">
        <v>45170</v>
      </c>
      <c r="M1588" s="726">
        <v>46265</v>
      </c>
      <c r="N1588" s="807">
        <v>3.0027397260273974</v>
      </c>
      <c r="O1588" s="805">
        <v>38</v>
      </c>
      <c r="P1588" s="805" t="s">
        <v>293</v>
      </c>
      <c r="Q1588" s="808">
        <v>15983.099999999999</v>
      </c>
      <c r="R1588" s="760">
        <v>46935</v>
      </c>
      <c r="S1588" s="122" t="s">
        <v>777</v>
      </c>
      <c r="T1588" s="122"/>
      <c r="U1588" s="246"/>
      <c r="V1588" s="247"/>
    </row>
    <row r="1589" spans="1:22" x14ac:dyDescent="0.25">
      <c r="A1589" s="805">
        <v>15</v>
      </c>
      <c r="B1589" s="805"/>
      <c r="C1589" s="806"/>
      <c r="D1589" s="806" t="s">
        <v>355</v>
      </c>
      <c r="E1589" s="806" t="s">
        <v>303</v>
      </c>
      <c r="F1589" s="806" t="s">
        <v>620</v>
      </c>
      <c r="G1589" s="806"/>
      <c r="H1589" s="806"/>
      <c r="I1589" s="805" t="s">
        <v>304</v>
      </c>
      <c r="J1589" s="806" t="s">
        <v>356</v>
      </c>
      <c r="K1589" s="757">
        <v>44831</v>
      </c>
      <c r="L1589" s="757">
        <v>45170</v>
      </c>
      <c r="M1589" s="726">
        <v>46265</v>
      </c>
      <c r="N1589" s="807">
        <v>3.0027397260273974</v>
      </c>
      <c r="O1589" s="805">
        <v>39</v>
      </c>
      <c r="P1589" s="805" t="s">
        <v>293</v>
      </c>
      <c r="Q1589" s="808">
        <v>15983.099999999999</v>
      </c>
      <c r="R1589" s="760">
        <v>46935</v>
      </c>
      <c r="S1589" s="122" t="s">
        <v>777</v>
      </c>
      <c r="T1589" s="122"/>
      <c r="U1589" s="246"/>
      <c r="V1589" s="247"/>
    </row>
    <row r="1590" spans="1:22" x14ac:dyDescent="0.25">
      <c r="A1590" s="805">
        <v>16</v>
      </c>
      <c r="B1590" s="805"/>
      <c r="C1590" s="806"/>
      <c r="D1590" s="806" t="s">
        <v>359</v>
      </c>
      <c r="E1590" s="806" t="s">
        <v>303</v>
      </c>
      <c r="F1590" s="806" t="s">
        <v>620</v>
      </c>
      <c r="G1590" s="806"/>
      <c r="H1590" s="806"/>
      <c r="I1590" s="805" t="s">
        <v>304</v>
      </c>
      <c r="J1590" s="806" t="s">
        <v>333</v>
      </c>
      <c r="K1590" s="757">
        <v>44970</v>
      </c>
      <c r="L1590" s="757">
        <v>45170</v>
      </c>
      <c r="M1590" s="726">
        <v>46265</v>
      </c>
      <c r="N1590" s="807">
        <v>3.0027397260273974</v>
      </c>
      <c r="O1590" s="805">
        <v>39</v>
      </c>
      <c r="P1590" s="805" t="s">
        <v>293</v>
      </c>
      <c r="Q1590" s="808">
        <v>12833.1</v>
      </c>
      <c r="R1590" s="760">
        <v>46935</v>
      </c>
      <c r="S1590" s="122" t="s">
        <v>777</v>
      </c>
      <c r="T1590" s="122"/>
      <c r="U1590" s="246"/>
      <c r="V1590" s="247"/>
    </row>
    <row r="1591" spans="1:22" x14ac:dyDescent="0.25">
      <c r="A1591" s="805">
        <v>17</v>
      </c>
      <c r="B1591" s="805"/>
      <c r="C1591" s="806"/>
      <c r="D1591" s="806" t="s">
        <v>362</v>
      </c>
      <c r="E1591" s="806" t="s">
        <v>303</v>
      </c>
      <c r="F1591" s="806" t="s">
        <v>620</v>
      </c>
      <c r="G1591" s="806"/>
      <c r="H1591" s="806"/>
      <c r="I1591" s="805" t="s">
        <v>304</v>
      </c>
      <c r="J1591" s="806" t="s">
        <v>305</v>
      </c>
      <c r="K1591" s="757">
        <v>45152</v>
      </c>
      <c r="L1591" s="757">
        <v>45170</v>
      </c>
      <c r="M1591" s="726">
        <v>46265</v>
      </c>
      <c r="N1591" s="807">
        <v>3.0027397260273974</v>
      </c>
      <c r="O1591" s="805">
        <v>45</v>
      </c>
      <c r="P1591" s="805" t="s">
        <v>293</v>
      </c>
      <c r="Q1591" s="400">
        <v>17483.099999999999</v>
      </c>
      <c r="R1591" s="760">
        <v>46935</v>
      </c>
      <c r="S1591" s="122" t="s">
        <v>777</v>
      </c>
      <c r="T1591" s="122"/>
      <c r="U1591" s="246"/>
      <c r="V1591" s="247"/>
    </row>
    <row r="1592" spans="1:22" x14ac:dyDescent="0.25">
      <c r="A1592" s="805">
        <v>18</v>
      </c>
      <c r="B1592" s="805"/>
      <c r="C1592" s="806"/>
      <c r="D1592" s="806" t="s">
        <v>359</v>
      </c>
      <c r="E1592" s="806" t="s">
        <v>303</v>
      </c>
      <c r="F1592" s="806" t="s">
        <v>611</v>
      </c>
      <c r="G1592" s="806" t="s">
        <v>612</v>
      </c>
      <c r="H1592" s="806" t="s">
        <v>616</v>
      </c>
      <c r="I1592" s="805" t="s">
        <v>304</v>
      </c>
      <c r="J1592" s="806" t="s">
        <v>333</v>
      </c>
      <c r="K1592" s="757">
        <v>45236</v>
      </c>
      <c r="L1592" s="809">
        <v>45236</v>
      </c>
      <c r="M1592" s="726">
        <v>46265</v>
      </c>
      <c r="N1592" s="807">
        <v>2.8219178082191783</v>
      </c>
      <c r="O1592" s="805">
        <v>37</v>
      </c>
      <c r="P1592" s="805" t="s">
        <v>293</v>
      </c>
      <c r="Q1592" s="808">
        <v>15038.099999999999</v>
      </c>
      <c r="R1592" s="760">
        <v>46935</v>
      </c>
      <c r="S1592" s="122" t="s">
        <v>777</v>
      </c>
      <c r="T1592" s="122"/>
      <c r="U1592" s="246"/>
      <c r="V1592" s="247"/>
    </row>
    <row r="1593" spans="1:22" x14ac:dyDescent="0.25">
      <c r="A1593" s="805">
        <v>19</v>
      </c>
      <c r="B1593" s="805"/>
      <c r="C1593" s="806"/>
      <c r="D1593" s="806" t="s">
        <v>367</v>
      </c>
      <c r="E1593" s="806" t="s">
        <v>303</v>
      </c>
      <c r="F1593" s="806" t="s">
        <v>611</v>
      </c>
      <c r="G1593" s="806" t="s">
        <v>612</v>
      </c>
      <c r="H1593" s="806"/>
      <c r="I1593" s="805" t="s">
        <v>304</v>
      </c>
      <c r="J1593" s="806" t="s">
        <v>368</v>
      </c>
      <c r="K1593" s="757">
        <v>45411</v>
      </c>
      <c r="L1593" s="809">
        <v>45411</v>
      </c>
      <c r="M1593" s="726">
        <v>46265</v>
      </c>
      <c r="N1593" s="807">
        <v>2.3424657534246576</v>
      </c>
      <c r="O1593" s="805">
        <v>59</v>
      </c>
      <c r="P1593" s="805" t="s">
        <v>293</v>
      </c>
      <c r="Q1593" s="808">
        <v>41183.1</v>
      </c>
      <c r="R1593" s="760">
        <v>46935</v>
      </c>
      <c r="S1593" s="122" t="s">
        <v>777</v>
      </c>
      <c r="T1593" s="122"/>
      <c r="U1593" s="246"/>
      <c r="V1593" s="247"/>
    </row>
    <row r="1594" spans="1:22" x14ac:dyDescent="0.25">
      <c r="A1594" s="805">
        <v>20</v>
      </c>
      <c r="B1594" s="805"/>
      <c r="C1594" s="806"/>
      <c r="D1594" s="806" t="s">
        <v>371</v>
      </c>
      <c r="E1594" s="806" t="s">
        <v>303</v>
      </c>
      <c r="F1594" s="806" t="s">
        <v>611</v>
      </c>
      <c r="G1594" s="806"/>
      <c r="H1594" s="806" t="s">
        <v>621</v>
      </c>
      <c r="I1594" s="805" t="s">
        <v>304</v>
      </c>
      <c r="J1594" s="806" t="s">
        <v>333</v>
      </c>
      <c r="K1594" s="757">
        <v>45454</v>
      </c>
      <c r="L1594" s="809">
        <v>45454</v>
      </c>
      <c r="M1594" s="726">
        <v>46265</v>
      </c>
      <c r="N1594" s="807">
        <v>2.2246575342465755</v>
      </c>
      <c r="O1594" s="805">
        <v>38</v>
      </c>
      <c r="P1594" s="805" t="s">
        <v>293</v>
      </c>
      <c r="Q1594" s="808">
        <v>21023.1</v>
      </c>
      <c r="R1594" s="760">
        <v>46935</v>
      </c>
      <c r="S1594" s="122" t="s">
        <v>777</v>
      </c>
      <c r="T1594" s="122"/>
      <c r="U1594" s="246"/>
      <c r="V1594" s="247"/>
    </row>
    <row r="1595" spans="1:22" x14ac:dyDescent="0.25">
      <c r="A1595" s="805">
        <v>21</v>
      </c>
      <c r="B1595" s="805"/>
      <c r="C1595" s="806"/>
      <c r="D1595" s="806" t="s">
        <v>374</v>
      </c>
      <c r="E1595" s="806" t="s">
        <v>303</v>
      </c>
      <c r="F1595" s="806" t="s">
        <v>620</v>
      </c>
      <c r="G1595" s="806"/>
      <c r="H1595" s="806"/>
      <c r="I1595" s="805" t="s">
        <v>304</v>
      </c>
      <c r="J1595" s="806" t="s">
        <v>333</v>
      </c>
      <c r="K1595" s="757">
        <v>45600</v>
      </c>
      <c r="L1595" s="809">
        <v>45600</v>
      </c>
      <c r="M1595" s="726">
        <v>46265</v>
      </c>
      <c r="N1595" s="807">
        <v>1.8246575342465754</v>
      </c>
      <c r="O1595" s="805">
        <v>65</v>
      </c>
      <c r="P1595" s="805" t="s">
        <v>293</v>
      </c>
      <c r="Q1595" s="808">
        <v>26693.1</v>
      </c>
      <c r="R1595" s="760">
        <v>46935</v>
      </c>
      <c r="S1595" s="122" t="s">
        <v>777</v>
      </c>
      <c r="T1595" s="122"/>
      <c r="U1595" s="246"/>
      <c r="V1595" s="247"/>
    </row>
    <row r="1596" spans="1:22" x14ac:dyDescent="0.25">
      <c r="A1596" s="805">
        <v>22</v>
      </c>
      <c r="B1596" s="805"/>
      <c r="C1596" s="806"/>
      <c r="D1596" s="806" t="s">
        <v>380</v>
      </c>
      <c r="E1596" s="806" t="s">
        <v>303</v>
      </c>
      <c r="F1596" s="806" t="s">
        <v>611</v>
      </c>
      <c r="G1596" s="806" t="s">
        <v>612</v>
      </c>
      <c r="H1596" s="806" t="s">
        <v>616</v>
      </c>
      <c r="I1596" s="805" t="s">
        <v>304</v>
      </c>
      <c r="J1596" s="806" t="s">
        <v>309</v>
      </c>
      <c r="K1596" s="757">
        <v>45677</v>
      </c>
      <c r="L1596" s="809">
        <v>45677</v>
      </c>
      <c r="M1596" s="726">
        <v>46265</v>
      </c>
      <c r="N1596" s="807">
        <v>1.6136986301369862</v>
      </c>
      <c r="O1596" s="805">
        <v>65</v>
      </c>
      <c r="P1596" s="805" t="s">
        <v>293</v>
      </c>
      <c r="Q1596" s="808">
        <v>31733.1</v>
      </c>
      <c r="R1596" s="760">
        <v>46935</v>
      </c>
      <c r="S1596" s="122" t="s">
        <v>777</v>
      </c>
      <c r="T1596" s="122"/>
      <c r="U1596" s="246"/>
      <c r="V1596" s="247"/>
    </row>
    <row r="1597" spans="1:22" x14ac:dyDescent="0.25">
      <c r="A1597" s="805">
        <v>23</v>
      </c>
      <c r="B1597" s="805"/>
      <c r="C1597" s="806"/>
      <c r="D1597" s="806" t="s">
        <v>384</v>
      </c>
      <c r="E1597" s="806" t="s">
        <v>303</v>
      </c>
      <c r="F1597" s="806" t="s">
        <v>611</v>
      </c>
      <c r="G1597" s="806"/>
      <c r="H1597" s="806"/>
      <c r="I1597" s="805" t="s">
        <v>304</v>
      </c>
      <c r="J1597" s="806" t="s">
        <v>333</v>
      </c>
      <c r="K1597" s="757">
        <v>45831</v>
      </c>
      <c r="L1597" s="809">
        <v>45831</v>
      </c>
      <c r="M1597" s="726">
        <v>46265</v>
      </c>
      <c r="N1597" s="807">
        <v>1.1917808219178083</v>
      </c>
      <c r="O1597" s="805">
        <v>40</v>
      </c>
      <c r="P1597" s="805" t="s">
        <v>293</v>
      </c>
      <c r="Q1597" s="808">
        <v>19133.099999999999</v>
      </c>
      <c r="R1597" s="760">
        <v>46935</v>
      </c>
      <c r="S1597" s="122" t="s">
        <v>777</v>
      </c>
      <c r="T1597" s="122"/>
      <c r="U1597" s="246"/>
      <c r="V1597" s="247"/>
    </row>
    <row r="1598" spans="1:22" x14ac:dyDescent="0.25">
      <c r="A1598" s="805">
        <v>24</v>
      </c>
      <c r="B1598" s="391"/>
      <c r="C1598" s="806"/>
      <c r="D1598" s="806" t="s">
        <v>386</v>
      </c>
      <c r="E1598" s="806" t="s">
        <v>303</v>
      </c>
      <c r="F1598" s="806" t="s">
        <v>620</v>
      </c>
      <c r="G1598" s="806"/>
      <c r="H1598" s="806"/>
      <c r="I1598" s="805" t="s">
        <v>304</v>
      </c>
      <c r="J1598" s="806" t="s">
        <v>333</v>
      </c>
      <c r="K1598" s="757">
        <v>45887</v>
      </c>
      <c r="L1598" s="809">
        <v>45887</v>
      </c>
      <c r="M1598" s="726">
        <v>46265</v>
      </c>
      <c r="N1598" s="807">
        <v>1.0383561643835617</v>
      </c>
      <c r="O1598" s="805"/>
      <c r="P1598" s="805" t="s">
        <v>293</v>
      </c>
      <c r="Q1598" s="808">
        <v>14033.1</v>
      </c>
      <c r="R1598" s="760">
        <v>46935</v>
      </c>
      <c r="S1598" s="122" t="s">
        <v>777</v>
      </c>
      <c r="T1598" s="122"/>
      <c r="U1598" s="246"/>
      <c r="V1598" s="247"/>
    </row>
    <row r="1599" spans="1:22" x14ac:dyDescent="0.25">
      <c r="A1599" s="805">
        <v>25</v>
      </c>
      <c r="B1599" s="391"/>
      <c r="C1599" s="806"/>
      <c r="D1599" s="806" t="s">
        <v>388</v>
      </c>
      <c r="E1599" s="806" t="s">
        <v>303</v>
      </c>
      <c r="F1599" s="806" t="s">
        <v>620</v>
      </c>
      <c r="G1599" s="806"/>
      <c r="H1599" s="806"/>
      <c r="I1599" s="805" t="s">
        <v>389</v>
      </c>
      <c r="J1599" s="806" t="s">
        <v>333</v>
      </c>
      <c r="K1599" s="757">
        <v>45873</v>
      </c>
      <c r="L1599" s="809">
        <v>45873</v>
      </c>
      <c r="M1599" s="726">
        <v>46265</v>
      </c>
      <c r="N1599" s="807">
        <v>1.0767123287671232</v>
      </c>
      <c r="O1599" s="805"/>
      <c r="P1599" s="805" t="s">
        <v>293</v>
      </c>
      <c r="Q1599" s="808">
        <v>19133.099999999999</v>
      </c>
      <c r="R1599" s="760">
        <v>46935</v>
      </c>
      <c r="S1599" s="122" t="s">
        <v>777</v>
      </c>
      <c r="T1599" s="122"/>
      <c r="U1599" s="246"/>
      <c r="V1599" s="247"/>
    </row>
    <row r="1600" spans="1:22" x14ac:dyDescent="0.25">
      <c r="A1600" s="805">
        <v>26</v>
      </c>
      <c r="B1600" s="391"/>
      <c r="C1600" s="806"/>
      <c r="D1600" s="806" t="s">
        <v>391</v>
      </c>
      <c r="E1600" s="806" t="s">
        <v>303</v>
      </c>
      <c r="F1600" s="806" t="s">
        <v>620</v>
      </c>
      <c r="G1600" s="806"/>
      <c r="H1600" s="806"/>
      <c r="I1600" s="805" t="s">
        <v>304</v>
      </c>
      <c r="J1600" s="806" t="s">
        <v>333</v>
      </c>
      <c r="K1600" s="757">
        <v>45901</v>
      </c>
      <c r="L1600" s="809">
        <v>45901</v>
      </c>
      <c r="M1600" s="726">
        <v>46265</v>
      </c>
      <c r="N1600" s="807">
        <v>1</v>
      </c>
      <c r="O1600" s="805"/>
      <c r="P1600" s="805" t="s">
        <v>293</v>
      </c>
      <c r="Q1600" s="808">
        <v>10943.1</v>
      </c>
      <c r="R1600" s="760">
        <v>46935</v>
      </c>
      <c r="S1600" s="122" t="s">
        <v>777</v>
      </c>
      <c r="T1600" s="122"/>
      <c r="U1600" s="246"/>
      <c r="V1600" s="247"/>
    </row>
    <row r="1601" spans="1:22" x14ac:dyDescent="0.25">
      <c r="A1601" s="805">
        <v>27</v>
      </c>
      <c r="B1601" s="391"/>
      <c r="C1601" s="806"/>
      <c r="D1601" s="806" t="s">
        <v>395</v>
      </c>
      <c r="E1601" s="806" t="s">
        <v>303</v>
      </c>
      <c r="F1601" s="806" t="s">
        <v>611</v>
      </c>
      <c r="G1601" s="806"/>
      <c r="H1601" s="806" t="s">
        <v>616</v>
      </c>
      <c r="I1601" s="805" t="s">
        <v>304</v>
      </c>
      <c r="J1601" s="806" t="s">
        <v>333</v>
      </c>
      <c r="K1601" s="757">
        <v>45978</v>
      </c>
      <c r="L1601" s="809">
        <v>45978</v>
      </c>
      <c r="M1601" s="726">
        <v>46265</v>
      </c>
      <c r="N1601" s="807">
        <v>0.78904109589041094</v>
      </c>
      <c r="O1601" s="805"/>
      <c r="P1601" s="805" t="s">
        <v>293</v>
      </c>
      <c r="Q1601" s="808">
        <v>16613.099999999999</v>
      </c>
      <c r="R1601" s="760">
        <v>46935</v>
      </c>
      <c r="S1601" s="122" t="s">
        <v>777</v>
      </c>
      <c r="T1601" s="122"/>
      <c r="U1601" s="246"/>
      <c r="V1601" s="247"/>
    </row>
    <row r="1602" spans="1:22" x14ac:dyDescent="0.25">
      <c r="A1602" s="805">
        <v>28</v>
      </c>
      <c r="B1602" s="391"/>
      <c r="C1602" s="806"/>
      <c r="D1602" s="806" t="s">
        <v>397</v>
      </c>
      <c r="E1602" s="806" t="s">
        <v>303</v>
      </c>
      <c r="F1602" s="806" t="s">
        <v>620</v>
      </c>
      <c r="G1602" s="806"/>
      <c r="H1602" s="806"/>
      <c r="I1602" s="805" t="s">
        <v>304</v>
      </c>
      <c r="J1602" s="806" t="s">
        <v>333</v>
      </c>
      <c r="K1602" s="757">
        <v>46006</v>
      </c>
      <c r="L1602" s="809">
        <v>46006</v>
      </c>
      <c r="M1602" s="726">
        <v>46265</v>
      </c>
      <c r="N1602" s="807">
        <v>0.71232876712328763</v>
      </c>
      <c r="O1602" s="805"/>
      <c r="P1602" s="805" t="s">
        <v>293</v>
      </c>
      <c r="Q1602" s="808">
        <v>19133.099999999999</v>
      </c>
      <c r="R1602" s="760">
        <v>46935</v>
      </c>
      <c r="S1602" s="122" t="s">
        <v>777</v>
      </c>
      <c r="T1602" s="122"/>
      <c r="U1602" s="246"/>
      <c r="V1602" s="247"/>
    </row>
    <row r="1603" spans="1:22" x14ac:dyDescent="0.25">
      <c r="A1603" s="805">
        <v>29</v>
      </c>
      <c r="B1603" s="391"/>
      <c r="C1603" s="806"/>
      <c r="D1603" s="806" t="s">
        <v>399</v>
      </c>
      <c r="E1603" s="806" t="s">
        <v>303</v>
      </c>
      <c r="F1603" s="806" t="s">
        <v>620</v>
      </c>
      <c r="G1603" s="806"/>
      <c r="H1603" s="806"/>
      <c r="I1603" s="805" t="s">
        <v>304</v>
      </c>
      <c r="J1603" s="806" t="s">
        <v>356</v>
      </c>
      <c r="K1603" s="757">
        <v>46006</v>
      </c>
      <c r="L1603" s="809">
        <v>46006</v>
      </c>
      <c r="M1603" s="726">
        <v>46265</v>
      </c>
      <c r="N1603" s="807">
        <v>0.71232876712328763</v>
      </c>
      <c r="O1603" s="805"/>
      <c r="P1603" s="805" t="s">
        <v>293</v>
      </c>
      <c r="Q1603" s="808">
        <v>12833.1</v>
      </c>
      <c r="R1603" s="760">
        <v>46935</v>
      </c>
      <c r="S1603" s="122" t="s">
        <v>777</v>
      </c>
      <c r="T1603" s="122"/>
      <c r="U1603" s="246"/>
      <c r="V1603" s="247"/>
    </row>
    <row r="1604" spans="1:22" x14ac:dyDescent="0.25">
      <c r="A1604" s="805">
        <v>30</v>
      </c>
      <c r="B1604" s="422"/>
      <c r="C1604" s="806"/>
      <c r="D1604" s="810" t="s">
        <v>381</v>
      </c>
      <c r="E1604" s="806"/>
      <c r="F1604" s="806" t="s">
        <v>611</v>
      </c>
      <c r="G1604" s="806" t="s">
        <v>612</v>
      </c>
      <c r="H1604" s="806" t="s">
        <v>616</v>
      </c>
      <c r="I1604" s="805"/>
      <c r="J1604" s="810" t="s">
        <v>309</v>
      </c>
      <c r="K1604" s="757">
        <v>46055</v>
      </c>
      <c r="L1604" s="809">
        <v>46055</v>
      </c>
      <c r="M1604" s="726">
        <v>46265</v>
      </c>
      <c r="N1604" s="807">
        <v>0.57808219178082187</v>
      </c>
      <c r="O1604" s="805"/>
      <c r="P1604" s="805" t="s">
        <v>293</v>
      </c>
      <c r="Q1604" s="808">
        <v>12833.1</v>
      </c>
      <c r="R1604" s="760">
        <v>46935</v>
      </c>
      <c r="S1604" s="122" t="s">
        <v>777</v>
      </c>
      <c r="T1604" s="122"/>
      <c r="U1604" s="246"/>
      <c r="V1604" s="247"/>
    </row>
    <row r="1605" spans="1:22" x14ac:dyDescent="0.25">
      <c r="A1605" s="805">
        <v>31</v>
      </c>
      <c r="B1605" s="422"/>
      <c r="C1605" s="811"/>
      <c r="D1605" s="810" t="s">
        <v>352</v>
      </c>
      <c r="E1605" s="755"/>
      <c r="F1605" s="806" t="s">
        <v>611</v>
      </c>
      <c r="G1605" s="806" t="s">
        <v>612</v>
      </c>
      <c r="H1605" s="806" t="s">
        <v>616</v>
      </c>
      <c r="I1605" s="756"/>
      <c r="J1605" s="810" t="s">
        <v>356</v>
      </c>
      <c r="K1605" s="757">
        <v>46083</v>
      </c>
      <c r="L1605" s="809">
        <v>46083</v>
      </c>
      <c r="M1605" s="726">
        <v>46265</v>
      </c>
      <c r="N1605" s="807">
        <v>0.50136986301369868</v>
      </c>
      <c r="O1605" s="755"/>
      <c r="P1605" s="805" t="s">
        <v>293</v>
      </c>
      <c r="Q1605" s="808">
        <v>12833.1</v>
      </c>
      <c r="R1605" s="760">
        <v>46935</v>
      </c>
      <c r="S1605" s="122" t="s">
        <v>777</v>
      </c>
      <c r="T1605" s="122"/>
      <c r="U1605" s="246"/>
      <c r="V1605" s="247"/>
    </row>
    <row r="1606" spans="1:22" x14ac:dyDescent="0.25">
      <c r="A1606" s="805">
        <v>32</v>
      </c>
      <c r="B1606" s="422"/>
      <c r="C1606" s="806"/>
      <c r="D1606" s="810" t="s">
        <v>414</v>
      </c>
      <c r="E1606" s="755"/>
      <c r="F1606" s="806" t="s">
        <v>620</v>
      </c>
      <c r="G1606" s="755"/>
      <c r="H1606" s="755"/>
      <c r="I1606" s="756"/>
      <c r="J1606" s="810" t="s">
        <v>333</v>
      </c>
      <c r="K1606" s="757">
        <v>46104</v>
      </c>
      <c r="L1606" s="809">
        <v>46104</v>
      </c>
      <c r="M1606" s="726">
        <v>46265</v>
      </c>
      <c r="N1606" s="807">
        <v>0.44383561643835617</v>
      </c>
      <c r="O1606" s="812"/>
      <c r="P1606" s="805" t="s">
        <v>293</v>
      </c>
      <c r="Q1606" s="808">
        <v>12833.1</v>
      </c>
      <c r="R1606" s="760">
        <v>46935</v>
      </c>
      <c r="S1606" s="122" t="s">
        <v>777</v>
      </c>
      <c r="T1606" s="122"/>
      <c r="U1606" s="246"/>
      <c r="V1606" s="247"/>
    </row>
    <row r="1607" spans="1:22" x14ac:dyDescent="0.25">
      <c r="A1607" s="805">
        <v>33</v>
      </c>
      <c r="B1607" s="422"/>
      <c r="C1607" s="806"/>
      <c r="D1607" s="806" t="s">
        <v>648</v>
      </c>
      <c r="E1607" s="755"/>
      <c r="F1607" s="806"/>
      <c r="G1607" s="755"/>
      <c r="H1607" s="755"/>
      <c r="I1607" s="756"/>
      <c r="J1607" s="806" t="s">
        <v>650</v>
      </c>
      <c r="K1607" s="757">
        <v>46155</v>
      </c>
      <c r="L1607" s="809"/>
      <c r="M1607" s="726"/>
      <c r="N1607" s="807">
        <v>2.7397260273972603E-3</v>
      </c>
      <c r="O1607" s="812"/>
      <c r="P1607" s="805" t="s">
        <v>293</v>
      </c>
      <c r="Q1607" s="808">
        <v>12833.1</v>
      </c>
      <c r="R1607" s="760">
        <v>46935</v>
      </c>
      <c r="S1607" s="122" t="s">
        <v>777</v>
      </c>
      <c r="T1607" s="122"/>
      <c r="U1607" s="246"/>
      <c r="V1607" s="247"/>
    </row>
    <row r="1608" spans="1:22" x14ac:dyDescent="0.25">
      <c r="A1608" s="805">
        <v>34</v>
      </c>
      <c r="B1608" s="422"/>
      <c r="C1608" s="806"/>
      <c r="D1608" s="806" t="s">
        <v>649</v>
      </c>
      <c r="E1608" s="755"/>
      <c r="F1608" s="806"/>
      <c r="G1608" s="755"/>
      <c r="H1608" s="755"/>
      <c r="I1608" s="756"/>
      <c r="J1608" s="806" t="s">
        <v>650</v>
      </c>
      <c r="K1608" s="757">
        <v>46132</v>
      </c>
      <c r="L1608" s="809"/>
      <c r="M1608" s="726"/>
      <c r="N1608" s="807">
        <v>2.7397260273972603E-3</v>
      </c>
      <c r="O1608" s="812"/>
      <c r="P1608" s="805" t="s">
        <v>293</v>
      </c>
      <c r="Q1608" s="808">
        <v>12833.1</v>
      </c>
      <c r="R1608" s="760">
        <v>46935</v>
      </c>
      <c r="S1608" s="122" t="s">
        <v>777</v>
      </c>
      <c r="T1608" s="122"/>
      <c r="U1608" s="246"/>
      <c r="V1608" s="247"/>
    </row>
    <row r="1609" spans="1:22" x14ac:dyDescent="0.25">
      <c r="A1609" s="805">
        <v>35</v>
      </c>
      <c r="B1609" s="813"/>
      <c r="C1609" s="811"/>
      <c r="D1609" s="811" t="s">
        <v>416</v>
      </c>
      <c r="E1609" s="755"/>
      <c r="F1609" s="806" t="s">
        <v>611</v>
      </c>
      <c r="G1609" s="755"/>
      <c r="H1609" s="755"/>
      <c r="I1609" s="756"/>
      <c r="J1609" s="755"/>
      <c r="K1609" s="757">
        <v>46211</v>
      </c>
      <c r="L1609" s="809"/>
      <c r="M1609" s="726"/>
      <c r="N1609" s="807"/>
      <c r="O1609" s="812"/>
      <c r="P1609" s="805" t="s">
        <v>293</v>
      </c>
      <c r="Q1609" s="808">
        <v>12833.1</v>
      </c>
      <c r="R1609" s="760">
        <v>46935</v>
      </c>
      <c r="S1609" s="122" t="s">
        <v>777</v>
      </c>
      <c r="T1609" s="122"/>
      <c r="U1609" s="246"/>
      <c r="V1609" s="247"/>
    </row>
    <row r="1610" spans="1:22" x14ac:dyDescent="0.25">
      <c r="A1610" s="796">
        <v>1</v>
      </c>
      <c r="B1610" s="796"/>
      <c r="C1610" s="797"/>
      <c r="D1610" s="797" t="s">
        <v>302</v>
      </c>
      <c r="E1610" s="797" t="s">
        <v>303</v>
      </c>
      <c r="F1610" s="797" t="s">
        <v>611</v>
      </c>
      <c r="G1610" s="797" t="s">
        <v>612</v>
      </c>
      <c r="H1610" s="797"/>
      <c r="I1610" s="796" t="s">
        <v>304</v>
      </c>
      <c r="J1610" s="797" t="s">
        <v>305</v>
      </c>
      <c r="K1610" s="765">
        <v>44566</v>
      </c>
      <c r="L1610" s="765">
        <v>45170</v>
      </c>
      <c r="M1610" s="726">
        <v>46265</v>
      </c>
      <c r="N1610" s="798">
        <v>3.0027397260273974</v>
      </c>
      <c r="O1610" s="796">
        <v>65</v>
      </c>
      <c r="P1610" s="796" t="s">
        <v>293</v>
      </c>
      <c r="Q1610" s="799">
        <v>20393.099999999999</v>
      </c>
      <c r="R1610" s="768">
        <v>47300</v>
      </c>
      <c r="S1610" s="122" t="s">
        <v>777</v>
      </c>
      <c r="T1610" s="423">
        <v>510559.0575</v>
      </c>
      <c r="U1610" s="246"/>
      <c r="V1610" s="247"/>
    </row>
    <row r="1611" spans="1:22" x14ac:dyDescent="0.25">
      <c r="A1611" s="796">
        <v>2</v>
      </c>
      <c r="B1611" s="796"/>
      <c r="C1611" s="797"/>
      <c r="D1611" s="797" t="s">
        <v>308</v>
      </c>
      <c r="E1611" s="797" t="s">
        <v>303</v>
      </c>
      <c r="F1611" s="797" t="s">
        <v>611</v>
      </c>
      <c r="G1611" s="797" t="s">
        <v>612</v>
      </c>
      <c r="H1611" s="797" t="s">
        <v>616</v>
      </c>
      <c r="I1611" s="796" t="s">
        <v>304</v>
      </c>
      <c r="J1611" s="797" t="s">
        <v>309</v>
      </c>
      <c r="K1611" s="765">
        <v>44571</v>
      </c>
      <c r="L1611" s="765">
        <v>45170</v>
      </c>
      <c r="M1611" s="726">
        <v>46265</v>
      </c>
      <c r="N1611" s="798">
        <v>3.0027397260273974</v>
      </c>
      <c r="O1611" s="796">
        <v>68</v>
      </c>
      <c r="P1611" s="796" t="s">
        <v>293</v>
      </c>
      <c r="Q1611" s="799">
        <v>33069.96</v>
      </c>
      <c r="R1611" s="768">
        <v>47300</v>
      </c>
      <c r="S1611" s="122" t="s">
        <v>777</v>
      </c>
      <c r="T1611" s="122"/>
      <c r="U1611" s="246"/>
      <c r="V1611" s="247"/>
    </row>
    <row r="1612" spans="1:22" x14ac:dyDescent="0.25">
      <c r="A1612" s="796">
        <v>3</v>
      </c>
      <c r="B1612" s="796"/>
      <c r="C1612" s="797"/>
      <c r="D1612" s="797" t="s">
        <v>312</v>
      </c>
      <c r="E1612" s="797" t="s">
        <v>303</v>
      </c>
      <c r="F1612" s="797" t="s">
        <v>611</v>
      </c>
      <c r="G1612" s="797" t="s">
        <v>612</v>
      </c>
      <c r="H1612" s="797"/>
      <c r="I1612" s="796" t="s">
        <v>304</v>
      </c>
      <c r="J1612" s="797" t="s">
        <v>305</v>
      </c>
      <c r="K1612" s="765">
        <v>44571</v>
      </c>
      <c r="L1612" s="765">
        <v>45170</v>
      </c>
      <c r="M1612" s="726">
        <v>46265</v>
      </c>
      <c r="N1612" s="798">
        <v>3.0027397260273974</v>
      </c>
      <c r="O1612" s="796">
        <v>68</v>
      </c>
      <c r="P1612" s="796" t="s">
        <v>293</v>
      </c>
      <c r="Q1612" s="799">
        <v>27234.269999999997</v>
      </c>
      <c r="R1612" s="768">
        <v>47300</v>
      </c>
      <c r="S1612" s="122" t="s">
        <v>928</v>
      </c>
      <c r="T1612" s="122"/>
      <c r="U1612" s="246"/>
      <c r="V1612" s="247"/>
    </row>
    <row r="1613" spans="1:22" x14ac:dyDescent="0.25">
      <c r="A1613" s="796">
        <v>4</v>
      </c>
      <c r="B1613" s="796"/>
      <c r="C1613" s="797"/>
      <c r="D1613" s="797" t="s">
        <v>315</v>
      </c>
      <c r="E1613" s="797" t="s">
        <v>303</v>
      </c>
      <c r="F1613" s="797" t="s">
        <v>611</v>
      </c>
      <c r="G1613" s="797" t="s">
        <v>612</v>
      </c>
      <c r="H1613" s="797"/>
      <c r="I1613" s="796" t="s">
        <v>304</v>
      </c>
      <c r="J1613" s="797" t="s">
        <v>316</v>
      </c>
      <c r="K1613" s="765">
        <v>44571</v>
      </c>
      <c r="L1613" s="765">
        <v>45170</v>
      </c>
      <c r="M1613" s="726">
        <v>46265</v>
      </c>
      <c r="N1613" s="798">
        <v>3.0027397260273974</v>
      </c>
      <c r="O1613" s="796">
        <v>68</v>
      </c>
      <c r="P1613" s="796" t="s">
        <v>293</v>
      </c>
      <c r="Q1613" s="799">
        <v>28413</v>
      </c>
      <c r="R1613" s="768">
        <v>47300</v>
      </c>
      <c r="S1613" s="122" t="s">
        <v>777</v>
      </c>
      <c r="T1613" s="122"/>
      <c r="U1613" s="246"/>
      <c r="V1613" s="247"/>
    </row>
    <row r="1614" spans="1:22" x14ac:dyDescent="0.25">
      <c r="A1614" s="796">
        <v>5</v>
      </c>
      <c r="B1614" s="796"/>
      <c r="C1614" s="797"/>
      <c r="D1614" s="797" t="s">
        <v>319</v>
      </c>
      <c r="E1614" s="797" t="s">
        <v>303</v>
      </c>
      <c r="F1614" s="797" t="s">
        <v>611</v>
      </c>
      <c r="G1614" s="797" t="s">
        <v>612</v>
      </c>
      <c r="H1614" s="797" t="s">
        <v>616</v>
      </c>
      <c r="I1614" s="796" t="s">
        <v>304</v>
      </c>
      <c r="J1614" s="797" t="s">
        <v>309</v>
      </c>
      <c r="K1614" s="765">
        <v>44571</v>
      </c>
      <c r="L1614" s="765">
        <v>45170</v>
      </c>
      <c r="M1614" s="726">
        <v>46265</v>
      </c>
      <c r="N1614" s="798">
        <v>3.0027397260273974</v>
      </c>
      <c r="O1614" s="796">
        <v>65</v>
      </c>
      <c r="P1614" s="796" t="s">
        <v>293</v>
      </c>
      <c r="Q1614" s="799">
        <v>13050.449999999999</v>
      </c>
      <c r="R1614" s="768">
        <v>47300</v>
      </c>
      <c r="S1614" s="122" t="s">
        <v>777</v>
      </c>
      <c r="T1614" s="122"/>
      <c r="U1614" s="246"/>
      <c r="V1614" s="247"/>
    </row>
    <row r="1615" spans="1:22" x14ac:dyDescent="0.25">
      <c r="A1615" s="796">
        <v>6</v>
      </c>
      <c r="B1615" s="796"/>
      <c r="C1615" s="797"/>
      <c r="D1615" s="797" t="s">
        <v>325</v>
      </c>
      <c r="E1615" s="797" t="s">
        <v>303</v>
      </c>
      <c r="F1615" s="797" t="s">
        <v>611</v>
      </c>
      <c r="G1615" s="797" t="s">
        <v>612</v>
      </c>
      <c r="H1615" s="797" t="s">
        <v>619</v>
      </c>
      <c r="I1615" s="796" t="s">
        <v>304</v>
      </c>
      <c r="J1615" s="797" t="s">
        <v>305</v>
      </c>
      <c r="K1615" s="765">
        <v>44571</v>
      </c>
      <c r="L1615" s="765">
        <v>45170</v>
      </c>
      <c r="M1615" s="726">
        <v>46265</v>
      </c>
      <c r="N1615" s="798">
        <v>3.0027397260273974</v>
      </c>
      <c r="O1615" s="796">
        <v>60</v>
      </c>
      <c r="P1615" s="796" t="s">
        <v>293</v>
      </c>
      <c r="Q1615" s="799">
        <v>24277.05</v>
      </c>
      <c r="R1615" s="768">
        <v>47300</v>
      </c>
      <c r="S1615" s="122" t="s">
        <v>777</v>
      </c>
      <c r="T1615" s="122"/>
      <c r="U1615" s="246"/>
      <c r="V1615" s="247"/>
    </row>
    <row r="1616" spans="1:22" x14ac:dyDescent="0.25">
      <c r="A1616" s="796">
        <v>7</v>
      </c>
      <c r="B1616" s="796"/>
      <c r="C1616" s="797"/>
      <c r="D1616" s="797" t="s">
        <v>328</v>
      </c>
      <c r="E1616" s="797" t="s">
        <v>303</v>
      </c>
      <c r="F1616" s="797" t="s">
        <v>611</v>
      </c>
      <c r="G1616" s="797" t="s">
        <v>612</v>
      </c>
      <c r="H1616" s="797" t="s">
        <v>621</v>
      </c>
      <c r="I1616" s="796" t="s">
        <v>304</v>
      </c>
      <c r="J1616" s="797" t="s">
        <v>329</v>
      </c>
      <c r="K1616" s="765">
        <v>44571</v>
      </c>
      <c r="L1616" s="765">
        <v>45170</v>
      </c>
      <c r="M1616" s="726">
        <v>46265</v>
      </c>
      <c r="N1616" s="798">
        <v>3.0027397260273974</v>
      </c>
      <c r="O1616" s="796">
        <v>48</v>
      </c>
      <c r="P1616" s="796" t="s">
        <v>293</v>
      </c>
      <c r="Q1616" s="799">
        <v>3352.6772999999998</v>
      </c>
      <c r="R1616" s="768">
        <v>47300</v>
      </c>
      <c r="S1616" s="122" t="s">
        <v>777</v>
      </c>
      <c r="T1616" s="122"/>
      <c r="U1616" s="246"/>
      <c r="V1616" s="247"/>
    </row>
    <row r="1617" spans="1:22" x14ac:dyDescent="0.25">
      <c r="A1617" s="796">
        <v>8</v>
      </c>
      <c r="B1617" s="796"/>
      <c r="C1617" s="797"/>
      <c r="D1617" s="797" t="s">
        <v>332</v>
      </c>
      <c r="E1617" s="797" t="s">
        <v>303</v>
      </c>
      <c r="F1617" s="797" t="s">
        <v>611</v>
      </c>
      <c r="G1617" s="797" t="s">
        <v>612</v>
      </c>
      <c r="H1617" s="797" t="s">
        <v>621</v>
      </c>
      <c r="I1617" s="796" t="s">
        <v>304</v>
      </c>
      <c r="J1617" s="797" t="s">
        <v>333</v>
      </c>
      <c r="K1617" s="765">
        <v>44566</v>
      </c>
      <c r="L1617" s="765">
        <v>45170</v>
      </c>
      <c r="M1617" s="726">
        <v>46265</v>
      </c>
      <c r="N1617" s="798">
        <v>3.0027397260273974</v>
      </c>
      <c r="O1617" s="796">
        <v>35</v>
      </c>
      <c r="P1617" s="796" t="s">
        <v>293</v>
      </c>
      <c r="Q1617" s="799">
        <v>7793.0999999999995</v>
      </c>
      <c r="R1617" s="768">
        <v>47300</v>
      </c>
      <c r="S1617" s="122" t="s">
        <v>777</v>
      </c>
      <c r="T1617" s="122"/>
      <c r="U1617" s="246"/>
      <c r="V1617" s="247"/>
    </row>
    <row r="1618" spans="1:22" x14ac:dyDescent="0.25">
      <c r="A1618" s="796">
        <v>9</v>
      </c>
      <c r="B1618" s="796"/>
      <c r="C1618" s="797"/>
      <c r="D1618" s="797" t="s">
        <v>308</v>
      </c>
      <c r="E1618" s="797" t="s">
        <v>303</v>
      </c>
      <c r="F1618" s="797" t="s">
        <v>620</v>
      </c>
      <c r="G1618" s="797"/>
      <c r="H1618" s="797"/>
      <c r="I1618" s="796" t="s">
        <v>336</v>
      </c>
      <c r="J1618" s="797" t="s">
        <v>337</v>
      </c>
      <c r="K1618" s="765">
        <v>44566</v>
      </c>
      <c r="L1618" s="765">
        <v>45170</v>
      </c>
      <c r="M1618" s="726">
        <v>46265</v>
      </c>
      <c r="N1618" s="798">
        <v>3.0027397260273974</v>
      </c>
      <c r="O1618" s="796">
        <v>59</v>
      </c>
      <c r="P1618" s="796" t="s">
        <v>293</v>
      </c>
      <c r="Q1618" s="799">
        <v>41813.1</v>
      </c>
      <c r="R1618" s="768">
        <v>47300</v>
      </c>
      <c r="S1618" s="122" t="s">
        <v>777</v>
      </c>
      <c r="T1618" s="122"/>
      <c r="U1618" s="246"/>
      <c r="V1618" s="247"/>
    </row>
    <row r="1619" spans="1:22" x14ac:dyDescent="0.25">
      <c r="A1619" s="796">
        <v>10</v>
      </c>
      <c r="B1619" s="796"/>
      <c r="C1619" s="797"/>
      <c r="D1619" s="797" t="s">
        <v>340</v>
      </c>
      <c r="E1619" s="797" t="s">
        <v>303</v>
      </c>
      <c r="F1619" s="797" t="s">
        <v>620</v>
      </c>
      <c r="G1619" s="797"/>
      <c r="H1619" s="797"/>
      <c r="I1619" s="796" t="s">
        <v>304</v>
      </c>
      <c r="J1619" s="797" t="s">
        <v>305</v>
      </c>
      <c r="K1619" s="765">
        <v>44571</v>
      </c>
      <c r="L1619" s="765">
        <v>45170</v>
      </c>
      <c r="M1619" s="726">
        <v>46265</v>
      </c>
      <c r="N1619" s="798">
        <v>3.0027397260273974</v>
      </c>
      <c r="O1619" s="796">
        <v>52</v>
      </c>
      <c r="P1619" s="796" t="s">
        <v>293</v>
      </c>
      <c r="Q1619" s="799">
        <v>4013.1</v>
      </c>
      <c r="R1619" s="768">
        <v>47300</v>
      </c>
      <c r="S1619" s="122" t="s">
        <v>777</v>
      </c>
      <c r="T1619" s="122"/>
      <c r="U1619" s="246"/>
      <c r="V1619" s="247"/>
    </row>
    <row r="1620" spans="1:22" x14ac:dyDescent="0.25">
      <c r="A1620" s="796">
        <v>11</v>
      </c>
      <c r="B1620" s="796"/>
      <c r="C1620" s="797"/>
      <c r="D1620" s="797" t="s">
        <v>343</v>
      </c>
      <c r="E1620" s="797" t="s">
        <v>303</v>
      </c>
      <c r="F1620" s="797" t="s">
        <v>611</v>
      </c>
      <c r="G1620" s="797" t="s">
        <v>612</v>
      </c>
      <c r="H1620" s="797" t="s">
        <v>616</v>
      </c>
      <c r="I1620" s="796" t="s">
        <v>304</v>
      </c>
      <c r="J1620" s="797" t="s">
        <v>316</v>
      </c>
      <c r="K1620" s="765">
        <v>44571</v>
      </c>
      <c r="L1620" s="765">
        <v>45170</v>
      </c>
      <c r="M1620" s="726">
        <v>46265</v>
      </c>
      <c r="N1620" s="798">
        <v>3.0027397260273974</v>
      </c>
      <c r="O1620" s="796">
        <v>63</v>
      </c>
      <c r="P1620" s="796" t="s">
        <v>293</v>
      </c>
      <c r="Q1620" s="799">
        <v>23286.69</v>
      </c>
      <c r="R1620" s="768">
        <v>47300</v>
      </c>
      <c r="S1620" s="122" t="s">
        <v>777</v>
      </c>
      <c r="T1620" s="122"/>
      <c r="U1620" s="246"/>
      <c r="V1620" s="247"/>
    </row>
    <row r="1621" spans="1:22" x14ac:dyDescent="0.25">
      <c r="A1621" s="796">
        <v>12</v>
      </c>
      <c r="B1621" s="796"/>
      <c r="C1621" s="797"/>
      <c r="D1621" s="797" t="s">
        <v>346</v>
      </c>
      <c r="E1621" s="797" t="s">
        <v>303</v>
      </c>
      <c r="F1621" s="797" t="s">
        <v>611</v>
      </c>
      <c r="G1621" s="797" t="s">
        <v>612</v>
      </c>
      <c r="H1621" s="797"/>
      <c r="I1621" s="796" t="s">
        <v>304</v>
      </c>
      <c r="J1621" s="797" t="s">
        <v>333</v>
      </c>
      <c r="K1621" s="765">
        <v>44608</v>
      </c>
      <c r="L1621" s="765">
        <v>45170</v>
      </c>
      <c r="M1621" s="726">
        <v>46265</v>
      </c>
      <c r="N1621" s="798">
        <v>3.0027397260273974</v>
      </c>
      <c r="O1621" s="796">
        <v>66</v>
      </c>
      <c r="P1621" s="796" t="s">
        <v>293</v>
      </c>
      <c r="Q1621" s="799">
        <v>27008.1</v>
      </c>
      <c r="R1621" s="768">
        <v>47300</v>
      </c>
      <c r="S1621" s="122" t="s">
        <v>777</v>
      </c>
      <c r="T1621" s="122"/>
      <c r="U1621" s="246"/>
      <c r="V1621" s="247"/>
    </row>
    <row r="1622" spans="1:22" x14ac:dyDescent="0.25">
      <c r="A1622" s="796">
        <v>13</v>
      </c>
      <c r="B1622" s="796"/>
      <c r="C1622" s="797"/>
      <c r="D1622" s="797" t="s">
        <v>349</v>
      </c>
      <c r="E1622" s="797" t="s">
        <v>303</v>
      </c>
      <c r="F1622" s="797" t="s">
        <v>620</v>
      </c>
      <c r="G1622" s="797"/>
      <c r="H1622" s="797"/>
      <c r="I1622" s="796" t="s">
        <v>304</v>
      </c>
      <c r="J1622" s="797" t="s">
        <v>333</v>
      </c>
      <c r="K1622" s="765">
        <v>44816</v>
      </c>
      <c r="L1622" s="765">
        <v>45170</v>
      </c>
      <c r="M1622" s="726">
        <v>46265</v>
      </c>
      <c r="N1622" s="798">
        <v>3.0027397260273974</v>
      </c>
      <c r="O1622" s="796">
        <v>55</v>
      </c>
      <c r="P1622" s="796" t="s">
        <v>293</v>
      </c>
      <c r="Q1622" s="799">
        <v>15983.099999999999</v>
      </c>
      <c r="R1622" s="768">
        <v>47300</v>
      </c>
      <c r="S1622" s="122" t="s">
        <v>777</v>
      </c>
      <c r="T1622" s="122"/>
      <c r="U1622" s="246"/>
      <c r="V1622" s="247"/>
    </row>
    <row r="1623" spans="1:22" x14ac:dyDescent="0.25">
      <c r="A1623" s="796">
        <v>14</v>
      </c>
      <c r="B1623" s="796"/>
      <c r="C1623" s="797"/>
      <c r="D1623" s="797" t="s">
        <v>352</v>
      </c>
      <c r="E1623" s="797" t="s">
        <v>303</v>
      </c>
      <c r="F1623" s="797" t="s">
        <v>611</v>
      </c>
      <c r="G1623" s="797" t="s">
        <v>612</v>
      </c>
      <c r="H1623" s="797"/>
      <c r="I1623" s="796" t="s">
        <v>304</v>
      </c>
      <c r="J1623" s="797" t="s">
        <v>333</v>
      </c>
      <c r="K1623" s="765">
        <v>44809</v>
      </c>
      <c r="L1623" s="765">
        <v>45170</v>
      </c>
      <c r="M1623" s="726">
        <v>46265</v>
      </c>
      <c r="N1623" s="798">
        <v>3.0027397260273974</v>
      </c>
      <c r="O1623" s="796">
        <v>38</v>
      </c>
      <c r="P1623" s="796" t="s">
        <v>293</v>
      </c>
      <c r="Q1623" s="799">
        <v>15983.099999999999</v>
      </c>
      <c r="R1623" s="768">
        <v>47300</v>
      </c>
      <c r="S1623" s="122" t="s">
        <v>777</v>
      </c>
      <c r="T1623" s="122"/>
      <c r="U1623" s="246"/>
      <c r="V1623" s="247"/>
    </row>
    <row r="1624" spans="1:22" x14ac:dyDescent="0.25">
      <c r="A1624" s="796">
        <v>15</v>
      </c>
      <c r="B1624" s="796"/>
      <c r="C1624" s="797"/>
      <c r="D1624" s="797" t="s">
        <v>355</v>
      </c>
      <c r="E1624" s="797" t="s">
        <v>303</v>
      </c>
      <c r="F1624" s="797" t="s">
        <v>620</v>
      </c>
      <c r="G1624" s="797"/>
      <c r="H1624" s="797"/>
      <c r="I1624" s="796" t="s">
        <v>304</v>
      </c>
      <c r="J1624" s="797" t="s">
        <v>356</v>
      </c>
      <c r="K1624" s="765">
        <v>44831</v>
      </c>
      <c r="L1624" s="765">
        <v>45170</v>
      </c>
      <c r="M1624" s="726">
        <v>46265</v>
      </c>
      <c r="N1624" s="798">
        <v>3.0027397260273974</v>
      </c>
      <c r="O1624" s="796">
        <v>39</v>
      </c>
      <c r="P1624" s="796" t="s">
        <v>293</v>
      </c>
      <c r="Q1624" s="799">
        <v>15983.099999999999</v>
      </c>
      <c r="R1624" s="768">
        <v>47300</v>
      </c>
      <c r="S1624" s="122" t="s">
        <v>777</v>
      </c>
      <c r="T1624" s="122"/>
      <c r="U1624" s="246"/>
      <c r="V1624" s="247"/>
    </row>
    <row r="1625" spans="1:22" x14ac:dyDescent="0.25">
      <c r="A1625" s="796">
        <v>16</v>
      </c>
      <c r="B1625" s="796"/>
      <c r="C1625" s="797"/>
      <c r="D1625" s="797" t="s">
        <v>359</v>
      </c>
      <c r="E1625" s="797" t="s">
        <v>303</v>
      </c>
      <c r="F1625" s="797" t="s">
        <v>620</v>
      </c>
      <c r="G1625" s="797"/>
      <c r="H1625" s="797"/>
      <c r="I1625" s="796" t="s">
        <v>304</v>
      </c>
      <c r="J1625" s="797" t="s">
        <v>333</v>
      </c>
      <c r="K1625" s="765">
        <v>44970</v>
      </c>
      <c r="L1625" s="765">
        <v>45170</v>
      </c>
      <c r="M1625" s="726">
        <v>46265</v>
      </c>
      <c r="N1625" s="798">
        <v>3.0027397260273974</v>
      </c>
      <c r="O1625" s="796">
        <v>39</v>
      </c>
      <c r="P1625" s="796" t="s">
        <v>293</v>
      </c>
      <c r="Q1625" s="799">
        <v>12833.1</v>
      </c>
      <c r="R1625" s="768">
        <v>47300</v>
      </c>
      <c r="S1625" s="122" t="s">
        <v>777</v>
      </c>
      <c r="T1625" s="122"/>
      <c r="U1625" s="246"/>
      <c r="V1625" s="247"/>
    </row>
    <row r="1626" spans="1:22" x14ac:dyDescent="0.25">
      <c r="A1626" s="796">
        <v>17</v>
      </c>
      <c r="B1626" s="796"/>
      <c r="C1626" s="797"/>
      <c r="D1626" s="797" t="s">
        <v>362</v>
      </c>
      <c r="E1626" s="797" t="s">
        <v>303</v>
      </c>
      <c r="F1626" s="797" t="s">
        <v>620</v>
      </c>
      <c r="G1626" s="797"/>
      <c r="H1626" s="797"/>
      <c r="I1626" s="796" t="s">
        <v>304</v>
      </c>
      <c r="J1626" s="797" t="s">
        <v>305</v>
      </c>
      <c r="K1626" s="765">
        <v>45152</v>
      </c>
      <c r="L1626" s="765">
        <v>45170</v>
      </c>
      <c r="M1626" s="726">
        <v>46265</v>
      </c>
      <c r="N1626" s="798">
        <v>3.0027397260273974</v>
      </c>
      <c r="O1626" s="796">
        <v>45</v>
      </c>
      <c r="P1626" s="796" t="s">
        <v>293</v>
      </c>
      <c r="Q1626" s="400">
        <v>17483.099999999999</v>
      </c>
      <c r="R1626" s="768">
        <v>47300</v>
      </c>
      <c r="S1626" s="122" t="s">
        <v>777</v>
      </c>
      <c r="T1626" s="122"/>
      <c r="U1626" s="246"/>
      <c r="V1626" s="247"/>
    </row>
    <row r="1627" spans="1:22" x14ac:dyDescent="0.25">
      <c r="A1627" s="796">
        <v>18</v>
      </c>
      <c r="B1627" s="796"/>
      <c r="C1627" s="797"/>
      <c r="D1627" s="797" t="s">
        <v>359</v>
      </c>
      <c r="E1627" s="797" t="s">
        <v>303</v>
      </c>
      <c r="F1627" s="797" t="s">
        <v>611</v>
      </c>
      <c r="G1627" s="797" t="s">
        <v>612</v>
      </c>
      <c r="H1627" s="797" t="s">
        <v>616</v>
      </c>
      <c r="I1627" s="796" t="s">
        <v>304</v>
      </c>
      <c r="J1627" s="797" t="s">
        <v>333</v>
      </c>
      <c r="K1627" s="765">
        <v>45236</v>
      </c>
      <c r="L1627" s="800">
        <v>45236</v>
      </c>
      <c r="M1627" s="726">
        <v>46265</v>
      </c>
      <c r="N1627" s="798">
        <v>2.8219178082191783</v>
      </c>
      <c r="O1627" s="796">
        <v>37</v>
      </c>
      <c r="P1627" s="796" t="s">
        <v>293</v>
      </c>
      <c r="Q1627" s="799">
        <v>15038.099999999999</v>
      </c>
      <c r="R1627" s="768">
        <v>47300</v>
      </c>
      <c r="S1627" s="122" t="s">
        <v>777</v>
      </c>
      <c r="T1627" s="122"/>
      <c r="U1627" s="246"/>
      <c r="V1627" s="247"/>
    </row>
    <row r="1628" spans="1:22" x14ac:dyDescent="0.25">
      <c r="A1628" s="796">
        <v>19</v>
      </c>
      <c r="B1628" s="796"/>
      <c r="C1628" s="797"/>
      <c r="D1628" s="797" t="s">
        <v>367</v>
      </c>
      <c r="E1628" s="797" t="s">
        <v>303</v>
      </c>
      <c r="F1628" s="797" t="s">
        <v>611</v>
      </c>
      <c r="G1628" s="797" t="s">
        <v>612</v>
      </c>
      <c r="H1628" s="797"/>
      <c r="I1628" s="796" t="s">
        <v>304</v>
      </c>
      <c r="J1628" s="797" t="s">
        <v>368</v>
      </c>
      <c r="K1628" s="765">
        <v>45411</v>
      </c>
      <c r="L1628" s="800">
        <v>45411</v>
      </c>
      <c r="M1628" s="726">
        <v>46265</v>
      </c>
      <c r="N1628" s="798">
        <v>2.3424657534246576</v>
      </c>
      <c r="O1628" s="796">
        <v>59</v>
      </c>
      <c r="P1628" s="796" t="s">
        <v>293</v>
      </c>
      <c r="Q1628" s="799">
        <v>41183.1</v>
      </c>
      <c r="R1628" s="768">
        <v>47300</v>
      </c>
      <c r="S1628" s="122" t="s">
        <v>777</v>
      </c>
      <c r="T1628" s="122"/>
      <c r="U1628" s="246"/>
      <c r="V1628" s="247"/>
    </row>
    <row r="1629" spans="1:22" x14ac:dyDescent="0.25">
      <c r="A1629" s="796">
        <v>20</v>
      </c>
      <c r="B1629" s="796"/>
      <c r="C1629" s="797"/>
      <c r="D1629" s="797" t="s">
        <v>371</v>
      </c>
      <c r="E1629" s="797" t="s">
        <v>303</v>
      </c>
      <c r="F1629" s="797" t="s">
        <v>611</v>
      </c>
      <c r="G1629" s="797"/>
      <c r="H1629" s="797" t="s">
        <v>621</v>
      </c>
      <c r="I1629" s="796" t="s">
        <v>304</v>
      </c>
      <c r="J1629" s="797" t="s">
        <v>333</v>
      </c>
      <c r="K1629" s="765">
        <v>45454</v>
      </c>
      <c r="L1629" s="800">
        <v>45454</v>
      </c>
      <c r="M1629" s="726">
        <v>46265</v>
      </c>
      <c r="N1629" s="798">
        <v>2.2246575342465755</v>
      </c>
      <c r="O1629" s="796">
        <v>38</v>
      </c>
      <c r="P1629" s="796" t="s">
        <v>293</v>
      </c>
      <c r="Q1629" s="799">
        <v>21023.1</v>
      </c>
      <c r="R1629" s="768">
        <v>47300</v>
      </c>
      <c r="S1629" s="122" t="s">
        <v>777</v>
      </c>
      <c r="T1629" s="122"/>
      <c r="U1629" s="246"/>
      <c r="V1629" s="247"/>
    </row>
    <row r="1630" spans="1:22" x14ac:dyDescent="0.25">
      <c r="A1630" s="796">
        <v>21</v>
      </c>
      <c r="B1630" s="796"/>
      <c r="C1630" s="797"/>
      <c r="D1630" s="797" t="s">
        <v>374</v>
      </c>
      <c r="E1630" s="797" t="s">
        <v>303</v>
      </c>
      <c r="F1630" s="797" t="s">
        <v>620</v>
      </c>
      <c r="G1630" s="797"/>
      <c r="H1630" s="797"/>
      <c r="I1630" s="796" t="s">
        <v>304</v>
      </c>
      <c r="J1630" s="797" t="s">
        <v>333</v>
      </c>
      <c r="K1630" s="765">
        <v>45600</v>
      </c>
      <c r="L1630" s="800">
        <v>45600</v>
      </c>
      <c r="M1630" s="726">
        <v>46265</v>
      </c>
      <c r="N1630" s="798">
        <v>1.8246575342465754</v>
      </c>
      <c r="O1630" s="796">
        <v>65</v>
      </c>
      <c r="P1630" s="796" t="s">
        <v>293</v>
      </c>
      <c r="Q1630" s="799">
        <v>26693.1</v>
      </c>
      <c r="R1630" s="768">
        <v>47300</v>
      </c>
      <c r="S1630" s="122" t="s">
        <v>777</v>
      </c>
      <c r="T1630" s="122"/>
      <c r="U1630" s="246"/>
      <c r="V1630" s="247"/>
    </row>
    <row r="1631" spans="1:22" x14ac:dyDescent="0.25">
      <c r="A1631" s="796">
        <v>22</v>
      </c>
      <c r="B1631" s="796"/>
      <c r="C1631" s="797"/>
      <c r="D1631" s="797" t="s">
        <v>380</v>
      </c>
      <c r="E1631" s="797" t="s">
        <v>303</v>
      </c>
      <c r="F1631" s="797" t="s">
        <v>611</v>
      </c>
      <c r="G1631" s="797" t="s">
        <v>612</v>
      </c>
      <c r="H1631" s="797" t="s">
        <v>616</v>
      </c>
      <c r="I1631" s="796" t="s">
        <v>304</v>
      </c>
      <c r="J1631" s="797" t="s">
        <v>309</v>
      </c>
      <c r="K1631" s="765">
        <v>45677</v>
      </c>
      <c r="L1631" s="800">
        <v>45677</v>
      </c>
      <c r="M1631" s="726">
        <v>46265</v>
      </c>
      <c r="N1631" s="798">
        <v>1.6136986301369862</v>
      </c>
      <c r="O1631" s="796">
        <v>65</v>
      </c>
      <c r="P1631" s="796" t="s">
        <v>293</v>
      </c>
      <c r="Q1631" s="799">
        <v>31733.1</v>
      </c>
      <c r="R1631" s="768">
        <v>47300</v>
      </c>
      <c r="S1631" s="122" t="s">
        <v>777</v>
      </c>
      <c r="T1631" s="122"/>
      <c r="U1631" s="246"/>
      <c r="V1631" s="247"/>
    </row>
    <row r="1632" spans="1:22" x14ac:dyDescent="0.25">
      <c r="A1632" s="796">
        <v>23</v>
      </c>
      <c r="B1632" s="796"/>
      <c r="C1632" s="797"/>
      <c r="D1632" s="797" t="s">
        <v>384</v>
      </c>
      <c r="E1632" s="797" t="s">
        <v>303</v>
      </c>
      <c r="F1632" s="797" t="s">
        <v>611</v>
      </c>
      <c r="G1632" s="797"/>
      <c r="H1632" s="797"/>
      <c r="I1632" s="796" t="s">
        <v>304</v>
      </c>
      <c r="J1632" s="797" t="s">
        <v>333</v>
      </c>
      <c r="K1632" s="765">
        <v>45831</v>
      </c>
      <c r="L1632" s="800">
        <v>45831</v>
      </c>
      <c r="M1632" s="726">
        <v>46265</v>
      </c>
      <c r="N1632" s="798">
        <v>1.1917808219178083</v>
      </c>
      <c r="O1632" s="796">
        <v>40</v>
      </c>
      <c r="P1632" s="796" t="s">
        <v>293</v>
      </c>
      <c r="Q1632" s="799">
        <v>19133.099999999999</v>
      </c>
      <c r="R1632" s="768">
        <v>47300</v>
      </c>
      <c r="S1632" s="122" t="s">
        <v>777</v>
      </c>
      <c r="T1632" s="122"/>
      <c r="U1632" s="246"/>
      <c r="V1632" s="247"/>
    </row>
    <row r="1633" spans="1:22" x14ac:dyDescent="0.25">
      <c r="A1633" s="796">
        <v>24</v>
      </c>
      <c r="B1633" s="391"/>
      <c r="C1633" s="797"/>
      <c r="D1633" s="797" t="s">
        <v>386</v>
      </c>
      <c r="E1633" s="797" t="s">
        <v>303</v>
      </c>
      <c r="F1633" s="797" t="s">
        <v>620</v>
      </c>
      <c r="G1633" s="797"/>
      <c r="H1633" s="797"/>
      <c r="I1633" s="796" t="s">
        <v>304</v>
      </c>
      <c r="J1633" s="797" t="s">
        <v>333</v>
      </c>
      <c r="K1633" s="765">
        <v>45887</v>
      </c>
      <c r="L1633" s="800">
        <v>45887</v>
      </c>
      <c r="M1633" s="726">
        <v>46265</v>
      </c>
      <c r="N1633" s="798">
        <v>1.0383561643835617</v>
      </c>
      <c r="O1633" s="796"/>
      <c r="P1633" s="796" t="s">
        <v>293</v>
      </c>
      <c r="Q1633" s="799">
        <v>14033.1</v>
      </c>
      <c r="R1633" s="768">
        <v>47300</v>
      </c>
      <c r="S1633" s="122" t="s">
        <v>777</v>
      </c>
      <c r="T1633" s="122"/>
      <c r="U1633" s="246"/>
      <c r="V1633" s="247"/>
    </row>
    <row r="1634" spans="1:22" x14ac:dyDescent="0.25">
      <c r="A1634" s="796">
        <v>25</v>
      </c>
      <c r="B1634" s="391"/>
      <c r="C1634" s="797"/>
      <c r="D1634" s="797" t="s">
        <v>388</v>
      </c>
      <c r="E1634" s="797" t="s">
        <v>303</v>
      </c>
      <c r="F1634" s="797" t="s">
        <v>620</v>
      </c>
      <c r="G1634" s="797"/>
      <c r="H1634" s="797"/>
      <c r="I1634" s="796" t="s">
        <v>389</v>
      </c>
      <c r="J1634" s="797" t="s">
        <v>333</v>
      </c>
      <c r="K1634" s="765">
        <v>45873</v>
      </c>
      <c r="L1634" s="800">
        <v>45873</v>
      </c>
      <c r="M1634" s="726">
        <v>46265</v>
      </c>
      <c r="N1634" s="798">
        <v>1.0767123287671232</v>
      </c>
      <c r="O1634" s="796"/>
      <c r="P1634" s="796" t="s">
        <v>293</v>
      </c>
      <c r="Q1634" s="799">
        <v>19133.099999999999</v>
      </c>
      <c r="R1634" s="768">
        <v>47300</v>
      </c>
      <c r="S1634" s="122" t="s">
        <v>777</v>
      </c>
      <c r="T1634" s="122"/>
      <c r="U1634" s="246"/>
      <c r="V1634" s="247"/>
    </row>
    <row r="1635" spans="1:22" x14ac:dyDescent="0.25">
      <c r="A1635" s="796">
        <v>26</v>
      </c>
      <c r="B1635" s="391"/>
      <c r="C1635" s="797"/>
      <c r="D1635" s="797" t="s">
        <v>391</v>
      </c>
      <c r="E1635" s="797" t="s">
        <v>303</v>
      </c>
      <c r="F1635" s="797" t="s">
        <v>620</v>
      </c>
      <c r="G1635" s="797"/>
      <c r="H1635" s="797"/>
      <c r="I1635" s="796" t="s">
        <v>304</v>
      </c>
      <c r="J1635" s="797" t="s">
        <v>333</v>
      </c>
      <c r="K1635" s="765">
        <v>45901</v>
      </c>
      <c r="L1635" s="800">
        <v>45901</v>
      </c>
      <c r="M1635" s="726">
        <v>46265</v>
      </c>
      <c r="N1635" s="798">
        <v>1</v>
      </c>
      <c r="O1635" s="796"/>
      <c r="P1635" s="796" t="s">
        <v>293</v>
      </c>
      <c r="Q1635" s="799">
        <v>10943.1</v>
      </c>
      <c r="R1635" s="768">
        <v>47300</v>
      </c>
      <c r="S1635" s="122" t="s">
        <v>777</v>
      </c>
      <c r="T1635" s="122"/>
      <c r="U1635" s="246"/>
      <c r="V1635" s="247"/>
    </row>
    <row r="1636" spans="1:22" x14ac:dyDescent="0.25">
      <c r="A1636" s="796">
        <v>27</v>
      </c>
      <c r="B1636" s="391"/>
      <c r="C1636" s="797"/>
      <c r="D1636" s="797" t="s">
        <v>395</v>
      </c>
      <c r="E1636" s="797" t="s">
        <v>303</v>
      </c>
      <c r="F1636" s="797" t="s">
        <v>611</v>
      </c>
      <c r="G1636" s="797"/>
      <c r="H1636" s="797" t="s">
        <v>616</v>
      </c>
      <c r="I1636" s="796" t="s">
        <v>304</v>
      </c>
      <c r="J1636" s="797" t="s">
        <v>333</v>
      </c>
      <c r="K1636" s="765">
        <v>45978</v>
      </c>
      <c r="L1636" s="800">
        <v>45978</v>
      </c>
      <c r="M1636" s="726">
        <v>46265</v>
      </c>
      <c r="N1636" s="798">
        <v>0.78904109589041094</v>
      </c>
      <c r="O1636" s="796"/>
      <c r="P1636" s="796" t="s">
        <v>293</v>
      </c>
      <c r="Q1636" s="799">
        <v>16613.099999999999</v>
      </c>
      <c r="R1636" s="768">
        <v>47300</v>
      </c>
      <c r="S1636" s="122" t="s">
        <v>777</v>
      </c>
      <c r="T1636" s="122"/>
      <c r="U1636" s="246"/>
      <c r="V1636" s="247"/>
    </row>
    <row r="1637" spans="1:22" x14ac:dyDescent="0.25">
      <c r="A1637" s="796">
        <v>28</v>
      </c>
      <c r="B1637" s="391"/>
      <c r="C1637" s="797"/>
      <c r="D1637" s="797" t="s">
        <v>397</v>
      </c>
      <c r="E1637" s="797" t="s">
        <v>303</v>
      </c>
      <c r="F1637" s="797" t="s">
        <v>620</v>
      </c>
      <c r="G1637" s="797"/>
      <c r="H1637" s="797"/>
      <c r="I1637" s="796" t="s">
        <v>304</v>
      </c>
      <c r="J1637" s="797" t="s">
        <v>333</v>
      </c>
      <c r="K1637" s="765">
        <v>46006</v>
      </c>
      <c r="L1637" s="800">
        <v>46006</v>
      </c>
      <c r="M1637" s="726">
        <v>46265</v>
      </c>
      <c r="N1637" s="798">
        <v>0.71232876712328763</v>
      </c>
      <c r="O1637" s="796"/>
      <c r="P1637" s="796" t="s">
        <v>293</v>
      </c>
      <c r="Q1637" s="799">
        <v>19133.099999999999</v>
      </c>
      <c r="R1637" s="768">
        <v>47300</v>
      </c>
      <c r="S1637" s="122" t="s">
        <v>777</v>
      </c>
      <c r="T1637" s="122"/>
      <c r="U1637" s="246"/>
      <c r="V1637" s="247"/>
    </row>
    <row r="1638" spans="1:22" x14ac:dyDescent="0.25">
      <c r="A1638" s="796">
        <v>29</v>
      </c>
      <c r="B1638" s="391"/>
      <c r="C1638" s="797"/>
      <c r="D1638" s="797" t="s">
        <v>399</v>
      </c>
      <c r="E1638" s="797" t="s">
        <v>303</v>
      </c>
      <c r="F1638" s="797" t="s">
        <v>620</v>
      </c>
      <c r="G1638" s="797"/>
      <c r="H1638" s="797"/>
      <c r="I1638" s="796" t="s">
        <v>304</v>
      </c>
      <c r="J1638" s="797" t="s">
        <v>356</v>
      </c>
      <c r="K1638" s="765">
        <v>46006</v>
      </c>
      <c r="L1638" s="800">
        <v>46006</v>
      </c>
      <c r="M1638" s="726">
        <v>46265</v>
      </c>
      <c r="N1638" s="798">
        <v>0.71232876712328763</v>
      </c>
      <c r="O1638" s="796"/>
      <c r="P1638" s="796" t="s">
        <v>293</v>
      </c>
      <c r="Q1638" s="799">
        <v>12833.1</v>
      </c>
      <c r="R1638" s="768">
        <v>47300</v>
      </c>
      <c r="S1638" s="122" t="s">
        <v>777</v>
      </c>
      <c r="T1638" s="122"/>
      <c r="U1638" s="246"/>
      <c r="V1638" s="247"/>
    </row>
    <row r="1639" spans="1:22" x14ac:dyDescent="0.25">
      <c r="A1639" s="796">
        <v>30</v>
      </c>
      <c r="B1639" s="422"/>
      <c r="C1639" s="797"/>
      <c r="D1639" s="801" t="s">
        <v>381</v>
      </c>
      <c r="E1639" s="797"/>
      <c r="F1639" s="797" t="s">
        <v>611</v>
      </c>
      <c r="G1639" s="797" t="s">
        <v>612</v>
      </c>
      <c r="H1639" s="797" t="s">
        <v>616</v>
      </c>
      <c r="I1639" s="796"/>
      <c r="J1639" s="801" t="s">
        <v>309</v>
      </c>
      <c r="K1639" s="765">
        <v>46055</v>
      </c>
      <c r="L1639" s="800">
        <v>46055</v>
      </c>
      <c r="M1639" s="726">
        <v>46265</v>
      </c>
      <c r="N1639" s="798">
        <v>0.57808219178082187</v>
      </c>
      <c r="O1639" s="796"/>
      <c r="P1639" s="796" t="s">
        <v>293</v>
      </c>
      <c r="Q1639" s="799">
        <v>12833.1</v>
      </c>
      <c r="R1639" s="768">
        <v>47300</v>
      </c>
      <c r="S1639" s="122" t="s">
        <v>777</v>
      </c>
      <c r="T1639" s="122"/>
      <c r="U1639" s="246"/>
      <c r="V1639" s="247"/>
    </row>
    <row r="1640" spans="1:22" x14ac:dyDescent="0.25">
      <c r="A1640" s="796">
        <v>31</v>
      </c>
      <c r="B1640" s="422"/>
      <c r="C1640" s="802"/>
      <c r="D1640" s="801" t="s">
        <v>352</v>
      </c>
      <c r="E1640" s="763"/>
      <c r="F1640" s="797" t="s">
        <v>611</v>
      </c>
      <c r="G1640" s="797" t="s">
        <v>612</v>
      </c>
      <c r="H1640" s="797" t="s">
        <v>616</v>
      </c>
      <c r="I1640" s="764"/>
      <c r="J1640" s="801" t="s">
        <v>356</v>
      </c>
      <c r="K1640" s="765">
        <v>46083</v>
      </c>
      <c r="L1640" s="800">
        <v>46083</v>
      </c>
      <c r="M1640" s="726">
        <v>46265</v>
      </c>
      <c r="N1640" s="798">
        <v>0.50136986301369868</v>
      </c>
      <c r="O1640" s="763"/>
      <c r="P1640" s="796" t="s">
        <v>293</v>
      </c>
      <c r="Q1640" s="799">
        <v>12833.1</v>
      </c>
      <c r="R1640" s="768">
        <v>47300</v>
      </c>
      <c r="S1640" s="122" t="s">
        <v>777</v>
      </c>
      <c r="T1640" s="122"/>
      <c r="U1640" s="246"/>
      <c r="V1640" s="247"/>
    </row>
    <row r="1641" spans="1:22" x14ac:dyDescent="0.25">
      <c r="A1641" s="796">
        <v>32</v>
      </c>
      <c r="B1641" s="422"/>
      <c r="C1641" s="797"/>
      <c r="D1641" s="801" t="s">
        <v>414</v>
      </c>
      <c r="E1641" s="763"/>
      <c r="F1641" s="797" t="s">
        <v>620</v>
      </c>
      <c r="G1641" s="763"/>
      <c r="H1641" s="763"/>
      <c r="I1641" s="764"/>
      <c r="J1641" s="801" t="s">
        <v>333</v>
      </c>
      <c r="K1641" s="765">
        <v>46104</v>
      </c>
      <c r="L1641" s="800">
        <v>46104</v>
      </c>
      <c r="M1641" s="726">
        <v>46265</v>
      </c>
      <c r="N1641" s="798">
        <v>0.44383561643835617</v>
      </c>
      <c r="O1641" s="803"/>
      <c r="P1641" s="796" t="s">
        <v>293</v>
      </c>
      <c r="Q1641" s="799">
        <v>12833.1</v>
      </c>
      <c r="R1641" s="768">
        <v>47300</v>
      </c>
      <c r="S1641" s="122" t="s">
        <v>777</v>
      </c>
      <c r="T1641" s="122"/>
      <c r="U1641" s="246"/>
      <c r="V1641" s="247"/>
    </row>
    <row r="1642" spans="1:22" x14ac:dyDescent="0.25">
      <c r="A1642" s="796">
        <v>33</v>
      </c>
      <c r="B1642" s="422"/>
      <c r="C1642" s="797"/>
      <c r="D1642" s="797" t="s">
        <v>648</v>
      </c>
      <c r="E1642" s="763"/>
      <c r="F1642" s="797"/>
      <c r="G1642" s="763"/>
      <c r="H1642" s="763"/>
      <c r="I1642" s="764"/>
      <c r="J1642" s="797" t="s">
        <v>650</v>
      </c>
      <c r="K1642" s="765">
        <v>46155</v>
      </c>
      <c r="L1642" s="800"/>
      <c r="M1642" s="726"/>
      <c r="N1642" s="798">
        <v>2.7397260273972603E-3</v>
      </c>
      <c r="O1642" s="803"/>
      <c r="P1642" s="796" t="s">
        <v>293</v>
      </c>
      <c r="Q1642" s="799">
        <v>12833.1</v>
      </c>
      <c r="R1642" s="768">
        <v>47300</v>
      </c>
      <c r="S1642" s="122" t="s">
        <v>777</v>
      </c>
      <c r="T1642" s="122"/>
      <c r="U1642" s="246"/>
      <c r="V1642" s="247"/>
    </row>
    <row r="1643" spans="1:22" x14ac:dyDescent="0.25">
      <c r="A1643" s="796">
        <v>34</v>
      </c>
      <c r="B1643" s="422"/>
      <c r="C1643" s="797"/>
      <c r="D1643" s="797" t="s">
        <v>649</v>
      </c>
      <c r="E1643" s="763"/>
      <c r="F1643" s="797"/>
      <c r="G1643" s="763"/>
      <c r="H1643" s="763"/>
      <c r="I1643" s="764"/>
      <c r="J1643" s="797" t="s">
        <v>650</v>
      </c>
      <c r="K1643" s="765">
        <v>46132</v>
      </c>
      <c r="L1643" s="800"/>
      <c r="M1643" s="726"/>
      <c r="N1643" s="798">
        <v>2.7397260273972603E-3</v>
      </c>
      <c r="O1643" s="803"/>
      <c r="P1643" s="796" t="s">
        <v>293</v>
      </c>
      <c r="Q1643" s="799">
        <v>12833.1</v>
      </c>
      <c r="R1643" s="768">
        <v>47300</v>
      </c>
      <c r="S1643" s="122" t="s">
        <v>777</v>
      </c>
      <c r="T1643" s="122"/>
      <c r="U1643" s="246"/>
      <c r="V1643" s="247"/>
    </row>
    <row r="1644" spans="1:22" x14ac:dyDescent="0.25">
      <c r="A1644" s="796">
        <v>35</v>
      </c>
      <c r="B1644" s="804"/>
      <c r="C1644" s="802"/>
      <c r="D1644" s="802" t="s">
        <v>416</v>
      </c>
      <c r="E1644" s="763"/>
      <c r="F1644" s="797" t="s">
        <v>611</v>
      </c>
      <c r="G1644" s="763"/>
      <c r="H1644" s="763"/>
      <c r="I1644" s="764"/>
      <c r="J1644" s="763"/>
      <c r="K1644" s="765">
        <v>46211</v>
      </c>
      <c r="L1644" s="800"/>
      <c r="M1644" s="726"/>
      <c r="N1644" s="798"/>
      <c r="O1644" s="803"/>
      <c r="P1644" s="796" t="s">
        <v>293</v>
      </c>
      <c r="Q1644" s="799">
        <v>12833.1</v>
      </c>
      <c r="R1644" s="768">
        <v>47300</v>
      </c>
      <c r="S1644" s="122" t="s">
        <v>777</v>
      </c>
      <c r="T1644" s="122"/>
      <c r="U1644" s="246"/>
      <c r="V1644" s="247"/>
    </row>
    <row r="1645" spans="1:22" x14ac:dyDescent="0.25">
      <c r="A1645" s="796">
        <v>35</v>
      </c>
      <c r="B1645" s="804"/>
      <c r="C1645" s="802"/>
      <c r="D1645" s="802"/>
      <c r="E1645" s="763"/>
      <c r="F1645" s="797"/>
      <c r="G1645" s="763"/>
      <c r="H1645" s="763"/>
      <c r="I1645" s="764"/>
      <c r="J1645" s="763"/>
      <c r="K1645" s="765"/>
      <c r="L1645" s="800"/>
      <c r="M1645" s="726"/>
      <c r="N1645" s="798"/>
      <c r="O1645" s="803"/>
      <c r="P1645" s="796" t="s">
        <v>700</v>
      </c>
      <c r="Q1645" s="799">
        <v>270000</v>
      </c>
      <c r="R1645" s="768">
        <v>46569</v>
      </c>
      <c r="S1645" s="122" t="s">
        <v>777</v>
      </c>
      <c r="T1645" s="122"/>
      <c r="U1645" s="246"/>
      <c r="V1645" s="247"/>
    </row>
    <row r="1646" spans="1:22" x14ac:dyDescent="0.25">
      <c r="A1646" s="796">
        <v>35</v>
      </c>
      <c r="B1646" s="804"/>
      <c r="C1646" s="802"/>
      <c r="D1646" s="802"/>
      <c r="E1646" s="763"/>
      <c r="F1646" s="797"/>
      <c r="G1646" s="763"/>
      <c r="H1646" s="763"/>
      <c r="I1646" s="764"/>
      <c r="J1646" s="763"/>
      <c r="K1646" s="765"/>
      <c r="L1646" s="800"/>
      <c r="M1646" s="726"/>
      <c r="N1646" s="798"/>
      <c r="O1646" s="803"/>
      <c r="P1646" s="796" t="s">
        <v>700</v>
      </c>
      <c r="Q1646" s="799">
        <v>270000</v>
      </c>
      <c r="R1646" s="768">
        <v>46935</v>
      </c>
      <c r="S1646" s="122" t="s">
        <v>777</v>
      </c>
      <c r="T1646" s="122"/>
      <c r="U1646" s="246"/>
      <c r="V1646" s="247"/>
    </row>
    <row r="1647" spans="1:22" x14ac:dyDescent="0.25">
      <c r="A1647" s="796">
        <v>35</v>
      </c>
      <c r="B1647" s="804"/>
      <c r="C1647" s="802"/>
      <c r="D1647" s="802"/>
      <c r="E1647" s="763"/>
      <c r="F1647" s="797"/>
      <c r="G1647" s="763"/>
      <c r="H1647" s="763"/>
      <c r="I1647" s="764"/>
      <c r="J1647" s="763"/>
      <c r="K1647" s="765"/>
      <c r="L1647" s="800"/>
      <c r="M1647" s="726"/>
      <c r="N1647" s="798"/>
      <c r="O1647" s="803"/>
      <c r="P1647" s="796" t="s">
        <v>700</v>
      </c>
      <c r="Q1647" s="799">
        <v>270000</v>
      </c>
      <c r="R1647" s="768">
        <v>47300</v>
      </c>
      <c r="S1647" s="122" t="s">
        <v>777</v>
      </c>
      <c r="T1647" s="122"/>
      <c r="U1647" s="246"/>
      <c r="V1647" s="247"/>
    </row>
    <row r="1648" spans="1:22" x14ac:dyDescent="0.25">
      <c r="A1648" s="796">
        <v>35</v>
      </c>
      <c r="B1648" s="804"/>
      <c r="C1648" s="802"/>
      <c r="D1648" s="802"/>
      <c r="E1648" s="763"/>
      <c r="F1648" s="797"/>
      <c r="G1648" s="763"/>
      <c r="H1648" s="763"/>
      <c r="I1648" s="764"/>
      <c r="J1648" s="763"/>
      <c r="K1648" s="765"/>
      <c r="L1648" s="800"/>
      <c r="M1648" s="726"/>
      <c r="N1648" s="798"/>
      <c r="O1648" s="803"/>
      <c r="P1648" s="796" t="s">
        <v>487</v>
      </c>
      <c r="Q1648" s="799">
        <v>500000</v>
      </c>
      <c r="R1648" s="768">
        <v>46569</v>
      </c>
      <c r="S1648" s="122" t="s">
        <v>777</v>
      </c>
      <c r="T1648" s="122"/>
      <c r="U1648" s="246"/>
      <c r="V1648" s="247"/>
    </row>
    <row r="1649" spans="1:22" x14ac:dyDescent="0.25">
      <c r="A1649" s="796">
        <v>35</v>
      </c>
      <c r="B1649" s="804"/>
      <c r="C1649" s="802"/>
      <c r="D1649" s="802"/>
      <c r="E1649" s="763"/>
      <c r="F1649" s="797"/>
      <c r="G1649" s="763"/>
      <c r="H1649" s="763"/>
      <c r="I1649" s="764"/>
      <c r="J1649" s="763"/>
      <c r="K1649" s="765"/>
      <c r="L1649" s="800"/>
      <c r="M1649" s="726"/>
      <c r="N1649" s="798"/>
      <c r="O1649" s="803"/>
      <c r="P1649" s="796" t="s">
        <v>487</v>
      </c>
      <c r="Q1649" s="799">
        <v>500000</v>
      </c>
      <c r="R1649" s="768">
        <v>46935</v>
      </c>
      <c r="S1649" s="122" t="s">
        <v>777</v>
      </c>
      <c r="T1649" s="122"/>
      <c r="U1649" s="246"/>
      <c r="V1649" s="247"/>
    </row>
    <row r="1650" spans="1:22" x14ac:dyDescent="0.25">
      <c r="A1650" s="796">
        <v>35</v>
      </c>
      <c r="B1650" s="804"/>
      <c r="C1650" s="802"/>
      <c r="D1650" s="802"/>
      <c r="E1650" s="763"/>
      <c r="F1650" s="797"/>
      <c r="G1650" s="763"/>
      <c r="H1650" s="763"/>
      <c r="I1650" s="764"/>
      <c r="J1650" s="763"/>
      <c r="K1650" s="765"/>
      <c r="L1650" s="800"/>
      <c r="M1650" s="726"/>
      <c r="N1650" s="798"/>
      <c r="O1650" s="803"/>
      <c r="P1650" s="796" t="s">
        <v>487</v>
      </c>
      <c r="Q1650" s="799">
        <v>500000</v>
      </c>
      <c r="R1650" s="768">
        <v>47300</v>
      </c>
      <c r="S1650" s="122" t="s">
        <v>777</v>
      </c>
      <c r="T1650" s="122"/>
      <c r="U1650" s="246"/>
      <c r="V1650" s="247"/>
    </row>
    <row r="1651" spans="1:22" x14ac:dyDescent="0.25">
      <c r="A1651" s="391">
        <v>1</v>
      </c>
      <c r="B1651" s="391"/>
      <c r="C1651" s="392"/>
      <c r="D1651" s="392" t="s">
        <v>302</v>
      </c>
      <c r="E1651" s="392" t="s">
        <v>303</v>
      </c>
      <c r="F1651" s="392" t="s">
        <v>611</v>
      </c>
      <c r="G1651" s="392" t="s">
        <v>612</v>
      </c>
      <c r="H1651" s="392"/>
      <c r="I1651" s="391" t="s">
        <v>304</v>
      </c>
      <c r="J1651" s="392" t="s">
        <v>305</v>
      </c>
      <c r="K1651" s="393">
        <v>44566</v>
      </c>
      <c r="L1651" s="393">
        <v>45170</v>
      </c>
      <c r="M1651" s="726">
        <v>46265</v>
      </c>
      <c r="N1651" s="394">
        <v>3.0027397260273974</v>
      </c>
      <c r="O1651" s="391">
        <v>65</v>
      </c>
      <c r="P1651" s="391" t="s">
        <v>444</v>
      </c>
      <c r="Q1651" s="814">
        <v>23040</v>
      </c>
      <c r="R1651" s="395">
        <v>46569</v>
      </c>
      <c r="S1651" s="122" t="s">
        <v>777</v>
      </c>
      <c r="T1651" s="423">
        <v>510559.0575</v>
      </c>
      <c r="U1651" s="246"/>
      <c r="V1651" s="247"/>
    </row>
    <row r="1652" spans="1:22" x14ac:dyDescent="0.25">
      <c r="A1652" s="391">
        <v>2</v>
      </c>
      <c r="B1652" s="391"/>
      <c r="C1652" s="392"/>
      <c r="D1652" s="392" t="s">
        <v>308</v>
      </c>
      <c r="E1652" s="392" t="s">
        <v>303</v>
      </c>
      <c r="F1652" s="392" t="s">
        <v>611</v>
      </c>
      <c r="G1652" s="392" t="s">
        <v>612</v>
      </c>
      <c r="H1652" s="392" t="s">
        <v>616</v>
      </c>
      <c r="I1652" s="391" t="s">
        <v>304</v>
      </c>
      <c r="J1652" s="392" t="s">
        <v>309</v>
      </c>
      <c r="K1652" s="393">
        <v>44571</v>
      </c>
      <c r="L1652" s="393">
        <v>45170</v>
      </c>
      <c r="M1652" s="726">
        <v>46265</v>
      </c>
      <c r="N1652" s="394">
        <v>3.0027397260273974</v>
      </c>
      <c r="O1652" s="391">
        <v>68</v>
      </c>
      <c r="P1652" s="391" t="s">
        <v>444</v>
      </c>
      <c r="Q1652" s="814">
        <v>37527.600000000006</v>
      </c>
      <c r="R1652" s="395">
        <v>46569</v>
      </c>
      <c r="S1652" s="122" t="s">
        <v>777</v>
      </c>
      <c r="T1652" s="122"/>
      <c r="U1652" s="246"/>
      <c r="V1652" s="247"/>
    </row>
    <row r="1653" spans="1:22" x14ac:dyDescent="0.25">
      <c r="A1653" s="391">
        <v>3</v>
      </c>
      <c r="B1653" s="391"/>
      <c r="C1653" s="392"/>
      <c r="D1653" s="392" t="s">
        <v>312</v>
      </c>
      <c r="E1653" s="392" t="s">
        <v>303</v>
      </c>
      <c r="F1653" s="392" t="s">
        <v>611</v>
      </c>
      <c r="G1653" s="392" t="s">
        <v>612</v>
      </c>
      <c r="H1653" s="392"/>
      <c r="I1653" s="391" t="s">
        <v>304</v>
      </c>
      <c r="J1653" s="392" t="s">
        <v>305</v>
      </c>
      <c r="K1653" s="393">
        <v>44571</v>
      </c>
      <c r="L1653" s="393">
        <v>45170</v>
      </c>
      <c r="M1653" s="726">
        <v>46265</v>
      </c>
      <c r="N1653" s="394">
        <v>3.0027397260273974</v>
      </c>
      <c r="O1653" s="391">
        <v>68</v>
      </c>
      <c r="P1653" s="391" t="s">
        <v>444</v>
      </c>
      <c r="Q1653" s="814">
        <v>30858</v>
      </c>
      <c r="R1653" s="395">
        <v>46569</v>
      </c>
      <c r="S1653" s="122" t="s">
        <v>928</v>
      </c>
      <c r="T1653" s="122"/>
      <c r="U1653" s="246"/>
      <c r="V1653" s="247"/>
    </row>
    <row r="1654" spans="1:22" x14ac:dyDescent="0.25">
      <c r="A1654" s="391">
        <v>4</v>
      </c>
      <c r="B1654" s="391"/>
      <c r="C1654" s="392"/>
      <c r="D1654" s="392" t="s">
        <v>315</v>
      </c>
      <c r="E1654" s="392" t="s">
        <v>303</v>
      </c>
      <c r="F1654" s="392" t="s">
        <v>611</v>
      </c>
      <c r="G1654" s="392" t="s">
        <v>612</v>
      </c>
      <c r="H1654" s="392"/>
      <c r="I1654" s="391" t="s">
        <v>304</v>
      </c>
      <c r="J1654" s="392" t="s">
        <v>316</v>
      </c>
      <c r="K1654" s="393">
        <v>44571</v>
      </c>
      <c r="L1654" s="393">
        <v>45170</v>
      </c>
      <c r="M1654" s="726">
        <v>46265</v>
      </c>
      <c r="N1654" s="394">
        <v>3.0027397260273974</v>
      </c>
      <c r="O1654" s="391">
        <v>68</v>
      </c>
      <c r="P1654" s="391" t="s">
        <v>444</v>
      </c>
      <c r="Q1654" s="814">
        <v>19605.600000000002</v>
      </c>
      <c r="R1654" s="395">
        <v>46569</v>
      </c>
      <c r="S1654" s="122" t="s">
        <v>777</v>
      </c>
      <c r="T1654" s="122"/>
      <c r="U1654" s="246"/>
      <c r="V1654" s="247"/>
    </row>
    <row r="1655" spans="1:22" x14ac:dyDescent="0.25">
      <c r="A1655" s="391">
        <v>5</v>
      </c>
      <c r="B1655" s="391"/>
      <c r="C1655" s="392"/>
      <c r="D1655" s="392" t="s">
        <v>319</v>
      </c>
      <c r="E1655" s="392" t="s">
        <v>303</v>
      </c>
      <c r="F1655" s="392" t="s">
        <v>611</v>
      </c>
      <c r="G1655" s="392" t="s">
        <v>612</v>
      </c>
      <c r="H1655" s="392" t="s">
        <v>616</v>
      </c>
      <c r="I1655" s="391" t="s">
        <v>304</v>
      </c>
      <c r="J1655" s="392" t="s">
        <v>309</v>
      </c>
      <c r="K1655" s="393">
        <v>44571</v>
      </c>
      <c r="L1655" s="393">
        <v>45170</v>
      </c>
      <c r="M1655" s="726">
        <v>46265</v>
      </c>
      <c r="N1655" s="394">
        <v>3.0027397260273974</v>
      </c>
      <c r="O1655" s="391">
        <v>65</v>
      </c>
      <c r="P1655" s="391" t="s">
        <v>444</v>
      </c>
      <c r="Q1655" s="814">
        <v>6248.4000000000005</v>
      </c>
      <c r="R1655" s="395">
        <v>46569</v>
      </c>
      <c r="S1655" s="122" t="s">
        <v>777</v>
      </c>
      <c r="T1655" s="122"/>
      <c r="U1655" s="246"/>
      <c r="V1655" s="247"/>
    </row>
    <row r="1656" spans="1:22" x14ac:dyDescent="0.25">
      <c r="A1656" s="391">
        <v>6</v>
      </c>
      <c r="B1656" s="391"/>
      <c r="C1656" s="392"/>
      <c r="D1656" s="392" t="s">
        <v>325</v>
      </c>
      <c r="E1656" s="392" t="s">
        <v>303</v>
      </c>
      <c r="F1656" s="392" t="s">
        <v>611</v>
      </c>
      <c r="G1656" s="392" t="s">
        <v>612</v>
      </c>
      <c r="H1656" s="392" t="s">
        <v>619</v>
      </c>
      <c r="I1656" s="391" t="s">
        <v>304</v>
      </c>
      <c r="J1656" s="392" t="s">
        <v>305</v>
      </c>
      <c r="K1656" s="393">
        <v>44571</v>
      </c>
      <c r="L1656" s="393">
        <v>45170</v>
      </c>
      <c r="M1656" s="726">
        <v>46265</v>
      </c>
      <c r="N1656" s="394">
        <v>3.0027397260273974</v>
      </c>
      <c r="O1656" s="391">
        <v>60</v>
      </c>
      <c r="P1656" s="391" t="s">
        <v>444</v>
      </c>
      <c r="Q1656" s="814">
        <v>13740</v>
      </c>
      <c r="R1656" s="395">
        <v>46569</v>
      </c>
      <c r="S1656" s="122" t="s">
        <v>777</v>
      </c>
      <c r="T1656" s="122"/>
      <c r="U1656" s="246"/>
      <c r="V1656" s="247"/>
    </row>
    <row r="1657" spans="1:22" x14ac:dyDescent="0.25">
      <c r="A1657" s="391">
        <v>7</v>
      </c>
      <c r="B1657" s="391"/>
      <c r="C1657" s="392"/>
      <c r="D1657" s="392" t="s">
        <v>328</v>
      </c>
      <c r="E1657" s="392" t="s">
        <v>303</v>
      </c>
      <c r="F1657" s="392" t="s">
        <v>611</v>
      </c>
      <c r="G1657" s="392" t="s">
        <v>612</v>
      </c>
      <c r="H1657" s="392" t="s">
        <v>621</v>
      </c>
      <c r="I1657" s="391" t="s">
        <v>304</v>
      </c>
      <c r="J1657" s="392" t="s">
        <v>329</v>
      </c>
      <c r="K1657" s="393">
        <v>44571</v>
      </c>
      <c r="L1657" s="393">
        <v>45170</v>
      </c>
      <c r="M1657" s="726">
        <v>46265</v>
      </c>
      <c r="N1657" s="394">
        <v>3.0027397260273974</v>
      </c>
      <c r="O1657" s="391">
        <v>48</v>
      </c>
      <c r="P1657" s="391" t="s">
        <v>444</v>
      </c>
      <c r="Q1657" s="814">
        <v>3212.3999999999996</v>
      </c>
      <c r="R1657" s="395">
        <v>46569</v>
      </c>
      <c r="S1657" s="122" t="s">
        <v>777</v>
      </c>
      <c r="T1657" s="122"/>
      <c r="U1657" s="246"/>
      <c r="V1657" s="247"/>
    </row>
    <row r="1658" spans="1:22" x14ac:dyDescent="0.25">
      <c r="A1658" s="391">
        <v>8</v>
      </c>
      <c r="B1658" s="391"/>
      <c r="C1658" s="392"/>
      <c r="D1658" s="392" t="s">
        <v>332</v>
      </c>
      <c r="E1658" s="392" t="s">
        <v>303</v>
      </c>
      <c r="F1658" s="392" t="s">
        <v>611</v>
      </c>
      <c r="G1658" s="392" t="s">
        <v>612</v>
      </c>
      <c r="H1658" s="392" t="s">
        <v>621</v>
      </c>
      <c r="I1658" s="391" t="s">
        <v>304</v>
      </c>
      <c r="J1658" s="392" t="s">
        <v>333</v>
      </c>
      <c r="K1658" s="393">
        <v>44566</v>
      </c>
      <c r="L1658" s="393">
        <v>45170</v>
      </c>
      <c r="M1658" s="726">
        <v>46265</v>
      </c>
      <c r="N1658" s="394">
        <v>3.0027397260273974</v>
      </c>
      <c r="O1658" s="391">
        <v>35</v>
      </c>
      <c r="P1658" s="391" t="s">
        <v>444</v>
      </c>
      <c r="Q1658" s="814">
        <v>8640</v>
      </c>
      <c r="R1658" s="395">
        <v>46569</v>
      </c>
      <c r="S1658" s="122" t="s">
        <v>777</v>
      </c>
      <c r="T1658" s="122"/>
      <c r="U1658" s="246"/>
      <c r="V1658" s="247"/>
    </row>
    <row r="1659" spans="1:22" x14ac:dyDescent="0.25">
      <c r="A1659" s="391">
        <v>9</v>
      </c>
      <c r="B1659" s="391"/>
      <c r="C1659" s="392"/>
      <c r="D1659" s="392" t="s">
        <v>308</v>
      </c>
      <c r="E1659" s="392" t="s">
        <v>303</v>
      </c>
      <c r="F1659" s="392" t="s">
        <v>620</v>
      </c>
      <c r="G1659" s="392"/>
      <c r="H1659" s="392"/>
      <c r="I1659" s="391" t="s">
        <v>336</v>
      </c>
      <c r="J1659" s="392" t="s">
        <v>337</v>
      </c>
      <c r="K1659" s="393">
        <v>44566</v>
      </c>
      <c r="L1659" s="393">
        <v>45170</v>
      </c>
      <c r="M1659" s="726">
        <v>46265</v>
      </c>
      <c r="N1659" s="394">
        <v>3.0027397260273974</v>
      </c>
      <c r="O1659" s="391">
        <v>59</v>
      </c>
      <c r="P1659" s="391" t="s">
        <v>444</v>
      </c>
      <c r="Q1659" s="814">
        <v>50400</v>
      </c>
      <c r="R1659" s="395">
        <v>46569</v>
      </c>
      <c r="S1659" s="122" t="s">
        <v>777</v>
      </c>
      <c r="T1659" s="122"/>
      <c r="U1659" s="246"/>
      <c r="V1659" s="247"/>
    </row>
    <row r="1660" spans="1:22" x14ac:dyDescent="0.25">
      <c r="A1660" s="391">
        <v>10</v>
      </c>
      <c r="B1660" s="391"/>
      <c r="C1660" s="392"/>
      <c r="D1660" s="392" t="s">
        <v>340</v>
      </c>
      <c r="E1660" s="392" t="s">
        <v>303</v>
      </c>
      <c r="F1660" s="392" t="s">
        <v>620</v>
      </c>
      <c r="G1660" s="392"/>
      <c r="H1660" s="392"/>
      <c r="I1660" s="391" t="s">
        <v>304</v>
      </c>
      <c r="J1660" s="392" t="s">
        <v>305</v>
      </c>
      <c r="K1660" s="393">
        <v>44571</v>
      </c>
      <c r="L1660" s="393">
        <v>45170</v>
      </c>
      <c r="M1660" s="726">
        <v>46265</v>
      </c>
      <c r="N1660" s="394">
        <v>3.0027397260273974</v>
      </c>
      <c r="O1660" s="391">
        <v>52</v>
      </c>
      <c r="P1660" s="391" t="s">
        <v>444</v>
      </c>
      <c r="Q1660" s="814">
        <v>3393.6000000000004</v>
      </c>
      <c r="R1660" s="395">
        <v>46569</v>
      </c>
      <c r="S1660" s="122" t="s">
        <v>777</v>
      </c>
      <c r="T1660" s="122"/>
      <c r="U1660" s="246"/>
      <c r="V1660" s="247"/>
    </row>
    <row r="1661" spans="1:22" x14ac:dyDescent="0.25">
      <c r="A1661" s="391">
        <v>11</v>
      </c>
      <c r="B1661" s="391"/>
      <c r="C1661" s="392"/>
      <c r="D1661" s="392" t="s">
        <v>343</v>
      </c>
      <c r="E1661" s="392" t="s">
        <v>303</v>
      </c>
      <c r="F1661" s="392" t="s">
        <v>611</v>
      </c>
      <c r="G1661" s="392" t="s">
        <v>612</v>
      </c>
      <c r="H1661" s="392" t="s">
        <v>616</v>
      </c>
      <c r="I1661" s="391" t="s">
        <v>304</v>
      </c>
      <c r="J1661" s="392" t="s">
        <v>316</v>
      </c>
      <c r="K1661" s="393">
        <v>44571</v>
      </c>
      <c r="L1661" s="393">
        <v>45170</v>
      </c>
      <c r="M1661" s="726">
        <v>46265</v>
      </c>
      <c r="N1661" s="394">
        <v>3.0027397260273974</v>
      </c>
      <c r="O1661" s="391">
        <v>63</v>
      </c>
      <c r="P1661" s="391" t="s">
        <v>444</v>
      </c>
      <c r="Q1661" s="814">
        <v>15547.2</v>
      </c>
      <c r="R1661" s="395">
        <v>46569</v>
      </c>
      <c r="S1661" s="122" t="s">
        <v>777</v>
      </c>
      <c r="T1661" s="122"/>
      <c r="U1661" s="246"/>
      <c r="V1661" s="247"/>
    </row>
    <row r="1662" spans="1:22" x14ac:dyDescent="0.25">
      <c r="A1662" s="391">
        <v>12</v>
      </c>
      <c r="B1662" s="391"/>
      <c r="C1662" s="392"/>
      <c r="D1662" s="392" t="s">
        <v>346</v>
      </c>
      <c r="E1662" s="392" t="s">
        <v>303</v>
      </c>
      <c r="F1662" s="392" t="s">
        <v>611</v>
      </c>
      <c r="G1662" s="392" t="s">
        <v>612</v>
      </c>
      <c r="H1662" s="392"/>
      <c r="I1662" s="391" t="s">
        <v>304</v>
      </c>
      <c r="J1662" s="392" t="s">
        <v>333</v>
      </c>
      <c r="K1662" s="393">
        <v>44608</v>
      </c>
      <c r="L1662" s="393">
        <v>45170</v>
      </c>
      <c r="M1662" s="726">
        <v>46265</v>
      </c>
      <c r="N1662" s="394">
        <v>3.0027397260273974</v>
      </c>
      <c r="O1662" s="391">
        <v>66</v>
      </c>
      <c r="P1662" s="391" t="s">
        <v>444</v>
      </c>
      <c r="Q1662" s="814">
        <v>15300</v>
      </c>
      <c r="R1662" s="395">
        <v>46569</v>
      </c>
      <c r="S1662" s="122" t="s">
        <v>777</v>
      </c>
      <c r="T1662" s="122"/>
      <c r="U1662" s="246"/>
      <c r="V1662" s="247"/>
    </row>
    <row r="1663" spans="1:22" x14ac:dyDescent="0.25">
      <c r="A1663" s="391">
        <v>13</v>
      </c>
      <c r="B1663" s="391"/>
      <c r="C1663" s="392"/>
      <c r="D1663" s="392" t="s">
        <v>349</v>
      </c>
      <c r="E1663" s="392" t="s">
        <v>303</v>
      </c>
      <c r="F1663" s="392" t="s">
        <v>620</v>
      </c>
      <c r="G1663" s="392"/>
      <c r="H1663" s="392"/>
      <c r="I1663" s="391" t="s">
        <v>304</v>
      </c>
      <c r="J1663" s="392" t="s">
        <v>333</v>
      </c>
      <c r="K1663" s="393">
        <v>44816</v>
      </c>
      <c r="L1663" s="393">
        <v>45170</v>
      </c>
      <c r="M1663" s="726">
        <v>46265</v>
      </c>
      <c r="N1663" s="394">
        <v>3.0027397260273974</v>
      </c>
      <c r="O1663" s="391">
        <v>55</v>
      </c>
      <c r="P1663" s="391" t="s">
        <v>444</v>
      </c>
      <c r="Q1663" s="814">
        <v>9000</v>
      </c>
      <c r="R1663" s="395">
        <v>46569</v>
      </c>
      <c r="S1663" s="122" t="s">
        <v>777</v>
      </c>
      <c r="T1663" s="122"/>
      <c r="U1663" s="246"/>
      <c r="V1663" s="247"/>
    </row>
    <row r="1664" spans="1:22" x14ac:dyDescent="0.25">
      <c r="A1664" s="391">
        <v>14</v>
      </c>
      <c r="B1664" s="391"/>
      <c r="C1664" s="392"/>
      <c r="D1664" s="392" t="s">
        <v>352</v>
      </c>
      <c r="E1664" s="392" t="s">
        <v>303</v>
      </c>
      <c r="F1664" s="392" t="s">
        <v>611</v>
      </c>
      <c r="G1664" s="392" t="s">
        <v>612</v>
      </c>
      <c r="H1664" s="392"/>
      <c r="I1664" s="391" t="s">
        <v>304</v>
      </c>
      <c r="J1664" s="392" t="s">
        <v>333</v>
      </c>
      <c r="K1664" s="393">
        <v>44809</v>
      </c>
      <c r="L1664" s="393">
        <v>45170</v>
      </c>
      <c r="M1664" s="726">
        <v>46265</v>
      </c>
      <c r="N1664" s="394">
        <v>3.0027397260273974</v>
      </c>
      <c r="O1664" s="391">
        <v>38</v>
      </c>
      <c r="P1664" s="391" t="s">
        <v>444</v>
      </c>
      <c r="Q1664" s="814">
        <v>9000</v>
      </c>
      <c r="R1664" s="395">
        <v>46569</v>
      </c>
      <c r="S1664" s="122" t="s">
        <v>777</v>
      </c>
      <c r="T1664" s="122"/>
      <c r="U1664" s="246"/>
      <c r="V1664" s="247"/>
    </row>
    <row r="1665" spans="1:22" x14ac:dyDescent="0.25">
      <c r="A1665" s="391">
        <v>15</v>
      </c>
      <c r="B1665" s="391"/>
      <c r="C1665" s="392"/>
      <c r="D1665" s="392" t="s">
        <v>355</v>
      </c>
      <c r="E1665" s="392" t="s">
        <v>303</v>
      </c>
      <c r="F1665" s="392" t="s">
        <v>620</v>
      </c>
      <c r="G1665" s="392"/>
      <c r="H1665" s="392"/>
      <c r="I1665" s="391" t="s">
        <v>304</v>
      </c>
      <c r="J1665" s="392" t="s">
        <v>356</v>
      </c>
      <c r="K1665" s="393">
        <v>44831</v>
      </c>
      <c r="L1665" s="393">
        <v>45170</v>
      </c>
      <c r="M1665" s="726">
        <v>46265</v>
      </c>
      <c r="N1665" s="394">
        <v>3.0027397260273974</v>
      </c>
      <c r="O1665" s="391">
        <v>39</v>
      </c>
      <c r="P1665" s="391" t="s">
        <v>444</v>
      </c>
      <c r="Q1665" s="814">
        <v>9000</v>
      </c>
      <c r="R1665" s="395">
        <v>46569</v>
      </c>
      <c r="S1665" s="122" t="s">
        <v>777</v>
      </c>
      <c r="T1665" s="122"/>
      <c r="U1665" s="246"/>
      <c r="V1665" s="247"/>
    </row>
    <row r="1666" spans="1:22" x14ac:dyDescent="0.25">
      <c r="A1666" s="391">
        <v>16</v>
      </c>
      <c r="B1666" s="391"/>
      <c r="C1666" s="392"/>
      <c r="D1666" s="392" t="s">
        <v>359</v>
      </c>
      <c r="E1666" s="392" t="s">
        <v>303</v>
      </c>
      <c r="F1666" s="392" t="s">
        <v>620</v>
      </c>
      <c r="G1666" s="392"/>
      <c r="H1666" s="392"/>
      <c r="I1666" s="391" t="s">
        <v>304</v>
      </c>
      <c r="J1666" s="392" t="s">
        <v>333</v>
      </c>
      <c r="K1666" s="393">
        <v>44970</v>
      </c>
      <c r="L1666" s="393">
        <v>45170</v>
      </c>
      <c r="M1666" s="726">
        <v>46265</v>
      </c>
      <c r="N1666" s="394">
        <v>3.0027397260273974</v>
      </c>
      <c r="O1666" s="391">
        <v>39</v>
      </c>
      <c r="P1666" s="391" t="s">
        <v>444</v>
      </c>
      <c r="Q1666" s="814">
        <v>7200</v>
      </c>
      <c r="R1666" s="395">
        <v>46569</v>
      </c>
      <c r="S1666" s="122" t="s">
        <v>777</v>
      </c>
      <c r="T1666" s="122"/>
      <c r="U1666" s="246"/>
      <c r="V1666" s="247"/>
    </row>
    <row r="1667" spans="1:22" x14ac:dyDescent="0.25">
      <c r="A1667" s="391">
        <v>17</v>
      </c>
      <c r="B1667" s="391"/>
      <c r="C1667" s="392"/>
      <c r="D1667" s="392" t="s">
        <v>362</v>
      </c>
      <c r="E1667" s="392" t="s">
        <v>303</v>
      </c>
      <c r="F1667" s="392" t="s">
        <v>620</v>
      </c>
      <c r="G1667" s="392"/>
      <c r="H1667" s="392"/>
      <c r="I1667" s="391" t="s">
        <v>304</v>
      </c>
      <c r="J1667" s="392" t="s">
        <v>305</v>
      </c>
      <c r="K1667" s="393">
        <v>45152</v>
      </c>
      <c r="L1667" s="393">
        <v>45170</v>
      </c>
      <c r="M1667" s="726">
        <v>46265</v>
      </c>
      <c r="N1667" s="394">
        <v>3.0027397260273974</v>
      </c>
      <c r="O1667" s="391">
        <v>45</v>
      </c>
      <c r="P1667" s="391" t="s">
        <v>444</v>
      </c>
      <c r="Q1667" s="814">
        <v>9000</v>
      </c>
      <c r="R1667" s="395">
        <v>46569</v>
      </c>
      <c r="S1667" s="122" t="s">
        <v>777</v>
      </c>
      <c r="T1667" s="122"/>
      <c r="U1667" s="246"/>
      <c r="V1667" s="247"/>
    </row>
    <row r="1668" spans="1:22" x14ac:dyDescent="0.25">
      <c r="A1668" s="391">
        <v>18</v>
      </c>
      <c r="B1668" s="391"/>
      <c r="C1668" s="392"/>
      <c r="D1668" s="392" t="s">
        <v>359</v>
      </c>
      <c r="E1668" s="392" t="s">
        <v>303</v>
      </c>
      <c r="F1668" s="392" t="s">
        <v>611</v>
      </c>
      <c r="G1668" s="392" t="s">
        <v>612</v>
      </c>
      <c r="H1668" s="392" t="s">
        <v>616</v>
      </c>
      <c r="I1668" s="391" t="s">
        <v>304</v>
      </c>
      <c r="J1668" s="392" t="s">
        <v>333</v>
      </c>
      <c r="K1668" s="393">
        <v>45236</v>
      </c>
      <c r="L1668" s="401">
        <v>45236</v>
      </c>
      <c r="M1668" s="726">
        <v>46265</v>
      </c>
      <c r="N1668" s="394">
        <v>2.8219178082191783</v>
      </c>
      <c r="O1668" s="391">
        <v>37</v>
      </c>
      <c r="P1668" s="391" t="s">
        <v>444</v>
      </c>
      <c r="Q1668" s="814">
        <v>7200</v>
      </c>
      <c r="R1668" s="395">
        <v>46569</v>
      </c>
      <c r="S1668" s="122" t="s">
        <v>777</v>
      </c>
      <c r="T1668" s="122"/>
      <c r="U1668" s="246"/>
      <c r="V1668" s="247"/>
    </row>
    <row r="1669" spans="1:22" x14ac:dyDescent="0.25">
      <c r="A1669" s="391">
        <v>19</v>
      </c>
      <c r="B1669" s="391"/>
      <c r="C1669" s="392"/>
      <c r="D1669" s="392" t="s">
        <v>367</v>
      </c>
      <c r="E1669" s="392" t="s">
        <v>303</v>
      </c>
      <c r="F1669" s="392" t="s">
        <v>611</v>
      </c>
      <c r="G1669" s="392" t="s">
        <v>612</v>
      </c>
      <c r="H1669" s="392"/>
      <c r="I1669" s="391" t="s">
        <v>304</v>
      </c>
      <c r="J1669" s="392" t="s">
        <v>368</v>
      </c>
      <c r="K1669" s="393">
        <v>45411</v>
      </c>
      <c r="L1669" s="401">
        <v>45411</v>
      </c>
      <c r="M1669" s="726">
        <v>46265</v>
      </c>
      <c r="N1669" s="394">
        <v>2.3424657534246576</v>
      </c>
      <c r="O1669" s="391">
        <v>59</v>
      </c>
      <c r="P1669" s="391" t="s">
        <v>444</v>
      </c>
      <c r="Q1669" s="814">
        <v>23400</v>
      </c>
      <c r="R1669" s="395">
        <v>46569</v>
      </c>
      <c r="S1669" s="122" t="s">
        <v>777</v>
      </c>
      <c r="T1669" s="122"/>
      <c r="U1669" s="246"/>
      <c r="V1669" s="247"/>
    </row>
    <row r="1670" spans="1:22" x14ac:dyDescent="0.25">
      <c r="A1670" s="391">
        <v>20</v>
      </c>
      <c r="B1670" s="391"/>
      <c r="C1670" s="392"/>
      <c r="D1670" s="392" t="s">
        <v>371</v>
      </c>
      <c r="E1670" s="392" t="s">
        <v>303</v>
      </c>
      <c r="F1670" s="392" t="s">
        <v>611</v>
      </c>
      <c r="G1670" s="392"/>
      <c r="H1670" s="392" t="s">
        <v>621</v>
      </c>
      <c r="I1670" s="391" t="s">
        <v>304</v>
      </c>
      <c r="J1670" s="392" t="s">
        <v>333</v>
      </c>
      <c r="K1670" s="393">
        <v>45454</v>
      </c>
      <c r="L1670" s="401">
        <v>45454</v>
      </c>
      <c r="M1670" s="726">
        <v>46265</v>
      </c>
      <c r="N1670" s="394">
        <v>2.2246575342465755</v>
      </c>
      <c r="O1670" s="391">
        <v>38</v>
      </c>
      <c r="P1670" s="391" t="s">
        <v>444</v>
      </c>
      <c r="Q1670" s="814">
        <v>11880</v>
      </c>
      <c r="R1670" s="395">
        <v>46569</v>
      </c>
      <c r="S1670" s="122" t="s">
        <v>777</v>
      </c>
      <c r="T1670" s="122"/>
      <c r="U1670" s="246"/>
      <c r="V1670" s="247"/>
    </row>
    <row r="1671" spans="1:22" x14ac:dyDescent="0.25">
      <c r="A1671" s="391">
        <v>21</v>
      </c>
      <c r="B1671" s="391"/>
      <c r="C1671" s="392"/>
      <c r="D1671" s="392" t="s">
        <v>374</v>
      </c>
      <c r="E1671" s="392" t="s">
        <v>303</v>
      </c>
      <c r="F1671" s="392" t="s">
        <v>620</v>
      </c>
      <c r="G1671" s="392"/>
      <c r="H1671" s="392"/>
      <c r="I1671" s="391" t="s">
        <v>304</v>
      </c>
      <c r="J1671" s="392" t="s">
        <v>333</v>
      </c>
      <c r="K1671" s="393">
        <v>45600</v>
      </c>
      <c r="L1671" s="401">
        <v>45600</v>
      </c>
      <c r="M1671" s="726">
        <v>46265</v>
      </c>
      <c r="N1671" s="394">
        <v>1.8246575342465754</v>
      </c>
      <c r="O1671" s="391">
        <v>65</v>
      </c>
      <c r="P1671" s="391" t="s">
        <v>444</v>
      </c>
      <c r="Q1671" s="814">
        <v>15120</v>
      </c>
      <c r="R1671" s="395">
        <v>46569</v>
      </c>
      <c r="S1671" s="122" t="s">
        <v>777</v>
      </c>
      <c r="T1671" s="122"/>
      <c r="U1671" s="246"/>
      <c r="V1671" s="247"/>
    </row>
    <row r="1672" spans="1:22" x14ac:dyDescent="0.25">
      <c r="A1672" s="391">
        <v>22</v>
      </c>
      <c r="B1672" s="391"/>
      <c r="C1672" s="392"/>
      <c r="D1672" s="392" t="s">
        <v>380</v>
      </c>
      <c r="E1672" s="392" t="s">
        <v>303</v>
      </c>
      <c r="F1672" s="392" t="s">
        <v>611</v>
      </c>
      <c r="G1672" s="392" t="s">
        <v>612</v>
      </c>
      <c r="H1672" s="392" t="s">
        <v>616</v>
      </c>
      <c r="I1672" s="391" t="s">
        <v>304</v>
      </c>
      <c r="J1672" s="392" t="s">
        <v>309</v>
      </c>
      <c r="K1672" s="393">
        <v>45677</v>
      </c>
      <c r="L1672" s="401">
        <v>45677</v>
      </c>
      <c r="M1672" s="726">
        <v>46265</v>
      </c>
      <c r="N1672" s="394">
        <v>1.6136986301369862</v>
      </c>
      <c r="O1672" s="391">
        <v>65</v>
      </c>
      <c r="P1672" s="391" t="s">
        <v>444</v>
      </c>
      <c r="Q1672" s="814">
        <v>18000</v>
      </c>
      <c r="R1672" s="395">
        <v>46569</v>
      </c>
      <c r="S1672" s="122" t="s">
        <v>777</v>
      </c>
      <c r="T1672" s="122"/>
      <c r="U1672" s="246"/>
      <c r="V1672" s="247"/>
    </row>
    <row r="1673" spans="1:22" x14ac:dyDescent="0.25">
      <c r="A1673" s="391">
        <v>23</v>
      </c>
      <c r="B1673" s="391"/>
      <c r="C1673" s="392"/>
      <c r="D1673" s="392" t="s">
        <v>384</v>
      </c>
      <c r="E1673" s="392" t="s">
        <v>303</v>
      </c>
      <c r="F1673" s="392" t="s">
        <v>611</v>
      </c>
      <c r="G1673" s="392"/>
      <c r="H1673" s="392"/>
      <c r="I1673" s="391" t="s">
        <v>304</v>
      </c>
      <c r="J1673" s="392" t="s">
        <v>333</v>
      </c>
      <c r="K1673" s="393">
        <v>45831</v>
      </c>
      <c r="L1673" s="401">
        <v>45831</v>
      </c>
      <c r="M1673" s="726">
        <v>46265</v>
      </c>
      <c r="N1673" s="394">
        <v>1.1917808219178083</v>
      </c>
      <c r="O1673" s="391">
        <v>40</v>
      </c>
      <c r="P1673" s="391" t="s">
        <v>444</v>
      </c>
      <c r="Q1673" s="814">
        <v>10800</v>
      </c>
      <c r="R1673" s="395">
        <v>46569</v>
      </c>
      <c r="S1673" s="122" t="s">
        <v>777</v>
      </c>
      <c r="T1673" s="122"/>
      <c r="U1673" s="246"/>
      <c r="V1673" s="247"/>
    </row>
    <row r="1674" spans="1:22" x14ac:dyDescent="0.25">
      <c r="A1674" s="391">
        <v>24</v>
      </c>
      <c r="B1674" s="391"/>
      <c r="C1674" s="392"/>
      <c r="D1674" s="392" t="s">
        <v>386</v>
      </c>
      <c r="E1674" s="392" t="s">
        <v>303</v>
      </c>
      <c r="F1674" s="392" t="s">
        <v>620</v>
      </c>
      <c r="G1674" s="392"/>
      <c r="H1674" s="392"/>
      <c r="I1674" s="391" t="s">
        <v>304</v>
      </c>
      <c r="J1674" s="392" t="s">
        <v>333</v>
      </c>
      <c r="K1674" s="393">
        <v>45887</v>
      </c>
      <c r="L1674" s="401">
        <v>45887</v>
      </c>
      <c r="M1674" s="726">
        <v>46265</v>
      </c>
      <c r="N1674" s="394">
        <v>1.0383561643835617</v>
      </c>
      <c r="O1674" s="391"/>
      <c r="P1674" s="391" t="s">
        <v>444</v>
      </c>
      <c r="Q1674" s="814">
        <v>7200</v>
      </c>
      <c r="R1674" s="395">
        <v>46569</v>
      </c>
      <c r="S1674" s="122" t="s">
        <v>777</v>
      </c>
      <c r="T1674" s="122"/>
      <c r="U1674" s="246"/>
      <c r="V1674" s="247"/>
    </row>
    <row r="1675" spans="1:22" x14ac:dyDescent="0.25">
      <c r="A1675" s="391">
        <v>25</v>
      </c>
      <c r="B1675" s="391"/>
      <c r="C1675" s="392"/>
      <c r="D1675" s="392" t="s">
        <v>388</v>
      </c>
      <c r="E1675" s="392" t="s">
        <v>303</v>
      </c>
      <c r="F1675" s="392" t="s">
        <v>620</v>
      </c>
      <c r="G1675" s="392"/>
      <c r="H1675" s="392"/>
      <c r="I1675" s="391" t="s">
        <v>389</v>
      </c>
      <c r="J1675" s="392" t="s">
        <v>333</v>
      </c>
      <c r="K1675" s="393">
        <v>45873</v>
      </c>
      <c r="L1675" s="401">
        <v>45873</v>
      </c>
      <c r="M1675" s="726">
        <v>46265</v>
      </c>
      <c r="N1675" s="394">
        <v>1.0767123287671232</v>
      </c>
      <c r="O1675" s="391"/>
      <c r="P1675" s="391" t="s">
        <v>444</v>
      </c>
      <c r="Q1675" s="814">
        <v>10800</v>
      </c>
      <c r="R1675" s="395">
        <v>46569</v>
      </c>
      <c r="S1675" s="122" t="s">
        <v>777</v>
      </c>
      <c r="T1675" s="122"/>
      <c r="U1675" s="246"/>
      <c r="V1675" s="247"/>
    </row>
    <row r="1676" spans="1:22" x14ac:dyDescent="0.25">
      <c r="A1676" s="391">
        <v>26</v>
      </c>
      <c r="B1676" s="391"/>
      <c r="C1676" s="392"/>
      <c r="D1676" s="392" t="s">
        <v>391</v>
      </c>
      <c r="E1676" s="392" t="s">
        <v>303</v>
      </c>
      <c r="F1676" s="392" t="s">
        <v>620</v>
      </c>
      <c r="G1676" s="392"/>
      <c r="H1676" s="392"/>
      <c r="I1676" s="391" t="s">
        <v>304</v>
      </c>
      <c r="J1676" s="392" t="s">
        <v>333</v>
      </c>
      <c r="K1676" s="393">
        <v>45901</v>
      </c>
      <c r="L1676" s="401">
        <v>45901</v>
      </c>
      <c r="M1676" s="726">
        <v>46265</v>
      </c>
      <c r="N1676" s="394">
        <v>1</v>
      </c>
      <c r="O1676" s="391"/>
      <c r="P1676" s="391" t="s">
        <v>444</v>
      </c>
      <c r="Q1676" s="814">
        <v>6120</v>
      </c>
      <c r="R1676" s="395">
        <v>46569</v>
      </c>
      <c r="S1676" s="122" t="s">
        <v>777</v>
      </c>
      <c r="T1676" s="122"/>
      <c r="U1676" s="246"/>
      <c r="V1676" s="247"/>
    </row>
    <row r="1677" spans="1:22" x14ac:dyDescent="0.25">
      <c r="A1677" s="391">
        <v>27</v>
      </c>
      <c r="B1677" s="391"/>
      <c r="C1677" s="392"/>
      <c r="D1677" s="392" t="s">
        <v>395</v>
      </c>
      <c r="E1677" s="392" t="s">
        <v>303</v>
      </c>
      <c r="F1677" s="392" t="s">
        <v>611</v>
      </c>
      <c r="G1677" s="392"/>
      <c r="H1677" s="392" t="s">
        <v>616</v>
      </c>
      <c r="I1677" s="391" t="s">
        <v>304</v>
      </c>
      <c r="J1677" s="392" t="s">
        <v>333</v>
      </c>
      <c r="K1677" s="393">
        <v>45978</v>
      </c>
      <c r="L1677" s="401">
        <v>45978</v>
      </c>
      <c r="M1677" s="726">
        <v>46265</v>
      </c>
      <c r="N1677" s="394">
        <v>0.78904109589041094</v>
      </c>
      <c r="O1677" s="391"/>
      <c r="P1677" s="391" t="s">
        <v>444</v>
      </c>
      <c r="Q1677" s="814">
        <v>9360</v>
      </c>
      <c r="R1677" s="395">
        <v>46569</v>
      </c>
      <c r="S1677" s="122" t="s">
        <v>777</v>
      </c>
      <c r="T1677" s="122"/>
      <c r="U1677" s="246"/>
      <c r="V1677" s="247"/>
    </row>
    <row r="1678" spans="1:22" x14ac:dyDescent="0.25">
      <c r="A1678" s="391">
        <v>28</v>
      </c>
      <c r="B1678" s="391"/>
      <c r="C1678" s="392"/>
      <c r="D1678" s="392" t="s">
        <v>397</v>
      </c>
      <c r="E1678" s="392" t="s">
        <v>303</v>
      </c>
      <c r="F1678" s="392" t="s">
        <v>620</v>
      </c>
      <c r="G1678" s="392"/>
      <c r="H1678" s="392"/>
      <c r="I1678" s="391" t="s">
        <v>304</v>
      </c>
      <c r="J1678" s="392" t="s">
        <v>333</v>
      </c>
      <c r="K1678" s="393">
        <v>46006</v>
      </c>
      <c r="L1678" s="401">
        <v>46006</v>
      </c>
      <c r="M1678" s="726">
        <v>46265</v>
      </c>
      <c r="N1678" s="394">
        <v>0.71232876712328763</v>
      </c>
      <c r="O1678" s="391"/>
      <c r="P1678" s="391" t="s">
        <v>444</v>
      </c>
      <c r="Q1678" s="814">
        <v>10800</v>
      </c>
      <c r="R1678" s="395">
        <v>46569</v>
      </c>
      <c r="S1678" s="122" t="s">
        <v>777</v>
      </c>
      <c r="T1678" s="122"/>
      <c r="U1678" s="246"/>
      <c r="V1678" s="247"/>
    </row>
    <row r="1679" spans="1:22" x14ac:dyDescent="0.25">
      <c r="A1679" s="391">
        <v>29</v>
      </c>
      <c r="B1679" s="391"/>
      <c r="C1679" s="392"/>
      <c r="D1679" s="392" t="s">
        <v>399</v>
      </c>
      <c r="E1679" s="392" t="s">
        <v>303</v>
      </c>
      <c r="F1679" s="392" t="s">
        <v>620</v>
      </c>
      <c r="G1679" s="392"/>
      <c r="H1679" s="392"/>
      <c r="I1679" s="391" t="s">
        <v>304</v>
      </c>
      <c r="J1679" s="392" t="s">
        <v>356</v>
      </c>
      <c r="K1679" s="393">
        <v>46006</v>
      </c>
      <c r="L1679" s="401">
        <v>46006</v>
      </c>
      <c r="M1679" s="726">
        <v>46265</v>
      </c>
      <c r="N1679" s="394">
        <v>0.71232876712328763</v>
      </c>
      <c r="O1679" s="391"/>
      <c r="P1679" s="391" t="s">
        <v>444</v>
      </c>
      <c r="Q1679" s="814">
        <v>7200</v>
      </c>
      <c r="R1679" s="395">
        <v>46569</v>
      </c>
      <c r="S1679" s="122" t="s">
        <v>777</v>
      </c>
      <c r="T1679" s="122"/>
      <c r="U1679" s="246"/>
      <c r="V1679" s="247"/>
    </row>
    <row r="1680" spans="1:22" x14ac:dyDescent="0.25">
      <c r="A1680" s="391">
        <v>30</v>
      </c>
      <c r="B1680" s="422"/>
      <c r="C1680" s="392"/>
      <c r="D1680" s="396" t="s">
        <v>381</v>
      </c>
      <c r="E1680" s="392"/>
      <c r="F1680" s="392" t="s">
        <v>611</v>
      </c>
      <c r="G1680" s="392" t="s">
        <v>612</v>
      </c>
      <c r="H1680" s="392" t="s">
        <v>616</v>
      </c>
      <c r="I1680" s="391"/>
      <c r="J1680" s="396" t="s">
        <v>309</v>
      </c>
      <c r="K1680" s="393">
        <v>46055</v>
      </c>
      <c r="L1680" s="401">
        <v>46055</v>
      </c>
      <c r="M1680" s="726">
        <v>46265</v>
      </c>
      <c r="N1680" s="394">
        <v>0.57808219178082187</v>
      </c>
      <c r="O1680" s="391"/>
      <c r="P1680" s="391" t="s">
        <v>444</v>
      </c>
      <c r="Q1680" s="814">
        <v>5400</v>
      </c>
      <c r="R1680" s="395">
        <v>46569</v>
      </c>
      <c r="S1680" s="122" t="s">
        <v>777</v>
      </c>
      <c r="T1680" s="122"/>
      <c r="U1680" s="246"/>
      <c r="V1680" s="247"/>
    </row>
    <row r="1681" spans="1:22" x14ac:dyDescent="0.25">
      <c r="A1681" s="391">
        <v>31</v>
      </c>
      <c r="B1681" s="422"/>
      <c r="C1681" s="397"/>
      <c r="D1681" s="396" t="s">
        <v>352</v>
      </c>
      <c r="E1681" s="398"/>
      <c r="F1681" s="392" t="s">
        <v>611</v>
      </c>
      <c r="G1681" s="392" t="s">
        <v>612</v>
      </c>
      <c r="H1681" s="392" t="s">
        <v>616</v>
      </c>
      <c r="I1681" s="402"/>
      <c r="J1681" s="396" t="s">
        <v>356</v>
      </c>
      <c r="K1681" s="393">
        <v>46083</v>
      </c>
      <c r="L1681" s="401">
        <v>46083</v>
      </c>
      <c r="M1681" s="726">
        <v>46265</v>
      </c>
      <c r="N1681" s="394">
        <v>0.50136986301369868</v>
      </c>
      <c r="O1681" s="398"/>
      <c r="P1681" s="391" t="s">
        <v>444</v>
      </c>
      <c r="Q1681" s="814">
        <v>5400</v>
      </c>
      <c r="R1681" s="395">
        <v>46569</v>
      </c>
      <c r="S1681" s="122" t="s">
        <v>777</v>
      </c>
      <c r="T1681" s="122"/>
      <c r="U1681" s="246"/>
      <c r="V1681" s="247"/>
    </row>
    <row r="1682" spans="1:22" x14ac:dyDescent="0.25">
      <c r="A1682" s="391">
        <v>32</v>
      </c>
      <c r="B1682" s="422"/>
      <c r="C1682" s="392"/>
      <c r="D1682" s="396" t="s">
        <v>414</v>
      </c>
      <c r="E1682" s="398"/>
      <c r="F1682" s="392" t="s">
        <v>620</v>
      </c>
      <c r="G1682" s="398"/>
      <c r="H1682" s="398"/>
      <c r="I1682" s="402"/>
      <c r="J1682" s="396" t="s">
        <v>333</v>
      </c>
      <c r="K1682" s="393">
        <v>46104</v>
      </c>
      <c r="L1682" s="401">
        <v>46104</v>
      </c>
      <c r="M1682" s="726">
        <v>46265</v>
      </c>
      <c r="N1682" s="394">
        <v>0.44383561643835617</v>
      </c>
      <c r="O1682" s="399"/>
      <c r="P1682" s="391" t="s">
        <v>444</v>
      </c>
      <c r="Q1682" s="814">
        <v>11880</v>
      </c>
      <c r="R1682" s="395">
        <v>46569</v>
      </c>
      <c r="S1682" s="122" t="s">
        <v>777</v>
      </c>
      <c r="T1682" s="122"/>
      <c r="U1682" s="246"/>
      <c r="V1682" s="247"/>
    </row>
    <row r="1683" spans="1:22" x14ac:dyDescent="0.25">
      <c r="A1683" s="391">
        <v>33</v>
      </c>
      <c r="B1683" s="422"/>
      <c r="C1683" s="392"/>
      <c r="D1683" s="392" t="s">
        <v>648</v>
      </c>
      <c r="E1683" s="398"/>
      <c r="F1683" s="392"/>
      <c r="G1683" s="398"/>
      <c r="H1683" s="398"/>
      <c r="I1683" s="402"/>
      <c r="J1683" s="392" t="s">
        <v>650</v>
      </c>
      <c r="K1683" s="393">
        <v>46155</v>
      </c>
      <c r="L1683" s="401"/>
      <c r="M1683" s="726"/>
      <c r="N1683" s="394">
        <v>2.7397260273972603E-3</v>
      </c>
      <c r="O1683" s="399"/>
      <c r="P1683" s="391" t="s">
        <v>444</v>
      </c>
      <c r="Q1683" s="814">
        <v>12600</v>
      </c>
      <c r="R1683" s="395">
        <v>46569</v>
      </c>
      <c r="S1683" s="122" t="s">
        <v>777</v>
      </c>
      <c r="T1683" s="122"/>
      <c r="U1683" s="246"/>
      <c r="V1683" s="247"/>
    </row>
    <row r="1684" spans="1:22" x14ac:dyDescent="0.25">
      <c r="A1684" s="391">
        <v>34</v>
      </c>
      <c r="B1684" s="422"/>
      <c r="C1684" s="392"/>
      <c r="D1684" s="392" t="s">
        <v>649</v>
      </c>
      <c r="E1684" s="398"/>
      <c r="F1684" s="392"/>
      <c r="G1684" s="398"/>
      <c r="H1684" s="398"/>
      <c r="I1684" s="402"/>
      <c r="J1684" s="392" t="s">
        <v>650</v>
      </c>
      <c r="K1684" s="393">
        <v>46132</v>
      </c>
      <c r="L1684" s="401"/>
      <c r="M1684" s="726"/>
      <c r="N1684" s="394">
        <v>2.7397260273972603E-3</v>
      </c>
      <c r="O1684" s="399"/>
      <c r="P1684" s="391" t="s">
        <v>444</v>
      </c>
      <c r="Q1684" s="814">
        <v>31920</v>
      </c>
      <c r="R1684" s="395">
        <v>46569</v>
      </c>
      <c r="S1684" s="122" t="s">
        <v>777</v>
      </c>
      <c r="T1684" s="122"/>
      <c r="U1684" s="246"/>
      <c r="V1684" s="247"/>
    </row>
    <row r="1685" spans="1:22" x14ac:dyDescent="0.25">
      <c r="A1685" s="391">
        <v>35</v>
      </c>
      <c r="B1685" s="786"/>
      <c r="C1685" s="397"/>
      <c r="D1685" s="397" t="s">
        <v>416</v>
      </c>
      <c r="E1685" s="398"/>
      <c r="F1685" s="392" t="s">
        <v>611</v>
      </c>
      <c r="G1685" s="398"/>
      <c r="H1685" s="398"/>
      <c r="I1685" s="402"/>
      <c r="J1685" s="398"/>
      <c r="K1685" s="393">
        <v>46211</v>
      </c>
      <c r="L1685" s="401"/>
      <c r="M1685" s="726"/>
      <c r="N1685" s="394"/>
      <c r="O1685" s="399"/>
      <c r="P1685" s="391" t="s">
        <v>444</v>
      </c>
      <c r="Q1685" s="814"/>
      <c r="R1685" s="395">
        <v>46569</v>
      </c>
      <c r="S1685" s="122" t="s">
        <v>777</v>
      </c>
      <c r="T1685" s="122"/>
      <c r="U1685" s="246"/>
      <c r="V1685" s="247"/>
    </row>
    <row r="1686" spans="1:22" x14ac:dyDescent="0.25">
      <c r="A1686" s="391">
        <v>1</v>
      </c>
      <c r="B1686" s="391"/>
      <c r="C1686" s="392"/>
      <c r="D1686" s="392" t="s">
        <v>302</v>
      </c>
      <c r="E1686" s="392" t="s">
        <v>303</v>
      </c>
      <c r="F1686" s="392" t="s">
        <v>611</v>
      </c>
      <c r="G1686" s="392" t="s">
        <v>612</v>
      </c>
      <c r="H1686" s="392"/>
      <c r="I1686" s="391" t="s">
        <v>304</v>
      </c>
      <c r="J1686" s="392" t="s">
        <v>305</v>
      </c>
      <c r="K1686" s="393">
        <v>44566</v>
      </c>
      <c r="L1686" s="393">
        <v>45170</v>
      </c>
      <c r="M1686" s="726">
        <v>46265</v>
      </c>
      <c r="N1686" s="394">
        <v>3.0027397260273974</v>
      </c>
      <c r="O1686" s="391">
        <v>65</v>
      </c>
      <c r="P1686" s="391" t="s">
        <v>444</v>
      </c>
      <c r="Q1686" s="814">
        <v>7680</v>
      </c>
      <c r="R1686" s="395">
        <v>46935</v>
      </c>
      <c r="S1686" s="122" t="s">
        <v>777</v>
      </c>
      <c r="T1686" s="423">
        <v>510559.0575</v>
      </c>
      <c r="U1686" s="246"/>
      <c r="V1686" s="247"/>
    </row>
    <row r="1687" spans="1:22" x14ac:dyDescent="0.25">
      <c r="A1687" s="391">
        <v>2</v>
      </c>
      <c r="B1687" s="391"/>
      <c r="C1687" s="392"/>
      <c r="D1687" s="392" t="s">
        <v>308</v>
      </c>
      <c r="E1687" s="392" t="s">
        <v>303</v>
      </c>
      <c r="F1687" s="392" t="s">
        <v>611</v>
      </c>
      <c r="G1687" s="392" t="s">
        <v>612</v>
      </c>
      <c r="H1687" s="392" t="s">
        <v>616</v>
      </c>
      <c r="I1687" s="391" t="s">
        <v>304</v>
      </c>
      <c r="J1687" s="392" t="s">
        <v>309</v>
      </c>
      <c r="K1687" s="393">
        <v>44571</v>
      </c>
      <c r="L1687" s="393">
        <v>45170</v>
      </c>
      <c r="M1687" s="726">
        <v>46265</v>
      </c>
      <c r="N1687" s="394">
        <v>3.0027397260273974</v>
      </c>
      <c r="O1687" s="391">
        <v>68</v>
      </c>
      <c r="P1687" s="391" t="s">
        <v>444</v>
      </c>
      <c r="Q1687" s="814">
        <v>12509.28</v>
      </c>
      <c r="R1687" s="395">
        <v>46935</v>
      </c>
      <c r="S1687" s="122" t="s">
        <v>777</v>
      </c>
      <c r="T1687" s="122"/>
      <c r="U1687" s="246"/>
      <c r="V1687" s="247"/>
    </row>
    <row r="1688" spans="1:22" x14ac:dyDescent="0.25">
      <c r="A1688" s="391">
        <v>3</v>
      </c>
      <c r="B1688" s="391"/>
      <c r="C1688" s="392"/>
      <c r="D1688" s="392" t="s">
        <v>312</v>
      </c>
      <c r="E1688" s="392" t="s">
        <v>303</v>
      </c>
      <c r="F1688" s="392" t="s">
        <v>611</v>
      </c>
      <c r="G1688" s="392" t="s">
        <v>612</v>
      </c>
      <c r="H1688" s="392"/>
      <c r="I1688" s="391" t="s">
        <v>304</v>
      </c>
      <c r="J1688" s="392" t="s">
        <v>305</v>
      </c>
      <c r="K1688" s="393">
        <v>44571</v>
      </c>
      <c r="L1688" s="393">
        <v>45170</v>
      </c>
      <c r="M1688" s="726">
        <v>46265</v>
      </c>
      <c r="N1688" s="394">
        <v>3.0027397260273974</v>
      </c>
      <c r="O1688" s="391">
        <v>68</v>
      </c>
      <c r="P1688" s="391" t="s">
        <v>444</v>
      </c>
      <c r="Q1688" s="815">
        <v>10286.16</v>
      </c>
      <c r="R1688" s="395">
        <v>46935</v>
      </c>
      <c r="S1688" s="122" t="s">
        <v>928</v>
      </c>
      <c r="T1688" s="122"/>
      <c r="U1688" s="246"/>
      <c r="V1688" s="247"/>
    </row>
    <row r="1689" spans="1:22" x14ac:dyDescent="0.25">
      <c r="A1689" s="391">
        <v>4</v>
      </c>
      <c r="B1689" s="391"/>
      <c r="C1689" s="392"/>
      <c r="D1689" s="392" t="s">
        <v>315</v>
      </c>
      <c r="E1689" s="392" t="s">
        <v>303</v>
      </c>
      <c r="F1689" s="392" t="s">
        <v>611</v>
      </c>
      <c r="G1689" s="392" t="s">
        <v>612</v>
      </c>
      <c r="H1689" s="392"/>
      <c r="I1689" s="391" t="s">
        <v>304</v>
      </c>
      <c r="J1689" s="392" t="s">
        <v>316</v>
      </c>
      <c r="K1689" s="393">
        <v>44571</v>
      </c>
      <c r="L1689" s="393">
        <v>45170</v>
      </c>
      <c r="M1689" s="726">
        <v>46265</v>
      </c>
      <c r="N1689" s="394">
        <v>3.0027397260273974</v>
      </c>
      <c r="O1689" s="391">
        <v>68</v>
      </c>
      <c r="P1689" s="391" t="s">
        <v>444</v>
      </c>
      <c r="Q1689" s="814">
        <v>10735.2</v>
      </c>
      <c r="R1689" s="395">
        <v>46935</v>
      </c>
      <c r="S1689" s="122" t="s">
        <v>777</v>
      </c>
      <c r="T1689" s="122"/>
      <c r="U1689" s="246"/>
      <c r="V1689" s="247"/>
    </row>
    <row r="1690" spans="1:22" x14ac:dyDescent="0.25">
      <c r="A1690" s="391">
        <v>5</v>
      </c>
      <c r="B1690" s="391"/>
      <c r="C1690" s="392"/>
      <c r="D1690" s="392" t="s">
        <v>319</v>
      </c>
      <c r="E1690" s="392" t="s">
        <v>303</v>
      </c>
      <c r="F1690" s="392" t="s">
        <v>611</v>
      </c>
      <c r="G1690" s="392" t="s">
        <v>612</v>
      </c>
      <c r="H1690" s="392" t="s">
        <v>616</v>
      </c>
      <c r="I1690" s="391" t="s">
        <v>304</v>
      </c>
      <c r="J1690" s="392" t="s">
        <v>309</v>
      </c>
      <c r="K1690" s="393">
        <v>44571</v>
      </c>
      <c r="L1690" s="393">
        <v>45170</v>
      </c>
      <c r="M1690" s="726">
        <v>46265</v>
      </c>
      <c r="N1690" s="394">
        <v>3.0027397260273974</v>
      </c>
      <c r="O1690" s="391">
        <v>65</v>
      </c>
      <c r="P1690" s="391" t="s">
        <v>444</v>
      </c>
      <c r="Q1690" s="814">
        <v>4882.8</v>
      </c>
      <c r="R1690" s="395">
        <v>46935</v>
      </c>
      <c r="S1690" s="122" t="s">
        <v>777</v>
      </c>
      <c r="T1690" s="122"/>
      <c r="U1690" s="246"/>
      <c r="V1690" s="247"/>
    </row>
    <row r="1691" spans="1:22" x14ac:dyDescent="0.25">
      <c r="A1691" s="391">
        <v>6</v>
      </c>
      <c r="B1691" s="391"/>
      <c r="C1691" s="392"/>
      <c r="D1691" s="392" t="s">
        <v>325</v>
      </c>
      <c r="E1691" s="392" t="s">
        <v>303</v>
      </c>
      <c r="F1691" s="392" t="s">
        <v>611</v>
      </c>
      <c r="G1691" s="392" t="s">
        <v>612</v>
      </c>
      <c r="H1691" s="392" t="s">
        <v>619</v>
      </c>
      <c r="I1691" s="391" t="s">
        <v>304</v>
      </c>
      <c r="J1691" s="392" t="s">
        <v>305</v>
      </c>
      <c r="K1691" s="393">
        <v>44571</v>
      </c>
      <c r="L1691" s="393">
        <v>45170</v>
      </c>
      <c r="M1691" s="726">
        <v>46265</v>
      </c>
      <c r="N1691" s="394">
        <v>3.0027397260273974</v>
      </c>
      <c r="O1691" s="391">
        <v>60</v>
      </c>
      <c r="P1691" s="391" t="s">
        <v>444</v>
      </c>
      <c r="Q1691" s="814">
        <v>9159.6</v>
      </c>
      <c r="R1691" s="395">
        <v>46935</v>
      </c>
      <c r="S1691" s="122" t="s">
        <v>777</v>
      </c>
      <c r="T1691" s="122"/>
      <c r="U1691" s="246"/>
      <c r="V1691" s="247"/>
    </row>
    <row r="1692" spans="1:22" x14ac:dyDescent="0.25">
      <c r="A1692" s="391">
        <v>7</v>
      </c>
      <c r="B1692" s="391"/>
      <c r="C1692" s="392"/>
      <c r="D1692" s="392" t="s">
        <v>328</v>
      </c>
      <c r="E1692" s="392" t="s">
        <v>303</v>
      </c>
      <c r="F1692" s="392" t="s">
        <v>611</v>
      </c>
      <c r="G1692" s="392" t="s">
        <v>612</v>
      </c>
      <c r="H1692" s="392" t="s">
        <v>621</v>
      </c>
      <c r="I1692" s="391" t="s">
        <v>304</v>
      </c>
      <c r="J1692" s="392" t="s">
        <v>329</v>
      </c>
      <c r="K1692" s="393">
        <v>44571</v>
      </c>
      <c r="L1692" s="393">
        <v>45170</v>
      </c>
      <c r="M1692" s="726">
        <v>46265</v>
      </c>
      <c r="N1692" s="394">
        <v>3.0027397260273974</v>
      </c>
      <c r="O1692" s="391">
        <v>48</v>
      </c>
      <c r="P1692" s="391" t="s">
        <v>444</v>
      </c>
      <c r="Q1692" s="814">
        <v>1070.6399999999999</v>
      </c>
      <c r="R1692" s="395">
        <v>46935</v>
      </c>
      <c r="S1692" s="122" t="s">
        <v>777</v>
      </c>
      <c r="T1692" s="122"/>
      <c r="U1692" s="246"/>
      <c r="V1692" s="247"/>
    </row>
    <row r="1693" spans="1:22" x14ac:dyDescent="0.25">
      <c r="A1693" s="391">
        <v>8</v>
      </c>
      <c r="B1693" s="391"/>
      <c r="C1693" s="392"/>
      <c r="D1693" s="392" t="s">
        <v>332</v>
      </c>
      <c r="E1693" s="392" t="s">
        <v>303</v>
      </c>
      <c r="F1693" s="392" t="s">
        <v>611</v>
      </c>
      <c r="G1693" s="392" t="s">
        <v>612</v>
      </c>
      <c r="H1693" s="392" t="s">
        <v>621</v>
      </c>
      <c r="I1693" s="391" t="s">
        <v>304</v>
      </c>
      <c r="J1693" s="392" t="s">
        <v>333</v>
      </c>
      <c r="K1693" s="393">
        <v>44566</v>
      </c>
      <c r="L1693" s="393">
        <v>45170</v>
      </c>
      <c r="M1693" s="726">
        <v>46265</v>
      </c>
      <c r="N1693" s="394">
        <v>3.0027397260273974</v>
      </c>
      <c r="O1693" s="391">
        <v>35</v>
      </c>
      <c r="P1693" s="391" t="s">
        <v>444</v>
      </c>
      <c r="Q1693" s="814">
        <v>2880</v>
      </c>
      <c r="R1693" s="395">
        <v>46935</v>
      </c>
      <c r="S1693" s="122" t="s">
        <v>777</v>
      </c>
      <c r="T1693" s="122"/>
      <c r="U1693" s="246"/>
      <c r="V1693" s="247"/>
    </row>
    <row r="1694" spans="1:22" x14ac:dyDescent="0.25">
      <c r="A1694" s="391">
        <v>9</v>
      </c>
      <c r="B1694" s="391"/>
      <c r="C1694" s="392"/>
      <c r="D1694" s="392" t="s">
        <v>308</v>
      </c>
      <c r="E1694" s="392" t="s">
        <v>303</v>
      </c>
      <c r="F1694" s="392" t="s">
        <v>620</v>
      </c>
      <c r="G1694" s="392"/>
      <c r="H1694" s="392"/>
      <c r="I1694" s="391" t="s">
        <v>336</v>
      </c>
      <c r="J1694" s="392" t="s">
        <v>337</v>
      </c>
      <c r="K1694" s="393">
        <v>44566</v>
      </c>
      <c r="L1694" s="393">
        <v>45170</v>
      </c>
      <c r="M1694" s="726">
        <v>46265</v>
      </c>
      <c r="N1694" s="394">
        <v>3.0027397260273974</v>
      </c>
      <c r="O1694" s="391">
        <v>59</v>
      </c>
      <c r="P1694" s="391" t="s">
        <v>444</v>
      </c>
      <c r="Q1694" s="814">
        <v>15840</v>
      </c>
      <c r="R1694" s="395">
        <v>46935</v>
      </c>
      <c r="S1694" s="122" t="s">
        <v>777</v>
      </c>
      <c r="T1694" s="122"/>
      <c r="U1694" s="246"/>
      <c r="V1694" s="247"/>
    </row>
    <row r="1695" spans="1:22" x14ac:dyDescent="0.25">
      <c r="A1695" s="391">
        <v>10</v>
      </c>
      <c r="B1695" s="391"/>
      <c r="C1695" s="392"/>
      <c r="D1695" s="392" t="s">
        <v>340</v>
      </c>
      <c r="E1695" s="392" t="s">
        <v>303</v>
      </c>
      <c r="F1695" s="392" t="s">
        <v>620</v>
      </c>
      <c r="G1695" s="392"/>
      <c r="H1695" s="392"/>
      <c r="I1695" s="391" t="s">
        <v>304</v>
      </c>
      <c r="J1695" s="392" t="s">
        <v>305</v>
      </c>
      <c r="K1695" s="393">
        <v>44571</v>
      </c>
      <c r="L1695" s="393">
        <v>45170</v>
      </c>
      <c r="M1695" s="726">
        <v>46265</v>
      </c>
      <c r="N1695" s="394">
        <v>3.0027397260273974</v>
      </c>
      <c r="O1695" s="391">
        <v>52</v>
      </c>
      <c r="P1695" s="391" t="s">
        <v>444</v>
      </c>
      <c r="Q1695" s="814">
        <v>1440</v>
      </c>
      <c r="R1695" s="395">
        <v>46935</v>
      </c>
      <c r="S1695" s="122" t="s">
        <v>777</v>
      </c>
      <c r="T1695" s="122"/>
      <c r="U1695" s="246"/>
      <c r="V1695" s="247"/>
    </row>
    <row r="1696" spans="1:22" x14ac:dyDescent="0.25">
      <c r="A1696" s="391">
        <v>11</v>
      </c>
      <c r="B1696" s="391"/>
      <c r="C1696" s="392"/>
      <c r="D1696" s="392" t="s">
        <v>343</v>
      </c>
      <c r="E1696" s="392" t="s">
        <v>303</v>
      </c>
      <c r="F1696" s="392" t="s">
        <v>611</v>
      </c>
      <c r="G1696" s="392" t="s">
        <v>612</v>
      </c>
      <c r="H1696" s="392" t="s">
        <v>616</v>
      </c>
      <c r="I1696" s="391" t="s">
        <v>304</v>
      </c>
      <c r="J1696" s="392" t="s">
        <v>316</v>
      </c>
      <c r="K1696" s="393">
        <v>44571</v>
      </c>
      <c r="L1696" s="393">
        <v>45170</v>
      </c>
      <c r="M1696" s="726">
        <v>46265</v>
      </c>
      <c r="N1696" s="394">
        <v>3.0027397260273974</v>
      </c>
      <c r="O1696" s="391">
        <v>63</v>
      </c>
      <c r="P1696" s="391" t="s">
        <v>444</v>
      </c>
      <c r="Q1696" s="814">
        <v>8782.32</v>
      </c>
      <c r="R1696" s="395">
        <v>46935</v>
      </c>
      <c r="S1696" s="122" t="s">
        <v>777</v>
      </c>
      <c r="T1696" s="122"/>
      <c r="U1696" s="246"/>
      <c r="V1696" s="247"/>
    </row>
    <row r="1697" spans="1:22" x14ac:dyDescent="0.25">
      <c r="A1697" s="391">
        <v>12</v>
      </c>
      <c r="B1697" s="391"/>
      <c r="C1697" s="392"/>
      <c r="D1697" s="392" t="s">
        <v>346</v>
      </c>
      <c r="E1697" s="392" t="s">
        <v>303</v>
      </c>
      <c r="F1697" s="392" t="s">
        <v>611</v>
      </c>
      <c r="G1697" s="392" t="s">
        <v>612</v>
      </c>
      <c r="H1697" s="392"/>
      <c r="I1697" s="391" t="s">
        <v>304</v>
      </c>
      <c r="J1697" s="392" t="s">
        <v>333</v>
      </c>
      <c r="K1697" s="393">
        <v>44608</v>
      </c>
      <c r="L1697" s="393">
        <v>45170</v>
      </c>
      <c r="M1697" s="726">
        <v>46265</v>
      </c>
      <c r="N1697" s="394">
        <v>3.0027397260273974</v>
      </c>
      <c r="O1697" s="391">
        <v>66</v>
      </c>
      <c r="P1697" s="391" t="s">
        <v>444</v>
      </c>
      <c r="Q1697" s="814">
        <v>10200</v>
      </c>
      <c r="R1697" s="395">
        <v>46935</v>
      </c>
      <c r="S1697" s="122" t="s">
        <v>777</v>
      </c>
      <c r="T1697" s="122"/>
      <c r="U1697" s="246"/>
      <c r="V1697" s="247"/>
    </row>
    <row r="1698" spans="1:22" x14ac:dyDescent="0.25">
      <c r="A1698" s="391">
        <v>13</v>
      </c>
      <c r="B1698" s="391"/>
      <c r="C1698" s="392"/>
      <c r="D1698" s="392" t="s">
        <v>349</v>
      </c>
      <c r="E1698" s="392" t="s">
        <v>303</v>
      </c>
      <c r="F1698" s="392" t="s">
        <v>620</v>
      </c>
      <c r="G1698" s="392"/>
      <c r="H1698" s="392"/>
      <c r="I1698" s="391" t="s">
        <v>304</v>
      </c>
      <c r="J1698" s="392" t="s">
        <v>333</v>
      </c>
      <c r="K1698" s="393">
        <v>44816</v>
      </c>
      <c r="L1698" s="393">
        <v>45170</v>
      </c>
      <c r="M1698" s="726">
        <v>46265</v>
      </c>
      <c r="N1698" s="394">
        <v>3.0027397260273974</v>
      </c>
      <c r="O1698" s="391">
        <v>55</v>
      </c>
      <c r="P1698" s="391" t="s">
        <v>444</v>
      </c>
      <c r="Q1698" s="814">
        <v>6000</v>
      </c>
      <c r="R1698" s="395">
        <v>46935</v>
      </c>
      <c r="S1698" s="122" t="s">
        <v>777</v>
      </c>
      <c r="T1698" s="122"/>
      <c r="U1698" s="246"/>
      <c r="V1698" s="247"/>
    </row>
    <row r="1699" spans="1:22" x14ac:dyDescent="0.25">
      <c r="A1699" s="391">
        <v>14</v>
      </c>
      <c r="B1699" s="391"/>
      <c r="C1699" s="392"/>
      <c r="D1699" s="392" t="s">
        <v>352</v>
      </c>
      <c r="E1699" s="392" t="s">
        <v>303</v>
      </c>
      <c r="F1699" s="392" t="s">
        <v>611</v>
      </c>
      <c r="G1699" s="392" t="s">
        <v>612</v>
      </c>
      <c r="H1699" s="392"/>
      <c r="I1699" s="391" t="s">
        <v>304</v>
      </c>
      <c r="J1699" s="392" t="s">
        <v>333</v>
      </c>
      <c r="K1699" s="393">
        <v>44809</v>
      </c>
      <c r="L1699" s="393">
        <v>45170</v>
      </c>
      <c r="M1699" s="726">
        <v>46265</v>
      </c>
      <c r="N1699" s="394">
        <v>3.0027397260273974</v>
      </c>
      <c r="O1699" s="391">
        <v>38</v>
      </c>
      <c r="P1699" s="391" t="s">
        <v>444</v>
      </c>
      <c r="Q1699" s="814">
        <v>6000</v>
      </c>
      <c r="R1699" s="395">
        <v>46935</v>
      </c>
      <c r="S1699" s="122" t="s">
        <v>777</v>
      </c>
      <c r="T1699" s="122"/>
      <c r="U1699" s="246"/>
      <c r="V1699" s="247"/>
    </row>
    <row r="1700" spans="1:22" x14ac:dyDescent="0.25">
      <c r="A1700" s="391">
        <v>15</v>
      </c>
      <c r="B1700" s="391"/>
      <c r="C1700" s="392"/>
      <c r="D1700" s="392" t="s">
        <v>355</v>
      </c>
      <c r="E1700" s="392" t="s">
        <v>303</v>
      </c>
      <c r="F1700" s="392" t="s">
        <v>620</v>
      </c>
      <c r="G1700" s="392"/>
      <c r="H1700" s="392"/>
      <c r="I1700" s="391" t="s">
        <v>304</v>
      </c>
      <c r="J1700" s="392" t="s">
        <v>356</v>
      </c>
      <c r="K1700" s="393">
        <v>44831</v>
      </c>
      <c r="L1700" s="393">
        <v>45170</v>
      </c>
      <c r="M1700" s="726">
        <v>46265</v>
      </c>
      <c r="N1700" s="394">
        <v>3.0027397260273974</v>
      </c>
      <c r="O1700" s="391">
        <v>39</v>
      </c>
      <c r="P1700" s="391" t="s">
        <v>444</v>
      </c>
      <c r="Q1700" s="814">
        <v>6000</v>
      </c>
      <c r="R1700" s="395">
        <v>46935</v>
      </c>
      <c r="S1700" s="122" t="s">
        <v>777</v>
      </c>
      <c r="T1700" s="122"/>
      <c r="U1700" s="246"/>
      <c r="V1700" s="247"/>
    </row>
    <row r="1701" spans="1:22" x14ac:dyDescent="0.25">
      <c r="A1701" s="391">
        <v>16</v>
      </c>
      <c r="B1701" s="391"/>
      <c r="C1701" s="392"/>
      <c r="D1701" s="392" t="s">
        <v>359</v>
      </c>
      <c r="E1701" s="392" t="s">
        <v>303</v>
      </c>
      <c r="F1701" s="392" t="s">
        <v>620</v>
      </c>
      <c r="G1701" s="392"/>
      <c r="H1701" s="392"/>
      <c r="I1701" s="391" t="s">
        <v>304</v>
      </c>
      <c r="J1701" s="392" t="s">
        <v>333</v>
      </c>
      <c r="K1701" s="393">
        <v>44970</v>
      </c>
      <c r="L1701" s="393">
        <v>45170</v>
      </c>
      <c r="M1701" s="726">
        <v>46265</v>
      </c>
      <c r="N1701" s="394">
        <v>3.0027397260273974</v>
      </c>
      <c r="O1701" s="391">
        <v>39</v>
      </c>
      <c r="P1701" s="391" t="s">
        <v>444</v>
      </c>
      <c r="Q1701" s="814">
        <v>4800</v>
      </c>
      <c r="R1701" s="395">
        <v>46935</v>
      </c>
      <c r="S1701" s="122" t="s">
        <v>777</v>
      </c>
      <c r="T1701" s="122"/>
      <c r="U1701" s="246"/>
      <c r="V1701" s="247"/>
    </row>
    <row r="1702" spans="1:22" x14ac:dyDescent="0.25">
      <c r="A1702" s="391">
        <v>17</v>
      </c>
      <c r="B1702" s="391"/>
      <c r="C1702" s="392"/>
      <c r="D1702" s="392" t="s">
        <v>362</v>
      </c>
      <c r="E1702" s="392" t="s">
        <v>303</v>
      </c>
      <c r="F1702" s="392" t="s">
        <v>620</v>
      </c>
      <c r="G1702" s="392"/>
      <c r="H1702" s="392"/>
      <c r="I1702" s="391" t="s">
        <v>304</v>
      </c>
      <c r="J1702" s="392" t="s">
        <v>305</v>
      </c>
      <c r="K1702" s="393">
        <v>45152</v>
      </c>
      <c r="L1702" s="393">
        <v>45170</v>
      </c>
      <c r="M1702" s="726">
        <v>46265</v>
      </c>
      <c r="N1702" s="394">
        <v>3.0027397260273974</v>
      </c>
      <c r="O1702" s="391">
        <v>45</v>
      </c>
      <c r="P1702" s="391" t="s">
        <v>444</v>
      </c>
      <c r="Q1702" s="814">
        <v>874.15499999999997</v>
      </c>
      <c r="R1702" s="395">
        <v>46935</v>
      </c>
      <c r="S1702" s="122" t="s">
        <v>777</v>
      </c>
      <c r="T1702" s="122"/>
      <c r="U1702" s="246"/>
      <c r="V1702" s="247"/>
    </row>
    <row r="1703" spans="1:22" x14ac:dyDescent="0.25">
      <c r="A1703" s="391">
        <v>18</v>
      </c>
      <c r="B1703" s="391"/>
      <c r="C1703" s="392"/>
      <c r="D1703" s="392" t="s">
        <v>359</v>
      </c>
      <c r="E1703" s="392" t="s">
        <v>303</v>
      </c>
      <c r="F1703" s="392" t="s">
        <v>611</v>
      </c>
      <c r="G1703" s="392" t="s">
        <v>612</v>
      </c>
      <c r="H1703" s="392" t="s">
        <v>616</v>
      </c>
      <c r="I1703" s="391" t="s">
        <v>304</v>
      </c>
      <c r="J1703" s="392" t="s">
        <v>333</v>
      </c>
      <c r="K1703" s="393">
        <v>45236</v>
      </c>
      <c r="L1703" s="401">
        <v>45236</v>
      </c>
      <c r="M1703" s="726">
        <v>46265</v>
      </c>
      <c r="N1703" s="394">
        <v>2.8219178082191783</v>
      </c>
      <c r="O1703" s="391">
        <v>37</v>
      </c>
      <c r="P1703" s="391" t="s">
        <v>444</v>
      </c>
      <c r="Q1703" s="814">
        <v>5640</v>
      </c>
      <c r="R1703" s="395">
        <v>46935</v>
      </c>
      <c r="S1703" s="122" t="s">
        <v>777</v>
      </c>
      <c r="T1703" s="122"/>
      <c r="U1703" s="246"/>
      <c r="V1703" s="247"/>
    </row>
    <row r="1704" spans="1:22" x14ac:dyDescent="0.25">
      <c r="A1704" s="391">
        <v>19</v>
      </c>
      <c r="B1704" s="391"/>
      <c r="C1704" s="392"/>
      <c r="D1704" s="392" t="s">
        <v>367</v>
      </c>
      <c r="E1704" s="392" t="s">
        <v>303</v>
      </c>
      <c r="F1704" s="392" t="s">
        <v>611</v>
      </c>
      <c r="G1704" s="392" t="s">
        <v>612</v>
      </c>
      <c r="H1704" s="392"/>
      <c r="I1704" s="391" t="s">
        <v>304</v>
      </c>
      <c r="J1704" s="392" t="s">
        <v>368</v>
      </c>
      <c r="K1704" s="393">
        <v>45411</v>
      </c>
      <c r="L1704" s="401">
        <v>45411</v>
      </c>
      <c r="M1704" s="726">
        <v>46265</v>
      </c>
      <c r="N1704" s="394">
        <v>2.3424657534246576</v>
      </c>
      <c r="O1704" s="391">
        <v>59</v>
      </c>
      <c r="P1704" s="391" t="s">
        <v>444</v>
      </c>
      <c r="Q1704" s="814">
        <v>15600</v>
      </c>
      <c r="R1704" s="395">
        <v>46935</v>
      </c>
      <c r="S1704" s="122" t="s">
        <v>777</v>
      </c>
      <c r="T1704" s="122"/>
      <c r="U1704" s="246"/>
      <c r="V1704" s="247"/>
    </row>
    <row r="1705" spans="1:22" x14ac:dyDescent="0.25">
      <c r="A1705" s="391">
        <v>20</v>
      </c>
      <c r="B1705" s="391"/>
      <c r="C1705" s="392"/>
      <c r="D1705" s="392" t="s">
        <v>371</v>
      </c>
      <c r="E1705" s="392" t="s">
        <v>303</v>
      </c>
      <c r="F1705" s="392" t="s">
        <v>611</v>
      </c>
      <c r="G1705" s="392"/>
      <c r="H1705" s="392" t="s">
        <v>621</v>
      </c>
      <c r="I1705" s="391" t="s">
        <v>304</v>
      </c>
      <c r="J1705" s="392" t="s">
        <v>333</v>
      </c>
      <c r="K1705" s="393">
        <v>45454</v>
      </c>
      <c r="L1705" s="401">
        <v>45454</v>
      </c>
      <c r="M1705" s="726">
        <v>46265</v>
      </c>
      <c r="N1705" s="394">
        <v>2.2246575342465755</v>
      </c>
      <c r="O1705" s="391">
        <v>38</v>
      </c>
      <c r="P1705" s="391" t="s">
        <v>444</v>
      </c>
      <c r="Q1705" s="814">
        <v>7920</v>
      </c>
      <c r="R1705" s="395">
        <v>46935</v>
      </c>
      <c r="S1705" s="122" t="s">
        <v>777</v>
      </c>
      <c r="T1705" s="122"/>
      <c r="U1705" s="246"/>
      <c r="V1705" s="247"/>
    </row>
    <row r="1706" spans="1:22" x14ac:dyDescent="0.25">
      <c r="A1706" s="391">
        <v>21</v>
      </c>
      <c r="B1706" s="391"/>
      <c r="C1706" s="392"/>
      <c r="D1706" s="392" t="s">
        <v>374</v>
      </c>
      <c r="E1706" s="392" t="s">
        <v>303</v>
      </c>
      <c r="F1706" s="392" t="s">
        <v>620</v>
      </c>
      <c r="G1706" s="392"/>
      <c r="H1706" s="392"/>
      <c r="I1706" s="391" t="s">
        <v>304</v>
      </c>
      <c r="J1706" s="392" t="s">
        <v>333</v>
      </c>
      <c r="K1706" s="393">
        <v>45600</v>
      </c>
      <c r="L1706" s="401">
        <v>45600</v>
      </c>
      <c r="M1706" s="726">
        <v>46265</v>
      </c>
      <c r="N1706" s="394">
        <v>1.8246575342465754</v>
      </c>
      <c r="O1706" s="391">
        <v>65</v>
      </c>
      <c r="P1706" s="391" t="s">
        <v>444</v>
      </c>
      <c r="Q1706" s="814">
        <v>10080</v>
      </c>
      <c r="R1706" s="395">
        <v>46935</v>
      </c>
      <c r="S1706" s="122" t="s">
        <v>777</v>
      </c>
      <c r="T1706" s="122"/>
      <c r="U1706" s="246"/>
      <c r="V1706" s="247"/>
    </row>
    <row r="1707" spans="1:22" x14ac:dyDescent="0.25">
      <c r="A1707" s="391">
        <v>22</v>
      </c>
      <c r="B1707" s="391"/>
      <c r="C1707" s="392"/>
      <c r="D1707" s="392" t="s">
        <v>380</v>
      </c>
      <c r="E1707" s="392" t="s">
        <v>303</v>
      </c>
      <c r="F1707" s="392" t="s">
        <v>611</v>
      </c>
      <c r="G1707" s="392" t="s">
        <v>612</v>
      </c>
      <c r="H1707" s="392" t="s">
        <v>616</v>
      </c>
      <c r="I1707" s="391" t="s">
        <v>304</v>
      </c>
      <c r="J1707" s="392" t="s">
        <v>309</v>
      </c>
      <c r="K1707" s="393">
        <v>45677</v>
      </c>
      <c r="L1707" s="401">
        <v>45677</v>
      </c>
      <c r="M1707" s="726">
        <v>46265</v>
      </c>
      <c r="N1707" s="394">
        <v>1.6136986301369862</v>
      </c>
      <c r="O1707" s="391">
        <v>65</v>
      </c>
      <c r="P1707" s="391" t="s">
        <v>444</v>
      </c>
      <c r="Q1707" s="814">
        <v>12000</v>
      </c>
      <c r="R1707" s="395">
        <v>46935</v>
      </c>
      <c r="S1707" s="122" t="s">
        <v>777</v>
      </c>
      <c r="T1707" s="122"/>
      <c r="U1707" s="246"/>
      <c r="V1707" s="247"/>
    </row>
    <row r="1708" spans="1:22" x14ac:dyDescent="0.25">
      <c r="A1708" s="391">
        <v>23</v>
      </c>
      <c r="B1708" s="391"/>
      <c r="C1708" s="392"/>
      <c r="D1708" s="392" t="s">
        <v>384</v>
      </c>
      <c r="E1708" s="392" t="s">
        <v>303</v>
      </c>
      <c r="F1708" s="392" t="s">
        <v>611</v>
      </c>
      <c r="G1708" s="392"/>
      <c r="H1708" s="392"/>
      <c r="I1708" s="391" t="s">
        <v>304</v>
      </c>
      <c r="J1708" s="392" t="s">
        <v>333</v>
      </c>
      <c r="K1708" s="393">
        <v>45831</v>
      </c>
      <c r="L1708" s="401">
        <v>45831</v>
      </c>
      <c r="M1708" s="726">
        <v>46265</v>
      </c>
      <c r="N1708" s="394">
        <v>1.1917808219178083</v>
      </c>
      <c r="O1708" s="391">
        <v>40</v>
      </c>
      <c r="P1708" s="391" t="s">
        <v>444</v>
      </c>
      <c r="Q1708" s="814">
        <v>7200</v>
      </c>
      <c r="R1708" s="395">
        <v>46935</v>
      </c>
      <c r="S1708" s="122" t="s">
        <v>777</v>
      </c>
      <c r="T1708" s="122"/>
      <c r="U1708" s="246"/>
      <c r="V1708" s="247"/>
    </row>
    <row r="1709" spans="1:22" x14ac:dyDescent="0.25">
      <c r="A1709" s="391">
        <v>24</v>
      </c>
      <c r="B1709" s="391"/>
      <c r="C1709" s="392"/>
      <c r="D1709" s="392" t="s">
        <v>386</v>
      </c>
      <c r="E1709" s="392" t="s">
        <v>303</v>
      </c>
      <c r="F1709" s="392" t="s">
        <v>620</v>
      </c>
      <c r="G1709" s="392"/>
      <c r="H1709" s="392"/>
      <c r="I1709" s="391" t="s">
        <v>304</v>
      </c>
      <c r="J1709" s="392" t="s">
        <v>333</v>
      </c>
      <c r="K1709" s="393">
        <v>45887</v>
      </c>
      <c r="L1709" s="401">
        <v>45887</v>
      </c>
      <c r="M1709" s="726">
        <v>46265</v>
      </c>
      <c r="N1709" s="394">
        <v>1.0383561643835617</v>
      </c>
      <c r="O1709" s="391"/>
      <c r="P1709" s="391" t="s">
        <v>444</v>
      </c>
      <c r="Q1709" s="814">
        <v>701.65499999999997</v>
      </c>
      <c r="R1709" s="395">
        <v>46935</v>
      </c>
      <c r="S1709" s="122" t="s">
        <v>777</v>
      </c>
      <c r="T1709" s="122"/>
      <c r="U1709" s="246"/>
      <c r="V1709" s="247"/>
    </row>
    <row r="1710" spans="1:22" x14ac:dyDescent="0.25">
      <c r="A1710" s="391">
        <v>25</v>
      </c>
      <c r="B1710" s="391"/>
      <c r="C1710" s="392"/>
      <c r="D1710" s="392" t="s">
        <v>388</v>
      </c>
      <c r="E1710" s="392" t="s">
        <v>303</v>
      </c>
      <c r="F1710" s="392" t="s">
        <v>620</v>
      </c>
      <c r="G1710" s="392"/>
      <c r="H1710" s="392"/>
      <c r="I1710" s="391" t="s">
        <v>389</v>
      </c>
      <c r="J1710" s="392" t="s">
        <v>333</v>
      </c>
      <c r="K1710" s="393">
        <v>45873</v>
      </c>
      <c r="L1710" s="401">
        <v>45873</v>
      </c>
      <c r="M1710" s="726">
        <v>46265</v>
      </c>
      <c r="N1710" s="394">
        <v>1.0767123287671232</v>
      </c>
      <c r="O1710" s="391"/>
      <c r="P1710" s="391" t="s">
        <v>444</v>
      </c>
      <c r="Q1710" s="814">
        <v>7200</v>
      </c>
      <c r="R1710" s="395">
        <v>46935</v>
      </c>
      <c r="S1710" s="122" t="s">
        <v>777</v>
      </c>
      <c r="T1710" s="122"/>
      <c r="U1710" s="246"/>
      <c r="V1710" s="247"/>
    </row>
    <row r="1711" spans="1:22" x14ac:dyDescent="0.25">
      <c r="A1711" s="391">
        <v>26</v>
      </c>
      <c r="B1711" s="391"/>
      <c r="C1711" s="392"/>
      <c r="D1711" s="392" t="s">
        <v>391</v>
      </c>
      <c r="E1711" s="392" t="s">
        <v>303</v>
      </c>
      <c r="F1711" s="392" t="s">
        <v>620</v>
      </c>
      <c r="G1711" s="392"/>
      <c r="H1711" s="392"/>
      <c r="I1711" s="391" t="s">
        <v>304</v>
      </c>
      <c r="J1711" s="392" t="s">
        <v>333</v>
      </c>
      <c r="K1711" s="393">
        <v>45901</v>
      </c>
      <c r="L1711" s="401">
        <v>45901</v>
      </c>
      <c r="M1711" s="726">
        <v>46265</v>
      </c>
      <c r="N1711" s="394">
        <v>1</v>
      </c>
      <c r="O1711" s="391"/>
      <c r="P1711" s="391" t="s">
        <v>444</v>
      </c>
      <c r="Q1711" s="814">
        <v>4080</v>
      </c>
      <c r="R1711" s="395">
        <v>46935</v>
      </c>
      <c r="S1711" s="122" t="s">
        <v>777</v>
      </c>
      <c r="T1711" s="122"/>
      <c r="U1711" s="246"/>
      <c r="V1711" s="247"/>
    </row>
    <row r="1712" spans="1:22" x14ac:dyDescent="0.25">
      <c r="A1712" s="391">
        <v>27</v>
      </c>
      <c r="B1712" s="391"/>
      <c r="C1712" s="392"/>
      <c r="D1712" s="392" t="s">
        <v>395</v>
      </c>
      <c r="E1712" s="392" t="s">
        <v>303</v>
      </c>
      <c r="F1712" s="392" t="s">
        <v>611</v>
      </c>
      <c r="G1712" s="392"/>
      <c r="H1712" s="392" t="s">
        <v>616</v>
      </c>
      <c r="I1712" s="391" t="s">
        <v>304</v>
      </c>
      <c r="J1712" s="392" t="s">
        <v>333</v>
      </c>
      <c r="K1712" s="393">
        <v>45978</v>
      </c>
      <c r="L1712" s="401">
        <v>45978</v>
      </c>
      <c r="M1712" s="726">
        <v>46265</v>
      </c>
      <c r="N1712" s="394">
        <v>0.78904109589041094</v>
      </c>
      <c r="O1712" s="391"/>
      <c r="P1712" s="391" t="s">
        <v>444</v>
      </c>
      <c r="Q1712" s="814">
        <v>6240</v>
      </c>
      <c r="R1712" s="395">
        <v>46935</v>
      </c>
      <c r="S1712" s="122" t="s">
        <v>777</v>
      </c>
      <c r="T1712" s="122"/>
      <c r="U1712" s="246"/>
      <c r="V1712" s="247"/>
    </row>
    <row r="1713" spans="1:22" x14ac:dyDescent="0.25">
      <c r="A1713" s="391">
        <v>28</v>
      </c>
      <c r="B1713" s="391"/>
      <c r="C1713" s="392"/>
      <c r="D1713" s="392" t="s">
        <v>397</v>
      </c>
      <c r="E1713" s="392" t="s">
        <v>303</v>
      </c>
      <c r="F1713" s="392" t="s">
        <v>620</v>
      </c>
      <c r="G1713" s="392"/>
      <c r="H1713" s="392"/>
      <c r="I1713" s="391" t="s">
        <v>304</v>
      </c>
      <c r="J1713" s="392" t="s">
        <v>333</v>
      </c>
      <c r="K1713" s="393">
        <v>46006</v>
      </c>
      <c r="L1713" s="401">
        <v>46006</v>
      </c>
      <c r="M1713" s="726">
        <v>46265</v>
      </c>
      <c r="N1713" s="394">
        <v>0.71232876712328763</v>
      </c>
      <c r="O1713" s="391"/>
      <c r="P1713" s="391" t="s">
        <v>444</v>
      </c>
      <c r="Q1713" s="814">
        <v>7200</v>
      </c>
      <c r="R1713" s="395">
        <v>46935</v>
      </c>
      <c r="S1713" s="122" t="s">
        <v>777</v>
      </c>
      <c r="T1713" s="122"/>
      <c r="U1713" s="246"/>
      <c r="V1713" s="247"/>
    </row>
    <row r="1714" spans="1:22" x14ac:dyDescent="0.25">
      <c r="A1714" s="391">
        <v>29</v>
      </c>
      <c r="B1714" s="391"/>
      <c r="C1714" s="392"/>
      <c r="D1714" s="392" t="s">
        <v>399</v>
      </c>
      <c r="E1714" s="392" t="s">
        <v>303</v>
      </c>
      <c r="F1714" s="392" t="s">
        <v>620</v>
      </c>
      <c r="G1714" s="392"/>
      <c r="H1714" s="392"/>
      <c r="I1714" s="391" t="s">
        <v>304</v>
      </c>
      <c r="J1714" s="392" t="s">
        <v>356</v>
      </c>
      <c r="K1714" s="393">
        <v>46006</v>
      </c>
      <c r="L1714" s="401">
        <v>46006</v>
      </c>
      <c r="M1714" s="726">
        <v>46265</v>
      </c>
      <c r="N1714" s="394">
        <v>0.71232876712328763</v>
      </c>
      <c r="O1714" s="391"/>
      <c r="P1714" s="391" t="s">
        <v>444</v>
      </c>
      <c r="Q1714" s="814">
        <v>4800</v>
      </c>
      <c r="R1714" s="395">
        <v>46935</v>
      </c>
      <c r="S1714" s="122" t="s">
        <v>777</v>
      </c>
      <c r="T1714" s="122"/>
      <c r="U1714" s="246"/>
      <c r="V1714" s="247"/>
    </row>
    <row r="1715" spans="1:22" x14ac:dyDescent="0.25">
      <c r="A1715" s="391">
        <v>30</v>
      </c>
      <c r="B1715" s="422"/>
      <c r="C1715" s="392"/>
      <c r="D1715" s="396" t="s">
        <v>381</v>
      </c>
      <c r="E1715" s="392"/>
      <c r="F1715" s="392" t="s">
        <v>611</v>
      </c>
      <c r="G1715" s="392" t="s">
        <v>612</v>
      </c>
      <c r="H1715" s="392" t="s">
        <v>616</v>
      </c>
      <c r="I1715" s="391"/>
      <c r="J1715" s="396" t="s">
        <v>309</v>
      </c>
      <c r="K1715" s="393">
        <v>46055</v>
      </c>
      <c r="L1715" s="401">
        <v>46055</v>
      </c>
      <c r="M1715" s="726">
        <v>46265</v>
      </c>
      <c r="N1715" s="394">
        <v>0.57808219178082187</v>
      </c>
      <c r="O1715" s="391"/>
      <c r="P1715" s="391" t="s">
        <v>444</v>
      </c>
      <c r="Q1715" s="814">
        <v>3600</v>
      </c>
      <c r="R1715" s="395">
        <v>46935</v>
      </c>
      <c r="S1715" s="122" t="s">
        <v>777</v>
      </c>
      <c r="T1715" s="122"/>
      <c r="U1715" s="246"/>
      <c r="V1715" s="247"/>
    </row>
    <row r="1716" spans="1:22" x14ac:dyDescent="0.25">
      <c r="A1716" s="391">
        <v>31</v>
      </c>
      <c r="B1716" s="422"/>
      <c r="C1716" s="397"/>
      <c r="D1716" s="396" t="s">
        <v>352</v>
      </c>
      <c r="E1716" s="398"/>
      <c r="F1716" s="392" t="s">
        <v>611</v>
      </c>
      <c r="G1716" s="392" t="s">
        <v>612</v>
      </c>
      <c r="H1716" s="392" t="s">
        <v>616</v>
      </c>
      <c r="I1716" s="402"/>
      <c r="J1716" s="396" t="s">
        <v>356</v>
      </c>
      <c r="K1716" s="393">
        <v>46083</v>
      </c>
      <c r="L1716" s="401">
        <v>46083</v>
      </c>
      <c r="M1716" s="726">
        <v>46265</v>
      </c>
      <c r="N1716" s="394">
        <v>0.50136986301369868</v>
      </c>
      <c r="O1716" s="398"/>
      <c r="P1716" s="391" t="s">
        <v>444</v>
      </c>
      <c r="Q1716" s="814">
        <v>3600</v>
      </c>
      <c r="R1716" s="395">
        <v>46935</v>
      </c>
      <c r="S1716" s="122" t="s">
        <v>777</v>
      </c>
      <c r="T1716" s="122"/>
      <c r="U1716" s="246"/>
      <c r="V1716" s="247"/>
    </row>
    <row r="1717" spans="1:22" x14ac:dyDescent="0.25">
      <c r="A1717" s="391">
        <v>32</v>
      </c>
      <c r="B1717" s="422"/>
      <c r="C1717" s="392"/>
      <c r="D1717" s="396" t="s">
        <v>414</v>
      </c>
      <c r="E1717" s="398"/>
      <c r="F1717" s="392" t="s">
        <v>620</v>
      </c>
      <c r="G1717" s="398"/>
      <c r="H1717" s="398"/>
      <c r="I1717" s="402"/>
      <c r="J1717" s="396" t="s">
        <v>333</v>
      </c>
      <c r="K1717" s="393">
        <v>46104</v>
      </c>
      <c r="L1717" s="401">
        <v>46104</v>
      </c>
      <c r="M1717" s="726">
        <v>46265</v>
      </c>
      <c r="N1717" s="394">
        <v>0.44383561643835617</v>
      </c>
      <c r="O1717" s="399"/>
      <c r="P1717" s="391" t="s">
        <v>444</v>
      </c>
      <c r="Q1717" s="814">
        <v>7920</v>
      </c>
      <c r="R1717" s="395">
        <v>46935</v>
      </c>
      <c r="S1717" s="122" t="s">
        <v>777</v>
      </c>
      <c r="T1717" s="122"/>
      <c r="U1717" s="246"/>
      <c r="V1717" s="247"/>
    </row>
    <row r="1718" spans="1:22" x14ac:dyDescent="0.25">
      <c r="A1718" s="391">
        <v>33</v>
      </c>
      <c r="B1718" s="422"/>
      <c r="C1718" s="392"/>
      <c r="D1718" s="392" t="s">
        <v>648</v>
      </c>
      <c r="E1718" s="398"/>
      <c r="F1718" s="392"/>
      <c r="G1718" s="398"/>
      <c r="H1718" s="398"/>
      <c r="I1718" s="402"/>
      <c r="J1718" s="392" t="s">
        <v>650</v>
      </c>
      <c r="K1718" s="393">
        <v>46155</v>
      </c>
      <c r="L1718" s="401"/>
      <c r="M1718" s="726"/>
      <c r="N1718" s="394">
        <v>2.7397260273972603E-3</v>
      </c>
      <c r="O1718" s="399"/>
      <c r="P1718" s="391" t="s">
        <v>444</v>
      </c>
      <c r="Q1718" s="814">
        <v>8400</v>
      </c>
      <c r="R1718" s="395">
        <v>46935</v>
      </c>
      <c r="S1718" s="122" t="s">
        <v>777</v>
      </c>
      <c r="T1718" s="122"/>
      <c r="U1718" s="246"/>
      <c r="V1718" s="247"/>
    </row>
    <row r="1719" spans="1:22" x14ac:dyDescent="0.25">
      <c r="A1719" s="391">
        <v>34</v>
      </c>
      <c r="B1719" s="422"/>
      <c r="C1719" s="392"/>
      <c r="D1719" s="392" t="s">
        <v>649</v>
      </c>
      <c r="E1719" s="398"/>
      <c r="F1719" s="392"/>
      <c r="G1719" s="398"/>
      <c r="H1719" s="398"/>
      <c r="I1719" s="402"/>
      <c r="J1719" s="392" t="s">
        <v>650</v>
      </c>
      <c r="K1719" s="393">
        <v>46132</v>
      </c>
      <c r="L1719" s="401"/>
      <c r="M1719" s="726"/>
      <c r="N1719" s="394">
        <v>2.7397260273972603E-3</v>
      </c>
      <c r="O1719" s="399"/>
      <c r="P1719" s="391" t="s">
        <v>444</v>
      </c>
      <c r="Q1719" s="814">
        <v>9120</v>
      </c>
      <c r="R1719" s="395">
        <v>46935</v>
      </c>
      <c r="S1719" s="122" t="s">
        <v>777</v>
      </c>
      <c r="T1719" s="122"/>
      <c r="U1719" s="246"/>
      <c r="V1719" s="247"/>
    </row>
    <row r="1720" spans="1:22" x14ac:dyDescent="0.25">
      <c r="A1720" s="391">
        <v>35</v>
      </c>
      <c r="B1720" s="786"/>
      <c r="C1720" s="397"/>
      <c r="D1720" s="397" t="s">
        <v>416</v>
      </c>
      <c r="E1720" s="398"/>
      <c r="F1720" s="392" t="s">
        <v>611</v>
      </c>
      <c r="G1720" s="398"/>
      <c r="H1720" s="398"/>
      <c r="I1720" s="402"/>
      <c r="J1720" s="398"/>
      <c r="K1720" s="393">
        <v>46211</v>
      </c>
      <c r="L1720" s="401"/>
      <c r="M1720" s="726"/>
      <c r="N1720" s="394"/>
      <c r="O1720" s="399"/>
      <c r="P1720" s="391" t="s">
        <v>444</v>
      </c>
      <c r="Q1720" s="814">
        <v>8400</v>
      </c>
      <c r="R1720" s="395">
        <v>46935</v>
      </c>
      <c r="S1720" s="122" t="s">
        <v>777</v>
      </c>
      <c r="T1720" s="122"/>
      <c r="U1720" s="246"/>
      <c r="V1720" s="247"/>
    </row>
    <row r="1721" spans="1:22" x14ac:dyDescent="0.25">
      <c r="A1721" s="391">
        <v>1</v>
      </c>
      <c r="B1721" s="391"/>
      <c r="C1721" s="392"/>
      <c r="D1721" s="392" t="s">
        <v>302</v>
      </c>
      <c r="E1721" s="392" t="s">
        <v>303</v>
      </c>
      <c r="F1721" s="392" t="s">
        <v>611</v>
      </c>
      <c r="G1721" s="392" t="s">
        <v>612</v>
      </c>
      <c r="H1721" s="392"/>
      <c r="I1721" s="391" t="s">
        <v>304</v>
      </c>
      <c r="J1721" s="392" t="s">
        <v>305</v>
      </c>
      <c r="K1721" s="393">
        <v>44566</v>
      </c>
      <c r="L1721" s="393">
        <v>45170</v>
      </c>
      <c r="M1721" s="726">
        <v>46265</v>
      </c>
      <c r="N1721" s="394">
        <v>3.0027397260273974</v>
      </c>
      <c r="O1721" s="391">
        <v>65</v>
      </c>
      <c r="P1721" s="391" t="s">
        <v>444</v>
      </c>
      <c r="Q1721" s="814">
        <v>7680</v>
      </c>
      <c r="R1721" s="395">
        <v>47300</v>
      </c>
      <c r="S1721" s="122" t="s">
        <v>777</v>
      </c>
      <c r="T1721" s="423">
        <v>510559.0575</v>
      </c>
      <c r="U1721" s="246"/>
      <c r="V1721" s="247"/>
    </row>
    <row r="1722" spans="1:22" x14ac:dyDescent="0.25">
      <c r="A1722" s="391">
        <v>2</v>
      </c>
      <c r="B1722" s="391"/>
      <c r="C1722" s="392"/>
      <c r="D1722" s="392" t="s">
        <v>308</v>
      </c>
      <c r="E1722" s="392" t="s">
        <v>303</v>
      </c>
      <c r="F1722" s="392" t="s">
        <v>611</v>
      </c>
      <c r="G1722" s="392" t="s">
        <v>612</v>
      </c>
      <c r="H1722" s="392" t="s">
        <v>616</v>
      </c>
      <c r="I1722" s="391" t="s">
        <v>304</v>
      </c>
      <c r="J1722" s="392" t="s">
        <v>309</v>
      </c>
      <c r="K1722" s="393">
        <v>44571</v>
      </c>
      <c r="L1722" s="393">
        <v>45170</v>
      </c>
      <c r="M1722" s="726">
        <v>46265</v>
      </c>
      <c r="N1722" s="394">
        <v>3.0027397260273974</v>
      </c>
      <c r="O1722" s="391">
        <v>68</v>
      </c>
      <c r="P1722" s="391" t="s">
        <v>444</v>
      </c>
      <c r="Q1722" s="814">
        <v>12509.28</v>
      </c>
      <c r="R1722" s="395">
        <v>47300</v>
      </c>
      <c r="S1722" s="122" t="s">
        <v>777</v>
      </c>
      <c r="T1722" s="122"/>
      <c r="U1722" s="246"/>
      <c r="V1722" s="247"/>
    </row>
    <row r="1723" spans="1:22" x14ac:dyDescent="0.25">
      <c r="A1723" s="391">
        <v>3</v>
      </c>
      <c r="B1723" s="391"/>
      <c r="C1723" s="392"/>
      <c r="D1723" s="392" t="s">
        <v>312</v>
      </c>
      <c r="E1723" s="392" t="s">
        <v>303</v>
      </c>
      <c r="F1723" s="392" t="s">
        <v>611</v>
      </c>
      <c r="G1723" s="392" t="s">
        <v>612</v>
      </c>
      <c r="H1723" s="392"/>
      <c r="I1723" s="391" t="s">
        <v>304</v>
      </c>
      <c r="J1723" s="392" t="s">
        <v>305</v>
      </c>
      <c r="K1723" s="393">
        <v>44571</v>
      </c>
      <c r="L1723" s="393">
        <v>45170</v>
      </c>
      <c r="M1723" s="726">
        <v>46265</v>
      </c>
      <c r="N1723" s="394">
        <v>3.0027397260273974</v>
      </c>
      <c r="O1723" s="391">
        <v>68</v>
      </c>
      <c r="P1723" s="391" t="s">
        <v>444</v>
      </c>
      <c r="Q1723" s="815">
        <v>10286.16</v>
      </c>
      <c r="R1723" s="395">
        <v>47300</v>
      </c>
      <c r="S1723" s="122" t="s">
        <v>928</v>
      </c>
      <c r="T1723" s="122"/>
      <c r="U1723" s="246"/>
      <c r="V1723" s="247"/>
    </row>
    <row r="1724" spans="1:22" x14ac:dyDescent="0.25">
      <c r="A1724" s="391">
        <v>4</v>
      </c>
      <c r="B1724" s="391"/>
      <c r="C1724" s="392"/>
      <c r="D1724" s="392" t="s">
        <v>315</v>
      </c>
      <c r="E1724" s="392" t="s">
        <v>303</v>
      </c>
      <c r="F1724" s="392" t="s">
        <v>611</v>
      </c>
      <c r="G1724" s="392" t="s">
        <v>612</v>
      </c>
      <c r="H1724" s="392"/>
      <c r="I1724" s="391" t="s">
        <v>304</v>
      </c>
      <c r="J1724" s="392" t="s">
        <v>316</v>
      </c>
      <c r="K1724" s="393">
        <v>44571</v>
      </c>
      <c r="L1724" s="393">
        <v>45170</v>
      </c>
      <c r="M1724" s="726">
        <v>46265</v>
      </c>
      <c r="N1724" s="394">
        <v>3.0027397260273974</v>
      </c>
      <c r="O1724" s="391">
        <v>68</v>
      </c>
      <c r="P1724" s="391" t="s">
        <v>444</v>
      </c>
      <c r="Q1724" s="814">
        <v>10735.2</v>
      </c>
      <c r="R1724" s="395">
        <v>47300</v>
      </c>
      <c r="S1724" s="122" t="s">
        <v>777</v>
      </c>
      <c r="T1724" s="122"/>
      <c r="U1724" s="246"/>
      <c r="V1724" s="247"/>
    </row>
    <row r="1725" spans="1:22" x14ac:dyDescent="0.25">
      <c r="A1725" s="391">
        <v>5</v>
      </c>
      <c r="B1725" s="391"/>
      <c r="C1725" s="392"/>
      <c r="D1725" s="392" t="s">
        <v>319</v>
      </c>
      <c r="E1725" s="392" t="s">
        <v>303</v>
      </c>
      <c r="F1725" s="392" t="s">
        <v>611</v>
      </c>
      <c r="G1725" s="392" t="s">
        <v>612</v>
      </c>
      <c r="H1725" s="392" t="s">
        <v>616</v>
      </c>
      <c r="I1725" s="391" t="s">
        <v>304</v>
      </c>
      <c r="J1725" s="392" t="s">
        <v>309</v>
      </c>
      <c r="K1725" s="393">
        <v>44571</v>
      </c>
      <c r="L1725" s="393">
        <v>45170</v>
      </c>
      <c r="M1725" s="726">
        <v>46265</v>
      </c>
      <c r="N1725" s="394">
        <v>3.0027397260273974</v>
      </c>
      <c r="O1725" s="391">
        <v>65</v>
      </c>
      <c r="P1725" s="391" t="s">
        <v>444</v>
      </c>
      <c r="Q1725" s="814">
        <v>4882.8</v>
      </c>
      <c r="R1725" s="395">
        <v>47300</v>
      </c>
      <c r="S1725" s="122" t="s">
        <v>777</v>
      </c>
      <c r="T1725" s="122"/>
      <c r="U1725" s="246"/>
      <c r="V1725" s="247"/>
    </row>
    <row r="1726" spans="1:22" x14ac:dyDescent="0.25">
      <c r="A1726" s="391">
        <v>6</v>
      </c>
      <c r="B1726" s="391"/>
      <c r="C1726" s="392"/>
      <c r="D1726" s="392" t="s">
        <v>325</v>
      </c>
      <c r="E1726" s="392" t="s">
        <v>303</v>
      </c>
      <c r="F1726" s="392" t="s">
        <v>611</v>
      </c>
      <c r="G1726" s="392" t="s">
        <v>612</v>
      </c>
      <c r="H1726" s="392" t="s">
        <v>619</v>
      </c>
      <c r="I1726" s="391" t="s">
        <v>304</v>
      </c>
      <c r="J1726" s="392" t="s">
        <v>305</v>
      </c>
      <c r="K1726" s="393">
        <v>44571</v>
      </c>
      <c r="L1726" s="393">
        <v>45170</v>
      </c>
      <c r="M1726" s="726">
        <v>46265</v>
      </c>
      <c r="N1726" s="394">
        <v>3.0027397260273974</v>
      </c>
      <c r="O1726" s="391">
        <v>60</v>
      </c>
      <c r="P1726" s="391" t="s">
        <v>444</v>
      </c>
      <c r="Q1726" s="814">
        <v>9159.6</v>
      </c>
      <c r="R1726" s="395">
        <v>47300</v>
      </c>
      <c r="S1726" s="122" t="s">
        <v>777</v>
      </c>
      <c r="T1726" s="122"/>
      <c r="U1726" s="246"/>
      <c r="V1726" s="247"/>
    </row>
    <row r="1727" spans="1:22" x14ac:dyDescent="0.25">
      <c r="A1727" s="391">
        <v>7</v>
      </c>
      <c r="B1727" s="391"/>
      <c r="C1727" s="392"/>
      <c r="D1727" s="392" t="s">
        <v>328</v>
      </c>
      <c r="E1727" s="392" t="s">
        <v>303</v>
      </c>
      <c r="F1727" s="392" t="s">
        <v>611</v>
      </c>
      <c r="G1727" s="392" t="s">
        <v>612</v>
      </c>
      <c r="H1727" s="392" t="s">
        <v>621</v>
      </c>
      <c r="I1727" s="391" t="s">
        <v>304</v>
      </c>
      <c r="J1727" s="392" t="s">
        <v>329</v>
      </c>
      <c r="K1727" s="393">
        <v>44571</v>
      </c>
      <c r="L1727" s="393">
        <v>45170</v>
      </c>
      <c r="M1727" s="726">
        <v>46265</v>
      </c>
      <c r="N1727" s="394">
        <v>3.0027397260273974</v>
      </c>
      <c r="O1727" s="391">
        <v>48</v>
      </c>
      <c r="P1727" s="391" t="s">
        <v>444</v>
      </c>
      <c r="Q1727" s="814">
        <v>1070.6399999999999</v>
      </c>
      <c r="R1727" s="395">
        <v>47300</v>
      </c>
      <c r="S1727" s="122" t="s">
        <v>777</v>
      </c>
      <c r="T1727" s="122"/>
      <c r="U1727" s="246"/>
      <c r="V1727" s="247"/>
    </row>
    <row r="1728" spans="1:22" x14ac:dyDescent="0.25">
      <c r="A1728" s="391">
        <v>8</v>
      </c>
      <c r="B1728" s="391"/>
      <c r="C1728" s="392"/>
      <c r="D1728" s="392" t="s">
        <v>332</v>
      </c>
      <c r="E1728" s="392" t="s">
        <v>303</v>
      </c>
      <c r="F1728" s="392" t="s">
        <v>611</v>
      </c>
      <c r="G1728" s="392" t="s">
        <v>612</v>
      </c>
      <c r="H1728" s="392" t="s">
        <v>621</v>
      </c>
      <c r="I1728" s="391" t="s">
        <v>304</v>
      </c>
      <c r="J1728" s="392" t="s">
        <v>333</v>
      </c>
      <c r="K1728" s="393">
        <v>44566</v>
      </c>
      <c r="L1728" s="393">
        <v>45170</v>
      </c>
      <c r="M1728" s="726">
        <v>46265</v>
      </c>
      <c r="N1728" s="394">
        <v>3.0027397260273974</v>
      </c>
      <c r="O1728" s="391">
        <v>35</v>
      </c>
      <c r="P1728" s="391" t="s">
        <v>444</v>
      </c>
      <c r="Q1728" s="814">
        <v>2880</v>
      </c>
      <c r="R1728" s="395">
        <v>47300</v>
      </c>
      <c r="S1728" s="122" t="s">
        <v>777</v>
      </c>
      <c r="T1728" s="122"/>
      <c r="U1728" s="246"/>
      <c r="V1728" s="247"/>
    </row>
    <row r="1729" spans="1:22" x14ac:dyDescent="0.25">
      <c r="A1729" s="391">
        <v>9</v>
      </c>
      <c r="B1729" s="391"/>
      <c r="C1729" s="392"/>
      <c r="D1729" s="392" t="s">
        <v>308</v>
      </c>
      <c r="E1729" s="392" t="s">
        <v>303</v>
      </c>
      <c r="F1729" s="392" t="s">
        <v>620</v>
      </c>
      <c r="G1729" s="392"/>
      <c r="H1729" s="392"/>
      <c r="I1729" s="391" t="s">
        <v>336</v>
      </c>
      <c r="J1729" s="392" t="s">
        <v>337</v>
      </c>
      <c r="K1729" s="393">
        <v>44566</v>
      </c>
      <c r="L1729" s="393">
        <v>45170</v>
      </c>
      <c r="M1729" s="726">
        <v>46265</v>
      </c>
      <c r="N1729" s="394">
        <v>3.0027397260273974</v>
      </c>
      <c r="O1729" s="391">
        <v>59</v>
      </c>
      <c r="P1729" s="391" t="s">
        <v>444</v>
      </c>
      <c r="Q1729" s="814">
        <v>15840</v>
      </c>
      <c r="R1729" s="395">
        <v>47300</v>
      </c>
      <c r="S1729" s="122" t="s">
        <v>777</v>
      </c>
      <c r="T1729" s="122"/>
      <c r="U1729" s="246"/>
      <c r="V1729" s="247"/>
    </row>
    <row r="1730" spans="1:22" x14ac:dyDescent="0.25">
      <c r="A1730" s="391">
        <v>10</v>
      </c>
      <c r="B1730" s="391"/>
      <c r="C1730" s="392"/>
      <c r="D1730" s="392" t="s">
        <v>340</v>
      </c>
      <c r="E1730" s="392" t="s">
        <v>303</v>
      </c>
      <c r="F1730" s="392" t="s">
        <v>620</v>
      </c>
      <c r="G1730" s="392"/>
      <c r="H1730" s="392"/>
      <c r="I1730" s="391" t="s">
        <v>304</v>
      </c>
      <c r="J1730" s="392" t="s">
        <v>305</v>
      </c>
      <c r="K1730" s="393">
        <v>44571</v>
      </c>
      <c r="L1730" s="393">
        <v>45170</v>
      </c>
      <c r="M1730" s="726">
        <v>46265</v>
      </c>
      <c r="N1730" s="394">
        <v>3.0027397260273974</v>
      </c>
      <c r="O1730" s="391">
        <v>52</v>
      </c>
      <c r="P1730" s="391" t="s">
        <v>444</v>
      </c>
      <c r="Q1730" s="814">
        <v>1440</v>
      </c>
      <c r="R1730" s="395">
        <v>47300</v>
      </c>
      <c r="S1730" s="122" t="s">
        <v>777</v>
      </c>
      <c r="T1730" s="122"/>
      <c r="U1730" s="246"/>
      <c r="V1730" s="247"/>
    </row>
    <row r="1731" spans="1:22" x14ac:dyDescent="0.25">
      <c r="A1731" s="391">
        <v>11</v>
      </c>
      <c r="B1731" s="391"/>
      <c r="C1731" s="392"/>
      <c r="D1731" s="392" t="s">
        <v>343</v>
      </c>
      <c r="E1731" s="392" t="s">
        <v>303</v>
      </c>
      <c r="F1731" s="392" t="s">
        <v>611</v>
      </c>
      <c r="G1731" s="392" t="s">
        <v>612</v>
      </c>
      <c r="H1731" s="392" t="s">
        <v>616</v>
      </c>
      <c r="I1731" s="391" t="s">
        <v>304</v>
      </c>
      <c r="J1731" s="392" t="s">
        <v>316</v>
      </c>
      <c r="K1731" s="393">
        <v>44571</v>
      </c>
      <c r="L1731" s="393">
        <v>45170</v>
      </c>
      <c r="M1731" s="726">
        <v>46265</v>
      </c>
      <c r="N1731" s="394">
        <v>3.0027397260273974</v>
      </c>
      <c r="O1731" s="391">
        <v>63</v>
      </c>
      <c r="P1731" s="391" t="s">
        <v>444</v>
      </c>
      <c r="Q1731" s="814">
        <v>8782.32</v>
      </c>
      <c r="R1731" s="395">
        <v>47300</v>
      </c>
      <c r="S1731" s="122" t="s">
        <v>777</v>
      </c>
      <c r="T1731" s="122"/>
      <c r="U1731" s="246"/>
      <c r="V1731" s="247"/>
    </row>
    <row r="1732" spans="1:22" x14ac:dyDescent="0.25">
      <c r="A1732" s="391">
        <v>12</v>
      </c>
      <c r="B1732" s="391"/>
      <c r="C1732" s="392"/>
      <c r="D1732" s="392" t="s">
        <v>346</v>
      </c>
      <c r="E1732" s="392" t="s">
        <v>303</v>
      </c>
      <c r="F1732" s="392" t="s">
        <v>611</v>
      </c>
      <c r="G1732" s="392" t="s">
        <v>612</v>
      </c>
      <c r="H1732" s="392"/>
      <c r="I1732" s="391" t="s">
        <v>304</v>
      </c>
      <c r="J1732" s="392" t="s">
        <v>333</v>
      </c>
      <c r="K1732" s="393">
        <v>44608</v>
      </c>
      <c r="L1732" s="393">
        <v>45170</v>
      </c>
      <c r="M1732" s="726">
        <v>46265</v>
      </c>
      <c r="N1732" s="394">
        <v>3.0027397260273974</v>
      </c>
      <c r="O1732" s="391">
        <v>66</v>
      </c>
      <c r="P1732" s="391" t="s">
        <v>444</v>
      </c>
      <c r="Q1732" s="814">
        <v>10200</v>
      </c>
      <c r="R1732" s="395">
        <v>47300</v>
      </c>
      <c r="S1732" s="122" t="s">
        <v>777</v>
      </c>
      <c r="T1732" s="122"/>
      <c r="U1732" s="246"/>
      <c r="V1732" s="247"/>
    </row>
    <row r="1733" spans="1:22" x14ac:dyDescent="0.25">
      <c r="A1733" s="391">
        <v>13</v>
      </c>
      <c r="B1733" s="391"/>
      <c r="C1733" s="392"/>
      <c r="D1733" s="392" t="s">
        <v>349</v>
      </c>
      <c r="E1733" s="392" t="s">
        <v>303</v>
      </c>
      <c r="F1733" s="392" t="s">
        <v>620</v>
      </c>
      <c r="G1733" s="392"/>
      <c r="H1733" s="392"/>
      <c r="I1733" s="391" t="s">
        <v>304</v>
      </c>
      <c r="J1733" s="392" t="s">
        <v>333</v>
      </c>
      <c r="K1733" s="393">
        <v>44816</v>
      </c>
      <c r="L1733" s="393">
        <v>45170</v>
      </c>
      <c r="M1733" s="726">
        <v>46265</v>
      </c>
      <c r="N1733" s="394">
        <v>3.0027397260273974</v>
      </c>
      <c r="O1733" s="391">
        <v>55</v>
      </c>
      <c r="P1733" s="391" t="s">
        <v>444</v>
      </c>
      <c r="Q1733" s="814">
        <v>6000</v>
      </c>
      <c r="R1733" s="395">
        <v>47300</v>
      </c>
      <c r="S1733" s="122" t="s">
        <v>777</v>
      </c>
      <c r="T1733" s="122"/>
      <c r="U1733" s="246"/>
      <c r="V1733" s="247"/>
    </row>
    <row r="1734" spans="1:22" x14ac:dyDescent="0.25">
      <c r="A1734" s="391">
        <v>14</v>
      </c>
      <c r="B1734" s="391"/>
      <c r="C1734" s="392"/>
      <c r="D1734" s="392" t="s">
        <v>352</v>
      </c>
      <c r="E1734" s="392" t="s">
        <v>303</v>
      </c>
      <c r="F1734" s="392" t="s">
        <v>611</v>
      </c>
      <c r="G1734" s="392" t="s">
        <v>612</v>
      </c>
      <c r="H1734" s="392"/>
      <c r="I1734" s="391" t="s">
        <v>304</v>
      </c>
      <c r="J1734" s="392" t="s">
        <v>333</v>
      </c>
      <c r="K1734" s="393">
        <v>44809</v>
      </c>
      <c r="L1734" s="393">
        <v>45170</v>
      </c>
      <c r="M1734" s="726">
        <v>46265</v>
      </c>
      <c r="N1734" s="394">
        <v>3.0027397260273974</v>
      </c>
      <c r="O1734" s="391">
        <v>38</v>
      </c>
      <c r="P1734" s="391" t="s">
        <v>444</v>
      </c>
      <c r="Q1734" s="814">
        <v>6000</v>
      </c>
      <c r="R1734" s="395">
        <v>47300</v>
      </c>
      <c r="S1734" s="122" t="s">
        <v>777</v>
      </c>
      <c r="T1734" s="122"/>
      <c r="U1734" s="246"/>
      <c r="V1734" s="247"/>
    </row>
    <row r="1735" spans="1:22" x14ac:dyDescent="0.25">
      <c r="A1735" s="391">
        <v>15</v>
      </c>
      <c r="B1735" s="391"/>
      <c r="C1735" s="392"/>
      <c r="D1735" s="392" t="s">
        <v>355</v>
      </c>
      <c r="E1735" s="392" t="s">
        <v>303</v>
      </c>
      <c r="F1735" s="392" t="s">
        <v>620</v>
      </c>
      <c r="G1735" s="392"/>
      <c r="H1735" s="392"/>
      <c r="I1735" s="391" t="s">
        <v>304</v>
      </c>
      <c r="J1735" s="392" t="s">
        <v>356</v>
      </c>
      <c r="K1735" s="393">
        <v>44831</v>
      </c>
      <c r="L1735" s="393">
        <v>45170</v>
      </c>
      <c r="M1735" s="726">
        <v>46265</v>
      </c>
      <c r="N1735" s="394">
        <v>3.0027397260273974</v>
      </c>
      <c r="O1735" s="391">
        <v>39</v>
      </c>
      <c r="P1735" s="391" t="s">
        <v>444</v>
      </c>
      <c r="Q1735" s="814">
        <v>6000</v>
      </c>
      <c r="R1735" s="395">
        <v>47300</v>
      </c>
      <c r="S1735" s="122" t="s">
        <v>777</v>
      </c>
      <c r="T1735" s="122"/>
      <c r="U1735" s="246"/>
      <c r="V1735" s="247"/>
    </row>
    <row r="1736" spans="1:22" x14ac:dyDescent="0.25">
      <c r="A1736" s="391">
        <v>16</v>
      </c>
      <c r="B1736" s="391"/>
      <c r="C1736" s="392"/>
      <c r="D1736" s="392" t="s">
        <v>359</v>
      </c>
      <c r="E1736" s="392" t="s">
        <v>303</v>
      </c>
      <c r="F1736" s="392" t="s">
        <v>620</v>
      </c>
      <c r="G1736" s="392"/>
      <c r="H1736" s="392"/>
      <c r="I1736" s="391" t="s">
        <v>304</v>
      </c>
      <c r="J1736" s="392" t="s">
        <v>333</v>
      </c>
      <c r="K1736" s="393">
        <v>44970</v>
      </c>
      <c r="L1736" s="393">
        <v>45170</v>
      </c>
      <c r="M1736" s="726">
        <v>46265</v>
      </c>
      <c r="N1736" s="394">
        <v>3.0027397260273974</v>
      </c>
      <c r="O1736" s="391">
        <v>39</v>
      </c>
      <c r="P1736" s="391" t="s">
        <v>444</v>
      </c>
      <c r="Q1736" s="814">
        <v>4800</v>
      </c>
      <c r="R1736" s="395">
        <v>47300</v>
      </c>
      <c r="S1736" s="122" t="s">
        <v>777</v>
      </c>
      <c r="T1736" s="122"/>
      <c r="U1736" s="246"/>
      <c r="V1736" s="247"/>
    </row>
    <row r="1737" spans="1:22" x14ac:dyDescent="0.25">
      <c r="A1737" s="391">
        <v>17</v>
      </c>
      <c r="B1737" s="391"/>
      <c r="C1737" s="392"/>
      <c r="D1737" s="392" t="s">
        <v>362</v>
      </c>
      <c r="E1737" s="392" t="s">
        <v>303</v>
      </c>
      <c r="F1737" s="392" t="s">
        <v>620</v>
      </c>
      <c r="G1737" s="392"/>
      <c r="H1737" s="392"/>
      <c r="I1737" s="391" t="s">
        <v>304</v>
      </c>
      <c r="J1737" s="392" t="s">
        <v>305</v>
      </c>
      <c r="K1737" s="393">
        <v>45152</v>
      </c>
      <c r="L1737" s="393">
        <v>45170</v>
      </c>
      <c r="M1737" s="726">
        <v>46265</v>
      </c>
      <c r="N1737" s="394">
        <v>3.0027397260273974</v>
      </c>
      <c r="O1737" s="391">
        <v>45</v>
      </c>
      <c r="P1737" s="391" t="s">
        <v>444</v>
      </c>
      <c r="Q1737" s="814">
        <v>874.15499999999997</v>
      </c>
      <c r="R1737" s="395">
        <v>47300</v>
      </c>
      <c r="S1737" s="122" t="s">
        <v>777</v>
      </c>
      <c r="T1737" s="122"/>
      <c r="U1737" s="246"/>
      <c r="V1737" s="247"/>
    </row>
    <row r="1738" spans="1:22" x14ac:dyDescent="0.25">
      <c r="A1738" s="391">
        <v>18</v>
      </c>
      <c r="B1738" s="391"/>
      <c r="C1738" s="392"/>
      <c r="D1738" s="392" t="s">
        <v>359</v>
      </c>
      <c r="E1738" s="392" t="s">
        <v>303</v>
      </c>
      <c r="F1738" s="392" t="s">
        <v>611</v>
      </c>
      <c r="G1738" s="392" t="s">
        <v>612</v>
      </c>
      <c r="H1738" s="392" t="s">
        <v>616</v>
      </c>
      <c r="I1738" s="391" t="s">
        <v>304</v>
      </c>
      <c r="J1738" s="392" t="s">
        <v>333</v>
      </c>
      <c r="K1738" s="393">
        <v>45236</v>
      </c>
      <c r="L1738" s="401">
        <v>45236</v>
      </c>
      <c r="M1738" s="726">
        <v>46265</v>
      </c>
      <c r="N1738" s="394">
        <v>2.8219178082191783</v>
      </c>
      <c r="O1738" s="391">
        <v>37</v>
      </c>
      <c r="P1738" s="391" t="s">
        <v>444</v>
      </c>
      <c r="Q1738" s="814">
        <v>5640</v>
      </c>
      <c r="R1738" s="395">
        <v>47300</v>
      </c>
      <c r="S1738" s="122" t="s">
        <v>777</v>
      </c>
      <c r="T1738" s="122"/>
      <c r="U1738" s="246"/>
      <c r="V1738" s="247"/>
    </row>
    <row r="1739" spans="1:22" x14ac:dyDescent="0.25">
      <c r="A1739" s="391">
        <v>19</v>
      </c>
      <c r="B1739" s="391"/>
      <c r="C1739" s="392"/>
      <c r="D1739" s="392" t="s">
        <v>367</v>
      </c>
      <c r="E1739" s="392" t="s">
        <v>303</v>
      </c>
      <c r="F1739" s="392" t="s">
        <v>611</v>
      </c>
      <c r="G1739" s="392" t="s">
        <v>612</v>
      </c>
      <c r="H1739" s="392"/>
      <c r="I1739" s="391" t="s">
        <v>304</v>
      </c>
      <c r="J1739" s="392" t="s">
        <v>368</v>
      </c>
      <c r="K1739" s="393">
        <v>45411</v>
      </c>
      <c r="L1739" s="401">
        <v>45411</v>
      </c>
      <c r="M1739" s="726">
        <v>46265</v>
      </c>
      <c r="N1739" s="394">
        <v>2.3424657534246576</v>
      </c>
      <c r="O1739" s="391">
        <v>59</v>
      </c>
      <c r="P1739" s="391" t="s">
        <v>444</v>
      </c>
      <c r="Q1739" s="814">
        <v>15600</v>
      </c>
      <c r="R1739" s="395">
        <v>47300</v>
      </c>
      <c r="S1739" s="122" t="s">
        <v>777</v>
      </c>
      <c r="T1739" s="122"/>
      <c r="U1739" s="246"/>
      <c r="V1739" s="247"/>
    </row>
    <row r="1740" spans="1:22" x14ac:dyDescent="0.25">
      <c r="A1740" s="391">
        <v>20</v>
      </c>
      <c r="B1740" s="391"/>
      <c r="C1740" s="392"/>
      <c r="D1740" s="392" t="s">
        <v>371</v>
      </c>
      <c r="E1740" s="392" t="s">
        <v>303</v>
      </c>
      <c r="F1740" s="392" t="s">
        <v>611</v>
      </c>
      <c r="G1740" s="392"/>
      <c r="H1740" s="392" t="s">
        <v>621</v>
      </c>
      <c r="I1740" s="391" t="s">
        <v>304</v>
      </c>
      <c r="J1740" s="392" t="s">
        <v>333</v>
      </c>
      <c r="K1740" s="393">
        <v>45454</v>
      </c>
      <c r="L1740" s="401">
        <v>45454</v>
      </c>
      <c r="M1740" s="726">
        <v>46265</v>
      </c>
      <c r="N1740" s="394">
        <v>2.2246575342465755</v>
      </c>
      <c r="O1740" s="391">
        <v>38</v>
      </c>
      <c r="P1740" s="391" t="s">
        <v>444</v>
      </c>
      <c r="Q1740" s="814">
        <v>7920</v>
      </c>
      <c r="R1740" s="395">
        <v>47300</v>
      </c>
      <c r="S1740" s="122" t="s">
        <v>777</v>
      </c>
      <c r="T1740" s="122"/>
      <c r="U1740" s="246"/>
      <c r="V1740" s="247"/>
    </row>
    <row r="1741" spans="1:22" x14ac:dyDescent="0.25">
      <c r="A1741" s="391">
        <v>21</v>
      </c>
      <c r="B1741" s="391"/>
      <c r="C1741" s="392"/>
      <c r="D1741" s="392" t="s">
        <v>374</v>
      </c>
      <c r="E1741" s="392" t="s">
        <v>303</v>
      </c>
      <c r="F1741" s="392" t="s">
        <v>620</v>
      </c>
      <c r="G1741" s="392"/>
      <c r="H1741" s="392"/>
      <c r="I1741" s="391" t="s">
        <v>304</v>
      </c>
      <c r="J1741" s="392" t="s">
        <v>333</v>
      </c>
      <c r="K1741" s="393">
        <v>45600</v>
      </c>
      <c r="L1741" s="401">
        <v>45600</v>
      </c>
      <c r="M1741" s="726">
        <v>46265</v>
      </c>
      <c r="N1741" s="394">
        <v>1.8246575342465754</v>
      </c>
      <c r="O1741" s="391">
        <v>65</v>
      </c>
      <c r="P1741" s="391" t="s">
        <v>444</v>
      </c>
      <c r="Q1741" s="814">
        <v>10080</v>
      </c>
      <c r="R1741" s="395">
        <v>47300</v>
      </c>
      <c r="S1741" s="122" t="s">
        <v>777</v>
      </c>
      <c r="T1741" s="122"/>
      <c r="U1741" s="246"/>
      <c r="V1741" s="247"/>
    </row>
    <row r="1742" spans="1:22" x14ac:dyDescent="0.25">
      <c r="A1742" s="391">
        <v>22</v>
      </c>
      <c r="B1742" s="391"/>
      <c r="C1742" s="392"/>
      <c r="D1742" s="392" t="s">
        <v>380</v>
      </c>
      <c r="E1742" s="392" t="s">
        <v>303</v>
      </c>
      <c r="F1742" s="392" t="s">
        <v>611</v>
      </c>
      <c r="G1742" s="392" t="s">
        <v>612</v>
      </c>
      <c r="H1742" s="392" t="s">
        <v>616</v>
      </c>
      <c r="I1742" s="391" t="s">
        <v>304</v>
      </c>
      <c r="J1742" s="392" t="s">
        <v>309</v>
      </c>
      <c r="K1742" s="393">
        <v>45677</v>
      </c>
      <c r="L1742" s="401">
        <v>45677</v>
      </c>
      <c r="M1742" s="726">
        <v>46265</v>
      </c>
      <c r="N1742" s="394">
        <v>1.6136986301369862</v>
      </c>
      <c r="O1742" s="391">
        <v>65</v>
      </c>
      <c r="P1742" s="391" t="s">
        <v>444</v>
      </c>
      <c r="Q1742" s="814">
        <v>12000</v>
      </c>
      <c r="R1742" s="395">
        <v>47300</v>
      </c>
      <c r="S1742" s="122" t="s">
        <v>777</v>
      </c>
      <c r="T1742" s="122"/>
      <c r="U1742" s="246"/>
      <c r="V1742" s="247"/>
    </row>
    <row r="1743" spans="1:22" x14ac:dyDescent="0.25">
      <c r="A1743" s="391">
        <v>23</v>
      </c>
      <c r="B1743" s="391"/>
      <c r="C1743" s="392"/>
      <c r="D1743" s="392" t="s">
        <v>384</v>
      </c>
      <c r="E1743" s="392" t="s">
        <v>303</v>
      </c>
      <c r="F1743" s="392" t="s">
        <v>611</v>
      </c>
      <c r="G1743" s="392"/>
      <c r="H1743" s="392"/>
      <c r="I1743" s="391" t="s">
        <v>304</v>
      </c>
      <c r="J1743" s="392" t="s">
        <v>333</v>
      </c>
      <c r="K1743" s="393">
        <v>45831</v>
      </c>
      <c r="L1743" s="401">
        <v>45831</v>
      </c>
      <c r="M1743" s="726">
        <v>46265</v>
      </c>
      <c r="N1743" s="394">
        <v>1.1917808219178083</v>
      </c>
      <c r="O1743" s="391">
        <v>40</v>
      </c>
      <c r="P1743" s="391" t="s">
        <v>444</v>
      </c>
      <c r="Q1743" s="814">
        <v>7200</v>
      </c>
      <c r="R1743" s="395">
        <v>47300</v>
      </c>
      <c r="S1743" s="122" t="s">
        <v>777</v>
      </c>
      <c r="T1743" s="122"/>
      <c r="U1743" s="246"/>
      <c r="V1743" s="247"/>
    </row>
    <row r="1744" spans="1:22" x14ac:dyDescent="0.25">
      <c r="A1744" s="391">
        <v>24</v>
      </c>
      <c r="B1744" s="391"/>
      <c r="C1744" s="392"/>
      <c r="D1744" s="392" t="s">
        <v>386</v>
      </c>
      <c r="E1744" s="392" t="s">
        <v>303</v>
      </c>
      <c r="F1744" s="392" t="s">
        <v>620</v>
      </c>
      <c r="G1744" s="392"/>
      <c r="H1744" s="392"/>
      <c r="I1744" s="391" t="s">
        <v>304</v>
      </c>
      <c r="J1744" s="392" t="s">
        <v>333</v>
      </c>
      <c r="K1744" s="393">
        <v>45887</v>
      </c>
      <c r="L1744" s="401">
        <v>45887</v>
      </c>
      <c r="M1744" s="726">
        <v>46265</v>
      </c>
      <c r="N1744" s="394">
        <v>1.0383561643835617</v>
      </c>
      <c r="O1744" s="391"/>
      <c r="P1744" s="391" t="s">
        <v>444</v>
      </c>
      <c r="Q1744" s="814">
        <v>701.65499999999997</v>
      </c>
      <c r="R1744" s="395">
        <v>47300</v>
      </c>
      <c r="S1744" s="122" t="s">
        <v>777</v>
      </c>
      <c r="T1744" s="122"/>
      <c r="U1744" s="246"/>
      <c r="V1744" s="247"/>
    </row>
    <row r="1745" spans="1:22" x14ac:dyDescent="0.25">
      <c r="A1745" s="391">
        <v>25</v>
      </c>
      <c r="B1745" s="391"/>
      <c r="C1745" s="392"/>
      <c r="D1745" s="392" t="s">
        <v>388</v>
      </c>
      <c r="E1745" s="392" t="s">
        <v>303</v>
      </c>
      <c r="F1745" s="392" t="s">
        <v>620</v>
      </c>
      <c r="G1745" s="392"/>
      <c r="H1745" s="392"/>
      <c r="I1745" s="391" t="s">
        <v>389</v>
      </c>
      <c r="J1745" s="392" t="s">
        <v>333</v>
      </c>
      <c r="K1745" s="393">
        <v>45873</v>
      </c>
      <c r="L1745" s="401">
        <v>45873</v>
      </c>
      <c r="M1745" s="726">
        <v>46265</v>
      </c>
      <c r="N1745" s="394">
        <v>1.0767123287671232</v>
      </c>
      <c r="O1745" s="391"/>
      <c r="P1745" s="391" t="s">
        <v>444</v>
      </c>
      <c r="Q1745" s="814">
        <v>7200</v>
      </c>
      <c r="R1745" s="395">
        <v>47300</v>
      </c>
      <c r="S1745" s="122" t="s">
        <v>777</v>
      </c>
      <c r="T1745" s="122"/>
      <c r="U1745" s="246"/>
      <c r="V1745" s="247"/>
    </row>
    <row r="1746" spans="1:22" x14ac:dyDescent="0.25">
      <c r="A1746" s="391">
        <v>26</v>
      </c>
      <c r="B1746" s="391"/>
      <c r="C1746" s="392"/>
      <c r="D1746" s="392" t="s">
        <v>391</v>
      </c>
      <c r="E1746" s="392" t="s">
        <v>303</v>
      </c>
      <c r="F1746" s="392" t="s">
        <v>620</v>
      </c>
      <c r="G1746" s="392"/>
      <c r="H1746" s="392"/>
      <c r="I1746" s="391" t="s">
        <v>304</v>
      </c>
      <c r="J1746" s="392" t="s">
        <v>333</v>
      </c>
      <c r="K1746" s="393">
        <v>45901</v>
      </c>
      <c r="L1746" s="401">
        <v>45901</v>
      </c>
      <c r="M1746" s="726">
        <v>46265</v>
      </c>
      <c r="N1746" s="394">
        <v>1</v>
      </c>
      <c r="O1746" s="391"/>
      <c r="P1746" s="391" t="s">
        <v>444</v>
      </c>
      <c r="Q1746" s="814">
        <v>4080</v>
      </c>
      <c r="R1746" s="395">
        <v>47300</v>
      </c>
      <c r="S1746" s="122" t="s">
        <v>777</v>
      </c>
      <c r="T1746" s="122"/>
      <c r="U1746" s="246"/>
      <c r="V1746" s="247"/>
    </row>
    <row r="1747" spans="1:22" x14ac:dyDescent="0.25">
      <c r="A1747" s="391">
        <v>27</v>
      </c>
      <c r="B1747" s="391"/>
      <c r="C1747" s="392"/>
      <c r="D1747" s="392" t="s">
        <v>395</v>
      </c>
      <c r="E1747" s="392" t="s">
        <v>303</v>
      </c>
      <c r="F1747" s="392" t="s">
        <v>611</v>
      </c>
      <c r="G1747" s="392"/>
      <c r="H1747" s="392" t="s">
        <v>616</v>
      </c>
      <c r="I1747" s="391" t="s">
        <v>304</v>
      </c>
      <c r="J1747" s="392" t="s">
        <v>333</v>
      </c>
      <c r="K1747" s="393">
        <v>45978</v>
      </c>
      <c r="L1747" s="401">
        <v>45978</v>
      </c>
      <c r="M1747" s="726">
        <v>46265</v>
      </c>
      <c r="N1747" s="394">
        <v>0.78904109589041094</v>
      </c>
      <c r="O1747" s="391"/>
      <c r="P1747" s="391" t="s">
        <v>444</v>
      </c>
      <c r="Q1747" s="814">
        <v>6240</v>
      </c>
      <c r="R1747" s="395">
        <v>47300</v>
      </c>
      <c r="S1747" s="122" t="s">
        <v>777</v>
      </c>
      <c r="T1747" s="122"/>
      <c r="U1747" s="246"/>
      <c r="V1747" s="247"/>
    </row>
    <row r="1748" spans="1:22" x14ac:dyDescent="0.25">
      <c r="A1748" s="391">
        <v>28</v>
      </c>
      <c r="B1748" s="391"/>
      <c r="C1748" s="392"/>
      <c r="D1748" s="392" t="s">
        <v>397</v>
      </c>
      <c r="E1748" s="392" t="s">
        <v>303</v>
      </c>
      <c r="F1748" s="392" t="s">
        <v>620</v>
      </c>
      <c r="G1748" s="392"/>
      <c r="H1748" s="392"/>
      <c r="I1748" s="391" t="s">
        <v>304</v>
      </c>
      <c r="J1748" s="392" t="s">
        <v>333</v>
      </c>
      <c r="K1748" s="393">
        <v>46006</v>
      </c>
      <c r="L1748" s="401">
        <v>46006</v>
      </c>
      <c r="M1748" s="726">
        <v>46265</v>
      </c>
      <c r="N1748" s="394">
        <v>0.71232876712328763</v>
      </c>
      <c r="O1748" s="391"/>
      <c r="P1748" s="391" t="s">
        <v>444</v>
      </c>
      <c r="Q1748" s="814">
        <v>7200</v>
      </c>
      <c r="R1748" s="395">
        <v>47300</v>
      </c>
      <c r="S1748" s="122" t="s">
        <v>777</v>
      </c>
      <c r="T1748" s="122"/>
      <c r="U1748" s="246"/>
      <c r="V1748" s="247"/>
    </row>
    <row r="1749" spans="1:22" x14ac:dyDescent="0.25">
      <c r="A1749" s="391">
        <v>29</v>
      </c>
      <c r="B1749" s="391"/>
      <c r="C1749" s="392"/>
      <c r="D1749" s="392" t="s">
        <v>399</v>
      </c>
      <c r="E1749" s="392" t="s">
        <v>303</v>
      </c>
      <c r="F1749" s="392" t="s">
        <v>620</v>
      </c>
      <c r="G1749" s="392"/>
      <c r="H1749" s="392"/>
      <c r="I1749" s="391" t="s">
        <v>304</v>
      </c>
      <c r="J1749" s="392" t="s">
        <v>356</v>
      </c>
      <c r="K1749" s="393">
        <v>46006</v>
      </c>
      <c r="L1749" s="401">
        <v>46006</v>
      </c>
      <c r="M1749" s="726">
        <v>46265</v>
      </c>
      <c r="N1749" s="394">
        <v>0.71232876712328763</v>
      </c>
      <c r="O1749" s="391"/>
      <c r="P1749" s="391" t="s">
        <v>444</v>
      </c>
      <c r="Q1749" s="814">
        <v>4800</v>
      </c>
      <c r="R1749" s="395">
        <v>47300</v>
      </c>
      <c r="S1749" s="122" t="s">
        <v>777</v>
      </c>
      <c r="T1749" s="122"/>
      <c r="U1749" s="246"/>
      <c r="V1749" s="247"/>
    </row>
    <row r="1750" spans="1:22" x14ac:dyDescent="0.25">
      <c r="A1750" s="391">
        <v>30</v>
      </c>
      <c r="B1750" s="422"/>
      <c r="C1750" s="392"/>
      <c r="D1750" s="396" t="s">
        <v>381</v>
      </c>
      <c r="E1750" s="392"/>
      <c r="F1750" s="392" t="s">
        <v>611</v>
      </c>
      <c r="G1750" s="392" t="s">
        <v>612</v>
      </c>
      <c r="H1750" s="392" t="s">
        <v>616</v>
      </c>
      <c r="I1750" s="391"/>
      <c r="J1750" s="396" t="s">
        <v>309</v>
      </c>
      <c r="K1750" s="393">
        <v>46055</v>
      </c>
      <c r="L1750" s="401">
        <v>46055</v>
      </c>
      <c r="M1750" s="726">
        <v>46265</v>
      </c>
      <c r="N1750" s="394">
        <v>0.57808219178082187</v>
      </c>
      <c r="O1750" s="391"/>
      <c r="P1750" s="391" t="s">
        <v>444</v>
      </c>
      <c r="Q1750" s="814">
        <v>3600</v>
      </c>
      <c r="R1750" s="395">
        <v>47300</v>
      </c>
      <c r="S1750" s="122" t="s">
        <v>777</v>
      </c>
      <c r="T1750" s="122"/>
      <c r="U1750" s="246"/>
      <c r="V1750" s="247"/>
    </row>
    <row r="1751" spans="1:22" x14ac:dyDescent="0.25">
      <c r="A1751" s="391">
        <v>31</v>
      </c>
      <c r="B1751" s="422"/>
      <c r="C1751" s="397"/>
      <c r="D1751" s="396" t="s">
        <v>352</v>
      </c>
      <c r="E1751" s="398"/>
      <c r="F1751" s="392" t="s">
        <v>611</v>
      </c>
      <c r="G1751" s="392" t="s">
        <v>612</v>
      </c>
      <c r="H1751" s="392" t="s">
        <v>616</v>
      </c>
      <c r="I1751" s="402"/>
      <c r="J1751" s="396" t="s">
        <v>356</v>
      </c>
      <c r="K1751" s="393">
        <v>46083</v>
      </c>
      <c r="L1751" s="401">
        <v>46083</v>
      </c>
      <c r="M1751" s="726">
        <v>46265</v>
      </c>
      <c r="N1751" s="394">
        <v>0.50136986301369868</v>
      </c>
      <c r="O1751" s="398"/>
      <c r="P1751" s="391" t="s">
        <v>444</v>
      </c>
      <c r="Q1751" s="814">
        <v>3600</v>
      </c>
      <c r="R1751" s="395">
        <v>47300</v>
      </c>
      <c r="S1751" s="122" t="s">
        <v>777</v>
      </c>
      <c r="T1751" s="122"/>
      <c r="U1751" s="246"/>
      <c r="V1751" s="247"/>
    </row>
    <row r="1752" spans="1:22" x14ac:dyDescent="0.25">
      <c r="A1752" s="391">
        <v>32</v>
      </c>
      <c r="B1752" s="422"/>
      <c r="C1752" s="392"/>
      <c r="D1752" s="396" t="s">
        <v>414</v>
      </c>
      <c r="E1752" s="398"/>
      <c r="F1752" s="392" t="s">
        <v>620</v>
      </c>
      <c r="G1752" s="398"/>
      <c r="H1752" s="398"/>
      <c r="I1752" s="402"/>
      <c r="J1752" s="396" t="s">
        <v>333</v>
      </c>
      <c r="K1752" s="393">
        <v>46104</v>
      </c>
      <c r="L1752" s="401">
        <v>46104</v>
      </c>
      <c r="M1752" s="726">
        <v>46265</v>
      </c>
      <c r="N1752" s="394">
        <v>0.44383561643835617</v>
      </c>
      <c r="O1752" s="399"/>
      <c r="P1752" s="391" t="s">
        <v>444</v>
      </c>
      <c r="Q1752" s="814">
        <v>7920</v>
      </c>
      <c r="R1752" s="395">
        <v>47300</v>
      </c>
      <c r="S1752" s="122" t="s">
        <v>777</v>
      </c>
      <c r="T1752" s="122"/>
      <c r="U1752" s="246"/>
      <c r="V1752" s="247"/>
    </row>
    <row r="1753" spans="1:22" x14ac:dyDescent="0.25">
      <c r="A1753" s="391">
        <v>33</v>
      </c>
      <c r="B1753" s="422"/>
      <c r="C1753" s="392"/>
      <c r="D1753" s="392" t="s">
        <v>648</v>
      </c>
      <c r="E1753" s="398"/>
      <c r="F1753" s="392"/>
      <c r="G1753" s="398"/>
      <c r="H1753" s="398"/>
      <c r="I1753" s="402"/>
      <c r="J1753" s="392" t="s">
        <v>650</v>
      </c>
      <c r="K1753" s="393">
        <v>46155</v>
      </c>
      <c r="L1753" s="401"/>
      <c r="M1753" s="726"/>
      <c r="N1753" s="394">
        <v>2.7397260273972603E-3</v>
      </c>
      <c r="O1753" s="399"/>
      <c r="P1753" s="391" t="s">
        <v>444</v>
      </c>
      <c r="Q1753" s="814">
        <v>8400</v>
      </c>
      <c r="R1753" s="395">
        <v>47300</v>
      </c>
      <c r="S1753" s="122" t="s">
        <v>777</v>
      </c>
      <c r="T1753" s="122"/>
      <c r="U1753" s="246"/>
      <c r="V1753" s="247"/>
    </row>
    <row r="1754" spans="1:22" x14ac:dyDescent="0.25">
      <c r="A1754" s="391">
        <v>34</v>
      </c>
      <c r="B1754" s="422"/>
      <c r="C1754" s="392"/>
      <c r="D1754" s="392" t="s">
        <v>649</v>
      </c>
      <c r="E1754" s="398"/>
      <c r="F1754" s="392"/>
      <c r="G1754" s="398"/>
      <c r="H1754" s="398"/>
      <c r="I1754" s="402"/>
      <c r="J1754" s="392" t="s">
        <v>650</v>
      </c>
      <c r="K1754" s="393">
        <v>46132</v>
      </c>
      <c r="L1754" s="401"/>
      <c r="M1754" s="726"/>
      <c r="N1754" s="394">
        <v>2.7397260273972603E-3</v>
      </c>
      <c r="O1754" s="399"/>
      <c r="P1754" s="391" t="s">
        <v>444</v>
      </c>
      <c r="Q1754" s="814">
        <v>9120</v>
      </c>
      <c r="R1754" s="395">
        <v>47300</v>
      </c>
      <c r="S1754" s="122" t="s">
        <v>777</v>
      </c>
      <c r="T1754" s="122"/>
      <c r="U1754" s="246"/>
      <c r="V1754" s="247"/>
    </row>
    <row r="1755" spans="1:22" x14ac:dyDescent="0.25">
      <c r="A1755" s="391">
        <v>35</v>
      </c>
      <c r="B1755" s="786"/>
      <c r="C1755" s="397"/>
      <c r="D1755" s="397" t="s">
        <v>416</v>
      </c>
      <c r="E1755" s="398"/>
      <c r="F1755" s="392" t="s">
        <v>611</v>
      </c>
      <c r="G1755" s="398"/>
      <c r="H1755" s="398"/>
      <c r="I1755" s="402"/>
      <c r="J1755" s="398"/>
      <c r="K1755" s="393">
        <v>46211</v>
      </c>
      <c r="L1755" s="401"/>
      <c r="M1755" s="726"/>
      <c r="N1755" s="394"/>
      <c r="O1755" s="399"/>
      <c r="P1755" s="391" t="s">
        <v>444</v>
      </c>
      <c r="Q1755" s="814">
        <v>8400</v>
      </c>
      <c r="R1755" s="395">
        <v>47300</v>
      </c>
      <c r="S1755" s="122" t="s">
        <v>777</v>
      </c>
      <c r="T1755" s="122"/>
      <c r="U1755" s="246"/>
      <c r="V1755" s="247"/>
    </row>
    <row r="1756" spans="1:22" x14ac:dyDescent="0.25">
      <c r="A1756" s="391">
        <v>1</v>
      </c>
      <c r="B1756" s="391"/>
      <c r="C1756" s="392"/>
      <c r="D1756" s="392" t="s">
        <v>302</v>
      </c>
      <c r="E1756" s="392" t="s">
        <v>303</v>
      </c>
      <c r="F1756" s="392" t="s">
        <v>611</v>
      </c>
      <c r="G1756" s="392" t="s">
        <v>612</v>
      </c>
      <c r="H1756" s="392"/>
      <c r="I1756" s="391" t="s">
        <v>304</v>
      </c>
      <c r="J1756" s="392" t="s">
        <v>305</v>
      </c>
      <c r="K1756" s="393">
        <v>44566</v>
      </c>
      <c r="L1756" s="393">
        <v>45170</v>
      </c>
      <c r="M1756" s="726">
        <v>46265</v>
      </c>
      <c r="N1756" s="394">
        <v>3.0027397260273974</v>
      </c>
      <c r="O1756" s="391">
        <v>65</v>
      </c>
      <c r="P1756" s="391" t="s">
        <v>856</v>
      </c>
      <c r="Q1756" s="814">
        <v>4440</v>
      </c>
      <c r="R1756" s="395">
        <v>47300</v>
      </c>
      <c r="S1756" s="122" t="s">
        <v>777</v>
      </c>
      <c r="T1756" s="423">
        <v>510559.0575</v>
      </c>
      <c r="U1756" s="246"/>
      <c r="V1756" s="247"/>
    </row>
    <row r="1757" spans="1:22" x14ac:dyDescent="0.25">
      <c r="A1757" s="391">
        <v>2</v>
      </c>
      <c r="B1757" s="391"/>
      <c r="C1757" s="392"/>
      <c r="D1757" s="392" t="s">
        <v>308</v>
      </c>
      <c r="E1757" s="392" t="s">
        <v>303</v>
      </c>
      <c r="F1757" s="392" t="s">
        <v>611</v>
      </c>
      <c r="G1757" s="392" t="s">
        <v>612</v>
      </c>
      <c r="H1757" s="392" t="s">
        <v>616</v>
      </c>
      <c r="I1757" s="391" t="s">
        <v>304</v>
      </c>
      <c r="J1757" s="392" t="s">
        <v>309</v>
      </c>
      <c r="K1757" s="393">
        <v>44571</v>
      </c>
      <c r="L1757" s="393">
        <v>45170</v>
      </c>
      <c r="M1757" s="726">
        <v>46265</v>
      </c>
      <c r="N1757" s="394">
        <v>3.0027397260273974</v>
      </c>
      <c r="O1757" s="391">
        <v>68</v>
      </c>
      <c r="P1757" s="391" t="s">
        <v>856</v>
      </c>
      <c r="Q1757" s="814">
        <v>4440</v>
      </c>
      <c r="R1757" s="395">
        <v>47300</v>
      </c>
      <c r="S1757" s="122" t="s">
        <v>777</v>
      </c>
      <c r="T1757" s="122"/>
      <c r="U1757" s="246"/>
      <c r="V1757" s="247"/>
    </row>
    <row r="1758" spans="1:22" x14ac:dyDescent="0.25">
      <c r="A1758" s="391">
        <v>3</v>
      </c>
      <c r="B1758" s="391"/>
      <c r="C1758" s="392"/>
      <c r="D1758" s="392" t="s">
        <v>312</v>
      </c>
      <c r="E1758" s="392" t="s">
        <v>303</v>
      </c>
      <c r="F1758" s="392" t="s">
        <v>611</v>
      </c>
      <c r="G1758" s="392" t="s">
        <v>612</v>
      </c>
      <c r="H1758" s="392"/>
      <c r="I1758" s="391" t="s">
        <v>304</v>
      </c>
      <c r="J1758" s="392" t="s">
        <v>305</v>
      </c>
      <c r="K1758" s="393">
        <v>44571</v>
      </c>
      <c r="L1758" s="393">
        <v>45170</v>
      </c>
      <c r="M1758" s="726">
        <v>46265</v>
      </c>
      <c r="N1758" s="394">
        <v>3.0027397260273974</v>
      </c>
      <c r="O1758" s="391">
        <v>68</v>
      </c>
      <c r="P1758" s="391" t="s">
        <v>856</v>
      </c>
      <c r="Q1758" s="814">
        <v>4440</v>
      </c>
      <c r="R1758" s="395">
        <v>47300</v>
      </c>
      <c r="S1758" s="122" t="s">
        <v>928</v>
      </c>
      <c r="T1758" s="122"/>
      <c r="U1758" s="246"/>
      <c r="V1758" s="247"/>
    </row>
    <row r="1759" spans="1:22" x14ac:dyDescent="0.25">
      <c r="A1759" s="391">
        <v>4</v>
      </c>
      <c r="B1759" s="391"/>
      <c r="C1759" s="392"/>
      <c r="D1759" s="392" t="s">
        <v>315</v>
      </c>
      <c r="E1759" s="392" t="s">
        <v>303</v>
      </c>
      <c r="F1759" s="392" t="s">
        <v>611</v>
      </c>
      <c r="G1759" s="392" t="s">
        <v>612</v>
      </c>
      <c r="H1759" s="392"/>
      <c r="I1759" s="391" t="s">
        <v>304</v>
      </c>
      <c r="J1759" s="392" t="s">
        <v>316</v>
      </c>
      <c r="K1759" s="393">
        <v>44571</v>
      </c>
      <c r="L1759" s="393">
        <v>45170</v>
      </c>
      <c r="M1759" s="726">
        <v>46265</v>
      </c>
      <c r="N1759" s="394">
        <v>3.0027397260273974</v>
      </c>
      <c r="O1759" s="391">
        <v>68</v>
      </c>
      <c r="P1759" s="391" t="s">
        <v>856</v>
      </c>
      <c r="Q1759" s="814">
        <v>4440</v>
      </c>
      <c r="R1759" s="395">
        <v>47300</v>
      </c>
      <c r="S1759" s="122" t="s">
        <v>777</v>
      </c>
      <c r="T1759" s="122"/>
      <c r="U1759" s="246"/>
      <c r="V1759" s="247"/>
    </row>
    <row r="1760" spans="1:22" x14ac:dyDescent="0.25">
      <c r="A1760" s="391">
        <v>5</v>
      </c>
      <c r="B1760" s="391"/>
      <c r="C1760" s="392"/>
      <c r="D1760" s="392" t="s">
        <v>319</v>
      </c>
      <c r="E1760" s="392" t="s">
        <v>303</v>
      </c>
      <c r="F1760" s="392" t="s">
        <v>611</v>
      </c>
      <c r="G1760" s="392" t="s">
        <v>612</v>
      </c>
      <c r="H1760" s="392" t="s">
        <v>616</v>
      </c>
      <c r="I1760" s="391" t="s">
        <v>304</v>
      </c>
      <c r="J1760" s="392" t="s">
        <v>309</v>
      </c>
      <c r="K1760" s="393">
        <v>44571</v>
      </c>
      <c r="L1760" s="393">
        <v>45170</v>
      </c>
      <c r="M1760" s="726">
        <v>46265</v>
      </c>
      <c r="N1760" s="394">
        <v>3.0027397260273974</v>
      </c>
      <c r="O1760" s="391">
        <v>65</v>
      </c>
      <c r="P1760" s="391" t="s">
        <v>856</v>
      </c>
      <c r="Q1760" s="814">
        <v>4440</v>
      </c>
      <c r="R1760" s="395">
        <v>47300</v>
      </c>
      <c r="S1760" s="122" t="s">
        <v>777</v>
      </c>
      <c r="T1760" s="122"/>
      <c r="U1760" s="246"/>
      <c r="V1760" s="247"/>
    </row>
    <row r="1761" spans="1:22" x14ac:dyDescent="0.25">
      <c r="A1761" s="391">
        <v>6</v>
      </c>
      <c r="B1761" s="391"/>
      <c r="C1761" s="392"/>
      <c r="D1761" s="392" t="s">
        <v>325</v>
      </c>
      <c r="E1761" s="392" t="s">
        <v>303</v>
      </c>
      <c r="F1761" s="392" t="s">
        <v>611</v>
      </c>
      <c r="G1761" s="392" t="s">
        <v>612</v>
      </c>
      <c r="H1761" s="392" t="s">
        <v>619</v>
      </c>
      <c r="I1761" s="391" t="s">
        <v>304</v>
      </c>
      <c r="J1761" s="392" t="s">
        <v>305</v>
      </c>
      <c r="K1761" s="393">
        <v>44571</v>
      </c>
      <c r="L1761" s="393">
        <v>45170</v>
      </c>
      <c r="M1761" s="726">
        <v>46265</v>
      </c>
      <c r="N1761" s="394">
        <v>3.0027397260273974</v>
      </c>
      <c r="O1761" s="391">
        <v>60</v>
      </c>
      <c r="P1761" s="391" t="s">
        <v>856</v>
      </c>
      <c r="Q1761" s="814">
        <v>4440</v>
      </c>
      <c r="R1761" s="395">
        <v>47300</v>
      </c>
      <c r="S1761" s="122" t="s">
        <v>777</v>
      </c>
      <c r="T1761" s="122"/>
      <c r="U1761" s="246"/>
      <c r="V1761" s="247"/>
    </row>
    <row r="1762" spans="1:22" x14ac:dyDescent="0.25">
      <c r="A1762" s="391">
        <v>7</v>
      </c>
      <c r="B1762" s="391"/>
      <c r="C1762" s="392"/>
      <c r="D1762" s="392" t="s">
        <v>328</v>
      </c>
      <c r="E1762" s="392" t="s">
        <v>303</v>
      </c>
      <c r="F1762" s="392" t="s">
        <v>611</v>
      </c>
      <c r="G1762" s="392" t="s">
        <v>612</v>
      </c>
      <c r="H1762" s="392" t="s">
        <v>621</v>
      </c>
      <c r="I1762" s="391" t="s">
        <v>304</v>
      </c>
      <c r="J1762" s="392" t="s">
        <v>329</v>
      </c>
      <c r="K1762" s="393">
        <v>44571</v>
      </c>
      <c r="L1762" s="393">
        <v>45170</v>
      </c>
      <c r="M1762" s="726">
        <v>46265</v>
      </c>
      <c r="N1762" s="394">
        <v>3.0027397260273974</v>
      </c>
      <c r="O1762" s="391">
        <v>48</v>
      </c>
      <c r="P1762" s="391" t="s">
        <v>856</v>
      </c>
      <c r="Q1762" s="814">
        <v>4440</v>
      </c>
      <c r="R1762" s="395">
        <v>47300</v>
      </c>
      <c r="S1762" s="122" t="s">
        <v>777</v>
      </c>
      <c r="T1762" s="122"/>
      <c r="U1762" s="246"/>
      <c r="V1762" s="247"/>
    </row>
    <row r="1763" spans="1:22" x14ac:dyDescent="0.25">
      <c r="A1763" s="391">
        <v>8</v>
      </c>
      <c r="B1763" s="391"/>
      <c r="C1763" s="392"/>
      <c r="D1763" s="392" t="s">
        <v>332</v>
      </c>
      <c r="E1763" s="392" t="s">
        <v>303</v>
      </c>
      <c r="F1763" s="392" t="s">
        <v>611</v>
      </c>
      <c r="G1763" s="392" t="s">
        <v>612</v>
      </c>
      <c r="H1763" s="392" t="s">
        <v>621</v>
      </c>
      <c r="I1763" s="391" t="s">
        <v>304</v>
      </c>
      <c r="J1763" s="392" t="s">
        <v>333</v>
      </c>
      <c r="K1763" s="393">
        <v>44566</v>
      </c>
      <c r="L1763" s="393">
        <v>45170</v>
      </c>
      <c r="M1763" s="726">
        <v>46265</v>
      </c>
      <c r="N1763" s="394">
        <v>3.0027397260273974</v>
      </c>
      <c r="O1763" s="391">
        <v>35</v>
      </c>
      <c r="P1763" s="391" t="s">
        <v>856</v>
      </c>
      <c r="Q1763" s="814">
        <v>4440</v>
      </c>
      <c r="R1763" s="395">
        <v>47300</v>
      </c>
      <c r="S1763" s="122" t="s">
        <v>777</v>
      </c>
      <c r="T1763" s="122"/>
      <c r="U1763" s="246"/>
      <c r="V1763" s="247"/>
    </row>
    <row r="1764" spans="1:22" x14ac:dyDescent="0.25">
      <c r="A1764" s="391">
        <v>9</v>
      </c>
      <c r="B1764" s="391"/>
      <c r="C1764" s="392"/>
      <c r="D1764" s="392" t="s">
        <v>308</v>
      </c>
      <c r="E1764" s="392" t="s">
        <v>303</v>
      </c>
      <c r="F1764" s="392" t="s">
        <v>620</v>
      </c>
      <c r="G1764" s="392"/>
      <c r="H1764" s="392"/>
      <c r="I1764" s="391" t="s">
        <v>336</v>
      </c>
      <c r="J1764" s="392" t="s">
        <v>337</v>
      </c>
      <c r="K1764" s="393">
        <v>44566</v>
      </c>
      <c r="L1764" s="393">
        <v>45170</v>
      </c>
      <c r="M1764" s="726">
        <v>46265</v>
      </c>
      <c r="N1764" s="394">
        <v>3.0027397260273974</v>
      </c>
      <c r="O1764" s="391">
        <v>59</v>
      </c>
      <c r="P1764" s="391" t="s">
        <v>856</v>
      </c>
      <c r="Q1764" s="814">
        <v>4440</v>
      </c>
      <c r="R1764" s="395">
        <v>47300</v>
      </c>
      <c r="S1764" s="122" t="s">
        <v>777</v>
      </c>
      <c r="T1764" s="122"/>
      <c r="U1764" s="246"/>
      <c r="V1764" s="247"/>
    </row>
    <row r="1765" spans="1:22" x14ac:dyDescent="0.25">
      <c r="A1765" s="391">
        <v>10</v>
      </c>
      <c r="B1765" s="391"/>
      <c r="C1765" s="392"/>
      <c r="D1765" s="392" t="s">
        <v>340</v>
      </c>
      <c r="E1765" s="392" t="s">
        <v>303</v>
      </c>
      <c r="F1765" s="392" t="s">
        <v>620</v>
      </c>
      <c r="G1765" s="392"/>
      <c r="H1765" s="392"/>
      <c r="I1765" s="391" t="s">
        <v>304</v>
      </c>
      <c r="J1765" s="392" t="s">
        <v>305</v>
      </c>
      <c r="K1765" s="393">
        <v>44571</v>
      </c>
      <c r="L1765" s="393">
        <v>45170</v>
      </c>
      <c r="M1765" s="726">
        <v>46265</v>
      </c>
      <c r="N1765" s="394">
        <v>3.0027397260273974</v>
      </c>
      <c r="O1765" s="391">
        <v>52</v>
      </c>
      <c r="P1765" s="391" t="s">
        <v>856</v>
      </c>
      <c r="Q1765" s="814">
        <v>4440</v>
      </c>
      <c r="R1765" s="395">
        <v>47300</v>
      </c>
      <c r="S1765" s="122" t="s">
        <v>777</v>
      </c>
      <c r="T1765" s="122"/>
      <c r="U1765" s="246"/>
      <c r="V1765" s="247"/>
    </row>
    <row r="1766" spans="1:22" x14ac:dyDescent="0.25">
      <c r="A1766" s="391">
        <v>11</v>
      </c>
      <c r="B1766" s="391"/>
      <c r="C1766" s="392"/>
      <c r="D1766" s="392" t="s">
        <v>343</v>
      </c>
      <c r="E1766" s="392" t="s">
        <v>303</v>
      </c>
      <c r="F1766" s="392" t="s">
        <v>611</v>
      </c>
      <c r="G1766" s="392" t="s">
        <v>612</v>
      </c>
      <c r="H1766" s="392" t="s">
        <v>616</v>
      </c>
      <c r="I1766" s="391" t="s">
        <v>304</v>
      </c>
      <c r="J1766" s="392" t="s">
        <v>316</v>
      </c>
      <c r="K1766" s="393">
        <v>44571</v>
      </c>
      <c r="L1766" s="393">
        <v>45170</v>
      </c>
      <c r="M1766" s="726">
        <v>46265</v>
      </c>
      <c r="N1766" s="394">
        <v>3.0027397260273974</v>
      </c>
      <c r="O1766" s="391">
        <v>63</v>
      </c>
      <c r="P1766" s="391" t="s">
        <v>856</v>
      </c>
      <c r="Q1766" s="814">
        <v>4440</v>
      </c>
      <c r="R1766" s="395">
        <v>47300</v>
      </c>
      <c r="S1766" s="122" t="s">
        <v>777</v>
      </c>
      <c r="T1766" s="122"/>
      <c r="U1766" s="246"/>
      <c r="V1766" s="247"/>
    </row>
    <row r="1767" spans="1:22" x14ac:dyDescent="0.25">
      <c r="A1767" s="391">
        <v>12</v>
      </c>
      <c r="B1767" s="391"/>
      <c r="C1767" s="392"/>
      <c r="D1767" s="392" t="s">
        <v>346</v>
      </c>
      <c r="E1767" s="392" t="s">
        <v>303</v>
      </c>
      <c r="F1767" s="392" t="s">
        <v>611</v>
      </c>
      <c r="G1767" s="392" t="s">
        <v>612</v>
      </c>
      <c r="H1767" s="392"/>
      <c r="I1767" s="391" t="s">
        <v>304</v>
      </c>
      <c r="J1767" s="392" t="s">
        <v>333</v>
      </c>
      <c r="K1767" s="393">
        <v>44608</v>
      </c>
      <c r="L1767" s="393">
        <v>45170</v>
      </c>
      <c r="M1767" s="726">
        <v>46265</v>
      </c>
      <c r="N1767" s="394">
        <v>3.0027397260273974</v>
      </c>
      <c r="O1767" s="391">
        <v>66</v>
      </c>
      <c r="P1767" s="391" t="s">
        <v>856</v>
      </c>
      <c r="Q1767" s="814">
        <v>4440</v>
      </c>
      <c r="R1767" s="395">
        <v>47300</v>
      </c>
      <c r="S1767" s="122" t="s">
        <v>777</v>
      </c>
      <c r="T1767" s="122"/>
      <c r="U1767" s="246"/>
      <c r="V1767" s="247"/>
    </row>
    <row r="1768" spans="1:22" x14ac:dyDescent="0.25">
      <c r="A1768" s="391">
        <v>13</v>
      </c>
      <c r="B1768" s="391"/>
      <c r="C1768" s="392"/>
      <c r="D1768" s="392" t="s">
        <v>349</v>
      </c>
      <c r="E1768" s="392" t="s">
        <v>303</v>
      </c>
      <c r="F1768" s="392" t="s">
        <v>620</v>
      </c>
      <c r="G1768" s="392"/>
      <c r="H1768" s="392"/>
      <c r="I1768" s="391" t="s">
        <v>304</v>
      </c>
      <c r="J1768" s="392" t="s">
        <v>333</v>
      </c>
      <c r="K1768" s="393">
        <v>44816</v>
      </c>
      <c r="L1768" s="393">
        <v>45170</v>
      </c>
      <c r="M1768" s="726">
        <v>46265</v>
      </c>
      <c r="N1768" s="394">
        <v>3.0027397260273974</v>
      </c>
      <c r="O1768" s="391">
        <v>55</v>
      </c>
      <c r="P1768" s="391" t="s">
        <v>856</v>
      </c>
      <c r="Q1768" s="814">
        <v>4440</v>
      </c>
      <c r="R1768" s="395">
        <v>47300</v>
      </c>
      <c r="S1768" s="122" t="s">
        <v>777</v>
      </c>
      <c r="T1768" s="122"/>
      <c r="U1768" s="246"/>
      <c r="V1768" s="247"/>
    </row>
    <row r="1769" spans="1:22" x14ac:dyDescent="0.25">
      <c r="A1769" s="391">
        <v>14</v>
      </c>
      <c r="B1769" s="391"/>
      <c r="C1769" s="392"/>
      <c r="D1769" s="392" t="s">
        <v>352</v>
      </c>
      <c r="E1769" s="392" t="s">
        <v>303</v>
      </c>
      <c r="F1769" s="392" t="s">
        <v>611</v>
      </c>
      <c r="G1769" s="392" t="s">
        <v>612</v>
      </c>
      <c r="H1769" s="392"/>
      <c r="I1769" s="391" t="s">
        <v>304</v>
      </c>
      <c r="J1769" s="392" t="s">
        <v>333</v>
      </c>
      <c r="K1769" s="393">
        <v>44809</v>
      </c>
      <c r="L1769" s="393">
        <v>45170</v>
      </c>
      <c r="M1769" s="726">
        <v>46265</v>
      </c>
      <c r="N1769" s="394">
        <v>3.0027397260273974</v>
      </c>
      <c r="O1769" s="391">
        <v>38</v>
      </c>
      <c r="P1769" s="391" t="s">
        <v>856</v>
      </c>
      <c r="Q1769" s="814">
        <v>4440</v>
      </c>
      <c r="R1769" s="395">
        <v>47300</v>
      </c>
      <c r="S1769" s="122" t="s">
        <v>777</v>
      </c>
      <c r="T1769" s="122"/>
      <c r="U1769" s="246"/>
      <c r="V1769" s="247"/>
    </row>
    <row r="1770" spans="1:22" x14ac:dyDescent="0.25">
      <c r="A1770" s="391">
        <v>15</v>
      </c>
      <c r="B1770" s="391"/>
      <c r="C1770" s="392"/>
      <c r="D1770" s="392" t="s">
        <v>355</v>
      </c>
      <c r="E1770" s="392" t="s">
        <v>303</v>
      </c>
      <c r="F1770" s="392" t="s">
        <v>620</v>
      </c>
      <c r="G1770" s="392"/>
      <c r="H1770" s="392"/>
      <c r="I1770" s="391" t="s">
        <v>304</v>
      </c>
      <c r="J1770" s="392" t="s">
        <v>356</v>
      </c>
      <c r="K1770" s="393">
        <v>44831</v>
      </c>
      <c r="L1770" s="393">
        <v>45170</v>
      </c>
      <c r="M1770" s="726">
        <v>46265</v>
      </c>
      <c r="N1770" s="394">
        <v>3.0027397260273974</v>
      </c>
      <c r="O1770" s="391">
        <v>39</v>
      </c>
      <c r="P1770" s="391" t="s">
        <v>856</v>
      </c>
      <c r="Q1770" s="814">
        <v>4440</v>
      </c>
      <c r="R1770" s="395">
        <v>47300</v>
      </c>
      <c r="S1770" s="122" t="s">
        <v>777</v>
      </c>
      <c r="T1770" s="122"/>
      <c r="U1770" s="246"/>
      <c r="V1770" s="247"/>
    </row>
    <row r="1771" spans="1:22" x14ac:dyDescent="0.25">
      <c r="A1771" s="391">
        <v>16</v>
      </c>
      <c r="B1771" s="391"/>
      <c r="C1771" s="392"/>
      <c r="D1771" s="392" t="s">
        <v>359</v>
      </c>
      <c r="E1771" s="392" t="s">
        <v>303</v>
      </c>
      <c r="F1771" s="392" t="s">
        <v>620</v>
      </c>
      <c r="G1771" s="392"/>
      <c r="H1771" s="392"/>
      <c r="I1771" s="391" t="s">
        <v>304</v>
      </c>
      <c r="J1771" s="392" t="s">
        <v>333</v>
      </c>
      <c r="K1771" s="393">
        <v>44970</v>
      </c>
      <c r="L1771" s="393">
        <v>45170</v>
      </c>
      <c r="M1771" s="726">
        <v>46265</v>
      </c>
      <c r="N1771" s="394">
        <v>3.0027397260273974</v>
      </c>
      <c r="O1771" s="391">
        <v>39</v>
      </c>
      <c r="P1771" s="391" t="s">
        <v>856</v>
      </c>
      <c r="Q1771" s="814">
        <v>4440</v>
      </c>
      <c r="R1771" s="395">
        <v>47300</v>
      </c>
      <c r="S1771" s="122" t="s">
        <v>777</v>
      </c>
      <c r="T1771" s="122"/>
      <c r="U1771" s="246"/>
      <c r="V1771" s="247"/>
    </row>
    <row r="1772" spans="1:22" x14ac:dyDescent="0.25">
      <c r="A1772" s="391">
        <v>17</v>
      </c>
      <c r="B1772" s="391"/>
      <c r="C1772" s="392"/>
      <c r="D1772" s="392" t="s">
        <v>362</v>
      </c>
      <c r="E1772" s="392" t="s">
        <v>303</v>
      </c>
      <c r="F1772" s="392" t="s">
        <v>620</v>
      </c>
      <c r="G1772" s="392"/>
      <c r="H1772" s="392"/>
      <c r="I1772" s="391" t="s">
        <v>304</v>
      </c>
      <c r="J1772" s="392" t="s">
        <v>305</v>
      </c>
      <c r="K1772" s="393">
        <v>45152</v>
      </c>
      <c r="L1772" s="393">
        <v>45170</v>
      </c>
      <c r="M1772" s="726">
        <v>46265</v>
      </c>
      <c r="N1772" s="394">
        <v>3.0027397260273974</v>
      </c>
      <c r="O1772" s="391">
        <v>45</v>
      </c>
      <c r="P1772" s="391" t="s">
        <v>856</v>
      </c>
      <c r="Q1772" s="814">
        <v>4440</v>
      </c>
      <c r="R1772" s="395">
        <v>47300</v>
      </c>
      <c r="S1772" s="122" t="s">
        <v>777</v>
      </c>
      <c r="T1772" s="169"/>
      <c r="U1772" s="246"/>
      <c r="V1772" s="247"/>
    </row>
    <row r="1773" spans="1:22" x14ac:dyDescent="0.25">
      <c r="A1773" s="391">
        <v>18</v>
      </c>
      <c r="B1773" s="391"/>
      <c r="C1773" s="392"/>
      <c r="D1773" s="392" t="s">
        <v>359</v>
      </c>
      <c r="E1773" s="392" t="s">
        <v>303</v>
      </c>
      <c r="F1773" s="392" t="s">
        <v>611</v>
      </c>
      <c r="G1773" s="392" t="s">
        <v>612</v>
      </c>
      <c r="H1773" s="392" t="s">
        <v>616</v>
      </c>
      <c r="I1773" s="391" t="s">
        <v>304</v>
      </c>
      <c r="J1773" s="392" t="s">
        <v>333</v>
      </c>
      <c r="K1773" s="393">
        <v>45236</v>
      </c>
      <c r="L1773" s="401">
        <v>45236</v>
      </c>
      <c r="M1773" s="726">
        <v>46265</v>
      </c>
      <c r="N1773" s="394">
        <v>2.8219178082191783</v>
      </c>
      <c r="O1773" s="391">
        <v>37</v>
      </c>
      <c r="P1773" s="391" t="s">
        <v>856</v>
      </c>
      <c r="Q1773" s="814">
        <v>4440</v>
      </c>
      <c r="R1773" s="395">
        <v>47300</v>
      </c>
      <c r="S1773" s="122" t="s">
        <v>777</v>
      </c>
      <c r="T1773" s="122"/>
      <c r="U1773" s="246"/>
      <c r="V1773" s="247"/>
    </row>
    <row r="1774" spans="1:22" x14ac:dyDescent="0.25">
      <c r="A1774" s="391">
        <v>19</v>
      </c>
      <c r="B1774" s="391"/>
      <c r="C1774" s="392"/>
      <c r="D1774" s="392" t="s">
        <v>367</v>
      </c>
      <c r="E1774" s="392" t="s">
        <v>303</v>
      </c>
      <c r="F1774" s="392" t="s">
        <v>611</v>
      </c>
      <c r="G1774" s="392" t="s">
        <v>612</v>
      </c>
      <c r="H1774" s="392"/>
      <c r="I1774" s="391" t="s">
        <v>304</v>
      </c>
      <c r="J1774" s="392" t="s">
        <v>368</v>
      </c>
      <c r="K1774" s="393">
        <v>45411</v>
      </c>
      <c r="L1774" s="401">
        <v>45411</v>
      </c>
      <c r="M1774" s="726">
        <v>46265</v>
      </c>
      <c r="N1774" s="394">
        <v>2.3424657534246576</v>
      </c>
      <c r="O1774" s="391">
        <v>59</v>
      </c>
      <c r="P1774" s="391" t="s">
        <v>856</v>
      </c>
      <c r="Q1774" s="814">
        <v>4440</v>
      </c>
      <c r="R1774" s="395">
        <v>47300</v>
      </c>
      <c r="S1774" s="122" t="s">
        <v>777</v>
      </c>
      <c r="T1774" s="122"/>
      <c r="U1774" s="246"/>
      <c r="V1774" s="247"/>
    </row>
    <row r="1775" spans="1:22" x14ac:dyDescent="0.25">
      <c r="A1775" s="391">
        <v>20</v>
      </c>
      <c r="B1775" s="391"/>
      <c r="C1775" s="392"/>
      <c r="D1775" s="392" t="s">
        <v>371</v>
      </c>
      <c r="E1775" s="392" t="s">
        <v>303</v>
      </c>
      <c r="F1775" s="392" t="s">
        <v>611</v>
      </c>
      <c r="G1775" s="392"/>
      <c r="H1775" s="392" t="s">
        <v>621</v>
      </c>
      <c r="I1775" s="391" t="s">
        <v>304</v>
      </c>
      <c r="J1775" s="392" t="s">
        <v>333</v>
      </c>
      <c r="K1775" s="393">
        <v>45454</v>
      </c>
      <c r="L1775" s="401">
        <v>45454</v>
      </c>
      <c r="M1775" s="726">
        <v>46265</v>
      </c>
      <c r="N1775" s="394">
        <v>2.2246575342465755</v>
      </c>
      <c r="O1775" s="391">
        <v>38</v>
      </c>
      <c r="P1775" s="391" t="s">
        <v>856</v>
      </c>
      <c r="Q1775" s="814">
        <v>4440</v>
      </c>
      <c r="R1775" s="395">
        <v>47300</v>
      </c>
      <c r="S1775" s="122" t="s">
        <v>777</v>
      </c>
      <c r="T1775" s="122"/>
      <c r="U1775" s="246"/>
      <c r="V1775" s="247"/>
    </row>
    <row r="1776" spans="1:22" x14ac:dyDescent="0.25">
      <c r="A1776" s="391">
        <v>21</v>
      </c>
      <c r="B1776" s="391"/>
      <c r="C1776" s="392"/>
      <c r="D1776" s="392" t="s">
        <v>374</v>
      </c>
      <c r="E1776" s="392" t="s">
        <v>303</v>
      </c>
      <c r="F1776" s="392" t="s">
        <v>620</v>
      </c>
      <c r="G1776" s="392"/>
      <c r="H1776" s="392"/>
      <c r="I1776" s="391" t="s">
        <v>304</v>
      </c>
      <c r="J1776" s="392" t="s">
        <v>333</v>
      </c>
      <c r="K1776" s="393">
        <v>45600</v>
      </c>
      <c r="L1776" s="401">
        <v>45600</v>
      </c>
      <c r="M1776" s="726">
        <v>46265</v>
      </c>
      <c r="N1776" s="394">
        <v>1.8246575342465754</v>
      </c>
      <c r="O1776" s="391">
        <v>65</v>
      </c>
      <c r="P1776" s="391" t="s">
        <v>856</v>
      </c>
      <c r="Q1776" s="814">
        <v>4440</v>
      </c>
      <c r="R1776" s="395">
        <v>47300</v>
      </c>
      <c r="S1776" s="122" t="s">
        <v>777</v>
      </c>
      <c r="T1776" s="122"/>
      <c r="U1776" s="246"/>
      <c r="V1776" s="247"/>
    </row>
    <row r="1777" spans="1:22" x14ac:dyDescent="0.25">
      <c r="A1777" s="391">
        <v>22</v>
      </c>
      <c r="B1777" s="391"/>
      <c r="C1777" s="392"/>
      <c r="D1777" s="392" t="s">
        <v>380</v>
      </c>
      <c r="E1777" s="392" t="s">
        <v>303</v>
      </c>
      <c r="F1777" s="392" t="s">
        <v>611</v>
      </c>
      <c r="G1777" s="392" t="s">
        <v>612</v>
      </c>
      <c r="H1777" s="392" t="s">
        <v>616</v>
      </c>
      <c r="I1777" s="391" t="s">
        <v>304</v>
      </c>
      <c r="J1777" s="392" t="s">
        <v>309</v>
      </c>
      <c r="K1777" s="393">
        <v>45677</v>
      </c>
      <c r="L1777" s="401">
        <v>45677</v>
      </c>
      <c r="M1777" s="726">
        <v>46265</v>
      </c>
      <c r="N1777" s="394">
        <v>1.6136986301369862</v>
      </c>
      <c r="O1777" s="391">
        <v>65</v>
      </c>
      <c r="P1777" s="391" t="s">
        <v>856</v>
      </c>
      <c r="Q1777" s="814">
        <v>4440</v>
      </c>
      <c r="R1777" s="395">
        <v>47300</v>
      </c>
      <c r="S1777" s="122" t="s">
        <v>777</v>
      </c>
      <c r="T1777" s="122"/>
      <c r="U1777" s="246"/>
      <c r="V1777" s="247"/>
    </row>
    <row r="1778" spans="1:22" x14ac:dyDescent="0.25">
      <c r="A1778" s="391">
        <v>23</v>
      </c>
      <c r="B1778" s="391"/>
      <c r="C1778" s="392"/>
      <c r="D1778" s="392" t="s">
        <v>384</v>
      </c>
      <c r="E1778" s="392" t="s">
        <v>303</v>
      </c>
      <c r="F1778" s="392" t="s">
        <v>611</v>
      </c>
      <c r="G1778" s="392"/>
      <c r="H1778" s="392"/>
      <c r="I1778" s="391" t="s">
        <v>304</v>
      </c>
      <c r="J1778" s="392" t="s">
        <v>333</v>
      </c>
      <c r="K1778" s="393">
        <v>45831</v>
      </c>
      <c r="L1778" s="401">
        <v>45831</v>
      </c>
      <c r="M1778" s="726">
        <v>46265</v>
      </c>
      <c r="N1778" s="394">
        <v>1.1917808219178083</v>
      </c>
      <c r="O1778" s="391">
        <v>40</v>
      </c>
      <c r="P1778" s="391" t="s">
        <v>856</v>
      </c>
      <c r="Q1778" s="814">
        <v>4440</v>
      </c>
      <c r="R1778" s="395">
        <v>47300</v>
      </c>
      <c r="S1778" s="122" t="s">
        <v>777</v>
      </c>
      <c r="T1778" s="122"/>
      <c r="U1778" s="246"/>
      <c r="V1778" s="247"/>
    </row>
    <row r="1779" spans="1:22" x14ac:dyDescent="0.25">
      <c r="A1779" s="391">
        <v>24</v>
      </c>
      <c r="B1779" s="391"/>
      <c r="C1779" s="392"/>
      <c r="D1779" s="392" t="s">
        <v>386</v>
      </c>
      <c r="E1779" s="392" t="s">
        <v>303</v>
      </c>
      <c r="F1779" s="392" t="s">
        <v>620</v>
      </c>
      <c r="G1779" s="392"/>
      <c r="H1779" s="392"/>
      <c r="I1779" s="391" t="s">
        <v>304</v>
      </c>
      <c r="J1779" s="392" t="s">
        <v>333</v>
      </c>
      <c r="K1779" s="393">
        <v>45887</v>
      </c>
      <c r="L1779" s="401">
        <v>45887</v>
      </c>
      <c r="M1779" s="726">
        <v>46265</v>
      </c>
      <c r="N1779" s="394">
        <v>1.0383561643835617</v>
      </c>
      <c r="O1779" s="391"/>
      <c r="P1779" s="391" t="s">
        <v>856</v>
      </c>
      <c r="Q1779" s="814">
        <v>4440</v>
      </c>
      <c r="R1779" s="395">
        <v>47300</v>
      </c>
      <c r="S1779" s="122" t="s">
        <v>777</v>
      </c>
      <c r="T1779" s="122"/>
      <c r="U1779" s="246"/>
      <c r="V1779" s="247"/>
    </row>
    <row r="1780" spans="1:22" x14ac:dyDescent="0.25">
      <c r="A1780" s="391">
        <v>25</v>
      </c>
      <c r="B1780" s="391"/>
      <c r="C1780" s="392"/>
      <c r="D1780" s="392" t="s">
        <v>388</v>
      </c>
      <c r="E1780" s="392" t="s">
        <v>303</v>
      </c>
      <c r="F1780" s="392" t="s">
        <v>620</v>
      </c>
      <c r="G1780" s="392"/>
      <c r="H1780" s="392"/>
      <c r="I1780" s="391" t="s">
        <v>389</v>
      </c>
      <c r="J1780" s="392" t="s">
        <v>333</v>
      </c>
      <c r="K1780" s="393">
        <v>45873</v>
      </c>
      <c r="L1780" s="401">
        <v>45873</v>
      </c>
      <c r="M1780" s="726">
        <v>46265</v>
      </c>
      <c r="N1780" s="394">
        <v>1.0767123287671232</v>
      </c>
      <c r="O1780" s="391"/>
      <c r="P1780" s="391" t="s">
        <v>856</v>
      </c>
      <c r="Q1780" s="814">
        <v>4440</v>
      </c>
      <c r="R1780" s="395">
        <v>47300</v>
      </c>
      <c r="S1780" s="122" t="s">
        <v>777</v>
      </c>
      <c r="T1780" s="122"/>
      <c r="U1780" s="246"/>
      <c r="V1780" s="247"/>
    </row>
    <row r="1781" spans="1:22" x14ac:dyDescent="0.25">
      <c r="A1781" s="391">
        <v>26</v>
      </c>
      <c r="B1781" s="391"/>
      <c r="C1781" s="392"/>
      <c r="D1781" s="392" t="s">
        <v>391</v>
      </c>
      <c r="E1781" s="392" t="s">
        <v>303</v>
      </c>
      <c r="F1781" s="392" t="s">
        <v>620</v>
      </c>
      <c r="G1781" s="392"/>
      <c r="H1781" s="392"/>
      <c r="I1781" s="391" t="s">
        <v>304</v>
      </c>
      <c r="J1781" s="392" t="s">
        <v>333</v>
      </c>
      <c r="K1781" s="393">
        <v>45901</v>
      </c>
      <c r="L1781" s="401">
        <v>45901</v>
      </c>
      <c r="M1781" s="726">
        <v>46265</v>
      </c>
      <c r="N1781" s="394">
        <v>1</v>
      </c>
      <c r="O1781" s="391"/>
      <c r="P1781" s="391" t="s">
        <v>856</v>
      </c>
      <c r="Q1781" s="814">
        <v>4440</v>
      </c>
      <c r="R1781" s="395">
        <v>47300</v>
      </c>
      <c r="S1781" s="122" t="s">
        <v>777</v>
      </c>
      <c r="T1781" s="122"/>
      <c r="U1781" s="246"/>
      <c r="V1781" s="247"/>
    </row>
    <row r="1782" spans="1:22" x14ac:dyDescent="0.25">
      <c r="A1782" s="391">
        <v>27</v>
      </c>
      <c r="B1782" s="391"/>
      <c r="C1782" s="392"/>
      <c r="D1782" s="392" t="s">
        <v>395</v>
      </c>
      <c r="E1782" s="392" t="s">
        <v>303</v>
      </c>
      <c r="F1782" s="392" t="s">
        <v>611</v>
      </c>
      <c r="G1782" s="392"/>
      <c r="H1782" s="392" t="s">
        <v>616</v>
      </c>
      <c r="I1782" s="391" t="s">
        <v>304</v>
      </c>
      <c r="J1782" s="392" t="s">
        <v>333</v>
      </c>
      <c r="K1782" s="393">
        <v>45978</v>
      </c>
      <c r="L1782" s="401">
        <v>45978</v>
      </c>
      <c r="M1782" s="726">
        <v>46265</v>
      </c>
      <c r="N1782" s="394">
        <v>0.78904109589041094</v>
      </c>
      <c r="O1782" s="391"/>
      <c r="P1782" s="391" t="s">
        <v>856</v>
      </c>
      <c r="Q1782" s="814">
        <v>4440</v>
      </c>
      <c r="R1782" s="395">
        <v>47300</v>
      </c>
      <c r="S1782" s="122" t="s">
        <v>777</v>
      </c>
      <c r="T1782" s="122"/>
      <c r="U1782" s="246"/>
      <c r="V1782" s="247"/>
    </row>
    <row r="1783" spans="1:22" x14ac:dyDescent="0.25">
      <c r="A1783" s="391">
        <v>28</v>
      </c>
      <c r="B1783" s="391"/>
      <c r="C1783" s="392"/>
      <c r="D1783" s="392" t="s">
        <v>397</v>
      </c>
      <c r="E1783" s="392" t="s">
        <v>303</v>
      </c>
      <c r="F1783" s="392" t="s">
        <v>620</v>
      </c>
      <c r="G1783" s="392"/>
      <c r="H1783" s="392"/>
      <c r="I1783" s="391" t="s">
        <v>304</v>
      </c>
      <c r="J1783" s="392" t="s">
        <v>333</v>
      </c>
      <c r="K1783" s="393">
        <v>46006</v>
      </c>
      <c r="L1783" s="401">
        <v>46006</v>
      </c>
      <c r="M1783" s="726">
        <v>46265</v>
      </c>
      <c r="N1783" s="394">
        <v>0.71232876712328763</v>
      </c>
      <c r="O1783" s="391"/>
      <c r="P1783" s="391" t="s">
        <v>856</v>
      </c>
      <c r="Q1783" s="814">
        <v>4440</v>
      </c>
      <c r="R1783" s="395">
        <v>47300</v>
      </c>
      <c r="S1783" s="122" t="s">
        <v>777</v>
      </c>
      <c r="T1783" s="122"/>
      <c r="U1783" s="246"/>
      <c r="V1783" s="247"/>
    </row>
    <row r="1784" spans="1:22" x14ac:dyDescent="0.25">
      <c r="A1784" s="391">
        <v>29</v>
      </c>
      <c r="B1784" s="391"/>
      <c r="C1784" s="392"/>
      <c r="D1784" s="392" t="s">
        <v>399</v>
      </c>
      <c r="E1784" s="392" t="s">
        <v>303</v>
      </c>
      <c r="F1784" s="392" t="s">
        <v>620</v>
      </c>
      <c r="G1784" s="392"/>
      <c r="H1784" s="392"/>
      <c r="I1784" s="391" t="s">
        <v>304</v>
      </c>
      <c r="J1784" s="392" t="s">
        <v>356</v>
      </c>
      <c r="K1784" s="393">
        <v>46006</v>
      </c>
      <c r="L1784" s="401">
        <v>46006</v>
      </c>
      <c r="M1784" s="726">
        <v>46265</v>
      </c>
      <c r="N1784" s="394">
        <v>0.71232876712328763</v>
      </c>
      <c r="O1784" s="391"/>
      <c r="P1784" s="391" t="s">
        <v>856</v>
      </c>
      <c r="Q1784" s="814">
        <v>4440</v>
      </c>
      <c r="R1784" s="395">
        <v>47300</v>
      </c>
      <c r="S1784" s="122" t="s">
        <v>777</v>
      </c>
      <c r="T1784" s="122"/>
      <c r="U1784" s="246"/>
      <c r="V1784" s="247"/>
    </row>
    <row r="1785" spans="1:22" x14ac:dyDescent="0.25">
      <c r="A1785" s="391">
        <v>30</v>
      </c>
      <c r="B1785" s="422"/>
      <c r="C1785" s="392"/>
      <c r="D1785" s="396" t="s">
        <v>381</v>
      </c>
      <c r="E1785" s="392"/>
      <c r="F1785" s="392" t="s">
        <v>611</v>
      </c>
      <c r="G1785" s="392" t="s">
        <v>612</v>
      </c>
      <c r="H1785" s="392" t="s">
        <v>616</v>
      </c>
      <c r="I1785" s="391"/>
      <c r="J1785" s="396" t="s">
        <v>309</v>
      </c>
      <c r="K1785" s="393">
        <v>46055</v>
      </c>
      <c r="L1785" s="401">
        <v>46055</v>
      </c>
      <c r="M1785" s="726">
        <v>46265</v>
      </c>
      <c r="N1785" s="394">
        <v>0.57808219178082187</v>
      </c>
      <c r="O1785" s="391"/>
      <c r="P1785" s="391" t="s">
        <v>856</v>
      </c>
      <c r="Q1785" s="814">
        <v>4440</v>
      </c>
      <c r="R1785" s="395">
        <v>47300</v>
      </c>
      <c r="S1785" s="122" t="s">
        <v>777</v>
      </c>
      <c r="T1785" s="122"/>
      <c r="U1785" s="246"/>
      <c r="V1785" s="247"/>
    </row>
    <row r="1786" spans="1:22" x14ac:dyDescent="0.25">
      <c r="A1786" s="391">
        <v>31</v>
      </c>
      <c r="B1786" s="422"/>
      <c r="C1786" s="397"/>
      <c r="D1786" s="396" t="s">
        <v>352</v>
      </c>
      <c r="E1786" s="398"/>
      <c r="F1786" s="392" t="s">
        <v>611</v>
      </c>
      <c r="G1786" s="392" t="s">
        <v>612</v>
      </c>
      <c r="H1786" s="392" t="s">
        <v>616</v>
      </c>
      <c r="I1786" s="402"/>
      <c r="J1786" s="396" t="s">
        <v>356</v>
      </c>
      <c r="K1786" s="393">
        <v>46083</v>
      </c>
      <c r="L1786" s="401">
        <v>46083</v>
      </c>
      <c r="M1786" s="726">
        <v>46265</v>
      </c>
      <c r="N1786" s="394">
        <v>0.50136986301369868</v>
      </c>
      <c r="O1786" s="398"/>
      <c r="P1786" s="391" t="s">
        <v>856</v>
      </c>
      <c r="Q1786" s="814">
        <v>4440</v>
      </c>
      <c r="R1786" s="395">
        <v>47300</v>
      </c>
      <c r="S1786" s="122" t="s">
        <v>777</v>
      </c>
      <c r="T1786" s="122"/>
      <c r="U1786" s="246"/>
      <c r="V1786" s="247"/>
    </row>
    <row r="1787" spans="1:22" x14ac:dyDescent="0.25">
      <c r="A1787" s="391">
        <v>32</v>
      </c>
      <c r="B1787" s="422"/>
      <c r="C1787" s="392"/>
      <c r="D1787" s="396" t="s">
        <v>414</v>
      </c>
      <c r="E1787" s="398"/>
      <c r="F1787" s="392" t="s">
        <v>620</v>
      </c>
      <c r="G1787" s="398"/>
      <c r="H1787" s="398"/>
      <c r="I1787" s="402"/>
      <c r="J1787" s="396" t="s">
        <v>333</v>
      </c>
      <c r="K1787" s="393">
        <v>46104</v>
      </c>
      <c r="L1787" s="401">
        <v>46104</v>
      </c>
      <c r="M1787" s="726">
        <v>46265</v>
      </c>
      <c r="N1787" s="394">
        <v>0.44383561643835617</v>
      </c>
      <c r="O1787" s="399"/>
      <c r="P1787" s="391" t="s">
        <v>856</v>
      </c>
      <c r="Q1787" s="814">
        <v>4440</v>
      </c>
      <c r="R1787" s="395">
        <v>47300</v>
      </c>
      <c r="S1787" s="122" t="s">
        <v>777</v>
      </c>
      <c r="T1787" s="122"/>
      <c r="U1787" s="246"/>
      <c r="V1787" s="247"/>
    </row>
    <row r="1788" spans="1:22" x14ac:dyDescent="0.25">
      <c r="A1788" s="391">
        <v>33</v>
      </c>
      <c r="B1788" s="422"/>
      <c r="C1788" s="392"/>
      <c r="D1788" s="392" t="s">
        <v>648</v>
      </c>
      <c r="E1788" s="398"/>
      <c r="F1788" s="392"/>
      <c r="G1788" s="398"/>
      <c r="H1788" s="398"/>
      <c r="I1788" s="402"/>
      <c r="J1788" s="392" t="s">
        <v>650</v>
      </c>
      <c r="K1788" s="393">
        <v>46155</v>
      </c>
      <c r="L1788" s="401"/>
      <c r="M1788" s="726"/>
      <c r="N1788" s="394">
        <v>2.7397260273972603E-3</v>
      </c>
      <c r="O1788" s="399"/>
      <c r="P1788" s="391" t="s">
        <v>856</v>
      </c>
      <c r="Q1788" s="814">
        <v>4440</v>
      </c>
      <c r="R1788" s="395">
        <v>47300</v>
      </c>
      <c r="S1788" s="122" t="s">
        <v>777</v>
      </c>
      <c r="T1788" s="122"/>
      <c r="U1788" s="246"/>
      <c r="V1788" s="247"/>
    </row>
    <row r="1789" spans="1:22" x14ac:dyDescent="0.25">
      <c r="A1789" s="391">
        <v>34</v>
      </c>
      <c r="B1789" s="422"/>
      <c r="C1789" s="392"/>
      <c r="D1789" s="392" t="s">
        <v>649</v>
      </c>
      <c r="E1789" s="398"/>
      <c r="F1789" s="392"/>
      <c r="G1789" s="398"/>
      <c r="H1789" s="398"/>
      <c r="I1789" s="402"/>
      <c r="J1789" s="392" t="s">
        <v>650</v>
      </c>
      <c r="K1789" s="393">
        <v>46132</v>
      </c>
      <c r="L1789" s="401"/>
      <c r="M1789" s="726"/>
      <c r="N1789" s="394">
        <v>2.7397260273972603E-3</v>
      </c>
      <c r="O1789" s="399"/>
      <c r="P1789" s="391" t="s">
        <v>856</v>
      </c>
      <c r="Q1789" s="814">
        <v>4440</v>
      </c>
      <c r="R1789" s="395">
        <v>47300</v>
      </c>
      <c r="S1789" s="122" t="s">
        <v>777</v>
      </c>
      <c r="T1789" s="122"/>
      <c r="U1789" s="246"/>
      <c r="V1789" s="247"/>
    </row>
    <row r="1790" spans="1:22" x14ac:dyDescent="0.25">
      <c r="A1790" s="391">
        <v>35</v>
      </c>
      <c r="B1790" s="786"/>
      <c r="C1790" s="397"/>
      <c r="D1790" s="397" t="s">
        <v>416</v>
      </c>
      <c r="E1790" s="398"/>
      <c r="F1790" s="392" t="s">
        <v>611</v>
      </c>
      <c r="G1790" s="398"/>
      <c r="H1790" s="398"/>
      <c r="I1790" s="402"/>
      <c r="J1790" s="398"/>
      <c r="K1790" s="393">
        <v>46211</v>
      </c>
      <c r="L1790" s="401"/>
      <c r="M1790" s="726"/>
      <c r="N1790" s="394"/>
      <c r="O1790" s="399"/>
      <c r="P1790" s="391" t="s">
        <v>856</v>
      </c>
      <c r="Q1790" s="814">
        <v>4440</v>
      </c>
      <c r="R1790" s="395">
        <v>47300</v>
      </c>
      <c r="S1790" s="122" t="s">
        <v>777</v>
      </c>
      <c r="T1790" s="122"/>
      <c r="U1790" s="246"/>
      <c r="V1790" s="247"/>
    </row>
    <row r="1791" spans="1:22" x14ac:dyDescent="0.25">
      <c r="A1791" s="391">
        <v>1</v>
      </c>
      <c r="B1791" s="391"/>
      <c r="C1791" s="392"/>
      <c r="D1791" s="392" t="s">
        <v>302</v>
      </c>
      <c r="E1791" s="392" t="s">
        <v>303</v>
      </c>
      <c r="F1791" s="392" t="s">
        <v>611</v>
      </c>
      <c r="G1791" s="392" t="s">
        <v>612</v>
      </c>
      <c r="H1791" s="392"/>
      <c r="I1791" s="391" t="s">
        <v>304</v>
      </c>
      <c r="J1791" s="392" t="s">
        <v>305</v>
      </c>
      <c r="K1791" s="393">
        <v>44566</v>
      </c>
      <c r="L1791" s="393">
        <v>45170</v>
      </c>
      <c r="M1791" s="726">
        <v>46265</v>
      </c>
      <c r="N1791" s="394">
        <v>3.0027397260273974</v>
      </c>
      <c r="O1791" s="391">
        <v>65</v>
      </c>
      <c r="P1791" s="391" t="s">
        <v>856</v>
      </c>
      <c r="Q1791" s="814">
        <v>4440</v>
      </c>
      <c r="R1791" s="395">
        <v>46935</v>
      </c>
      <c r="S1791" s="122" t="s">
        <v>777</v>
      </c>
      <c r="T1791" s="423">
        <v>510559.0575</v>
      </c>
      <c r="U1791" s="246"/>
      <c r="V1791" s="247"/>
    </row>
    <row r="1792" spans="1:22" x14ac:dyDescent="0.25">
      <c r="A1792" s="391">
        <v>2</v>
      </c>
      <c r="B1792" s="391"/>
      <c r="C1792" s="392"/>
      <c r="D1792" s="392" t="s">
        <v>308</v>
      </c>
      <c r="E1792" s="392" t="s">
        <v>303</v>
      </c>
      <c r="F1792" s="392" t="s">
        <v>611</v>
      </c>
      <c r="G1792" s="392" t="s">
        <v>612</v>
      </c>
      <c r="H1792" s="392" t="s">
        <v>616</v>
      </c>
      <c r="I1792" s="391" t="s">
        <v>304</v>
      </c>
      <c r="J1792" s="392" t="s">
        <v>309</v>
      </c>
      <c r="K1792" s="393">
        <v>44571</v>
      </c>
      <c r="L1792" s="393">
        <v>45170</v>
      </c>
      <c r="M1792" s="726">
        <v>46265</v>
      </c>
      <c r="N1792" s="394">
        <v>3.0027397260273974</v>
      </c>
      <c r="O1792" s="391">
        <v>68</v>
      </c>
      <c r="P1792" s="391" t="s">
        <v>856</v>
      </c>
      <c r="Q1792" s="814">
        <v>4440</v>
      </c>
      <c r="R1792" s="395">
        <v>46935</v>
      </c>
      <c r="S1792" s="122" t="s">
        <v>777</v>
      </c>
      <c r="T1792" s="122"/>
      <c r="U1792" s="246"/>
      <c r="V1792" s="247"/>
    </row>
    <row r="1793" spans="1:22" x14ac:dyDescent="0.25">
      <c r="A1793" s="391">
        <v>3</v>
      </c>
      <c r="B1793" s="391"/>
      <c r="C1793" s="392"/>
      <c r="D1793" s="392" t="s">
        <v>312</v>
      </c>
      <c r="E1793" s="392" t="s">
        <v>303</v>
      </c>
      <c r="F1793" s="392" t="s">
        <v>611</v>
      </c>
      <c r="G1793" s="392" t="s">
        <v>612</v>
      </c>
      <c r="H1793" s="392"/>
      <c r="I1793" s="391" t="s">
        <v>304</v>
      </c>
      <c r="J1793" s="392" t="s">
        <v>305</v>
      </c>
      <c r="K1793" s="393">
        <v>44571</v>
      </c>
      <c r="L1793" s="393">
        <v>45170</v>
      </c>
      <c r="M1793" s="726">
        <v>46265</v>
      </c>
      <c r="N1793" s="394">
        <v>3.0027397260273974</v>
      </c>
      <c r="O1793" s="391">
        <v>68</v>
      </c>
      <c r="P1793" s="391" t="s">
        <v>856</v>
      </c>
      <c r="Q1793" s="814">
        <v>4440</v>
      </c>
      <c r="R1793" s="395">
        <v>46935</v>
      </c>
      <c r="S1793" s="122" t="s">
        <v>928</v>
      </c>
      <c r="T1793" s="122"/>
      <c r="U1793" s="246"/>
      <c r="V1793" s="247"/>
    </row>
    <row r="1794" spans="1:22" x14ac:dyDescent="0.25">
      <c r="A1794" s="391">
        <v>4</v>
      </c>
      <c r="B1794" s="391"/>
      <c r="C1794" s="392"/>
      <c r="D1794" s="392" t="s">
        <v>315</v>
      </c>
      <c r="E1794" s="392" t="s">
        <v>303</v>
      </c>
      <c r="F1794" s="392" t="s">
        <v>611</v>
      </c>
      <c r="G1794" s="392" t="s">
        <v>612</v>
      </c>
      <c r="H1794" s="392"/>
      <c r="I1794" s="391" t="s">
        <v>304</v>
      </c>
      <c r="J1794" s="392" t="s">
        <v>316</v>
      </c>
      <c r="K1794" s="393">
        <v>44571</v>
      </c>
      <c r="L1794" s="393">
        <v>45170</v>
      </c>
      <c r="M1794" s="726">
        <v>46265</v>
      </c>
      <c r="N1794" s="394">
        <v>3.0027397260273974</v>
      </c>
      <c r="O1794" s="391">
        <v>68</v>
      </c>
      <c r="P1794" s="391" t="s">
        <v>856</v>
      </c>
      <c r="Q1794" s="814">
        <v>4440</v>
      </c>
      <c r="R1794" s="395">
        <v>46935</v>
      </c>
      <c r="S1794" s="122" t="s">
        <v>777</v>
      </c>
      <c r="T1794" s="122"/>
      <c r="U1794" s="246"/>
      <c r="V1794" s="247"/>
    </row>
    <row r="1795" spans="1:22" x14ac:dyDescent="0.25">
      <c r="A1795" s="391">
        <v>5</v>
      </c>
      <c r="B1795" s="391"/>
      <c r="C1795" s="392"/>
      <c r="D1795" s="392" t="s">
        <v>319</v>
      </c>
      <c r="E1795" s="392" t="s">
        <v>303</v>
      </c>
      <c r="F1795" s="392" t="s">
        <v>611</v>
      </c>
      <c r="G1795" s="392" t="s">
        <v>612</v>
      </c>
      <c r="H1795" s="392" t="s">
        <v>616</v>
      </c>
      <c r="I1795" s="391" t="s">
        <v>304</v>
      </c>
      <c r="J1795" s="392" t="s">
        <v>309</v>
      </c>
      <c r="K1795" s="393">
        <v>44571</v>
      </c>
      <c r="L1795" s="393">
        <v>45170</v>
      </c>
      <c r="M1795" s="726">
        <v>46265</v>
      </c>
      <c r="N1795" s="394">
        <v>3.0027397260273974</v>
      </c>
      <c r="O1795" s="391">
        <v>65</v>
      </c>
      <c r="P1795" s="391" t="s">
        <v>856</v>
      </c>
      <c r="Q1795" s="814">
        <v>4440</v>
      </c>
      <c r="R1795" s="395">
        <v>46935</v>
      </c>
      <c r="S1795" s="122" t="s">
        <v>777</v>
      </c>
      <c r="T1795" s="122"/>
      <c r="U1795" s="246"/>
      <c r="V1795" s="247"/>
    </row>
    <row r="1796" spans="1:22" x14ac:dyDescent="0.25">
      <c r="A1796" s="391">
        <v>6</v>
      </c>
      <c r="B1796" s="391"/>
      <c r="C1796" s="392"/>
      <c r="D1796" s="392" t="s">
        <v>325</v>
      </c>
      <c r="E1796" s="392" t="s">
        <v>303</v>
      </c>
      <c r="F1796" s="392" t="s">
        <v>611</v>
      </c>
      <c r="G1796" s="392" t="s">
        <v>612</v>
      </c>
      <c r="H1796" s="392" t="s">
        <v>619</v>
      </c>
      <c r="I1796" s="391" t="s">
        <v>304</v>
      </c>
      <c r="J1796" s="392" t="s">
        <v>305</v>
      </c>
      <c r="K1796" s="393">
        <v>44571</v>
      </c>
      <c r="L1796" s="393">
        <v>45170</v>
      </c>
      <c r="M1796" s="726">
        <v>46265</v>
      </c>
      <c r="N1796" s="394">
        <v>3.0027397260273974</v>
      </c>
      <c r="O1796" s="391">
        <v>60</v>
      </c>
      <c r="P1796" s="391" t="s">
        <v>856</v>
      </c>
      <c r="Q1796" s="814">
        <v>4440</v>
      </c>
      <c r="R1796" s="395">
        <v>46935</v>
      </c>
      <c r="S1796" s="122" t="s">
        <v>777</v>
      </c>
      <c r="T1796" s="122"/>
      <c r="U1796" s="246"/>
      <c r="V1796" s="247"/>
    </row>
    <row r="1797" spans="1:22" x14ac:dyDescent="0.25">
      <c r="A1797" s="391">
        <v>7</v>
      </c>
      <c r="B1797" s="391"/>
      <c r="C1797" s="392"/>
      <c r="D1797" s="392" t="s">
        <v>328</v>
      </c>
      <c r="E1797" s="392" t="s">
        <v>303</v>
      </c>
      <c r="F1797" s="392" t="s">
        <v>611</v>
      </c>
      <c r="G1797" s="392" t="s">
        <v>612</v>
      </c>
      <c r="H1797" s="392" t="s">
        <v>621</v>
      </c>
      <c r="I1797" s="391" t="s">
        <v>304</v>
      </c>
      <c r="J1797" s="392" t="s">
        <v>329</v>
      </c>
      <c r="K1797" s="393">
        <v>44571</v>
      </c>
      <c r="L1797" s="393">
        <v>45170</v>
      </c>
      <c r="M1797" s="726">
        <v>46265</v>
      </c>
      <c r="N1797" s="394">
        <v>3.0027397260273974</v>
      </c>
      <c r="O1797" s="391">
        <v>48</v>
      </c>
      <c r="P1797" s="391" t="s">
        <v>856</v>
      </c>
      <c r="Q1797" s="814">
        <v>4440</v>
      </c>
      <c r="R1797" s="395">
        <v>46935</v>
      </c>
      <c r="S1797" s="122" t="s">
        <v>777</v>
      </c>
      <c r="T1797" s="122"/>
      <c r="U1797" s="246"/>
      <c r="V1797" s="247"/>
    </row>
    <row r="1798" spans="1:22" x14ac:dyDescent="0.25">
      <c r="A1798" s="391">
        <v>8</v>
      </c>
      <c r="B1798" s="391"/>
      <c r="C1798" s="392"/>
      <c r="D1798" s="392" t="s">
        <v>332</v>
      </c>
      <c r="E1798" s="392" t="s">
        <v>303</v>
      </c>
      <c r="F1798" s="392" t="s">
        <v>611</v>
      </c>
      <c r="G1798" s="392" t="s">
        <v>612</v>
      </c>
      <c r="H1798" s="392" t="s">
        <v>621</v>
      </c>
      <c r="I1798" s="391" t="s">
        <v>304</v>
      </c>
      <c r="J1798" s="392" t="s">
        <v>333</v>
      </c>
      <c r="K1798" s="393">
        <v>44566</v>
      </c>
      <c r="L1798" s="393">
        <v>45170</v>
      </c>
      <c r="M1798" s="726">
        <v>46265</v>
      </c>
      <c r="N1798" s="394">
        <v>3.0027397260273974</v>
      </c>
      <c r="O1798" s="391">
        <v>35</v>
      </c>
      <c r="P1798" s="391" t="s">
        <v>856</v>
      </c>
      <c r="Q1798" s="814">
        <v>4440</v>
      </c>
      <c r="R1798" s="395">
        <v>46935</v>
      </c>
      <c r="S1798" s="122" t="s">
        <v>777</v>
      </c>
      <c r="T1798" s="122"/>
      <c r="U1798" s="246"/>
      <c r="V1798" s="247"/>
    </row>
    <row r="1799" spans="1:22" x14ac:dyDescent="0.25">
      <c r="A1799" s="391">
        <v>9</v>
      </c>
      <c r="B1799" s="391"/>
      <c r="C1799" s="392"/>
      <c r="D1799" s="392" t="s">
        <v>308</v>
      </c>
      <c r="E1799" s="392" t="s">
        <v>303</v>
      </c>
      <c r="F1799" s="392" t="s">
        <v>620</v>
      </c>
      <c r="G1799" s="392"/>
      <c r="H1799" s="392"/>
      <c r="I1799" s="391" t="s">
        <v>336</v>
      </c>
      <c r="J1799" s="392" t="s">
        <v>337</v>
      </c>
      <c r="K1799" s="393">
        <v>44566</v>
      </c>
      <c r="L1799" s="393">
        <v>45170</v>
      </c>
      <c r="M1799" s="726">
        <v>46265</v>
      </c>
      <c r="N1799" s="394">
        <v>3.0027397260273974</v>
      </c>
      <c r="O1799" s="391">
        <v>59</v>
      </c>
      <c r="P1799" s="391" t="s">
        <v>856</v>
      </c>
      <c r="Q1799" s="814">
        <v>4440</v>
      </c>
      <c r="R1799" s="395">
        <v>46935</v>
      </c>
      <c r="S1799" s="122" t="s">
        <v>777</v>
      </c>
      <c r="T1799" s="122"/>
      <c r="U1799" s="246"/>
      <c r="V1799" s="247"/>
    </row>
    <row r="1800" spans="1:22" x14ac:dyDescent="0.25">
      <c r="A1800" s="391">
        <v>10</v>
      </c>
      <c r="B1800" s="391"/>
      <c r="C1800" s="392"/>
      <c r="D1800" s="392" t="s">
        <v>340</v>
      </c>
      <c r="E1800" s="392" t="s">
        <v>303</v>
      </c>
      <c r="F1800" s="392" t="s">
        <v>620</v>
      </c>
      <c r="G1800" s="392"/>
      <c r="H1800" s="392"/>
      <c r="I1800" s="391" t="s">
        <v>304</v>
      </c>
      <c r="J1800" s="392" t="s">
        <v>305</v>
      </c>
      <c r="K1800" s="393">
        <v>44571</v>
      </c>
      <c r="L1800" s="393">
        <v>45170</v>
      </c>
      <c r="M1800" s="726">
        <v>46265</v>
      </c>
      <c r="N1800" s="394">
        <v>3.0027397260273974</v>
      </c>
      <c r="O1800" s="391">
        <v>52</v>
      </c>
      <c r="P1800" s="391" t="s">
        <v>856</v>
      </c>
      <c r="Q1800" s="814">
        <v>4440</v>
      </c>
      <c r="R1800" s="395">
        <v>46935</v>
      </c>
      <c r="S1800" s="122" t="s">
        <v>777</v>
      </c>
      <c r="T1800" s="122"/>
      <c r="U1800" s="246"/>
      <c r="V1800" s="247"/>
    </row>
    <row r="1801" spans="1:22" x14ac:dyDescent="0.25">
      <c r="A1801" s="391">
        <v>11</v>
      </c>
      <c r="B1801" s="391"/>
      <c r="C1801" s="392"/>
      <c r="D1801" s="392" t="s">
        <v>343</v>
      </c>
      <c r="E1801" s="392" t="s">
        <v>303</v>
      </c>
      <c r="F1801" s="392" t="s">
        <v>611</v>
      </c>
      <c r="G1801" s="392" t="s">
        <v>612</v>
      </c>
      <c r="H1801" s="392" t="s">
        <v>616</v>
      </c>
      <c r="I1801" s="391" t="s">
        <v>304</v>
      </c>
      <c r="J1801" s="392" t="s">
        <v>316</v>
      </c>
      <c r="K1801" s="393">
        <v>44571</v>
      </c>
      <c r="L1801" s="393">
        <v>45170</v>
      </c>
      <c r="M1801" s="726">
        <v>46265</v>
      </c>
      <c r="N1801" s="394">
        <v>3.0027397260273974</v>
      </c>
      <c r="O1801" s="391">
        <v>63</v>
      </c>
      <c r="P1801" s="391" t="s">
        <v>856</v>
      </c>
      <c r="Q1801" s="814">
        <v>4440</v>
      </c>
      <c r="R1801" s="395">
        <v>46935</v>
      </c>
      <c r="S1801" s="122" t="s">
        <v>777</v>
      </c>
      <c r="T1801" s="122"/>
      <c r="U1801" s="246"/>
      <c r="V1801" s="247"/>
    </row>
    <row r="1802" spans="1:22" x14ac:dyDescent="0.25">
      <c r="A1802" s="391">
        <v>12</v>
      </c>
      <c r="B1802" s="391"/>
      <c r="C1802" s="392"/>
      <c r="D1802" s="392" t="s">
        <v>346</v>
      </c>
      <c r="E1802" s="392" t="s">
        <v>303</v>
      </c>
      <c r="F1802" s="392" t="s">
        <v>611</v>
      </c>
      <c r="G1802" s="392" t="s">
        <v>612</v>
      </c>
      <c r="H1802" s="392"/>
      <c r="I1802" s="391" t="s">
        <v>304</v>
      </c>
      <c r="J1802" s="392" t="s">
        <v>333</v>
      </c>
      <c r="K1802" s="393">
        <v>44608</v>
      </c>
      <c r="L1802" s="393">
        <v>45170</v>
      </c>
      <c r="M1802" s="726">
        <v>46265</v>
      </c>
      <c r="N1802" s="394">
        <v>3.0027397260273974</v>
      </c>
      <c r="O1802" s="391">
        <v>66</v>
      </c>
      <c r="P1802" s="391" t="s">
        <v>856</v>
      </c>
      <c r="Q1802" s="814">
        <v>4440</v>
      </c>
      <c r="R1802" s="395">
        <v>46935</v>
      </c>
      <c r="S1802" s="122" t="s">
        <v>777</v>
      </c>
      <c r="T1802" s="122"/>
      <c r="U1802" s="246"/>
      <c r="V1802" s="247"/>
    </row>
    <row r="1803" spans="1:22" x14ac:dyDescent="0.25">
      <c r="A1803" s="391">
        <v>13</v>
      </c>
      <c r="B1803" s="391"/>
      <c r="C1803" s="392"/>
      <c r="D1803" s="392" t="s">
        <v>349</v>
      </c>
      <c r="E1803" s="392" t="s">
        <v>303</v>
      </c>
      <c r="F1803" s="392" t="s">
        <v>620</v>
      </c>
      <c r="G1803" s="392"/>
      <c r="H1803" s="392"/>
      <c r="I1803" s="391" t="s">
        <v>304</v>
      </c>
      <c r="J1803" s="392" t="s">
        <v>333</v>
      </c>
      <c r="K1803" s="393">
        <v>44816</v>
      </c>
      <c r="L1803" s="393">
        <v>45170</v>
      </c>
      <c r="M1803" s="726">
        <v>46265</v>
      </c>
      <c r="N1803" s="394">
        <v>3.0027397260273974</v>
      </c>
      <c r="O1803" s="391">
        <v>55</v>
      </c>
      <c r="P1803" s="391" t="s">
        <v>856</v>
      </c>
      <c r="Q1803" s="814">
        <v>4440</v>
      </c>
      <c r="R1803" s="395">
        <v>46935</v>
      </c>
      <c r="S1803" s="122" t="s">
        <v>777</v>
      </c>
      <c r="T1803" s="122"/>
      <c r="U1803" s="246"/>
      <c r="V1803" s="247"/>
    </row>
    <row r="1804" spans="1:22" x14ac:dyDescent="0.25">
      <c r="A1804" s="391">
        <v>14</v>
      </c>
      <c r="B1804" s="391"/>
      <c r="C1804" s="392"/>
      <c r="D1804" s="392" t="s">
        <v>352</v>
      </c>
      <c r="E1804" s="392" t="s">
        <v>303</v>
      </c>
      <c r="F1804" s="392" t="s">
        <v>611</v>
      </c>
      <c r="G1804" s="392" t="s">
        <v>612</v>
      </c>
      <c r="H1804" s="392"/>
      <c r="I1804" s="391" t="s">
        <v>304</v>
      </c>
      <c r="J1804" s="392" t="s">
        <v>333</v>
      </c>
      <c r="K1804" s="393">
        <v>44809</v>
      </c>
      <c r="L1804" s="393">
        <v>45170</v>
      </c>
      <c r="M1804" s="726">
        <v>46265</v>
      </c>
      <c r="N1804" s="394">
        <v>3.0027397260273974</v>
      </c>
      <c r="O1804" s="391">
        <v>38</v>
      </c>
      <c r="P1804" s="391" t="s">
        <v>856</v>
      </c>
      <c r="Q1804" s="814">
        <v>4440</v>
      </c>
      <c r="R1804" s="395">
        <v>46935</v>
      </c>
      <c r="S1804" s="122" t="s">
        <v>777</v>
      </c>
      <c r="T1804" s="122"/>
      <c r="U1804" s="246"/>
      <c r="V1804" s="247"/>
    </row>
    <row r="1805" spans="1:22" x14ac:dyDescent="0.25">
      <c r="A1805" s="391">
        <v>15</v>
      </c>
      <c r="B1805" s="391"/>
      <c r="C1805" s="392"/>
      <c r="D1805" s="392" t="s">
        <v>355</v>
      </c>
      <c r="E1805" s="392" t="s">
        <v>303</v>
      </c>
      <c r="F1805" s="392" t="s">
        <v>620</v>
      </c>
      <c r="G1805" s="392"/>
      <c r="H1805" s="392"/>
      <c r="I1805" s="391" t="s">
        <v>304</v>
      </c>
      <c r="J1805" s="392" t="s">
        <v>356</v>
      </c>
      <c r="K1805" s="393">
        <v>44831</v>
      </c>
      <c r="L1805" s="393">
        <v>45170</v>
      </c>
      <c r="M1805" s="726">
        <v>46265</v>
      </c>
      <c r="N1805" s="394">
        <v>3.0027397260273974</v>
      </c>
      <c r="O1805" s="391">
        <v>39</v>
      </c>
      <c r="P1805" s="391" t="s">
        <v>856</v>
      </c>
      <c r="Q1805" s="814">
        <v>4440</v>
      </c>
      <c r="R1805" s="395">
        <v>46935</v>
      </c>
      <c r="S1805" s="122" t="s">
        <v>777</v>
      </c>
      <c r="T1805" s="122"/>
      <c r="U1805" s="246"/>
      <c r="V1805" s="247"/>
    </row>
    <row r="1806" spans="1:22" x14ac:dyDescent="0.25">
      <c r="A1806" s="391">
        <v>16</v>
      </c>
      <c r="B1806" s="391"/>
      <c r="C1806" s="392"/>
      <c r="D1806" s="392" t="s">
        <v>359</v>
      </c>
      <c r="E1806" s="392" t="s">
        <v>303</v>
      </c>
      <c r="F1806" s="392" t="s">
        <v>620</v>
      </c>
      <c r="G1806" s="392"/>
      <c r="H1806" s="392"/>
      <c r="I1806" s="391" t="s">
        <v>304</v>
      </c>
      <c r="J1806" s="392" t="s">
        <v>333</v>
      </c>
      <c r="K1806" s="393">
        <v>44970</v>
      </c>
      <c r="L1806" s="393">
        <v>45170</v>
      </c>
      <c r="M1806" s="726">
        <v>46265</v>
      </c>
      <c r="N1806" s="394">
        <v>3.0027397260273974</v>
      </c>
      <c r="O1806" s="391">
        <v>39</v>
      </c>
      <c r="P1806" s="391" t="s">
        <v>856</v>
      </c>
      <c r="Q1806" s="814">
        <v>4440</v>
      </c>
      <c r="R1806" s="395">
        <v>46935</v>
      </c>
      <c r="S1806" s="122" t="s">
        <v>777</v>
      </c>
      <c r="T1806" s="122"/>
      <c r="U1806" s="246"/>
      <c r="V1806" s="247"/>
    </row>
    <row r="1807" spans="1:22" x14ac:dyDescent="0.25">
      <c r="A1807" s="391">
        <v>17</v>
      </c>
      <c r="B1807" s="391"/>
      <c r="C1807" s="392"/>
      <c r="D1807" s="392" t="s">
        <v>362</v>
      </c>
      <c r="E1807" s="392" t="s">
        <v>303</v>
      </c>
      <c r="F1807" s="392" t="s">
        <v>620</v>
      </c>
      <c r="G1807" s="392"/>
      <c r="H1807" s="392"/>
      <c r="I1807" s="391" t="s">
        <v>304</v>
      </c>
      <c r="J1807" s="392" t="s">
        <v>305</v>
      </c>
      <c r="K1807" s="393">
        <v>45152</v>
      </c>
      <c r="L1807" s="393">
        <v>45170</v>
      </c>
      <c r="M1807" s="726">
        <v>46265</v>
      </c>
      <c r="N1807" s="394">
        <v>3.0027397260273974</v>
      </c>
      <c r="O1807" s="391">
        <v>45</v>
      </c>
      <c r="P1807" s="391" t="s">
        <v>856</v>
      </c>
      <c r="Q1807" s="814">
        <v>4440</v>
      </c>
      <c r="R1807" s="395">
        <v>46935</v>
      </c>
      <c r="S1807" s="122" t="s">
        <v>777</v>
      </c>
      <c r="T1807" s="122"/>
      <c r="U1807" s="246"/>
      <c r="V1807" s="247"/>
    </row>
    <row r="1808" spans="1:22" x14ac:dyDescent="0.25">
      <c r="A1808" s="391">
        <v>18</v>
      </c>
      <c r="B1808" s="391"/>
      <c r="C1808" s="392"/>
      <c r="D1808" s="392" t="s">
        <v>359</v>
      </c>
      <c r="E1808" s="392" t="s">
        <v>303</v>
      </c>
      <c r="F1808" s="392" t="s">
        <v>611</v>
      </c>
      <c r="G1808" s="392" t="s">
        <v>612</v>
      </c>
      <c r="H1808" s="392" t="s">
        <v>616</v>
      </c>
      <c r="I1808" s="391" t="s">
        <v>304</v>
      </c>
      <c r="J1808" s="392" t="s">
        <v>333</v>
      </c>
      <c r="K1808" s="393">
        <v>45236</v>
      </c>
      <c r="L1808" s="401">
        <v>45236</v>
      </c>
      <c r="M1808" s="726">
        <v>46265</v>
      </c>
      <c r="N1808" s="394">
        <v>2.8219178082191783</v>
      </c>
      <c r="O1808" s="391">
        <v>37</v>
      </c>
      <c r="P1808" s="391" t="s">
        <v>856</v>
      </c>
      <c r="Q1808" s="814">
        <v>4440</v>
      </c>
      <c r="R1808" s="395">
        <v>46935</v>
      </c>
      <c r="S1808" s="122" t="s">
        <v>777</v>
      </c>
      <c r="T1808" s="122"/>
      <c r="U1808" s="246"/>
      <c r="V1808" s="247"/>
    </row>
    <row r="1809" spans="1:22" x14ac:dyDescent="0.25">
      <c r="A1809" s="391">
        <v>19</v>
      </c>
      <c r="B1809" s="391"/>
      <c r="C1809" s="392"/>
      <c r="D1809" s="392" t="s">
        <v>367</v>
      </c>
      <c r="E1809" s="392" t="s">
        <v>303</v>
      </c>
      <c r="F1809" s="392" t="s">
        <v>611</v>
      </c>
      <c r="G1809" s="392" t="s">
        <v>612</v>
      </c>
      <c r="H1809" s="392"/>
      <c r="I1809" s="391" t="s">
        <v>304</v>
      </c>
      <c r="J1809" s="392" t="s">
        <v>368</v>
      </c>
      <c r="K1809" s="393">
        <v>45411</v>
      </c>
      <c r="L1809" s="401">
        <v>45411</v>
      </c>
      <c r="M1809" s="726">
        <v>46265</v>
      </c>
      <c r="N1809" s="394">
        <v>2.3424657534246576</v>
      </c>
      <c r="O1809" s="391">
        <v>59</v>
      </c>
      <c r="P1809" s="391" t="s">
        <v>856</v>
      </c>
      <c r="Q1809" s="814">
        <v>4440</v>
      </c>
      <c r="R1809" s="395">
        <v>46935</v>
      </c>
      <c r="S1809" s="122" t="s">
        <v>777</v>
      </c>
      <c r="T1809" s="122"/>
      <c r="U1809" s="246"/>
      <c r="V1809" s="247"/>
    </row>
    <row r="1810" spans="1:22" x14ac:dyDescent="0.25">
      <c r="A1810" s="391">
        <v>20</v>
      </c>
      <c r="B1810" s="391"/>
      <c r="C1810" s="392"/>
      <c r="D1810" s="392" t="s">
        <v>371</v>
      </c>
      <c r="E1810" s="392" t="s">
        <v>303</v>
      </c>
      <c r="F1810" s="392" t="s">
        <v>611</v>
      </c>
      <c r="G1810" s="392"/>
      <c r="H1810" s="392" t="s">
        <v>621</v>
      </c>
      <c r="I1810" s="391" t="s">
        <v>304</v>
      </c>
      <c r="J1810" s="392" t="s">
        <v>333</v>
      </c>
      <c r="K1810" s="393">
        <v>45454</v>
      </c>
      <c r="L1810" s="401">
        <v>45454</v>
      </c>
      <c r="M1810" s="726">
        <v>46265</v>
      </c>
      <c r="N1810" s="394">
        <v>2.2246575342465755</v>
      </c>
      <c r="O1810" s="391">
        <v>38</v>
      </c>
      <c r="P1810" s="391" t="s">
        <v>856</v>
      </c>
      <c r="Q1810" s="814">
        <v>4440</v>
      </c>
      <c r="R1810" s="395">
        <v>46935</v>
      </c>
      <c r="S1810" s="122" t="s">
        <v>777</v>
      </c>
      <c r="T1810" s="122"/>
      <c r="U1810" s="246"/>
      <c r="V1810" s="247"/>
    </row>
    <row r="1811" spans="1:22" x14ac:dyDescent="0.25">
      <c r="A1811" s="391">
        <v>21</v>
      </c>
      <c r="B1811" s="391"/>
      <c r="C1811" s="392"/>
      <c r="D1811" s="392" t="s">
        <v>374</v>
      </c>
      <c r="E1811" s="392" t="s">
        <v>303</v>
      </c>
      <c r="F1811" s="392" t="s">
        <v>620</v>
      </c>
      <c r="G1811" s="392"/>
      <c r="H1811" s="392"/>
      <c r="I1811" s="391" t="s">
        <v>304</v>
      </c>
      <c r="J1811" s="392" t="s">
        <v>333</v>
      </c>
      <c r="K1811" s="393">
        <v>45600</v>
      </c>
      <c r="L1811" s="401">
        <v>45600</v>
      </c>
      <c r="M1811" s="726">
        <v>46265</v>
      </c>
      <c r="N1811" s="394">
        <v>1.8246575342465754</v>
      </c>
      <c r="O1811" s="391">
        <v>65</v>
      </c>
      <c r="P1811" s="391" t="s">
        <v>856</v>
      </c>
      <c r="Q1811" s="814">
        <v>4440</v>
      </c>
      <c r="R1811" s="395">
        <v>46935</v>
      </c>
      <c r="S1811" s="122" t="s">
        <v>777</v>
      </c>
      <c r="T1811" s="122"/>
      <c r="U1811" s="246"/>
      <c r="V1811" s="247"/>
    </row>
    <row r="1812" spans="1:22" x14ac:dyDescent="0.25">
      <c r="A1812" s="391">
        <v>22</v>
      </c>
      <c r="B1812" s="391"/>
      <c r="C1812" s="392"/>
      <c r="D1812" s="392" t="s">
        <v>380</v>
      </c>
      <c r="E1812" s="392" t="s">
        <v>303</v>
      </c>
      <c r="F1812" s="392" t="s">
        <v>611</v>
      </c>
      <c r="G1812" s="392" t="s">
        <v>612</v>
      </c>
      <c r="H1812" s="392" t="s">
        <v>616</v>
      </c>
      <c r="I1812" s="391" t="s">
        <v>304</v>
      </c>
      <c r="J1812" s="392" t="s">
        <v>309</v>
      </c>
      <c r="K1812" s="393">
        <v>45677</v>
      </c>
      <c r="L1812" s="401">
        <v>45677</v>
      </c>
      <c r="M1812" s="726">
        <v>46265</v>
      </c>
      <c r="N1812" s="394">
        <v>1.6136986301369862</v>
      </c>
      <c r="O1812" s="391">
        <v>65</v>
      </c>
      <c r="P1812" s="391" t="s">
        <v>856</v>
      </c>
      <c r="Q1812" s="814">
        <v>4440</v>
      </c>
      <c r="R1812" s="395">
        <v>46935</v>
      </c>
      <c r="S1812" s="122" t="s">
        <v>777</v>
      </c>
      <c r="T1812" s="122"/>
      <c r="U1812" s="246"/>
      <c r="V1812" s="247"/>
    </row>
    <row r="1813" spans="1:22" x14ac:dyDescent="0.25">
      <c r="A1813" s="391">
        <v>23</v>
      </c>
      <c r="B1813" s="391"/>
      <c r="C1813" s="392"/>
      <c r="D1813" s="392" t="s">
        <v>384</v>
      </c>
      <c r="E1813" s="392" t="s">
        <v>303</v>
      </c>
      <c r="F1813" s="392" t="s">
        <v>611</v>
      </c>
      <c r="G1813" s="392"/>
      <c r="H1813" s="392"/>
      <c r="I1813" s="391" t="s">
        <v>304</v>
      </c>
      <c r="J1813" s="392" t="s">
        <v>333</v>
      </c>
      <c r="K1813" s="393">
        <v>45831</v>
      </c>
      <c r="L1813" s="401">
        <v>45831</v>
      </c>
      <c r="M1813" s="726">
        <v>46265</v>
      </c>
      <c r="N1813" s="394">
        <v>1.1917808219178083</v>
      </c>
      <c r="O1813" s="391">
        <v>40</v>
      </c>
      <c r="P1813" s="391" t="s">
        <v>856</v>
      </c>
      <c r="Q1813" s="814">
        <v>4440</v>
      </c>
      <c r="R1813" s="395">
        <v>46935</v>
      </c>
      <c r="S1813" s="122" t="s">
        <v>777</v>
      </c>
      <c r="T1813" s="122"/>
      <c r="U1813" s="246"/>
      <c r="V1813" s="247"/>
    </row>
    <row r="1814" spans="1:22" x14ac:dyDescent="0.25">
      <c r="A1814" s="391">
        <v>24</v>
      </c>
      <c r="B1814" s="391"/>
      <c r="C1814" s="392"/>
      <c r="D1814" s="392" t="s">
        <v>386</v>
      </c>
      <c r="E1814" s="392" t="s">
        <v>303</v>
      </c>
      <c r="F1814" s="392" t="s">
        <v>620</v>
      </c>
      <c r="G1814" s="392"/>
      <c r="H1814" s="392"/>
      <c r="I1814" s="391" t="s">
        <v>304</v>
      </c>
      <c r="J1814" s="392" t="s">
        <v>333</v>
      </c>
      <c r="K1814" s="393">
        <v>45887</v>
      </c>
      <c r="L1814" s="401">
        <v>45887</v>
      </c>
      <c r="M1814" s="726">
        <v>46265</v>
      </c>
      <c r="N1814" s="394">
        <v>1.0383561643835617</v>
      </c>
      <c r="O1814" s="391"/>
      <c r="P1814" s="391" t="s">
        <v>856</v>
      </c>
      <c r="Q1814" s="814">
        <v>4440</v>
      </c>
      <c r="R1814" s="395">
        <v>46935</v>
      </c>
      <c r="S1814" s="122" t="s">
        <v>777</v>
      </c>
      <c r="T1814" s="122"/>
      <c r="U1814" s="246"/>
      <c r="V1814" s="247"/>
    </row>
    <row r="1815" spans="1:22" x14ac:dyDescent="0.25">
      <c r="A1815" s="391">
        <v>25</v>
      </c>
      <c r="B1815" s="391"/>
      <c r="C1815" s="392"/>
      <c r="D1815" s="392" t="s">
        <v>388</v>
      </c>
      <c r="E1815" s="392" t="s">
        <v>303</v>
      </c>
      <c r="F1815" s="392" t="s">
        <v>620</v>
      </c>
      <c r="G1815" s="392"/>
      <c r="H1815" s="392"/>
      <c r="I1815" s="391" t="s">
        <v>389</v>
      </c>
      <c r="J1815" s="392" t="s">
        <v>333</v>
      </c>
      <c r="K1815" s="393">
        <v>45873</v>
      </c>
      <c r="L1815" s="401">
        <v>45873</v>
      </c>
      <c r="M1815" s="726">
        <v>46265</v>
      </c>
      <c r="N1815" s="394">
        <v>1.0767123287671232</v>
      </c>
      <c r="O1815" s="391"/>
      <c r="P1815" s="391" t="s">
        <v>856</v>
      </c>
      <c r="Q1815" s="814">
        <v>4440</v>
      </c>
      <c r="R1815" s="395">
        <v>46935</v>
      </c>
      <c r="S1815" s="122" t="s">
        <v>777</v>
      </c>
      <c r="T1815" s="122"/>
      <c r="U1815" s="246"/>
      <c r="V1815" s="247"/>
    </row>
    <row r="1816" spans="1:22" x14ac:dyDescent="0.25">
      <c r="A1816" s="391">
        <v>26</v>
      </c>
      <c r="B1816" s="391"/>
      <c r="C1816" s="392"/>
      <c r="D1816" s="392" t="s">
        <v>391</v>
      </c>
      <c r="E1816" s="392" t="s">
        <v>303</v>
      </c>
      <c r="F1816" s="392" t="s">
        <v>620</v>
      </c>
      <c r="G1816" s="392"/>
      <c r="H1816" s="392"/>
      <c r="I1816" s="391" t="s">
        <v>304</v>
      </c>
      <c r="J1816" s="392" t="s">
        <v>333</v>
      </c>
      <c r="K1816" s="393">
        <v>45901</v>
      </c>
      <c r="L1816" s="401">
        <v>45901</v>
      </c>
      <c r="M1816" s="726">
        <v>46265</v>
      </c>
      <c r="N1816" s="394">
        <v>1</v>
      </c>
      <c r="O1816" s="391"/>
      <c r="P1816" s="391" t="s">
        <v>856</v>
      </c>
      <c r="Q1816" s="814">
        <v>4440</v>
      </c>
      <c r="R1816" s="395">
        <v>46935</v>
      </c>
      <c r="S1816" s="122" t="s">
        <v>777</v>
      </c>
      <c r="T1816" s="122"/>
      <c r="U1816" s="246"/>
      <c r="V1816" s="247"/>
    </row>
    <row r="1817" spans="1:22" x14ac:dyDescent="0.25">
      <c r="A1817" s="391">
        <v>27</v>
      </c>
      <c r="B1817" s="391"/>
      <c r="C1817" s="392"/>
      <c r="D1817" s="392" t="s">
        <v>395</v>
      </c>
      <c r="E1817" s="392" t="s">
        <v>303</v>
      </c>
      <c r="F1817" s="392" t="s">
        <v>611</v>
      </c>
      <c r="G1817" s="392"/>
      <c r="H1817" s="392" t="s">
        <v>616</v>
      </c>
      <c r="I1817" s="391" t="s">
        <v>304</v>
      </c>
      <c r="J1817" s="392" t="s">
        <v>333</v>
      </c>
      <c r="K1817" s="393">
        <v>45978</v>
      </c>
      <c r="L1817" s="401">
        <v>45978</v>
      </c>
      <c r="M1817" s="726">
        <v>46265</v>
      </c>
      <c r="N1817" s="394">
        <v>0.78904109589041094</v>
      </c>
      <c r="O1817" s="391"/>
      <c r="P1817" s="391" t="s">
        <v>856</v>
      </c>
      <c r="Q1817" s="814">
        <v>4440</v>
      </c>
      <c r="R1817" s="395">
        <v>46935</v>
      </c>
      <c r="S1817" s="122" t="s">
        <v>777</v>
      </c>
      <c r="T1817" s="122"/>
      <c r="U1817" s="246"/>
      <c r="V1817" s="247"/>
    </row>
    <row r="1818" spans="1:22" x14ac:dyDescent="0.25">
      <c r="A1818" s="391">
        <v>28</v>
      </c>
      <c r="B1818" s="391"/>
      <c r="C1818" s="392"/>
      <c r="D1818" s="392" t="s">
        <v>397</v>
      </c>
      <c r="E1818" s="392" t="s">
        <v>303</v>
      </c>
      <c r="F1818" s="392" t="s">
        <v>620</v>
      </c>
      <c r="G1818" s="392"/>
      <c r="H1818" s="392"/>
      <c r="I1818" s="391" t="s">
        <v>304</v>
      </c>
      <c r="J1818" s="392" t="s">
        <v>333</v>
      </c>
      <c r="K1818" s="393">
        <v>46006</v>
      </c>
      <c r="L1818" s="401">
        <v>46006</v>
      </c>
      <c r="M1818" s="726">
        <v>46265</v>
      </c>
      <c r="N1818" s="394">
        <v>0.71232876712328763</v>
      </c>
      <c r="O1818" s="391"/>
      <c r="P1818" s="391" t="s">
        <v>856</v>
      </c>
      <c r="Q1818" s="814">
        <v>4440</v>
      </c>
      <c r="R1818" s="395">
        <v>46935</v>
      </c>
      <c r="S1818" s="122" t="s">
        <v>777</v>
      </c>
      <c r="T1818" s="122"/>
      <c r="U1818" s="246"/>
      <c r="V1818" s="247"/>
    </row>
    <row r="1819" spans="1:22" x14ac:dyDescent="0.25">
      <c r="A1819" s="391">
        <v>29</v>
      </c>
      <c r="B1819" s="391"/>
      <c r="C1819" s="392"/>
      <c r="D1819" s="392" t="s">
        <v>399</v>
      </c>
      <c r="E1819" s="392" t="s">
        <v>303</v>
      </c>
      <c r="F1819" s="392" t="s">
        <v>620</v>
      </c>
      <c r="G1819" s="392"/>
      <c r="H1819" s="392"/>
      <c r="I1819" s="391" t="s">
        <v>304</v>
      </c>
      <c r="J1819" s="392" t="s">
        <v>356</v>
      </c>
      <c r="K1819" s="393">
        <v>46006</v>
      </c>
      <c r="L1819" s="401">
        <v>46006</v>
      </c>
      <c r="M1819" s="726">
        <v>46265</v>
      </c>
      <c r="N1819" s="394">
        <v>0.71232876712328763</v>
      </c>
      <c r="O1819" s="391"/>
      <c r="P1819" s="391" t="s">
        <v>856</v>
      </c>
      <c r="Q1819" s="814">
        <v>4440</v>
      </c>
      <c r="R1819" s="395">
        <v>46935</v>
      </c>
      <c r="S1819" s="122" t="s">
        <v>777</v>
      </c>
      <c r="T1819" s="122"/>
      <c r="U1819" s="246"/>
      <c r="V1819" s="247"/>
    </row>
    <row r="1820" spans="1:22" x14ac:dyDescent="0.25">
      <c r="A1820" s="391">
        <v>30</v>
      </c>
      <c r="B1820" s="422"/>
      <c r="C1820" s="392"/>
      <c r="D1820" s="396" t="s">
        <v>381</v>
      </c>
      <c r="E1820" s="392"/>
      <c r="F1820" s="392" t="s">
        <v>611</v>
      </c>
      <c r="G1820" s="392" t="s">
        <v>612</v>
      </c>
      <c r="H1820" s="392" t="s">
        <v>616</v>
      </c>
      <c r="I1820" s="391"/>
      <c r="J1820" s="396" t="s">
        <v>309</v>
      </c>
      <c r="K1820" s="393">
        <v>46055</v>
      </c>
      <c r="L1820" s="401">
        <v>46055</v>
      </c>
      <c r="M1820" s="726">
        <v>46265</v>
      </c>
      <c r="N1820" s="394">
        <v>0.57808219178082187</v>
      </c>
      <c r="O1820" s="391"/>
      <c r="P1820" s="391" t="s">
        <v>856</v>
      </c>
      <c r="Q1820" s="814">
        <v>4440</v>
      </c>
      <c r="R1820" s="395">
        <v>46935</v>
      </c>
      <c r="S1820" s="122" t="s">
        <v>777</v>
      </c>
      <c r="T1820" s="122"/>
      <c r="U1820" s="246"/>
      <c r="V1820" s="247"/>
    </row>
    <row r="1821" spans="1:22" x14ac:dyDescent="0.25">
      <c r="A1821" s="391">
        <v>31</v>
      </c>
      <c r="B1821" s="422"/>
      <c r="C1821" s="397"/>
      <c r="D1821" s="396" t="s">
        <v>352</v>
      </c>
      <c r="E1821" s="398"/>
      <c r="F1821" s="392" t="s">
        <v>611</v>
      </c>
      <c r="G1821" s="392" t="s">
        <v>612</v>
      </c>
      <c r="H1821" s="392" t="s">
        <v>616</v>
      </c>
      <c r="I1821" s="402"/>
      <c r="J1821" s="396" t="s">
        <v>356</v>
      </c>
      <c r="K1821" s="393">
        <v>46083</v>
      </c>
      <c r="L1821" s="401">
        <v>46083</v>
      </c>
      <c r="M1821" s="726">
        <v>46265</v>
      </c>
      <c r="N1821" s="394">
        <v>0.50136986301369868</v>
      </c>
      <c r="O1821" s="398"/>
      <c r="P1821" s="391" t="s">
        <v>856</v>
      </c>
      <c r="Q1821" s="814">
        <v>4440</v>
      </c>
      <c r="R1821" s="395">
        <v>46935</v>
      </c>
      <c r="S1821" s="122" t="s">
        <v>777</v>
      </c>
      <c r="T1821" s="122"/>
      <c r="U1821" s="246"/>
      <c r="V1821" s="247"/>
    </row>
    <row r="1822" spans="1:22" x14ac:dyDescent="0.25">
      <c r="A1822" s="391">
        <v>32</v>
      </c>
      <c r="B1822" s="422"/>
      <c r="C1822" s="392"/>
      <c r="D1822" s="396" t="s">
        <v>414</v>
      </c>
      <c r="E1822" s="398"/>
      <c r="F1822" s="392" t="s">
        <v>620</v>
      </c>
      <c r="G1822" s="398"/>
      <c r="H1822" s="398"/>
      <c r="I1822" s="402"/>
      <c r="J1822" s="396" t="s">
        <v>333</v>
      </c>
      <c r="K1822" s="393">
        <v>46104</v>
      </c>
      <c r="L1822" s="401">
        <v>46104</v>
      </c>
      <c r="M1822" s="726">
        <v>46265</v>
      </c>
      <c r="N1822" s="394">
        <v>0.44383561643835617</v>
      </c>
      <c r="O1822" s="399"/>
      <c r="P1822" s="391" t="s">
        <v>856</v>
      </c>
      <c r="Q1822" s="814">
        <v>4440</v>
      </c>
      <c r="R1822" s="395">
        <v>46935</v>
      </c>
      <c r="S1822" s="122" t="s">
        <v>777</v>
      </c>
      <c r="T1822" s="122"/>
      <c r="U1822" s="246"/>
      <c r="V1822" s="247"/>
    </row>
    <row r="1823" spans="1:22" x14ac:dyDescent="0.25">
      <c r="A1823" s="391">
        <v>33</v>
      </c>
      <c r="B1823" s="422"/>
      <c r="C1823" s="392"/>
      <c r="D1823" s="392" t="s">
        <v>648</v>
      </c>
      <c r="E1823" s="398"/>
      <c r="F1823" s="392"/>
      <c r="G1823" s="398"/>
      <c r="H1823" s="398"/>
      <c r="I1823" s="402"/>
      <c r="J1823" s="392" t="s">
        <v>650</v>
      </c>
      <c r="K1823" s="393">
        <v>46155</v>
      </c>
      <c r="L1823" s="401"/>
      <c r="M1823" s="726"/>
      <c r="N1823" s="394">
        <v>2.7397260273972603E-3</v>
      </c>
      <c r="O1823" s="399"/>
      <c r="P1823" s="391" t="s">
        <v>856</v>
      </c>
      <c r="Q1823" s="814">
        <v>4440</v>
      </c>
      <c r="R1823" s="395">
        <v>46935</v>
      </c>
      <c r="S1823" s="122" t="s">
        <v>777</v>
      </c>
      <c r="T1823" s="122"/>
      <c r="U1823" s="246"/>
      <c r="V1823" s="247"/>
    </row>
    <row r="1824" spans="1:22" x14ac:dyDescent="0.25">
      <c r="A1824" s="391">
        <v>34</v>
      </c>
      <c r="B1824" s="422"/>
      <c r="C1824" s="392"/>
      <c r="D1824" s="392" t="s">
        <v>649</v>
      </c>
      <c r="E1824" s="398"/>
      <c r="F1824" s="392"/>
      <c r="G1824" s="398"/>
      <c r="H1824" s="398"/>
      <c r="I1824" s="402"/>
      <c r="J1824" s="392" t="s">
        <v>650</v>
      </c>
      <c r="K1824" s="393">
        <v>46132</v>
      </c>
      <c r="L1824" s="401"/>
      <c r="M1824" s="726"/>
      <c r="N1824" s="394">
        <v>2.7397260273972603E-3</v>
      </c>
      <c r="O1824" s="399"/>
      <c r="P1824" s="391" t="s">
        <v>856</v>
      </c>
      <c r="Q1824" s="814">
        <v>4440</v>
      </c>
      <c r="R1824" s="395">
        <v>46935</v>
      </c>
      <c r="S1824" s="122" t="s">
        <v>777</v>
      </c>
      <c r="T1824" s="122"/>
      <c r="U1824" s="246"/>
      <c r="V1824" s="247"/>
    </row>
    <row r="1825" spans="1:22" x14ac:dyDescent="0.25">
      <c r="A1825" s="391">
        <v>35</v>
      </c>
      <c r="B1825" s="786"/>
      <c r="C1825" s="397"/>
      <c r="D1825" s="397" t="s">
        <v>416</v>
      </c>
      <c r="E1825" s="398"/>
      <c r="F1825" s="392" t="s">
        <v>611</v>
      </c>
      <c r="G1825" s="398"/>
      <c r="H1825" s="398"/>
      <c r="I1825" s="402"/>
      <c r="J1825" s="398"/>
      <c r="K1825" s="393">
        <v>46211</v>
      </c>
      <c r="L1825" s="401"/>
      <c r="M1825" s="726"/>
      <c r="N1825" s="394"/>
      <c r="O1825" s="399"/>
      <c r="P1825" s="391" t="s">
        <v>856</v>
      </c>
      <c r="Q1825" s="814">
        <v>4440</v>
      </c>
      <c r="R1825" s="395">
        <v>46935</v>
      </c>
      <c r="S1825" s="122" t="s">
        <v>777</v>
      </c>
      <c r="T1825" s="122"/>
      <c r="U1825" s="246"/>
      <c r="V1825" s="247"/>
    </row>
    <row r="1826" spans="1:22" x14ac:dyDescent="0.25">
      <c r="A1826" s="391">
        <v>1</v>
      </c>
      <c r="B1826" s="391"/>
      <c r="C1826" s="392"/>
      <c r="D1826" s="392" t="s">
        <v>302</v>
      </c>
      <c r="E1826" s="392" t="s">
        <v>303</v>
      </c>
      <c r="F1826" s="392" t="s">
        <v>611</v>
      </c>
      <c r="G1826" s="392" t="s">
        <v>612</v>
      </c>
      <c r="H1826" s="392"/>
      <c r="I1826" s="391" t="s">
        <v>304</v>
      </c>
      <c r="J1826" s="392" t="s">
        <v>305</v>
      </c>
      <c r="K1826" s="393">
        <v>44566</v>
      </c>
      <c r="L1826" s="393">
        <v>45170</v>
      </c>
      <c r="M1826" s="726">
        <v>46265</v>
      </c>
      <c r="N1826" s="394">
        <v>3.0027397260273974</v>
      </c>
      <c r="O1826" s="391">
        <v>65</v>
      </c>
      <c r="P1826" s="391" t="s">
        <v>856</v>
      </c>
      <c r="Q1826" s="814">
        <v>4440</v>
      </c>
      <c r="R1826" s="395">
        <v>46569</v>
      </c>
      <c r="S1826" s="122" t="s">
        <v>777</v>
      </c>
      <c r="T1826" s="423">
        <v>510559.0575</v>
      </c>
      <c r="U1826" s="246"/>
      <c r="V1826" s="247"/>
    </row>
    <row r="1827" spans="1:22" x14ac:dyDescent="0.25">
      <c r="A1827" s="391">
        <v>2</v>
      </c>
      <c r="B1827" s="391"/>
      <c r="C1827" s="392"/>
      <c r="D1827" s="392" t="s">
        <v>308</v>
      </c>
      <c r="E1827" s="392" t="s">
        <v>303</v>
      </c>
      <c r="F1827" s="392" t="s">
        <v>611</v>
      </c>
      <c r="G1827" s="392" t="s">
        <v>612</v>
      </c>
      <c r="H1827" s="392" t="s">
        <v>616</v>
      </c>
      <c r="I1827" s="391" t="s">
        <v>304</v>
      </c>
      <c r="J1827" s="392" t="s">
        <v>309</v>
      </c>
      <c r="K1827" s="393">
        <v>44571</v>
      </c>
      <c r="L1827" s="393">
        <v>45170</v>
      </c>
      <c r="M1827" s="726">
        <v>46265</v>
      </c>
      <c r="N1827" s="394">
        <v>3.0027397260273974</v>
      </c>
      <c r="O1827" s="391">
        <v>68</v>
      </c>
      <c r="P1827" s="391" t="s">
        <v>856</v>
      </c>
      <c r="Q1827" s="814">
        <v>4440</v>
      </c>
      <c r="R1827" s="395">
        <v>46569</v>
      </c>
      <c r="S1827" s="122" t="s">
        <v>777</v>
      </c>
      <c r="T1827" s="122"/>
      <c r="U1827" s="246"/>
      <c r="V1827" s="247"/>
    </row>
    <row r="1828" spans="1:22" x14ac:dyDescent="0.25">
      <c r="A1828" s="391">
        <v>3</v>
      </c>
      <c r="B1828" s="391"/>
      <c r="C1828" s="392"/>
      <c r="D1828" s="392" t="s">
        <v>312</v>
      </c>
      <c r="E1828" s="392" t="s">
        <v>303</v>
      </c>
      <c r="F1828" s="392" t="s">
        <v>611</v>
      </c>
      <c r="G1828" s="392" t="s">
        <v>612</v>
      </c>
      <c r="H1828" s="392"/>
      <c r="I1828" s="391" t="s">
        <v>304</v>
      </c>
      <c r="J1828" s="392" t="s">
        <v>305</v>
      </c>
      <c r="K1828" s="393">
        <v>44571</v>
      </c>
      <c r="L1828" s="393">
        <v>45170</v>
      </c>
      <c r="M1828" s="726">
        <v>46265</v>
      </c>
      <c r="N1828" s="394">
        <v>3.0027397260273974</v>
      </c>
      <c r="O1828" s="391">
        <v>68</v>
      </c>
      <c r="P1828" s="391" t="s">
        <v>856</v>
      </c>
      <c r="Q1828" s="814">
        <v>4440</v>
      </c>
      <c r="R1828" s="395">
        <v>46569</v>
      </c>
      <c r="S1828" s="122" t="s">
        <v>928</v>
      </c>
      <c r="T1828" s="122"/>
      <c r="U1828" s="246"/>
      <c r="V1828" s="247"/>
    </row>
    <row r="1829" spans="1:22" x14ac:dyDescent="0.25">
      <c r="A1829" s="391">
        <v>4</v>
      </c>
      <c r="B1829" s="391"/>
      <c r="C1829" s="392"/>
      <c r="D1829" s="392" t="s">
        <v>315</v>
      </c>
      <c r="E1829" s="392" t="s">
        <v>303</v>
      </c>
      <c r="F1829" s="392" t="s">
        <v>611</v>
      </c>
      <c r="G1829" s="392" t="s">
        <v>612</v>
      </c>
      <c r="H1829" s="392"/>
      <c r="I1829" s="391" t="s">
        <v>304</v>
      </c>
      <c r="J1829" s="392" t="s">
        <v>316</v>
      </c>
      <c r="K1829" s="393">
        <v>44571</v>
      </c>
      <c r="L1829" s="393">
        <v>45170</v>
      </c>
      <c r="M1829" s="726">
        <v>46265</v>
      </c>
      <c r="N1829" s="394">
        <v>3.0027397260273974</v>
      </c>
      <c r="O1829" s="391">
        <v>68</v>
      </c>
      <c r="P1829" s="391" t="s">
        <v>856</v>
      </c>
      <c r="Q1829" s="814">
        <v>4440</v>
      </c>
      <c r="R1829" s="395">
        <v>46569</v>
      </c>
      <c r="S1829" s="122" t="s">
        <v>777</v>
      </c>
      <c r="T1829" s="122"/>
      <c r="U1829" s="246"/>
      <c r="V1829" s="247"/>
    </row>
    <row r="1830" spans="1:22" x14ac:dyDescent="0.25">
      <c r="A1830" s="391">
        <v>5</v>
      </c>
      <c r="B1830" s="391"/>
      <c r="C1830" s="392"/>
      <c r="D1830" s="392" t="s">
        <v>319</v>
      </c>
      <c r="E1830" s="392" t="s">
        <v>303</v>
      </c>
      <c r="F1830" s="392" t="s">
        <v>611</v>
      </c>
      <c r="G1830" s="392" t="s">
        <v>612</v>
      </c>
      <c r="H1830" s="392" t="s">
        <v>616</v>
      </c>
      <c r="I1830" s="391" t="s">
        <v>304</v>
      </c>
      <c r="J1830" s="392" t="s">
        <v>309</v>
      </c>
      <c r="K1830" s="393">
        <v>44571</v>
      </c>
      <c r="L1830" s="393">
        <v>45170</v>
      </c>
      <c r="M1830" s="393">
        <v>46265</v>
      </c>
      <c r="N1830" s="394">
        <v>3.0027397260273974</v>
      </c>
      <c r="O1830" s="391">
        <v>65</v>
      </c>
      <c r="P1830" s="391" t="s">
        <v>856</v>
      </c>
      <c r="Q1830" s="814">
        <v>4440</v>
      </c>
      <c r="R1830" s="395">
        <v>46569</v>
      </c>
      <c r="S1830" s="122" t="s">
        <v>777</v>
      </c>
      <c r="T1830" s="122"/>
      <c r="U1830" s="246"/>
      <c r="V1830" s="247"/>
    </row>
    <row r="1831" spans="1:22" x14ac:dyDescent="0.25">
      <c r="A1831" s="391">
        <v>6</v>
      </c>
      <c r="B1831" s="391"/>
      <c r="C1831" s="392"/>
      <c r="D1831" s="392" t="s">
        <v>325</v>
      </c>
      <c r="E1831" s="392" t="s">
        <v>303</v>
      </c>
      <c r="F1831" s="392" t="s">
        <v>611</v>
      </c>
      <c r="G1831" s="392" t="s">
        <v>612</v>
      </c>
      <c r="H1831" s="392" t="s">
        <v>619</v>
      </c>
      <c r="I1831" s="391" t="s">
        <v>304</v>
      </c>
      <c r="J1831" s="392" t="s">
        <v>305</v>
      </c>
      <c r="K1831" s="393">
        <v>44571</v>
      </c>
      <c r="L1831" s="393">
        <v>45170</v>
      </c>
      <c r="M1831" s="393">
        <v>46265</v>
      </c>
      <c r="N1831" s="394">
        <v>3.0027397260273974</v>
      </c>
      <c r="O1831" s="391">
        <v>60</v>
      </c>
      <c r="P1831" s="391" t="s">
        <v>856</v>
      </c>
      <c r="Q1831" s="814">
        <v>4440</v>
      </c>
      <c r="R1831" s="395">
        <v>46569</v>
      </c>
      <c r="S1831" s="122" t="s">
        <v>777</v>
      </c>
      <c r="T1831" s="122"/>
      <c r="U1831" s="246"/>
      <c r="V1831" s="247"/>
    </row>
    <row r="1832" spans="1:22" x14ac:dyDescent="0.25">
      <c r="A1832" s="391">
        <v>7</v>
      </c>
      <c r="B1832" s="391"/>
      <c r="C1832" s="392"/>
      <c r="D1832" s="392" t="s">
        <v>328</v>
      </c>
      <c r="E1832" s="392" t="s">
        <v>303</v>
      </c>
      <c r="F1832" s="392" t="s">
        <v>611</v>
      </c>
      <c r="G1832" s="392" t="s">
        <v>612</v>
      </c>
      <c r="H1832" s="392" t="s">
        <v>621</v>
      </c>
      <c r="I1832" s="391" t="s">
        <v>304</v>
      </c>
      <c r="J1832" s="392" t="s">
        <v>329</v>
      </c>
      <c r="K1832" s="393">
        <v>44571</v>
      </c>
      <c r="L1832" s="393">
        <v>45170</v>
      </c>
      <c r="M1832" s="393">
        <v>46265</v>
      </c>
      <c r="N1832" s="394">
        <v>3.0027397260273974</v>
      </c>
      <c r="O1832" s="391">
        <v>48</v>
      </c>
      <c r="P1832" s="391" t="s">
        <v>856</v>
      </c>
      <c r="Q1832" s="814">
        <v>4440</v>
      </c>
      <c r="R1832" s="395">
        <v>46569</v>
      </c>
      <c r="S1832" s="122" t="s">
        <v>777</v>
      </c>
      <c r="T1832" s="122"/>
      <c r="U1832" s="246"/>
      <c r="V1832" s="247"/>
    </row>
    <row r="1833" spans="1:22" x14ac:dyDescent="0.25">
      <c r="A1833" s="391">
        <v>8</v>
      </c>
      <c r="B1833" s="391"/>
      <c r="C1833" s="392"/>
      <c r="D1833" s="392" t="s">
        <v>332</v>
      </c>
      <c r="E1833" s="392" t="s">
        <v>303</v>
      </c>
      <c r="F1833" s="392" t="s">
        <v>611</v>
      </c>
      <c r="G1833" s="392" t="s">
        <v>612</v>
      </c>
      <c r="H1833" s="392" t="s">
        <v>621</v>
      </c>
      <c r="I1833" s="391" t="s">
        <v>304</v>
      </c>
      <c r="J1833" s="392" t="s">
        <v>333</v>
      </c>
      <c r="K1833" s="393">
        <v>44566</v>
      </c>
      <c r="L1833" s="393">
        <v>45170</v>
      </c>
      <c r="M1833" s="393">
        <v>46265</v>
      </c>
      <c r="N1833" s="394">
        <v>3.0027397260273974</v>
      </c>
      <c r="O1833" s="391">
        <v>35</v>
      </c>
      <c r="P1833" s="391" t="s">
        <v>856</v>
      </c>
      <c r="Q1833" s="814">
        <v>4440</v>
      </c>
      <c r="R1833" s="395">
        <v>46569</v>
      </c>
      <c r="S1833" s="122" t="s">
        <v>777</v>
      </c>
      <c r="T1833" s="122"/>
      <c r="U1833" s="246"/>
      <c r="V1833" s="247"/>
    </row>
    <row r="1834" spans="1:22" x14ac:dyDescent="0.25">
      <c r="A1834" s="391">
        <v>9</v>
      </c>
      <c r="B1834" s="391"/>
      <c r="C1834" s="392"/>
      <c r="D1834" s="392" t="s">
        <v>308</v>
      </c>
      <c r="E1834" s="392" t="s">
        <v>303</v>
      </c>
      <c r="F1834" s="392" t="s">
        <v>620</v>
      </c>
      <c r="G1834" s="392"/>
      <c r="H1834" s="392"/>
      <c r="I1834" s="391" t="s">
        <v>336</v>
      </c>
      <c r="J1834" s="392" t="s">
        <v>337</v>
      </c>
      <c r="K1834" s="393">
        <v>44566</v>
      </c>
      <c r="L1834" s="393">
        <v>45170</v>
      </c>
      <c r="M1834" s="393">
        <v>46265</v>
      </c>
      <c r="N1834" s="394">
        <v>3.0027397260273974</v>
      </c>
      <c r="O1834" s="391">
        <v>59</v>
      </c>
      <c r="P1834" s="391" t="s">
        <v>856</v>
      </c>
      <c r="Q1834" s="814">
        <v>4440</v>
      </c>
      <c r="R1834" s="395">
        <v>46569</v>
      </c>
      <c r="S1834" s="122" t="s">
        <v>777</v>
      </c>
      <c r="T1834" s="122"/>
      <c r="U1834" s="246"/>
      <c r="V1834" s="247"/>
    </row>
    <row r="1835" spans="1:22" x14ac:dyDescent="0.25">
      <c r="A1835" s="391">
        <v>10</v>
      </c>
      <c r="B1835" s="391"/>
      <c r="C1835" s="392"/>
      <c r="D1835" s="392" t="s">
        <v>340</v>
      </c>
      <c r="E1835" s="392" t="s">
        <v>303</v>
      </c>
      <c r="F1835" s="392" t="s">
        <v>620</v>
      </c>
      <c r="G1835" s="392"/>
      <c r="H1835" s="392"/>
      <c r="I1835" s="391" t="s">
        <v>304</v>
      </c>
      <c r="J1835" s="392" t="s">
        <v>305</v>
      </c>
      <c r="K1835" s="393">
        <v>44571</v>
      </c>
      <c r="L1835" s="393">
        <v>45170</v>
      </c>
      <c r="M1835" s="393">
        <v>46265</v>
      </c>
      <c r="N1835" s="394">
        <v>3.0027397260273974</v>
      </c>
      <c r="O1835" s="391">
        <v>52</v>
      </c>
      <c r="P1835" s="391" t="s">
        <v>856</v>
      </c>
      <c r="Q1835" s="814">
        <v>4440</v>
      </c>
      <c r="R1835" s="395">
        <v>46569</v>
      </c>
      <c r="S1835" s="122" t="s">
        <v>777</v>
      </c>
      <c r="T1835" s="122"/>
      <c r="U1835" s="246"/>
      <c r="V1835" s="247"/>
    </row>
    <row r="1836" spans="1:22" x14ac:dyDescent="0.25">
      <c r="A1836" s="391">
        <v>11</v>
      </c>
      <c r="B1836" s="391"/>
      <c r="C1836" s="392"/>
      <c r="D1836" s="392" t="s">
        <v>343</v>
      </c>
      <c r="E1836" s="392" t="s">
        <v>303</v>
      </c>
      <c r="F1836" s="392" t="s">
        <v>611</v>
      </c>
      <c r="G1836" s="392" t="s">
        <v>612</v>
      </c>
      <c r="H1836" s="392" t="s">
        <v>616</v>
      </c>
      <c r="I1836" s="391" t="s">
        <v>304</v>
      </c>
      <c r="J1836" s="392" t="s">
        <v>316</v>
      </c>
      <c r="K1836" s="393">
        <v>44571</v>
      </c>
      <c r="L1836" s="393">
        <v>45170</v>
      </c>
      <c r="M1836" s="393">
        <v>46265</v>
      </c>
      <c r="N1836" s="394">
        <v>3.0027397260273974</v>
      </c>
      <c r="O1836" s="391">
        <v>63</v>
      </c>
      <c r="P1836" s="391" t="s">
        <v>856</v>
      </c>
      <c r="Q1836" s="814">
        <v>4440</v>
      </c>
      <c r="R1836" s="395">
        <v>46569</v>
      </c>
      <c r="S1836" s="122" t="s">
        <v>777</v>
      </c>
      <c r="T1836" s="122"/>
      <c r="U1836" s="246"/>
      <c r="V1836" s="247"/>
    </row>
    <row r="1837" spans="1:22" x14ac:dyDescent="0.25">
      <c r="A1837" s="391">
        <v>12</v>
      </c>
      <c r="B1837" s="391"/>
      <c r="C1837" s="392"/>
      <c r="D1837" s="392" t="s">
        <v>346</v>
      </c>
      <c r="E1837" s="392" t="s">
        <v>303</v>
      </c>
      <c r="F1837" s="392" t="s">
        <v>611</v>
      </c>
      <c r="G1837" s="392" t="s">
        <v>612</v>
      </c>
      <c r="H1837" s="392"/>
      <c r="I1837" s="391" t="s">
        <v>304</v>
      </c>
      <c r="J1837" s="392" t="s">
        <v>333</v>
      </c>
      <c r="K1837" s="393">
        <v>44608</v>
      </c>
      <c r="L1837" s="393">
        <v>45170</v>
      </c>
      <c r="M1837" s="393">
        <v>46265</v>
      </c>
      <c r="N1837" s="394">
        <v>3.0027397260273974</v>
      </c>
      <c r="O1837" s="391">
        <v>66</v>
      </c>
      <c r="P1837" s="391" t="s">
        <v>856</v>
      </c>
      <c r="Q1837" s="814">
        <v>4440</v>
      </c>
      <c r="R1837" s="395">
        <v>46569</v>
      </c>
      <c r="S1837" s="122" t="s">
        <v>777</v>
      </c>
      <c r="T1837" s="122"/>
      <c r="U1837" s="246"/>
      <c r="V1837" s="247"/>
    </row>
    <row r="1838" spans="1:22" x14ac:dyDescent="0.25">
      <c r="A1838" s="391">
        <v>13</v>
      </c>
      <c r="B1838" s="391"/>
      <c r="C1838" s="392"/>
      <c r="D1838" s="392" t="s">
        <v>349</v>
      </c>
      <c r="E1838" s="392" t="s">
        <v>303</v>
      </c>
      <c r="F1838" s="392" t="s">
        <v>620</v>
      </c>
      <c r="G1838" s="392"/>
      <c r="H1838" s="392"/>
      <c r="I1838" s="391" t="s">
        <v>304</v>
      </c>
      <c r="J1838" s="392" t="s">
        <v>333</v>
      </c>
      <c r="K1838" s="393">
        <v>44816</v>
      </c>
      <c r="L1838" s="393">
        <v>45170</v>
      </c>
      <c r="M1838" s="393">
        <v>46265</v>
      </c>
      <c r="N1838" s="394">
        <v>3.0027397260273974</v>
      </c>
      <c r="O1838" s="391">
        <v>55</v>
      </c>
      <c r="P1838" s="391" t="s">
        <v>856</v>
      </c>
      <c r="Q1838" s="814">
        <v>4440</v>
      </c>
      <c r="R1838" s="395">
        <v>46569</v>
      </c>
      <c r="S1838" s="122" t="s">
        <v>777</v>
      </c>
      <c r="T1838" s="122"/>
      <c r="U1838" s="246"/>
      <c r="V1838" s="247"/>
    </row>
    <row r="1839" spans="1:22" x14ac:dyDescent="0.25">
      <c r="A1839" s="391">
        <v>14</v>
      </c>
      <c r="B1839" s="391"/>
      <c r="C1839" s="392"/>
      <c r="D1839" s="392" t="s">
        <v>352</v>
      </c>
      <c r="E1839" s="392" t="s">
        <v>303</v>
      </c>
      <c r="F1839" s="392" t="s">
        <v>611</v>
      </c>
      <c r="G1839" s="392" t="s">
        <v>612</v>
      </c>
      <c r="H1839" s="392"/>
      <c r="I1839" s="391" t="s">
        <v>304</v>
      </c>
      <c r="J1839" s="392" t="s">
        <v>333</v>
      </c>
      <c r="K1839" s="393">
        <v>44809</v>
      </c>
      <c r="L1839" s="393">
        <v>45170</v>
      </c>
      <c r="M1839" s="393">
        <v>46265</v>
      </c>
      <c r="N1839" s="394">
        <v>3.0027397260273974</v>
      </c>
      <c r="O1839" s="391">
        <v>38</v>
      </c>
      <c r="P1839" s="391" t="s">
        <v>856</v>
      </c>
      <c r="Q1839" s="814">
        <v>4440</v>
      </c>
      <c r="R1839" s="395">
        <v>46569</v>
      </c>
      <c r="S1839" s="122" t="s">
        <v>777</v>
      </c>
      <c r="T1839" s="122"/>
      <c r="U1839" s="246"/>
      <c r="V1839" s="247"/>
    </row>
    <row r="1840" spans="1:22" x14ac:dyDescent="0.25">
      <c r="A1840" s="391">
        <v>15</v>
      </c>
      <c r="B1840" s="391"/>
      <c r="C1840" s="392"/>
      <c r="D1840" s="392" t="s">
        <v>355</v>
      </c>
      <c r="E1840" s="392" t="s">
        <v>303</v>
      </c>
      <c r="F1840" s="392" t="s">
        <v>620</v>
      </c>
      <c r="G1840" s="392"/>
      <c r="H1840" s="392"/>
      <c r="I1840" s="391" t="s">
        <v>304</v>
      </c>
      <c r="J1840" s="392" t="s">
        <v>356</v>
      </c>
      <c r="K1840" s="393">
        <v>44831</v>
      </c>
      <c r="L1840" s="393">
        <v>45170</v>
      </c>
      <c r="M1840" s="393">
        <v>46265</v>
      </c>
      <c r="N1840" s="394">
        <v>3.0027397260273974</v>
      </c>
      <c r="O1840" s="391">
        <v>39</v>
      </c>
      <c r="P1840" s="391" t="s">
        <v>856</v>
      </c>
      <c r="Q1840" s="814">
        <v>4440</v>
      </c>
      <c r="R1840" s="395">
        <v>46569</v>
      </c>
      <c r="S1840" s="122" t="s">
        <v>777</v>
      </c>
      <c r="T1840" s="122"/>
      <c r="U1840" s="246"/>
      <c r="V1840" s="247"/>
    </row>
    <row r="1841" spans="1:22" x14ac:dyDescent="0.25">
      <c r="A1841" s="391">
        <v>16</v>
      </c>
      <c r="B1841" s="391"/>
      <c r="C1841" s="392"/>
      <c r="D1841" s="392" t="s">
        <v>359</v>
      </c>
      <c r="E1841" s="392" t="s">
        <v>303</v>
      </c>
      <c r="F1841" s="392" t="s">
        <v>620</v>
      </c>
      <c r="G1841" s="392"/>
      <c r="H1841" s="392"/>
      <c r="I1841" s="391" t="s">
        <v>304</v>
      </c>
      <c r="J1841" s="392" t="s">
        <v>333</v>
      </c>
      <c r="K1841" s="393">
        <v>44970</v>
      </c>
      <c r="L1841" s="393">
        <v>45170</v>
      </c>
      <c r="M1841" s="393">
        <v>46265</v>
      </c>
      <c r="N1841" s="394">
        <v>3.0027397260273974</v>
      </c>
      <c r="O1841" s="391">
        <v>39</v>
      </c>
      <c r="P1841" s="391" t="s">
        <v>856</v>
      </c>
      <c r="Q1841" s="814">
        <v>4440</v>
      </c>
      <c r="R1841" s="395">
        <v>46569</v>
      </c>
      <c r="S1841" s="122" t="s">
        <v>777</v>
      </c>
      <c r="T1841" s="122"/>
      <c r="U1841" s="246"/>
      <c r="V1841" s="247"/>
    </row>
    <row r="1842" spans="1:22" x14ac:dyDescent="0.25">
      <c r="A1842" s="391">
        <v>17</v>
      </c>
      <c r="B1842" s="391"/>
      <c r="C1842" s="392"/>
      <c r="D1842" s="392" t="s">
        <v>362</v>
      </c>
      <c r="E1842" s="392" t="s">
        <v>303</v>
      </c>
      <c r="F1842" s="392" t="s">
        <v>620</v>
      </c>
      <c r="G1842" s="392"/>
      <c r="H1842" s="392"/>
      <c r="I1842" s="391" t="s">
        <v>304</v>
      </c>
      <c r="J1842" s="392" t="s">
        <v>305</v>
      </c>
      <c r="K1842" s="393">
        <v>45152</v>
      </c>
      <c r="L1842" s="393">
        <v>45170</v>
      </c>
      <c r="M1842" s="393">
        <v>46265</v>
      </c>
      <c r="N1842" s="394">
        <v>3.0027397260273974</v>
      </c>
      <c r="O1842" s="391">
        <v>45</v>
      </c>
      <c r="P1842" s="391" t="s">
        <v>856</v>
      </c>
      <c r="Q1842" s="814">
        <v>4440</v>
      </c>
      <c r="R1842" s="395">
        <v>46569</v>
      </c>
      <c r="S1842" s="122" t="s">
        <v>777</v>
      </c>
      <c r="T1842" s="122"/>
      <c r="U1842" s="246"/>
      <c r="V1842" s="247"/>
    </row>
    <row r="1843" spans="1:22" x14ac:dyDescent="0.25">
      <c r="A1843" s="391">
        <v>18</v>
      </c>
      <c r="B1843" s="391"/>
      <c r="C1843" s="392"/>
      <c r="D1843" s="392" t="s">
        <v>359</v>
      </c>
      <c r="E1843" s="392" t="s">
        <v>303</v>
      </c>
      <c r="F1843" s="392" t="s">
        <v>611</v>
      </c>
      <c r="G1843" s="392" t="s">
        <v>612</v>
      </c>
      <c r="H1843" s="392" t="s">
        <v>616</v>
      </c>
      <c r="I1843" s="391" t="s">
        <v>304</v>
      </c>
      <c r="J1843" s="392" t="s">
        <v>333</v>
      </c>
      <c r="K1843" s="393">
        <v>45236</v>
      </c>
      <c r="L1843" s="401">
        <v>45236</v>
      </c>
      <c r="M1843" s="393">
        <v>46265</v>
      </c>
      <c r="N1843" s="394">
        <v>2.8219178082191783</v>
      </c>
      <c r="O1843" s="391">
        <v>37</v>
      </c>
      <c r="P1843" s="391" t="s">
        <v>856</v>
      </c>
      <c r="Q1843" s="814">
        <v>4440</v>
      </c>
      <c r="R1843" s="395">
        <v>46569</v>
      </c>
      <c r="S1843" s="122" t="s">
        <v>777</v>
      </c>
      <c r="T1843" s="122"/>
      <c r="U1843" s="246"/>
      <c r="V1843" s="247"/>
    </row>
    <row r="1844" spans="1:22" x14ac:dyDescent="0.25">
      <c r="A1844" s="391">
        <v>19</v>
      </c>
      <c r="B1844" s="391"/>
      <c r="C1844" s="392"/>
      <c r="D1844" s="392" t="s">
        <v>367</v>
      </c>
      <c r="E1844" s="392" t="s">
        <v>303</v>
      </c>
      <c r="F1844" s="392" t="s">
        <v>611</v>
      </c>
      <c r="G1844" s="392" t="s">
        <v>612</v>
      </c>
      <c r="H1844" s="392"/>
      <c r="I1844" s="391" t="s">
        <v>304</v>
      </c>
      <c r="J1844" s="392" t="s">
        <v>368</v>
      </c>
      <c r="K1844" s="393">
        <v>45411</v>
      </c>
      <c r="L1844" s="401">
        <v>45411</v>
      </c>
      <c r="M1844" s="393">
        <v>46265</v>
      </c>
      <c r="N1844" s="394">
        <v>2.3424657534246576</v>
      </c>
      <c r="O1844" s="391">
        <v>59</v>
      </c>
      <c r="P1844" s="391" t="s">
        <v>856</v>
      </c>
      <c r="Q1844" s="814">
        <v>4440</v>
      </c>
      <c r="R1844" s="395">
        <v>46569</v>
      </c>
      <c r="S1844" s="122" t="s">
        <v>777</v>
      </c>
      <c r="T1844" s="122"/>
      <c r="U1844" s="246"/>
      <c r="V1844" s="247"/>
    </row>
    <row r="1845" spans="1:22" x14ac:dyDescent="0.25">
      <c r="A1845" s="391">
        <v>20</v>
      </c>
      <c r="B1845" s="391"/>
      <c r="C1845" s="392"/>
      <c r="D1845" s="392" t="s">
        <v>371</v>
      </c>
      <c r="E1845" s="392" t="s">
        <v>303</v>
      </c>
      <c r="F1845" s="392" t="s">
        <v>611</v>
      </c>
      <c r="G1845" s="392"/>
      <c r="H1845" s="392" t="s">
        <v>621</v>
      </c>
      <c r="I1845" s="391" t="s">
        <v>304</v>
      </c>
      <c r="J1845" s="392" t="s">
        <v>333</v>
      </c>
      <c r="K1845" s="393">
        <v>45454</v>
      </c>
      <c r="L1845" s="401">
        <v>45454</v>
      </c>
      <c r="M1845" s="393">
        <v>46265</v>
      </c>
      <c r="N1845" s="394">
        <v>2.2246575342465755</v>
      </c>
      <c r="O1845" s="391">
        <v>38</v>
      </c>
      <c r="P1845" s="391" t="s">
        <v>856</v>
      </c>
      <c r="Q1845" s="814">
        <v>4440</v>
      </c>
      <c r="R1845" s="395">
        <v>46569</v>
      </c>
      <c r="S1845" s="122" t="s">
        <v>777</v>
      </c>
      <c r="T1845" s="122"/>
      <c r="U1845" s="246"/>
      <c r="V1845" s="247"/>
    </row>
    <row r="1846" spans="1:22" x14ac:dyDescent="0.25">
      <c r="A1846" s="391">
        <v>21</v>
      </c>
      <c r="B1846" s="391"/>
      <c r="C1846" s="392"/>
      <c r="D1846" s="392" t="s">
        <v>374</v>
      </c>
      <c r="E1846" s="392" t="s">
        <v>303</v>
      </c>
      <c r="F1846" s="392" t="s">
        <v>620</v>
      </c>
      <c r="G1846" s="392"/>
      <c r="H1846" s="392"/>
      <c r="I1846" s="391" t="s">
        <v>304</v>
      </c>
      <c r="J1846" s="392" t="s">
        <v>333</v>
      </c>
      <c r="K1846" s="393">
        <v>45600</v>
      </c>
      <c r="L1846" s="401">
        <v>45600</v>
      </c>
      <c r="M1846" s="393">
        <v>46265</v>
      </c>
      <c r="N1846" s="394">
        <v>1.8246575342465754</v>
      </c>
      <c r="O1846" s="391">
        <v>65</v>
      </c>
      <c r="P1846" s="391" t="s">
        <v>856</v>
      </c>
      <c r="Q1846" s="814">
        <v>4440</v>
      </c>
      <c r="R1846" s="395">
        <v>46569</v>
      </c>
      <c r="S1846" s="122" t="s">
        <v>777</v>
      </c>
      <c r="T1846" s="122"/>
      <c r="U1846" s="246"/>
      <c r="V1846" s="247"/>
    </row>
    <row r="1847" spans="1:22" x14ac:dyDescent="0.25">
      <c r="A1847" s="391">
        <v>22</v>
      </c>
      <c r="B1847" s="391"/>
      <c r="C1847" s="392"/>
      <c r="D1847" s="392" t="s">
        <v>380</v>
      </c>
      <c r="E1847" s="392" t="s">
        <v>303</v>
      </c>
      <c r="F1847" s="392" t="s">
        <v>611</v>
      </c>
      <c r="G1847" s="392" t="s">
        <v>612</v>
      </c>
      <c r="H1847" s="392" t="s">
        <v>616</v>
      </c>
      <c r="I1847" s="391" t="s">
        <v>304</v>
      </c>
      <c r="J1847" s="392" t="s">
        <v>309</v>
      </c>
      <c r="K1847" s="393">
        <v>45677</v>
      </c>
      <c r="L1847" s="401">
        <v>45677</v>
      </c>
      <c r="M1847" s="393">
        <v>46265</v>
      </c>
      <c r="N1847" s="394">
        <v>1.6136986301369862</v>
      </c>
      <c r="O1847" s="391">
        <v>65</v>
      </c>
      <c r="P1847" s="391" t="s">
        <v>856</v>
      </c>
      <c r="Q1847" s="814">
        <v>4440</v>
      </c>
      <c r="R1847" s="395">
        <v>46569</v>
      </c>
      <c r="S1847" s="122" t="s">
        <v>777</v>
      </c>
      <c r="T1847" s="122"/>
      <c r="U1847" s="246"/>
      <c r="V1847" s="247"/>
    </row>
    <row r="1848" spans="1:22" x14ac:dyDescent="0.25">
      <c r="A1848" s="391">
        <v>23</v>
      </c>
      <c r="B1848" s="391"/>
      <c r="C1848" s="392"/>
      <c r="D1848" s="392" t="s">
        <v>384</v>
      </c>
      <c r="E1848" s="392" t="s">
        <v>303</v>
      </c>
      <c r="F1848" s="392" t="s">
        <v>611</v>
      </c>
      <c r="G1848" s="392"/>
      <c r="H1848" s="392"/>
      <c r="I1848" s="391" t="s">
        <v>304</v>
      </c>
      <c r="J1848" s="392" t="s">
        <v>333</v>
      </c>
      <c r="K1848" s="393">
        <v>45831</v>
      </c>
      <c r="L1848" s="401">
        <v>45831</v>
      </c>
      <c r="M1848" s="393">
        <v>46265</v>
      </c>
      <c r="N1848" s="394">
        <v>1.1917808219178083</v>
      </c>
      <c r="O1848" s="391">
        <v>40</v>
      </c>
      <c r="P1848" s="391" t="s">
        <v>856</v>
      </c>
      <c r="Q1848" s="814">
        <v>4440</v>
      </c>
      <c r="R1848" s="395">
        <v>46569</v>
      </c>
      <c r="S1848" s="122" t="s">
        <v>777</v>
      </c>
      <c r="T1848" s="122"/>
      <c r="U1848" s="246"/>
      <c r="V1848" s="247"/>
    </row>
    <row r="1849" spans="1:22" x14ac:dyDescent="0.25">
      <c r="A1849" s="391">
        <v>24</v>
      </c>
      <c r="B1849" s="391"/>
      <c r="C1849" s="392"/>
      <c r="D1849" s="392" t="s">
        <v>386</v>
      </c>
      <c r="E1849" s="392" t="s">
        <v>303</v>
      </c>
      <c r="F1849" s="392" t="s">
        <v>620</v>
      </c>
      <c r="G1849" s="392"/>
      <c r="H1849" s="392"/>
      <c r="I1849" s="391" t="s">
        <v>304</v>
      </c>
      <c r="J1849" s="392" t="s">
        <v>333</v>
      </c>
      <c r="K1849" s="393">
        <v>45887</v>
      </c>
      <c r="L1849" s="401">
        <v>45887</v>
      </c>
      <c r="M1849" s="393">
        <v>46265</v>
      </c>
      <c r="N1849" s="394">
        <v>1.0383561643835617</v>
      </c>
      <c r="O1849" s="391"/>
      <c r="P1849" s="391" t="s">
        <v>856</v>
      </c>
      <c r="Q1849" s="814">
        <v>4440</v>
      </c>
      <c r="R1849" s="395">
        <v>46569</v>
      </c>
      <c r="S1849" s="122" t="s">
        <v>777</v>
      </c>
      <c r="T1849" s="122"/>
      <c r="U1849" s="246"/>
      <c r="V1849" s="247"/>
    </row>
    <row r="1850" spans="1:22" x14ac:dyDescent="0.25">
      <c r="A1850" s="391">
        <v>25</v>
      </c>
      <c r="B1850" s="391"/>
      <c r="C1850" s="392"/>
      <c r="D1850" s="392" t="s">
        <v>388</v>
      </c>
      <c r="E1850" s="392" t="s">
        <v>303</v>
      </c>
      <c r="F1850" s="392" t="s">
        <v>620</v>
      </c>
      <c r="G1850" s="392"/>
      <c r="H1850" s="392"/>
      <c r="I1850" s="391" t="s">
        <v>389</v>
      </c>
      <c r="J1850" s="392" t="s">
        <v>333</v>
      </c>
      <c r="K1850" s="393">
        <v>45873</v>
      </c>
      <c r="L1850" s="401">
        <v>45873</v>
      </c>
      <c r="M1850" s="393">
        <v>46265</v>
      </c>
      <c r="N1850" s="394">
        <v>1.0767123287671232</v>
      </c>
      <c r="O1850" s="391"/>
      <c r="P1850" s="391" t="s">
        <v>856</v>
      </c>
      <c r="Q1850" s="814">
        <v>4440</v>
      </c>
      <c r="R1850" s="395">
        <v>46569</v>
      </c>
      <c r="S1850" s="122" t="s">
        <v>777</v>
      </c>
      <c r="T1850" s="122"/>
      <c r="U1850" s="246"/>
      <c r="V1850" s="247"/>
    </row>
    <row r="1851" spans="1:22" x14ac:dyDescent="0.25">
      <c r="A1851" s="391">
        <v>26</v>
      </c>
      <c r="B1851" s="391"/>
      <c r="C1851" s="392"/>
      <c r="D1851" s="392" t="s">
        <v>391</v>
      </c>
      <c r="E1851" s="392" t="s">
        <v>303</v>
      </c>
      <c r="F1851" s="392" t="s">
        <v>620</v>
      </c>
      <c r="G1851" s="392"/>
      <c r="H1851" s="392"/>
      <c r="I1851" s="391" t="s">
        <v>304</v>
      </c>
      <c r="J1851" s="392" t="s">
        <v>333</v>
      </c>
      <c r="K1851" s="393">
        <v>45901</v>
      </c>
      <c r="L1851" s="401">
        <v>45901</v>
      </c>
      <c r="M1851" s="393">
        <v>46265</v>
      </c>
      <c r="N1851" s="394">
        <v>1</v>
      </c>
      <c r="O1851" s="391"/>
      <c r="P1851" s="391" t="s">
        <v>856</v>
      </c>
      <c r="Q1851" s="814">
        <v>4440</v>
      </c>
      <c r="R1851" s="395">
        <v>46569</v>
      </c>
      <c r="S1851" s="122" t="s">
        <v>777</v>
      </c>
      <c r="T1851" s="122"/>
      <c r="U1851" s="246"/>
      <c r="V1851" s="247"/>
    </row>
    <row r="1852" spans="1:22" x14ac:dyDescent="0.25">
      <c r="A1852" s="391">
        <v>27</v>
      </c>
      <c r="B1852" s="391"/>
      <c r="C1852" s="392"/>
      <c r="D1852" s="392" t="s">
        <v>395</v>
      </c>
      <c r="E1852" s="392" t="s">
        <v>303</v>
      </c>
      <c r="F1852" s="392" t="s">
        <v>611</v>
      </c>
      <c r="G1852" s="392"/>
      <c r="H1852" s="392" t="s">
        <v>616</v>
      </c>
      <c r="I1852" s="391" t="s">
        <v>304</v>
      </c>
      <c r="J1852" s="392" t="s">
        <v>333</v>
      </c>
      <c r="K1852" s="393">
        <v>45978</v>
      </c>
      <c r="L1852" s="401">
        <v>45978</v>
      </c>
      <c r="M1852" s="393">
        <v>46265</v>
      </c>
      <c r="N1852" s="394">
        <v>0.78904109589041094</v>
      </c>
      <c r="O1852" s="391"/>
      <c r="P1852" s="391" t="s">
        <v>856</v>
      </c>
      <c r="Q1852" s="814">
        <v>4440</v>
      </c>
      <c r="R1852" s="395">
        <v>46569</v>
      </c>
      <c r="S1852" s="122" t="s">
        <v>777</v>
      </c>
      <c r="T1852" s="122"/>
      <c r="U1852" s="246"/>
      <c r="V1852" s="247"/>
    </row>
    <row r="1853" spans="1:22" x14ac:dyDescent="0.25">
      <c r="A1853" s="391">
        <v>28</v>
      </c>
      <c r="B1853" s="391"/>
      <c r="C1853" s="392"/>
      <c r="D1853" s="392" t="s">
        <v>397</v>
      </c>
      <c r="E1853" s="392" t="s">
        <v>303</v>
      </c>
      <c r="F1853" s="392" t="s">
        <v>620</v>
      </c>
      <c r="G1853" s="392"/>
      <c r="H1853" s="392"/>
      <c r="I1853" s="391" t="s">
        <v>304</v>
      </c>
      <c r="J1853" s="392" t="s">
        <v>333</v>
      </c>
      <c r="K1853" s="393">
        <v>46006</v>
      </c>
      <c r="L1853" s="401">
        <v>46006</v>
      </c>
      <c r="M1853" s="393">
        <v>46265</v>
      </c>
      <c r="N1853" s="394">
        <v>0.71232876712328763</v>
      </c>
      <c r="O1853" s="391"/>
      <c r="P1853" s="391" t="s">
        <v>856</v>
      </c>
      <c r="Q1853" s="814">
        <v>4440</v>
      </c>
      <c r="R1853" s="395">
        <v>46569</v>
      </c>
      <c r="S1853" s="122" t="s">
        <v>777</v>
      </c>
      <c r="T1853" s="122"/>
      <c r="U1853" s="246"/>
      <c r="V1853" s="247"/>
    </row>
    <row r="1854" spans="1:22" x14ac:dyDescent="0.25">
      <c r="A1854" s="391">
        <v>29</v>
      </c>
      <c r="B1854" s="391"/>
      <c r="C1854" s="392"/>
      <c r="D1854" s="392" t="s">
        <v>399</v>
      </c>
      <c r="E1854" s="392" t="s">
        <v>303</v>
      </c>
      <c r="F1854" s="392" t="s">
        <v>620</v>
      </c>
      <c r="G1854" s="392"/>
      <c r="H1854" s="392"/>
      <c r="I1854" s="391" t="s">
        <v>304</v>
      </c>
      <c r="J1854" s="392" t="s">
        <v>356</v>
      </c>
      <c r="K1854" s="393">
        <v>46006</v>
      </c>
      <c r="L1854" s="401">
        <v>46006</v>
      </c>
      <c r="M1854" s="393">
        <v>46265</v>
      </c>
      <c r="N1854" s="394">
        <v>0.71232876712328763</v>
      </c>
      <c r="O1854" s="391"/>
      <c r="P1854" s="391" t="s">
        <v>856</v>
      </c>
      <c r="Q1854" s="814">
        <v>4440</v>
      </c>
      <c r="R1854" s="395">
        <v>46569</v>
      </c>
      <c r="S1854" s="122" t="s">
        <v>777</v>
      </c>
      <c r="T1854" s="122"/>
      <c r="U1854" s="246"/>
      <c r="V1854" s="247"/>
    </row>
    <row r="1855" spans="1:22" x14ac:dyDescent="0.25">
      <c r="A1855" s="391">
        <v>30</v>
      </c>
      <c r="B1855" s="422"/>
      <c r="C1855" s="392"/>
      <c r="D1855" s="396" t="s">
        <v>381</v>
      </c>
      <c r="E1855" s="392"/>
      <c r="F1855" s="392" t="s">
        <v>611</v>
      </c>
      <c r="G1855" s="392" t="s">
        <v>612</v>
      </c>
      <c r="H1855" s="392" t="s">
        <v>616</v>
      </c>
      <c r="I1855" s="391"/>
      <c r="J1855" s="396" t="s">
        <v>309</v>
      </c>
      <c r="K1855" s="393">
        <v>46055</v>
      </c>
      <c r="L1855" s="401">
        <v>46055</v>
      </c>
      <c r="M1855" s="393">
        <v>46265</v>
      </c>
      <c r="N1855" s="394">
        <v>0.57808219178082187</v>
      </c>
      <c r="O1855" s="391"/>
      <c r="P1855" s="391" t="s">
        <v>856</v>
      </c>
      <c r="Q1855" s="814">
        <v>4440</v>
      </c>
      <c r="R1855" s="395">
        <v>46569</v>
      </c>
      <c r="S1855" s="122" t="s">
        <v>777</v>
      </c>
      <c r="T1855" s="122"/>
      <c r="U1855" s="246"/>
      <c r="V1855" s="247"/>
    </row>
    <row r="1856" spans="1:22" x14ac:dyDescent="0.25">
      <c r="A1856" s="391">
        <v>31</v>
      </c>
      <c r="B1856" s="422"/>
      <c r="C1856" s="397"/>
      <c r="D1856" s="396" t="s">
        <v>352</v>
      </c>
      <c r="E1856" s="398"/>
      <c r="F1856" s="392" t="s">
        <v>611</v>
      </c>
      <c r="G1856" s="392" t="s">
        <v>612</v>
      </c>
      <c r="H1856" s="392" t="s">
        <v>616</v>
      </c>
      <c r="I1856" s="402"/>
      <c r="J1856" s="396" t="s">
        <v>356</v>
      </c>
      <c r="K1856" s="393">
        <v>46083</v>
      </c>
      <c r="L1856" s="401">
        <v>46083</v>
      </c>
      <c r="M1856" s="393">
        <v>46265</v>
      </c>
      <c r="N1856" s="394">
        <v>0.50136986301369868</v>
      </c>
      <c r="O1856" s="398"/>
      <c r="P1856" s="391" t="s">
        <v>856</v>
      </c>
      <c r="Q1856" s="814">
        <v>4440</v>
      </c>
      <c r="R1856" s="395">
        <v>46569</v>
      </c>
      <c r="S1856" s="122" t="s">
        <v>777</v>
      </c>
      <c r="T1856" s="122"/>
      <c r="U1856" s="246"/>
      <c r="V1856" s="247"/>
    </row>
    <row r="1857" spans="1:22" x14ac:dyDescent="0.25">
      <c r="A1857" s="391">
        <v>32</v>
      </c>
      <c r="B1857" s="422"/>
      <c r="C1857" s="392"/>
      <c r="D1857" s="396" t="s">
        <v>414</v>
      </c>
      <c r="E1857" s="398"/>
      <c r="F1857" s="392" t="s">
        <v>620</v>
      </c>
      <c r="G1857" s="398"/>
      <c r="H1857" s="398"/>
      <c r="I1857" s="402"/>
      <c r="J1857" s="396" t="s">
        <v>333</v>
      </c>
      <c r="K1857" s="393">
        <v>46104</v>
      </c>
      <c r="L1857" s="401">
        <v>46104</v>
      </c>
      <c r="M1857" s="393">
        <v>46265</v>
      </c>
      <c r="N1857" s="394">
        <v>0.44383561643835617</v>
      </c>
      <c r="O1857" s="399"/>
      <c r="P1857" s="391" t="s">
        <v>856</v>
      </c>
      <c r="Q1857" s="814">
        <v>4440</v>
      </c>
      <c r="R1857" s="395">
        <v>46569</v>
      </c>
      <c r="S1857" s="122" t="s">
        <v>777</v>
      </c>
      <c r="T1857" s="122"/>
      <c r="U1857" s="246"/>
      <c r="V1857" s="247"/>
    </row>
    <row r="1858" spans="1:22" x14ac:dyDescent="0.25">
      <c r="A1858" s="391">
        <v>33</v>
      </c>
      <c r="B1858" s="422"/>
      <c r="C1858" s="392"/>
      <c r="D1858" s="392" t="s">
        <v>648</v>
      </c>
      <c r="E1858" s="398"/>
      <c r="F1858" s="392"/>
      <c r="G1858" s="398"/>
      <c r="H1858" s="398"/>
      <c r="I1858" s="402"/>
      <c r="J1858" s="392" t="s">
        <v>650</v>
      </c>
      <c r="K1858" s="393">
        <v>46155</v>
      </c>
      <c r="L1858" s="401"/>
      <c r="M1858" s="393"/>
      <c r="N1858" s="394">
        <v>2.7397260273972603E-3</v>
      </c>
      <c r="O1858" s="399"/>
      <c r="P1858" s="391" t="s">
        <v>856</v>
      </c>
      <c r="Q1858" s="814">
        <v>4440</v>
      </c>
      <c r="R1858" s="395">
        <v>46569</v>
      </c>
      <c r="S1858" s="122" t="s">
        <v>777</v>
      </c>
      <c r="T1858" s="122"/>
      <c r="U1858" s="246"/>
      <c r="V1858" s="247"/>
    </row>
    <row r="1859" spans="1:22" x14ac:dyDescent="0.25">
      <c r="A1859" s="391">
        <v>34</v>
      </c>
      <c r="B1859" s="422"/>
      <c r="C1859" s="392"/>
      <c r="D1859" s="392" t="s">
        <v>649</v>
      </c>
      <c r="E1859" s="398"/>
      <c r="F1859" s="392"/>
      <c r="G1859" s="398"/>
      <c r="H1859" s="398"/>
      <c r="I1859" s="402"/>
      <c r="J1859" s="392" t="s">
        <v>650</v>
      </c>
      <c r="K1859" s="393">
        <v>46132</v>
      </c>
      <c r="L1859" s="401"/>
      <c r="M1859" s="393"/>
      <c r="N1859" s="394">
        <v>2.7397260273972603E-3</v>
      </c>
      <c r="O1859" s="399"/>
      <c r="P1859" s="391" t="s">
        <v>856</v>
      </c>
      <c r="Q1859" s="814">
        <v>4440</v>
      </c>
      <c r="R1859" s="395">
        <v>46569</v>
      </c>
      <c r="S1859" s="122" t="s">
        <v>777</v>
      </c>
      <c r="T1859" s="122"/>
      <c r="U1859" s="246"/>
      <c r="V1859" s="247"/>
    </row>
    <row r="1860" spans="1:22" x14ac:dyDescent="0.25">
      <c r="A1860" s="391">
        <v>35</v>
      </c>
      <c r="B1860" s="786"/>
      <c r="C1860" s="397"/>
      <c r="D1860" s="397" t="s">
        <v>416</v>
      </c>
      <c r="E1860" s="398"/>
      <c r="F1860" s="392" t="s">
        <v>611</v>
      </c>
      <c r="G1860" s="398"/>
      <c r="H1860" s="398"/>
      <c r="I1860" s="402"/>
      <c r="J1860" s="398"/>
      <c r="K1860" s="393">
        <v>46211</v>
      </c>
      <c r="L1860" s="401"/>
      <c r="M1860" s="393"/>
      <c r="N1860" s="394"/>
      <c r="O1860" s="399"/>
      <c r="P1860" s="391" t="s">
        <v>856</v>
      </c>
      <c r="Q1860" s="814">
        <v>4440</v>
      </c>
      <c r="R1860" s="395">
        <v>46569</v>
      </c>
      <c r="S1860" s="122" t="s">
        <v>777</v>
      </c>
      <c r="T1860" s="122"/>
      <c r="U1860" s="246"/>
      <c r="V1860" s="247"/>
    </row>
    <row r="1861" spans="1:22" x14ac:dyDescent="0.25">
      <c r="A1861" s="122"/>
      <c r="B1861" s="175"/>
      <c r="C1861" s="122"/>
      <c r="D1861" s="122"/>
      <c r="E1861" s="122"/>
      <c r="F1861" s="122"/>
      <c r="G1861" s="122"/>
      <c r="H1861" s="122"/>
      <c r="I1861" s="175"/>
      <c r="J1861" s="122"/>
      <c r="K1861" s="122"/>
      <c r="L1861" s="175"/>
      <c r="M1861" s="175"/>
      <c r="N1861" s="122"/>
      <c r="O1861" s="122"/>
      <c r="P1861" s="796" t="s">
        <v>700</v>
      </c>
      <c r="Q1861" s="816">
        <v>23359.853999999999</v>
      </c>
      <c r="R1861" s="395">
        <v>46204</v>
      </c>
      <c r="S1861" s="122" t="s">
        <v>777</v>
      </c>
      <c r="T1861" s="122"/>
      <c r="U1861" s="246"/>
      <c r="V1861" s="247"/>
    </row>
    <row r="1862" spans="1:22" x14ac:dyDescent="0.25">
      <c r="A1862" s="122"/>
      <c r="B1862" s="175"/>
      <c r="C1862" s="122"/>
      <c r="D1862" s="122"/>
      <c r="E1862" s="122"/>
      <c r="F1862" s="122"/>
      <c r="G1862" s="122"/>
      <c r="H1862" s="122"/>
      <c r="I1862" s="175"/>
      <c r="J1862" s="122"/>
      <c r="K1862" s="122"/>
      <c r="L1862" s="175"/>
      <c r="M1862" s="175"/>
      <c r="N1862" s="122"/>
      <c r="O1862" s="122"/>
      <c r="P1862" s="796" t="s">
        <v>700</v>
      </c>
      <c r="Q1862" s="816">
        <v>1821.75</v>
      </c>
      <c r="R1862" s="395">
        <v>46204</v>
      </c>
      <c r="S1862" s="122" t="s">
        <v>777</v>
      </c>
      <c r="T1862" s="122"/>
      <c r="U1862" s="246"/>
      <c r="V1862" s="247"/>
    </row>
    <row r="1863" spans="1:22" x14ac:dyDescent="0.25">
      <c r="A1863" s="122"/>
      <c r="B1863" s="175"/>
      <c r="C1863" s="122"/>
      <c r="D1863" s="122"/>
      <c r="E1863" s="122"/>
      <c r="F1863" s="122"/>
      <c r="G1863" s="122"/>
      <c r="H1863" s="122"/>
      <c r="I1863" s="175"/>
      <c r="J1863" s="122"/>
      <c r="K1863" s="122"/>
      <c r="L1863" s="175"/>
      <c r="M1863" s="175"/>
      <c r="N1863" s="122"/>
      <c r="O1863" s="122"/>
      <c r="P1863" s="796" t="s">
        <v>700</v>
      </c>
      <c r="Q1863" s="816">
        <v>6919.5</v>
      </c>
      <c r="R1863" s="395">
        <v>46204</v>
      </c>
      <c r="S1863" s="122" t="s">
        <v>777</v>
      </c>
      <c r="T1863" s="122"/>
      <c r="U1863" s="246"/>
      <c r="V1863" s="247"/>
    </row>
    <row r="1864" spans="1:22" x14ac:dyDescent="0.25">
      <c r="A1864" s="122"/>
      <c r="B1864" s="175"/>
      <c r="C1864" s="122"/>
      <c r="D1864" s="122"/>
      <c r="E1864" s="122"/>
      <c r="F1864" s="122"/>
      <c r="G1864" s="122"/>
      <c r="H1864" s="122"/>
      <c r="I1864" s="175"/>
      <c r="J1864" s="122"/>
      <c r="K1864" s="122"/>
      <c r="L1864" s="175"/>
      <c r="M1864" s="175"/>
      <c r="N1864" s="122"/>
      <c r="O1864" s="122"/>
      <c r="P1864" s="796" t="s">
        <v>700</v>
      </c>
      <c r="Q1864" s="816">
        <v>452.55</v>
      </c>
      <c r="R1864" s="395">
        <v>46204</v>
      </c>
      <c r="S1864" s="122" t="s">
        <v>777</v>
      </c>
      <c r="T1864" s="122"/>
      <c r="U1864" s="246"/>
      <c r="V1864" s="247"/>
    </row>
    <row r="1865" spans="1:22" x14ac:dyDescent="0.25">
      <c r="A1865" s="122"/>
      <c r="B1865" s="175"/>
      <c r="C1865" s="122"/>
      <c r="D1865" s="122"/>
      <c r="E1865" s="122"/>
      <c r="F1865" s="122"/>
      <c r="G1865" s="122"/>
      <c r="H1865" s="122"/>
      <c r="I1865" s="175"/>
      <c r="J1865" s="122"/>
      <c r="K1865" s="122"/>
      <c r="L1865" s="175"/>
      <c r="M1865" s="175"/>
      <c r="N1865" s="122"/>
      <c r="O1865" s="122"/>
      <c r="P1865" s="796" t="s">
        <v>700</v>
      </c>
      <c r="Q1865" s="816">
        <v>26831.353500000001</v>
      </c>
      <c r="R1865" s="395">
        <v>46204</v>
      </c>
      <c r="S1865" s="122" t="s">
        <v>777</v>
      </c>
      <c r="T1865" s="122"/>
      <c r="U1865" s="246"/>
      <c r="V1865" s="247"/>
    </row>
  </sheetData>
  <conditionalFormatting sqref="B1:B30">
    <cfRule type="duplicateValues" dxfId="475" priority="194"/>
  </conditionalFormatting>
  <conditionalFormatting sqref="B31:B36">
    <cfRule type="duplicateValues" dxfId="474" priority="193"/>
  </conditionalFormatting>
  <conditionalFormatting sqref="B37:B59">
    <cfRule type="duplicateValues" dxfId="473" priority="188"/>
  </conditionalFormatting>
  <conditionalFormatting sqref="B60:B65">
    <cfRule type="duplicateValues" dxfId="472" priority="104"/>
  </conditionalFormatting>
  <conditionalFormatting sqref="B66:B70">
    <cfRule type="duplicateValues" dxfId="471" priority="103"/>
  </conditionalFormatting>
  <conditionalFormatting sqref="B71:B93">
    <cfRule type="duplicateValues" dxfId="470" priority="183"/>
  </conditionalFormatting>
  <conditionalFormatting sqref="B94:B99">
    <cfRule type="duplicateValues" dxfId="469" priority="102"/>
  </conditionalFormatting>
  <conditionalFormatting sqref="B100:B104">
    <cfRule type="duplicateValues" dxfId="468" priority="101"/>
  </conditionalFormatting>
  <conditionalFormatting sqref="B128:B133">
    <cfRule type="duplicateValues" dxfId="467" priority="100"/>
  </conditionalFormatting>
  <conditionalFormatting sqref="B134:B138">
    <cfRule type="duplicateValues" dxfId="466" priority="99"/>
  </conditionalFormatting>
  <conditionalFormatting sqref="B163:B168">
    <cfRule type="duplicateValues" dxfId="465" priority="98"/>
  </conditionalFormatting>
  <conditionalFormatting sqref="B169:B173">
    <cfRule type="duplicateValues" dxfId="464" priority="97"/>
  </conditionalFormatting>
  <conditionalFormatting sqref="B198:B203">
    <cfRule type="duplicateValues" dxfId="463" priority="96"/>
  </conditionalFormatting>
  <conditionalFormatting sqref="B204:B208">
    <cfRule type="duplicateValues" dxfId="462" priority="95"/>
  </conditionalFormatting>
  <conditionalFormatting sqref="B233:B238">
    <cfRule type="duplicateValues" dxfId="461" priority="94"/>
  </conditionalFormatting>
  <conditionalFormatting sqref="B239:B243">
    <cfRule type="duplicateValues" dxfId="460" priority="93"/>
  </conditionalFormatting>
  <conditionalFormatting sqref="B268:B273">
    <cfRule type="duplicateValues" dxfId="459" priority="92"/>
  </conditionalFormatting>
  <conditionalFormatting sqref="B274:B278">
    <cfRule type="duplicateValues" dxfId="458" priority="91"/>
  </conditionalFormatting>
  <conditionalFormatting sqref="B303:B308">
    <cfRule type="duplicateValues" dxfId="457" priority="90"/>
  </conditionalFormatting>
  <conditionalFormatting sqref="B309:B313">
    <cfRule type="duplicateValues" dxfId="456" priority="89"/>
  </conditionalFormatting>
  <conditionalFormatting sqref="B338:B343">
    <cfRule type="duplicateValues" dxfId="455" priority="88"/>
  </conditionalFormatting>
  <conditionalFormatting sqref="B344:B348">
    <cfRule type="duplicateValues" dxfId="454" priority="87"/>
  </conditionalFormatting>
  <conditionalFormatting sqref="B373:B378">
    <cfRule type="duplicateValues" dxfId="453" priority="86"/>
  </conditionalFormatting>
  <conditionalFormatting sqref="B379:B383">
    <cfRule type="duplicateValues" dxfId="452" priority="85"/>
  </conditionalFormatting>
  <conditionalFormatting sqref="B408:B413">
    <cfRule type="duplicateValues" dxfId="451" priority="84"/>
  </conditionalFormatting>
  <conditionalFormatting sqref="B414:B418">
    <cfRule type="duplicateValues" dxfId="450" priority="83"/>
  </conditionalFormatting>
  <conditionalFormatting sqref="B443:B448">
    <cfRule type="duplicateValues" dxfId="449" priority="82"/>
  </conditionalFormatting>
  <conditionalFormatting sqref="B449:B453">
    <cfRule type="duplicateValues" dxfId="448" priority="81"/>
  </conditionalFormatting>
  <conditionalFormatting sqref="B478:B483">
    <cfRule type="duplicateValues" dxfId="447" priority="80"/>
  </conditionalFormatting>
  <conditionalFormatting sqref="B484:B488">
    <cfRule type="duplicateValues" dxfId="446" priority="79"/>
  </conditionalFormatting>
  <conditionalFormatting sqref="B513:B518">
    <cfRule type="duplicateValues" dxfId="445" priority="78"/>
  </conditionalFormatting>
  <conditionalFormatting sqref="B519:B523">
    <cfRule type="duplicateValues" dxfId="444" priority="77"/>
  </conditionalFormatting>
  <conditionalFormatting sqref="B548:B553">
    <cfRule type="duplicateValues" dxfId="443" priority="76"/>
  </conditionalFormatting>
  <conditionalFormatting sqref="B554:B558">
    <cfRule type="duplicateValues" dxfId="442" priority="75"/>
  </conditionalFormatting>
  <conditionalFormatting sqref="B583:B588">
    <cfRule type="duplicateValues" dxfId="441" priority="74"/>
  </conditionalFormatting>
  <conditionalFormatting sqref="B589:B593">
    <cfRule type="duplicateValues" dxfId="440" priority="73"/>
  </conditionalFormatting>
  <conditionalFormatting sqref="B618:B623">
    <cfRule type="duplicateValues" dxfId="439" priority="72"/>
  </conditionalFormatting>
  <conditionalFormatting sqref="B624:B628">
    <cfRule type="duplicateValues" dxfId="438" priority="71"/>
  </conditionalFormatting>
  <conditionalFormatting sqref="B653:B658">
    <cfRule type="duplicateValues" dxfId="437" priority="70"/>
  </conditionalFormatting>
  <conditionalFormatting sqref="B659:B663">
    <cfRule type="duplicateValues" dxfId="436" priority="69"/>
  </conditionalFormatting>
  <conditionalFormatting sqref="B688:B693">
    <cfRule type="duplicateValues" dxfId="435" priority="68"/>
  </conditionalFormatting>
  <conditionalFormatting sqref="B694:B698">
    <cfRule type="duplicateValues" dxfId="434" priority="67"/>
  </conditionalFormatting>
  <conditionalFormatting sqref="B723:B728">
    <cfRule type="duplicateValues" dxfId="433" priority="66"/>
  </conditionalFormatting>
  <conditionalFormatting sqref="B729:B733">
    <cfRule type="duplicateValues" dxfId="432" priority="65"/>
  </conditionalFormatting>
  <conditionalFormatting sqref="B758:B763">
    <cfRule type="duplicateValues" dxfId="431" priority="64"/>
  </conditionalFormatting>
  <conditionalFormatting sqref="B764:B768">
    <cfRule type="duplicateValues" dxfId="430" priority="63"/>
  </conditionalFormatting>
  <conditionalFormatting sqref="B793:B798">
    <cfRule type="duplicateValues" dxfId="429" priority="62"/>
  </conditionalFormatting>
  <conditionalFormatting sqref="B799:B803">
    <cfRule type="duplicateValues" dxfId="428" priority="61"/>
  </conditionalFormatting>
  <conditionalFormatting sqref="B828:B833">
    <cfRule type="duplicateValues" dxfId="427" priority="60"/>
  </conditionalFormatting>
  <conditionalFormatting sqref="B834:B838">
    <cfRule type="duplicateValues" dxfId="426" priority="59"/>
  </conditionalFormatting>
  <conditionalFormatting sqref="B863:B868">
    <cfRule type="duplicateValues" dxfId="425" priority="58"/>
  </conditionalFormatting>
  <conditionalFormatting sqref="B869:B873">
    <cfRule type="duplicateValues" dxfId="424" priority="57"/>
  </conditionalFormatting>
  <conditionalFormatting sqref="B898:B903">
    <cfRule type="duplicateValues" dxfId="423" priority="56"/>
  </conditionalFormatting>
  <conditionalFormatting sqref="B904:B908">
    <cfRule type="duplicateValues" dxfId="422" priority="55"/>
  </conditionalFormatting>
  <conditionalFormatting sqref="B933:B938">
    <cfRule type="duplicateValues" dxfId="421" priority="54"/>
  </conditionalFormatting>
  <conditionalFormatting sqref="B939:B943">
    <cfRule type="duplicateValues" dxfId="420" priority="53"/>
  </conditionalFormatting>
  <conditionalFormatting sqref="B968:B973">
    <cfRule type="duplicateValues" dxfId="419" priority="52"/>
  </conditionalFormatting>
  <conditionalFormatting sqref="B974:B978">
    <cfRule type="duplicateValues" dxfId="418" priority="51"/>
  </conditionalFormatting>
  <conditionalFormatting sqref="B1003:B1008">
    <cfRule type="duplicateValues" dxfId="417" priority="50"/>
  </conditionalFormatting>
  <conditionalFormatting sqref="B1009:B1013">
    <cfRule type="duplicateValues" dxfId="416" priority="49"/>
  </conditionalFormatting>
  <conditionalFormatting sqref="B1038:B1043">
    <cfRule type="duplicateValues" dxfId="415" priority="48"/>
  </conditionalFormatting>
  <conditionalFormatting sqref="B1044:B1048">
    <cfRule type="duplicateValues" dxfId="414" priority="47"/>
  </conditionalFormatting>
  <conditionalFormatting sqref="B1073:B1078">
    <cfRule type="duplicateValues" dxfId="413" priority="46"/>
  </conditionalFormatting>
  <conditionalFormatting sqref="B1079:B1083">
    <cfRule type="duplicateValues" dxfId="412" priority="45"/>
  </conditionalFormatting>
  <conditionalFormatting sqref="B1108:B1113">
    <cfRule type="duplicateValues" dxfId="411" priority="44"/>
  </conditionalFormatting>
  <conditionalFormatting sqref="B1114:B1118">
    <cfRule type="duplicateValues" dxfId="410" priority="43"/>
  </conditionalFormatting>
  <conditionalFormatting sqref="B1143:B1148">
    <cfRule type="duplicateValues" dxfId="409" priority="42"/>
  </conditionalFormatting>
  <conditionalFormatting sqref="B1149:B1153">
    <cfRule type="duplicateValues" dxfId="408" priority="41"/>
  </conditionalFormatting>
  <conditionalFormatting sqref="B1178:B1183">
    <cfRule type="duplicateValues" dxfId="407" priority="40"/>
  </conditionalFormatting>
  <conditionalFormatting sqref="B1184:B1188">
    <cfRule type="duplicateValues" dxfId="406" priority="39"/>
  </conditionalFormatting>
  <conditionalFormatting sqref="B1213:B1218">
    <cfRule type="duplicateValues" dxfId="405" priority="38"/>
  </conditionalFormatting>
  <conditionalFormatting sqref="B1219:B1223">
    <cfRule type="duplicateValues" dxfId="404" priority="37"/>
  </conditionalFormatting>
  <conditionalFormatting sqref="B1248:B1253">
    <cfRule type="duplicateValues" dxfId="403" priority="36"/>
  </conditionalFormatting>
  <conditionalFormatting sqref="B1254:B1258">
    <cfRule type="duplicateValues" dxfId="402" priority="35"/>
  </conditionalFormatting>
  <conditionalFormatting sqref="B1283:B1288">
    <cfRule type="duplicateValues" dxfId="401" priority="34"/>
  </conditionalFormatting>
  <conditionalFormatting sqref="B1289:B1293">
    <cfRule type="duplicateValues" dxfId="400" priority="33"/>
  </conditionalFormatting>
  <conditionalFormatting sqref="B1318:B1323">
    <cfRule type="duplicateValues" dxfId="399" priority="32"/>
  </conditionalFormatting>
  <conditionalFormatting sqref="B1324:B1328">
    <cfRule type="duplicateValues" dxfId="398" priority="31"/>
  </conditionalFormatting>
  <conditionalFormatting sqref="B1353:B1358">
    <cfRule type="duplicateValues" dxfId="397" priority="30"/>
  </conditionalFormatting>
  <conditionalFormatting sqref="B1359:B1363">
    <cfRule type="duplicateValues" dxfId="396" priority="29"/>
  </conditionalFormatting>
  <conditionalFormatting sqref="B1388:B1393">
    <cfRule type="duplicateValues" dxfId="395" priority="28"/>
  </conditionalFormatting>
  <conditionalFormatting sqref="B1394:B1398">
    <cfRule type="duplicateValues" dxfId="394" priority="27"/>
  </conditionalFormatting>
  <conditionalFormatting sqref="B1423:B1428">
    <cfRule type="duplicateValues" dxfId="393" priority="26"/>
  </conditionalFormatting>
  <conditionalFormatting sqref="B1429:B1433">
    <cfRule type="duplicateValues" dxfId="392" priority="25"/>
  </conditionalFormatting>
  <conditionalFormatting sqref="B1435:B1457">
    <cfRule type="duplicateValues" dxfId="391" priority="178"/>
  </conditionalFormatting>
  <conditionalFormatting sqref="B1458:B1463">
    <cfRule type="duplicateValues" dxfId="390" priority="24"/>
  </conditionalFormatting>
  <conditionalFormatting sqref="B1464:B1468">
    <cfRule type="duplicateValues" dxfId="389" priority="23"/>
  </conditionalFormatting>
  <conditionalFormatting sqref="B1469">
    <cfRule type="duplicateValues" dxfId="388" priority="177"/>
  </conditionalFormatting>
  <conditionalFormatting sqref="B1470:B1492">
    <cfRule type="duplicateValues" dxfId="387" priority="172"/>
  </conditionalFormatting>
  <conditionalFormatting sqref="B1493:B1498">
    <cfRule type="duplicateValues" dxfId="386" priority="22"/>
  </conditionalFormatting>
  <conditionalFormatting sqref="B1499:B1503">
    <cfRule type="duplicateValues" dxfId="385" priority="21"/>
  </conditionalFormatting>
  <conditionalFormatting sqref="B1504">
    <cfRule type="duplicateValues" dxfId="384" priority="171"/>
  </conditionalFormatting>
  <conditionalFormatting sqref="B1505:B1527">
    <cfRule type="duplicateValues" dxfId="383" priority="166"/>
  </conditionalFormatting>
  <conditionalFormatting sqref="B1528:B1533">
    <cfRule type="duplicateValues" dxfId="382" priority="20"/>
  </conditionalFormatting>
  <conditionalFormatting sqref="B1534:B1538">
    <cfRule type="duplicateValues" dxfId="381" priority="19"/>
  </conditionalFormatting>
  <conditionalFormatting sqref="B1539">
    <cfRule type="duplicateValues" dxfId="380" priority="165"/>
  </conditionalFormatting>
  <conditionalFormatting sqref="B1540:B1562">
    <cfRule type="duplicateValues" dxfId="379" priority="159"/>
  </conditionalFormatting>
  <conditionalFormatting sqref="B1563:B1568">
    <cfRule type="duplicateValues" dxfId="378" priority="18"/>
  </conditionalFormatting>
  <conditionalFormatting sqref="B1569:B1573">
    <cfRule type="duplicateValues" dxfId="377" priority="17"/>
  </conditionalFormatting>
  <conditionalFormatting sqref="B1574">
    <cfRule type="duplicateValues" dxfId="376" priority="158"/>
  </conditionalFormatting>
  <conditionalFormatting sqref="B1575:B1597">
    <cfRule type="duplicateValues" dxfId="375" priority="153"/>
  </conditionalFormatting>
  <conditionalFormatting sqref="B1598:B1603">
    <cfRule type="duplicateValues" dxfId="374" priority="16"/>
  </conditionalFormatting>
  <conditionalFormatting sqref="B1604:B1608">
    <cfRule type="duplicateValues" dxfId="373" priority="15"/>
  </conditionalFormatting>
  <conditionalFormatting sqref="B1609">
    <cfRule type="duplicateValues" dxfId="372" priority="152"/>
  </conditionalFormatting>
  <conditionalFormatting sqref="B1610:B1632">
    <cfRule type="duplicateValues" dxfId="371" priority="147"/>
  </conditionalFormatting>
  <conditionalFormatting sqref="B1633:B1638">
    <cfRule type="duplicateValues" dxfId="370" priority="14"/>
  </conditionalFormatting>
  <conditionalFormatting sqref="B1639:B1643">
    <cfRule type="duplicateValues" dxfId="369" priority="13"/>
  </conditionalFormatting>
  <conditionalFormatting sqref="B1644:B1650">
    <cfRule type="duplicateValues" dxfId="368" priority="146"/>
  </conditionalFormatting>
  <conditionalFormatting sqref="B1651:B1673">
    <cfRule type="duplicateValues" dxfId="367" priority="140"/>
  </conditionalFormatting>
  <conditionalFormatting sqref="B1674:B1679">
    <cfRule type="duplicateValues" dxfId="366" priority="12"/>
  </conditionalFormatting>
  <conditionalFormatting sqref="B1680:B1684">
    <cfRule type="duplicateValues" dxfId="365" priority="11"/>
  </conditionalFormatting>
  <conditionalFormatting sqref="B1685">
    <cfRule type="duplicateValues" dxfId="364" priority="139"/>
  </conditionalFormatting>
  <conditionalFormatting sqref="B1686:B1708">
    <cfRule type="duplicateValues" dxfId="363" priority="134"/>
  </conditionalFormatting>
  <conditionalFormatting sqref="B1709:B1714">
    <cfRule type="duplicateValues" dxfId="362" priority="10"/>
  </conditionalFormatting>
  <conditionalFormatting sqref="B1715:B1719">
    <cfRule type="duplicateValues" dxfId="361" priority="9"/>
  </conditionalFormatting>
  <conditionalFormatting sqref="B1720">
    <cfRule type="duplicateValues" dxfId="360" priority="133"/>
  </conditionalFormatting>
  <conditionalFormatting sqref="B1721:B1743">
    <cfRule type="duplicateValues" dxfId="359" priority="128"/>
  </conditionalFormatting>
  <conditionalFormatting sqref="B1744:B1749">
    <cfRule type="duplicateValues" dxfId="358" priority="8"/>
  </conditionalFormatting>
  <conditionalFormatting sqref="B1750:B1754">
    <cfRule type="duplicateValues" dxfId="357" priority="7"/>
  </conditionalFormatting>
  <conditionalFormatting sqref="B1755">
    <cfRule type="duplicateValues" dxfId="356" priority="127"/>
  </conditionalFormatting>
  <conditionalFormatting sqref="B1756:B1778">
    <cfRule type="duplicateValues" dxfId="355" priority="122"/>
  </conditionalFormatting>
  <conditionalFormatting sqref="B1779:B1784">
    <cfRule type="duplicateValues" dxfId="354" priority="6"/>
  </conditionalFormatting>
  <conditionalFormatting sqref="B1785:B1789">
    <cfRule type="duplicateValues" dxfId="353" priority="5"/>
  </conditionalFormatting>
  <conditionalFormatting sqref="B1790">
    <cfRule type="duplicateValues" dxfId="352" priority="121"/>
  </conditionalFormatting>
  <conditionalFormatting sqref="B1791:B1813">
    <cfRule type="duplicateValues" dxfId="351" priority="116"/>
  </conditionalFormatting>
  <conditionalFormatting sqref="B1814:B1819">
    <cfRule type="duplicateValues" dxfId="350" priority="4"/>
  </conditionalFormatting>
  <conditionalFormatting sqref="B1820:B1824">
    <cfRule type="duplicateValues" dxfId="349" priority="3"/>
  </conditionalFormatting>
  <conditionalFormatting sqref="B1825">
    <cfRule type="duplicateValues" dxfId="348" priority="115"/>
  </conditionalFormatting>
  <conditionalFormatting sqref="B1826:B1848">
    <cfRule type="duplicateValues" dxfId="347" priority="110"/>
  </conditionalFormatting>
  <conditionalFormatting sqref="B1849:B1854">
    <cfRule type="duplicateValues" dxfId="346" priority="2"/>
  </conditionalFormatting>
  <conditionalFormatting sqref="B1855:B1859">
    <cfRule type="duplicateValues" dxfId="345" priority="1"/>
  </conditionalFormatting>
  <conditionalFormatting sqref="B1860">
    <cfRule type="duplicateValues" dxfId="344" priority="109"/>
  </conditionalFormatting>
  <conditionalFormatting sqref="C1:C30 C37:C65 C71:C99 A1:A104">
    <cfRule type="duplicateValues" dxfId="343" priority="195"/>
  </conditionalFormatting>
  <conditionalFormatting sqref="C31">
    <cfRule type="duplicateValues" dxfId="342" priority="191"/>
  </conditionalFormatting>
  <conditionalFormatting sqref="C32">
    <cfRule type="duplicateValues" dxfId="341" priority="192"/>
  </conditionalFormatting>
  <conditionalFormatting sqref="C33">
    <cfRule type="duplicateValues" dxfId="340" priority="190"/>
  </conditionalFormatting>
  <conditionalFormatting sqref="C34:C36">
    <cfRule type="duplicateValues" dxfId="339" priority="189"/>
  </conditionalFormatting>
  <conditionalFormatting sqref="C66">
    <cfRule type="duplicateValues" dxfId="338" priority="187"/>
  </conditionalFormatting>
  <conditionalFormatting sqref="C67">
    <cfRule type="duplicateValues" dxfId="337" priority="196"/>
  </conditionalFormatting>
  <conditionalFormatting sqref="C68">
    <cfRule type="duplicateValues" dxfId="336" priority="186"/>
  </conditionalFormatting>
  <conditionalFormatting sqref="C69:C70">
    <cfRule type="duplicateValues" dxfId="335" priority="185"/>
  </conditionalFormatting>
  <conditionalFormatting sqref="C100">
    <cfRule type="duplicateValues" dxfId="334" priority="182"/>
  </conditionalFormatting>
  <conditionalFormatting sqref="C101">
    <cfRule type="duplicateValues" dxfId="333" priority="184"/>
  </conditionalFormatting>
  <conditionalFormatting sqref="C102">
    <cfRule type="duplicateValues" dxfId="332" priority="181"/>
  </conditionalFormatting>
  <conditionalFormatting sqref="C103:C104">
    <cfRule type="duplicateValues" dxfId="331" priority="180"/>
  </conditionalFormatting>
  <conditionalFormatting sqref="C1435:C1463 C1470:C1498 C1505:C1533 A1435:A1539">
    <cfRule type="duplicateValues" dxfId="330" priority="179"/>
  </conditionalFormatting>
  <conditionalFormatting sqref="C1464">
    <cfRule type="duplicateValues" dxfId="329" priority="175"/>
  </conditionalFormatting>
  <conditionalFormatting sqref="C1465 C1469">
    <cfRule type="duplicateValues" dxfId="328" priority="176"/>
  </conditionalFormatting>
  <conditionalFormatting sqref="C1466">
    <cfRule type="duplicateValues" dxfId="327" priority="174"/>
  </conditionalFormatting>
  <conditionalFormatting sqref="C1467:C1468">
    <cfRule type="duplicateValues" dxfId="326" priority="173"/>
  </conditionalFormatting>
  <conditionalFormatting sqref="C1499">
    <cfRule type="duplicateValues" dxfId="325" priority="169"/>
  </conditionalFormatting>
  <conditionalFormatting sqref="C1500 C1504">
    <cfRule type="duplicateValues" dxfId="324" priority="170"/>
  </conditionalFormatting>
  <conditionalFormatting sqref="C1501">
    <cfRule type="duplicateValues" dxfId="323" priority="168"/>
  </conditionalFormatting>
  <conditionalFormatting sqref="C1502:C1503">
    <cfRule type="duplicateValues" dxfId="322" priority="167"/>
  </conditionalFormatting>
  <conditionalFormatting sqref="C1534">
    <cfRule type="duplicateValues" dxfId="321" priority="163"/>
  </conditionalFormatting>
  <conditionalFormatting sqref="C1535 C1539">
    <cfRule type="duplicateValues" dxfId="320" priority="164"/>
  </conditionalFormatting>
  <conditionalFormatting sqref="C1536">
    <cfRule type="duplicateValues" dxfId="319" priority="162"/>
  </conditionalFormatting>
  <conditionalFormatting sqref="C1537:C1538">
    <cfRule type="duplicateValues" dxfId="318" priority="161"/>
  </conditionalFormatting>
  <conditionalFormatting sqref="C1540:C1568 C1575:C1603 C1610:C1638 A1540:A1650">
    <cfRule type="duplicateValues" dxfId="317" priority="160"/>
  </conditionalFormatting>
  <conditionalFormatting sqref="C1569">
    <cfRule type="duplicateValues" dxfId="316" priority="156"/>
  </conditionalFormatting>
  <conditionalFormatting sqref="C1570 C1574">
    <cfRule type="duplicateValues" dxfId="315" priority="157"/>
  </conditionalFormatting>
  <conditionalFormatting sqref="C1571">
    <cfRule type="duplicateValues" dxfId="314" priority="155"/>
  </conditionalFormatting>
  <conditionalFormatting sqref="C1572:C1573">
    <cfRule type="duplicateValues" dxfId="313" priority="154"/>
  </conditionalFormatting>
  <conditionalFormatting sqref="C1604">
    <cfRule type="duplicateValues" dxfId="312" priority="150"/>
  </conditionalFormatting>
  <conditionalFormatting sqref="C1605 C1609">
    <cfRule type="duplicateValues" dxfId="311" priority="151"/>
  </conditionalFormatting>
  <conditionalFormatting sqref="C1606">
    <cfRule type="duplicateValues" dxfId="310" priority="149"/>
  </conditionalFormatting>
  <conditionalFormatting sqref="C1607:C1608">
    <cfRule type="duplicateValues" dxfId="309" priority="148"/>
  </conditionalFormatting>
  <conditionalFormatting sqref="C1639">
    <cfRule type="duplicateValues" dxfId="308" priority="144"/>
  </conditionalFormatting>
  <conditionalFormatting sqref="C1640 C1644:C1650">
    <cfRule type="duplicateValues" dxfId="307" priority="145"/>
  </conditionalFormatting>
  <conditionalFormatting sqref="C1641">
    <cfRule type="duplicateValues" dxfId="306" priority="143"/>
  </conditionalFormatting>
  <conditionalFormatting sqref="C1642:C1643">
    <cfRule type="duplicateValues" dxfId="305" priority="142"/>
  </conditionalFormatting>
  <conditionalFormatting sqref="C1651:C1679 C1686:C1714 C1721:C1749 C1756:C1784 C1791:C1819 C1826:C1854 A1651:A1860">
    <cfRule type="duplicateValues" dxfId="304" priority="141"/>
  </conditionalFormatting>
  <conditionalFormatting sqref="C1680">
    <cfRule type="duplicateValues" dxfId="303" priority="137"/>
  </conditionalFormatting>
  <conditionalFormatting sqref="C1681 C1685">
    <cfRule type="duplicateValues" dxfId="302" priority="138"/>
  </conditionalFormatting>
  <conditionalFormatting sqref="C1682">
    <cfRule type="duplicateValues" dxfId="301" priority="136"/>
  </conditionalFormatting>
  <conditionalFormatting sqref="C1683:C1684">
    <cfRule type="duplicateValues" dxfId="300" priority="135"/>
  </conditionalFormatting>
  <conditionalFormatting sqref="C1715">
    <cfRule type="duplicateValues" dxfId="299" priority="131"/>
  </conditionalFormatting>
  <conditionalFormatting sqref="C1716 C1720">
    <cfRule type="duplicateValues" dxfId="298" priority="132"/>
  </conditionalFormatting>
  <conditionalFormatting sqref="C1717">
    <cfRule type="duplicateValues" dxfId="297" priority="130"/>
  </conditionalFormatting>
  <conditionalFormatting sqref="C1718:C1719">
    <cfRule type="duplicateValues" dxfId="296" priority="129"/>
  </conditionalFormatting>
  <conditionalFormatting sqref="C1750">
    <cfRule type="duplicateValues" dxfId="295" priority="125"/>
  </conditionalFormatting>
  <conditionalFormatting sqref="C1751 C1755">
    <cfRule type="duplicateValues" dxfId="294" priority="126"/>
  </conditionalFormatting>
  <conditionalFormatting sqref="C1752">
    <cfRule type="duplicateValues" dxfId="293" priority="124"/>
  </conditionalFormatting>
  <conditionalFormatting sqref="C1753:C1754">
    <cfRule type="duplicateValues" dxfId="292" priority="123"/>
  </conditionalFormatting>
  <conditionalFormatting sqref="C1785">
    <cfRule type="duplicateValues" dxfId="291" priority="119"/>
  </conditionalFormatting>
  <conditionalFormatting sqref="C1786 C1790">
    <cfRule type="duplicateValues" dxfId="290" priority="120"/>
  </conditionalFormatting>
  <conditionalFormatting sqref="C1787">
    <cfRule type="duplicateValues" dxfId="289" priority="118"/>
  </conditionalFormatting>
  <conditionalFormatting sqref="C1788:C1789">
    <cfRule type="duplicateValues" dxfId="288" priority="117"/>
  </conditionalFormatting>
  <conditionalFormatting sqref="C1820">
    <cfRule type="duplicateValues" dxfId="287" priority="113"/>
  </conditionalFormatting>
  <conditionalFormatting sqref="C1821 C1825">
    <cfRule type="duplicateValues" dxfId="286" priority="114"/>
  </conditionalFormatting>
  <conditionalFormatting sqref="C1822">
    <cfRule type="duplicateValues" dxfId="285" priority="112"/>
  </conditionalFormatting>
  <conditionalFormatting sqref="C1823:C1824">
    <cfRule type="duplicateValues" dxfId="284" priority="111"/>
  </conditionalFormatting>
  <conditionalFormatting sqref="C1855">
    <cfRule type="duplicateValues" dxfId="283" priority="107"/>
  </conditionalFormatting>
  <conditionalFormatting sqref="C1856 C1860">
    <cfRule type="duplicateValues" dxfId="282" priority="108"/>
  </conditionalFormatting>
  <conditionalFormatting sqref="C1857">
    <cfRule type="duplicateValues" dxfId="281" priority="106"/>
  </conditionalFormatting>
  <conditionalFormatting sqref="C1858:C1859">
    <cfRule type="duplicateValues" dxfId="280" priority="105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4E6D-2428-458C-B4CC-22C2E3FB469E}">
  <dimension ref="A1:AG1862"/>
  <sheetViews>
    <sheetView tabSelected="1" topLeftCell="A1582" workbookViewId="0">
      <selection activeCell="H1676" sqref="H1676"/>
    </sheetView>
  </sheetViews>
  <sheetFormatPr defaultRowHeight="15" x14ac:dyDescent="0.25"/>
  <sheetData>
    <row r="1" spans="1:33" ht="36" x14ac:dyDescent="0.25">
      <c r="A1" s="817" t="s">
        <v>294</v>
      </c>
      <c r="B1" s="818" t="s">
        <v>931</v>
      </c>
      <c r="C1" s="818" t="s">
        <v>780</v>
      </c>
      <c r="D1" s="819" t="s">
        <v>781</v>
      </c>
      <c r="E1" s="820" t="s">
        <v>932</v>
      </c>
      <c r="F1" s="592" t="s">
        <v>933</v>
      </c>
      <c r="G1" s="592" t="s">
        <v>934</v>
      </c>
      <c r="H1" s="592" t="s">
        <v>935</v>
      </c>
      <c r="I1" s="592" t="s">
        <v>936</v>
      </c>
      <c r="J1" s="821" t="s">
        <v>937</v>
      </c>
      <c r="K1" s="821" t="s">
        <v>938</v>
      </c>
      <c r="L1" s="821" t="s">
        <v>939</v>
      </c>
      <c r="M1" s="821" t="s">
        <v>940</v>
      </c>
      <c r="N1" s="592" t="s">
        <v>941</v>
      </c>
      <c r="O1" s="822" t="s">
        <v>942</v>
      </c>
      <c r="P1" s="818" t="s">
        <v>610</v>
      </c>
      <c r="Q1" s="818" t="s">
        <v>832</v>
      </c>
      <c r="R1" s="818" t="s">
        <v>441</v>
      </c>
      <c r="S1" s="818" t="s">
        <v>616</v>
      </c>
      <c r="T1" s="823" t="s">
        <v>292</v>
      </c>
      <c r="U1" s="823" t="s">
        <v>785</v>
      </c>
      <c r="V1" s="824" t="s">
        <v>943</v>
      </c>
      <c r="W1" s="824" t="s">
        <v>944</v>
      </c>
      <c r="X1" s="824" t="s">
        <v>945</v>
      </c>
      <c r="Y1" s="823" t="s">
        <v>946</v>
      </c>
      <c r="Z1" s="823" t="s">
        <v>521</v>
      </c>
      <c r="AA1" s="823" t="s">
        <v>696</v>
      </c>
      <c r="AB1" s="825" t="s">
        <v>706</v>
      </c>
      <c r="AC1" s="826" t="s">
        <v>697</v>
      </c>
      <c r="AD1" s="827" t="s">
        <v>1</v>
      </c>
      <c r="AE1" s="828" t="s">
        <v>947</v>
      </c>
      <c r="AF1" s="829" t="s">
        <v>948</v>
      </c>
      <c r="AG1" s="829" t="s">
        <v>949</v>
      </c>
    </row>
    <row r="2" spans="1:33" x14ac:dyDescent="0.25">
      <c r="A2" s="830">
        <v>1</v>
      </c>
      <c r="B2" s="831" t="s">
        <v>526</v>
      </c>
      <c r="C2" s="830">
        <v>11212</v>
      </c>
      <c r="D2" s="832"/>
      <c r="E2" s="833">
        <f>VLOOKUP(B2,[1]TQT_MASTER!B:O,13,0)</f>
        <v>44566</v>
      </c>
      <c r="F2" s="834" t="str">
        <f>VLOOKUP(B2,[1]TQT_MASTER!B:O,4,0)</f>
        <v>Engineer, Water Asset Performance</v>
      </c>
      <c r="G2" s="834" t="str">
        <f>VLOOKUP(B2,[1]TQT_MASTER!B:O,3,0)</f>
        <v>Engineer</v>
      </c>
      <c r="H2" s="834">
        <f>VLOOKUP(B2,[1]TQT_MASTER!B:O,6,0)</f>
        <v>200662</v>
      </c>
      <c r="I2" s="834" t="str">
        <f>VLOOKUP(B2,[1]TQT_MASTER!B:O,5,0)</f>
        <v>Benjamin Redwood</v>
      </c>
      <c r="J2" s="834" t="str">
        <f>VLOOKUP(B2,[1]TQT_MASTER!B:O,7,0)</f>
        <v>TQT - Asset Management</v>
      </c>
      <c r="K2" s="834" t="str">
        <f>VLOOKUP(B2,[1]TQT_MASTER!B:O,8,0)</f>
        <v>TQT - Chief Operating Office</v>
      </c>
      <c r="L2" s="834" t="str">
        <f>VLOOKUP(B2,[1]TQT_MASTER!B:O,9,0)</f>
        <v>Asset Management - COO</v>
      </c>
      <c r="M2" s="834" t="str">
        <f>VLOOKUP(B2,[1]TQT_MASTER!B:O,10,0)</f>
        <v>TRANSCO - Water Asset Strategy &amp; Performance - COO</v>
      </c>
      <c r="N2" s="835">
        <f>VLOOKUP(B2,[1]TQT_MASTER!B:O,11,0)</f>
        <v>22312</v>
      </c>
      <c r="O2" s="833">
        <f>VLOOKUP(B2,[1]TQT_MASTER!B:O,14,0)</f>
        <v>46387</v>
      </c>
      <c r="P2" s="834" t="s">
        <v>611</v>
      </c>
      <c r="Q2" s="834" t="s">
        <v>846</v>
      </c>
      <c r="R2" s="834" t="s">
        <v>612</v>
      </c>
      <c r="S2" s="834"/>
      <c r="T2" s="830" t="s">
        <v>304</v>
      </c>
      <c r="U2" s="834" t="s">
        <v>305</v>
      </c>
      <c r="V2" s="836">
        <v>44566</v>
      </c>
      <c r="W2" s="836">
        <v>45170</v>
      </c>
      <c r="X2" s="836">
        <v>46265</v>
      </c>
      <c r="Y2" s="837">
        <v>3.0027397260273974</v>
      </c>
      <c r="Z2" s="838">
        <f ca="1">IF(N2="","",DATEDIF(IF(ISNUMBER(N2),N2,DATE(IF(VALUE(RIGHT(N2,LEN(N2)-FIND("/",N2,FIND("/",N2)+1)))&lt;30,2000,1900)+VALUE(RIGHT(N2,LEN(N2)-FIND("/",N2,FIND("/",N2)+1))),VALUE(LEFT(N2,FIND("/",N2)-1)),VALUE(MID(N2,FIND("/",N2)+1,FIND("/",N2,FIND("/",N2)+1)-FIND("/",N2)-1)))),TODAY(),"Y"))</f>
        <v>65</v>
      </c>
      <c r="AA2" s="839" t="s">
        <v>600</v>
      </c>
      <c r="AB2" s="840">
        <v>33988.5</v>
      </c>
      <c r="AC2" s="841">
        <v>46143</v>
      </c>
      <c r="AD2" s="842" t="s">
        <v>777</v>
      </c>
      <c r="AE2" s="843" t="str">
        <f ca="1">IF(OR(Z2="",NOT(ISNUMBER(Z2))),"",LOOKUP(Z2,{0,16,21,26,31,36,41,46,51,56,60,66},{"[0-15]","[16-20]","[21-25]","[26-30]","[31-35]","[36-40]","[41-45]","[46-50]","[51-55]","[56-59]","[60-65]","[66-99]"}))</f>
        <v>[60-65]</v>
      </c>
      <c r="AF2" s="839" t="str">
        <f>IF(OR(V2="",X2=""),"",IF(YEARFRAC(V2,X2,1)&lt;1,"0-1 years",IF(YEARFRAC(V2,X2,1)&lt;2,"1-2 years",IF(YEARFRAC(V2,X2,1)&lt;3,"2-3 years","3+ years"))))</f>
        <v>3+ years</v>
      </c>
      <c r="AG2" s="839" t="str">
        <f ca="1">IF(O2="","",IF(O2&lt;TODAY(),"Expired",IF(O2&lt;=TODAY()+30,"Within 30 Days",IF(O2&lt;=TODAY()+60,"Within 60 Days",IF(O2&lt;=TODAY()+90,"Within 90 Days","Over 90 Days")))))</f>
        <v>Over 90 Days</v>
      </c>
    </row>
    <row r="3" spans="1:33" x14ac:dyDescent="0.25">
      <c r="A3" s="830">
        <v>2</v>
      </c>
      <c r="B3" s="831" t="s">
        <v>537</v>
      </c>
      <c r="C3" s="830">
        <v>11213</v>
      </c>
      <c r="D3" s="832"/>
      <c r="E3" s="833">
        <f>VLOOKUP(B3,[1]TQT_MASTER!B:O,13,0)</f>
        <v>44571</v>
      </c>
      <c r="F3" s="834" t="str">
        <f>VLOOKUP(B3,[1]TQT_MASTER!B:O,4,0)</f>
        <v>Technical Advisor</v>
      </c>
      <c r="G3" s="834" t="str">
        <f>VLOOKUP(B3,[1]TQT_MASTER!B:O,3,0)</f>
        <v>Advisor</v>
      </c>
      <c r="H3" s="834">
        <f>VLOOKUP(B3,[1]TQT_MASTER!B:O,6,0)</f>
        <v>10924</v>
      </c>
      <c r="I3" s="834" t="str">
        <f>VLOOKUP(B3,[1]TQT_MASTER!B:O,5,0)</f>
        <v>Bruce</v>
      </c>
      <c r="J3" s="834" t="str">
        <f>VLOOKUP(B3,[1]TQT_MASTER!B:O,7,0)</f>
        <v>TQT - Chief Operating Office</v>
      </c>
      <c r="K3" s="834" t="str">
        <f>VLOOKUP(B3,[1]TQT_MASTER!B:O,8,0)</f>
        <v>TQT - Chief Operating Office</v>
      </c>
      <c r="L3" s="834" t="str">
        <f>VLOOKUP(B3,[1]TQT_MASTER!B:O,9,0)</f>
        <v>Asset Management - COO</v>
      </c>
      <c r="M3" s="834" t="str">
        <f>VLOOKUP(B3,[1]TQT_MASTER!B:O,10,0)</f>
        <v>TRANSCO - Power Asset Management - COO</v>
      </c>
      <c r="N3" s="835">
        <f>VLOOKUP(B3,[1]TQT_MASTER!B:O,11,0)</f>
        <v>21098</v>
      </c>
      <c r="O3" s="833">
        <f>VLOOKUP(B3,[1]TQT_MASTER!B:O,14,0)</f>
        <v>46387</v>
      </c>
      <c r="P3" s="834" t="s">
        <v>611</v>
      </c>
      <c r="Q3" s="834" t="s">
        <v>846</v>
      </c>
      <c r="R3" s="834" t="s">
        <v>612</v>
      </c>
      <c r="S3" s="834" t="s">
        <v>616</v>
      </c>
      <c r="T3" s="830" t="s">
        <v>304</v>
      </c>
      <c r="U3" s="834" t="s">
        <v>309</v>
      </c>
      <c r="V3" s="836">
        <v>44571</v>
      </c>
      <c r="W3" s="836">
        <v>45170</v>
      </c>
      <c r="X3" s="836">
        <v>46265</v>
      </c>
      <c r="Y3" s="837">
        <v>3.0027397260273974</v>
      </c>
      <c r="Z3" s="838">
        <f t="shared" ref="Z3:Z66" ca="1" si="0">IF(N3="","",DATEDIF(IF(ISNUMBER(N3),N3,DATE(IF(VALUE(RIGHT(N3,LEN(N3)-FIND("/",N3,FIND("/",N3)+1)))&lt;30,2000,1900)+VALUE(RIGHT(N3,LEN(N3)-FIND("/",N3,FIND("/",N3)+1))),VALUE(LEFT(N3,FIND("/",N3)-1)),VALUE(MID(N3,FIND("/",N3)+1,FIND("/",N3,FIND("/",N3)+1)-FIND("/",N3)-1)))),TODAY(),"Y"))</f>
        <v>68</v>
      </c>
      <c r="AA3" s="839" t="s">
        <v>600</v>
      </c>
      <c r="AB3" s="840">
        <v>55116.6</v>
      </c>
      <c r="AC3" s="841">
        <v>46143</v>
      </c>
      <c r="AD3" s="842" t="s">
        <v>777</v>
      </c>
      <c r="AE3" s="843" t="str">
        <f ca="1">IF(OR(Z3="",NOT(ISNUMBER(Z3))),"",LOOKUP(Z3,{0,16,21,26,31,36,41,46,51,56,60,66},{"[0-15]","[16-20]","[21-25]","[26-30]","[31-35]","[36-40]","[41-45]","[46-50]","[51-55]","[56-59]","[60-65]","[66-99]"}))</f>
        <v>[66-99]</v>
      </c>
      <c r="AF3" s="839" t="str">
        <f t="shared" ref="AF3:AF66" si="1">IF(OR(V3="",X3=""),"",IF(YEARFRAC(V3,X3,1)&lt;1,"0-1 years",IF(YEARFRAC(V3,X3,1)&lt;2,"1-2 years",IF(YEARFRAC(V3,X3,1)&lt;3,"2-3 years","3+ years"))))</f>
        <v>3+ years</v>
      </c>
      <c r="AG3" s="839" t="str">
        <f t="shared" ref="AG3:AG66" ca="1" si="2">IF(O3="","",IF(O3&lt;TODAY(),"Expired",IF(O3&lt;=TODAY()+30,"Within 30 Days",IF(O3&lt;=TODAY()+60,"Within 60 Days",IF(O3&lt;=TODAY()+90,"Within 90 Days","Over 90 Days")))))</f>
        <v>Over 90 Days</v>
      </c>
    </row>
    <row r="4" spans="1:33" x14ac:dyDescent="0.25">
      <c r="A4" s="830">
        <v>3</v>
      </c>
      <c r="B4" s="830" t="s">
        <v>310</v>
      </c>
      <c r="C4" s="830">
        <v>11215</v>
      </c>
      <c r="D4" s="832"/>
      <c r="E4" s="844">
        <v>44571</v>
      </c>
      <c r="F4" s="834" t="s">
        <v>312</v>
      </c>
      <c r="G4" s="834" t="s">
        <v>312</v>
      </c>
      <c r="H4" s="834"/>
      <c r="I4" s="834"/>
      <c r="J4" s="845"/>
      <c r="K4" s="845" t="s">
        <v>905</v>
      </c>
      <c r="L4" s="834"/>
      <c r="M4" s="834"/>
      <c r="N4" s="835">
        <v>20821</v>
      </c>
      <c r="O4" s="833">
        <v>46203</v>
      </c>
      <c r="P4" s="834" t="s">
        <v>611</v>
      </c>
      <c r="Q4" s="834" t="s">
        <v>846</v>
      </c>
      <c r="R4" s="834" t="s">
        <v>612</v>
      </c>
      <c r="S4" s="834"/>
      <c r="T4" s="830" t="s">
        <v>304</v>
      </c>
      <c r="U4" s="834" t="s">
        <v>305</v>
      </c>
      <c r="V4" s="836">
        <v>44571</v>
      </c>
      <c r="W4" s="836">
        <v>46203</v>
      </c>
      <c r="X4" s="836">
        <v>46265</v>
      </c>
      <c r="Y4" s="837">
        <v>3.0027397260273974</v>
      </c>
      <c r="Z4" s="838">
        <f t="shared" ca="1" si="0"/>
        <v>69</v>
      </c>
      <c r="AA4" s="839" t="s">
        <v>600</v>
      </c>
      <c r="AB4" s="840">
        <v>45390.45</v>
      </c>
      <c r="AC4" s="841">
        <v>46143</v>
      </c>
      <c r="AD4" s="842" t="s">
        <v>777</v>
      </c>
      <c r="AE4" s="843" t="str">
        <f ca="1">IF(OR(Z4="",NOT(ISNUMBER(Z4))),"",LOOKUP(Z4,{0,16,21,26,31,36,41,46,51,56,60,66},{"[0-15]","[16-20]","[21-25]","[26-30]","[31-35]","[36-40]","[41-45]","[46-50]","[51-55]","[56-59]","[60-65]","[66-99]"}))</f>
        <v>[66-99]</v>
      </c>
      <c r="AF4" s="839" t="str">
        <f t="shared" si="1"/>
        <v>3+ years</v>
      </c>
      <c r="AG4" s="839" t="str">
        <f t="shared" ca="1" si="2"/>
        <v>Expired</v>
      </c>
    </row>
    <row r="5" spans="1:33" x14ac:dyDescent="0.25">
      <c r="A5" s="830">
        <v>4</v>
      </c>
      <c r="B5" s="831" t="s">
        <v>527</v>
      </c>
      <c r="C5" s="830">
        <v>11216</v>
      </c>
      <c r="D5" s="832"/>
      <c r="E5" s="833">
        <f>VLOOKUP(B5,[1]TQT_MASTER!B:O,13,0)</f>
        <v>44571</v>
      </c>
      <c r="F5" s="834" t="str">
        <f>VLOOKUP(B5,[1]TQT_MASTER!B:O,4,0)</f>
        <v>Sr. Engineer, Infrastructure Coordination</v>
      </c>
      <c r="G5" s="834" t="str">
        <f>VLOOKUP(B5,[1]TQT_MASTER!B:O,3,0)</f>
        <v>Senior Engineer</v>
      </c>
      <c r="H5" s="834">
        <f>VLOOKUP(B5,[1]TQT_MASTER!B:O,6,0)</f>
        <v>11810</v>
      </c>
      <c r="I5" s="834" t="str">
        <f>VLOOKUP(B5,[1]TQT_MASTER!B:O,5,0)</f>
        <v>YOUSIF ABDUL RAHMAN AHMED MOHAMMED ALMARZOUQI</v>
      </c>
      <c r="J5" s="834" t="str">
        <f>VLOOKUP(B5,[1]TQT_MASTER!B:O,7,0)</f>
        <v>TQT - Asset Management</v>
      </c>
      <c r="K5" s="834" t="str">
        <f>VLOOKUP(B5,[1]TQT_MASTER!B:O,8,0)</f>
        <v>TQT - Chief Operating Office</v>
      </c>
      <c r="L5" s="834" t="str">
        <f>VLOOKUP(B5,[1]TQT_MASTER!B:O,9,0)</f>
        <v>Asset Management - COO</v>
      </c>
      <c r="M5" s="834" t="str">
        <f>VLOOKUP(B5,[1]TQT_MASTER!B:O,10,0)</f>
        <v>TRANSCO - Infrastructure Coordination &amp; Services - COO</v>
      </c>
      <c r="N5" s="835">
        <f>VLOOKUP(B5,[1]TQT_MASTER!B:O,11,0)</f>
        <v>21283</v>
      </c>
      <c r="O5" s="833">
        <f>VLOOKUP(B5,[1]TQT_MASTER!B:O,14,0)</f>
        <v>46387</v>
      </c>
      <c r="P5" s="834" t="s">
        <v>611</v>
      </c>
      <c r="Q5" s="834" t="s">
        <v>846</v>
      </c>
      <c r="R5" s="834" t="s">
        <v>612</v>
      </c>
      <c r="S5" s="834"/>
      <c r="T5" s="830" t="s">
        <v>304</v>
      </c>
      <c r="U5" s="834" t="s">
        <v>316</v>
      </c>
      <c r="V5" s="836">
        <v>44571</v>
      </c>
      <c r="W5" s="836">
        <v>45170</v>
      </c>
      <c r="X5" s="836">
        <v>46265</v>
      </c>
      <c r="Y5" s="837">
        <v>3.0027397260273974</v>
      </c>
      <c r="Z5" s="838">
        <f t="shared" ca="1" si="0"/>
        <v>68</v>
      </c>
      <c r="AA5" s="839" t="s">
        <v>600</v>
      </c>
      <c r="AB5" s="840">
        <v>47355</v>
      </c>
      <c r="AC5" s="841">
        <v>46143</v>
      </c>
      <c r="AD5" s="842" t="s">
        <v>777</v>
      </c>
      <c r="AE5" s="843" t="str">
        <f ca="1">IF(OR(Z5="",NOT(ISNUMBER(Z5))),"",LOOKUP(Z5,{0,16,21,26,31,36,41,46,51,56,60,66},{"[0-15]","[16-20]","[21-25]","[26-30]","[31-35]","[36-40]","[41-45]","[46-50]","[51-55]","[56-59]","[60-65]","[66-99]"}))</f>
        <v>[66-99]</v>
      </c>
      <c r="AF5" s="839" t="str">
        <f t="shared" si="1"/>
        <v>3+ years</v>
      </c>
      <c r="AG5" s="839" t="str">
        <f t="shared" ca="1" si="2"/>
        <v>Over 90 Days</v>
      </c>
    </row>
    <row r="6" spans="1:33" x14ac:dyDescent="0.25">
      <c r="A6" s="830">
        <v>5</v>
      </c>
      <c r="B6" s="831" t="s">
        <v>536</v>
      </c>
      <c r="C6" s="830">
        <v>11217</v>
      </c>
      <c r="D6" s="832"/>
      <c r="E6" s="833">
        <f>VLOOKUP(B6,[1]TQT_MASTER!B:O,13,0)</f>
        <v>44571</v>
      </c>
      <c r="F6" s="834" t="str">
        <f>VLOOKUP(B6,[1]TQT_MASTER!B:O,4,0)</f>
        <v>Sr. Technician, Surveying</v>
      </c>
      <c r="G6" s="834" t="str">
        <f>VLOOKUP(B6,[1]TQT_MASTER!B:O,3,0)</f>
        <v>Senior Technician</v>
      </c>
      <c r="H6" s="834">
        <f>VLOOKUP(B6,[1]TQT_MASTER!B:O,6,0)</f>
        <v>11810</v>
      </c>
      <c r="I6" s="834" t="str">
        <f>VLOOKUP(B6,[1]TQT_MASTER!B:O,5,0)</f>
        <v>YOUSIF ABDUL RAHMAN AHMED MOHAMMED ALMARZOUQI</v>
      </c>
      <c r="J6" s="834" t="str">
        <f>VLOOKUP(B6,[1]TQT_MASTER!B:O,7,0)</f>
        <v>TQT - Asset Management</v>
      </c>
      <c r="K6" s="834" t="str">
        <f>VLOOKUP(B6,[1]TQT_MASTER!B:O,8,0)</f>
        <v>TQT - Chief Operating Office</v>
      </c>
      <c r="L6" s="834" t="str">
        <f>VLOOKUP(B6,[1]TQT_MASTER!B:O,9,0)</f>
        <v>Asset Management - COO</v>
      </c>
      <c r="M6" s="834" t="str">
        <f>VLOOKUP(B6,[1]TQT_MASTER!B:O,10,0)</f>
        <v>TRANSCO - Infrastructure Coordination &amp; Services - COO</v>
      </c>
      <c r="N6" s="835">
        <f>VLOOKUP(B6,[1]TQT_MASTER!B:O,11,0)</f>
        <v>22277</v>
      </c>
      <c r="O6" s="833">
        <f>VLOOKUP(B6,[1]TQT_MASTER!B:O,14,0)</f>
        <v>46387</v>
      </c>
      <c r="P6" s="834" t="s">
        <v>611</v>
      </c>
      <c r="Q6" s="834" t="s">
        <v>846</v>
      </c>
      <c r="R6" s="834" t="s">
        <v>612</v>
      </c>
      <c r="S6" s="834" t="s">
        <v>616</v>
      </c>
      <c r="T6" s="830" t="s">
        <v>304</v>
      </c>
      <c r="U6" s="834" t="s">
        <v>309</v>
      </c>
      <c r="V6" s="836">
        <v>44571</v>
      </c>
      <c r="W6" s="836">
        <v>45170</v>
      </c>
      <c r="X6" s="836">
        <v>46265</v>
      </c>
      <c r="Y6" s="837">
        <v>3.0027397260273974</v>
      </c>
      <c r="Z6" s="838">
        <f t="shared" ca="1" si="0"/>
        <v>65</v>
      </c>
      <c r="AA6" s="839" t="s">
        <v>600</v>
      </c>
      <c r="AB6" s="840">
        <v>21750.75</v>
      </c>
      <c r="AC6" s="841">
        <v>46143</v>
      </c>
      <c r="AD6" s="842" t="s">
        <v>777</v>
      </c>
      <c r="AE6" s="843" t="str">
        <f ca="1">IF(OR(Z6="",NOT(ISNUMBER(Z6))),"",LOOKUP(Z6,{0,16,21,26,31,36,41,46,51,56,60,66},{"[0-15]","[16-20]","[21-25]","[26-30]","[31-35]","[36-40]","[41-45]","[46-50]","[51-55]","[56-59]","[60-65]","[66-99]"}))</f>
        <v>[60-65]</v>
      </c>
      <c r="AF6" s="839" t="str">
        <f t="shared" si="1"/>
        <v>3+ years</v>
      </c>
      <c r="AG6" s="839" t="str">
        <f t="shared" ca="1" si="2"/>
        <v>Over 90 Days</v>
      </c>
    </row>
    <row r="7" spans="1:33" x14ac:dyDescent="0.25">
      <c r="A7" s="830">
        <v>6</v>
      </c>
      <c r="B7" s="831" t="s">
        <v>531</v>
      </c>
      <c r="C7" s="830">
        <v>11219</v>
      </c>
      <c r="D7" s="832"/>
      <c r="E7" s="833">
        <f>VLOOKUP(B7,[1]TQT_MASTER!B:O,13,0)</f>
        <v>44571</v>
      </c>
      <c r="F7" s="834" t="str">
        <f>VLOOKUP(B7,[1]TQT_MASTER!B:O,4,0)</f>
        <v>Sr. Associate, Inventory</v>
      </c>
      <c r="G7" s="834" t="str">
        <f>VLOOKUP(B7,[1]TQT_MASTER!B:O,3,0)</f>
        <v>Senior Associate</v>
      </c>
      <c r="H7" s="834">
        <f>VLOOKUP(B7,[1]TQT_MASTER!B:O,6,0)</f>
        <v>11888</v>
      </c>
      <c r="I7" s="834" t="str">
        <f>VLOOKUP(B7,[1]TQT_MASTER!B:O,5,0)</f>
        <v>MOHAMED ALI MOHAMED A. FAISAL ALSHEHHI</v>
      </c>
      <c r="J7" s="834" t="str">
        <f>VLOOKUP(B7,[1]TQT_MASTER!B:O,7,0)</f>
        <v>TQT - Supply Chain</v>
      </c>
      <c r="K7" s="834" t="str">
        <f>VLOOKUP(B7,[1]TQT_MASTER!B:O,8,0)</f>
        <v>TQT - Chief Financial Office</v>
      </c>
      <c r="L7" s="834" t="str">
        <f>VLOOKUP(B7,[1]TQT_MASTER!B:O,9,0)</f>
        <v>Supply Chain - PSS</v>
      </c>
      <c r="M7" s="834" t="str">
        <f>VLOOKUP(B7,[1]TQT_MASTER!B:O,10,0)</f>
        <v>TRANSCO - Inventory Management - PSS</v>
      </c>
      <c r="N7" s="835">
        <f>VLOOKUP(B7,[1]TQT_MASTER!B:O,11,0)</f>
        <v>24080</v>
      </c>
      <c r="O7" s="833">
        <f>VLOOKUP(B7,[1]TQT_MASTER!B:O,14,0)</f>
        <v>46387</v>
      </c>
      <c r="P7" s="834" t="s">
        <v>611</v>
      </c>
      <c r="Q7" s="834" t="s">
        <v>846</v>
      </c>
      <c r="R7" s="834" t="s">
        <v>612</v>
      </c>
      <c r="S7" s="834" t="s">
        <v>619</v>
      </c>
      <c r="T7" s="830" t="s">
        <v>304</v>
      </c>
      <c r="U7" s="834" t="s">
        <v>305</v>
      </c>
      <c r="V7" s="836">
        <v>44571</v>
      </c>
      <c r="W7" s="836">
        <v>45170</v>
      </c>
      <c r="X7" s="836">
        <v>46265</v>
      </c>
      <c r="Y7" s="837">
        <v>3.0027397260273974</v>
      </c>
      <c r="Z7" s="838">
        <f t="shared" ca="1" si="0"/>
        <v>60</v>
      </c>
      <c r="AA7" s="839" t="s">
        <v>600</v>
      </c>
      <c r="AB7" s="840">
        <v>40461.75</v>
      </c>
      <c r="AC7" s="841">
        <v>46143</v>
      </c>
      <c r="AD7" s="842" t="s">
        <v>777</v>
      </c>
      <c r="AE7" s="843" t="str">
        <f ca="1">IF(OR(Z7="",NOT(ISNUMBER(Z7))),"",LOOKUP(Z7,{0,16,21,26,31,36,41,46,51,56,60,66},{"[0-15]","[16-20]","[21-25]","[26-30]","[31-35]","[36-40]","[41-45]","[46-50]","[51-55]","[56-59]","[60-65]","[66-99]"}))</f>
        <v>[60-65]</v>
      </c>
      <c r="AF7" s="839" t="str">
        <f t="shared" si="1"/>
        <v>3+ years</v>
      </c>
      <c r="AG7" s="839" t="str">
        <f t="shared" ca="1" si="2"/>
        <v>Over 90 Days</v>
      </c>
    </row>
    <row r="8" spans="1:33" x14ac:dyDescent="0.25">
      <c r="A8" s="830">
        <v>7</v>
      </c>
      <c r="B8" s="831" t="s">
        <v>530</v>
      </c>
      <c r="C8" s="830">
        <v>11220</v>
      </c>
      <c r="D8" s="832"/>
      <c r="E8" s="833">
        <f>VLOOKUP(B8,[1]TQT_MASTER!B:O,13,0)</f>
        <v>44571</v>
      </c>
      <c r="F8" s="834" t="str">
        <f>VLOOKUP(B8,[1]TQT_MASTER!B:O,4,0)</f>
        <v>Clerk, Driver</v>
      </c>
      <c r="G8" s="834" t="str">
        <f>VLOOKUP(B8,[1]TQT_MASTER!B:O,3,0)</f>
        <v>Clerk</v>
      </c>
      <c r="H8" s="834">
        <f>VLOOKUP(B8,[1]TQT_MASTER!B:O,6,0)</f>
        <v>11969</v>
      </c>
      <c r="I8" s="834" t="str">
        <f>VLOOKUP(B8,[1]TQT_MASTER!B:O,5,0)</f>
        <v>AHMED NASSER MOHAMMED NASSER AL SENANI</v>
      </c>
      <c r="J8" s="834" t="str">
        <f>VLOOKUP(B8,[1]TQT_MASTER!B:O,7,0)</f>
        <v>TQT - Support Services</v>
      </c>
      <c r="K8" s="834" t="str">
        <f>VLOOKUP(B8,[1]TQT_MASTER!B:O,8,0)</f>
        <v>TQT - Chief Corporate Services Office</v>
      </c>
      <c r="L8" s="834" t="str">
        <f>VLOOKUP(B8,[1]TQT_MASTER!B:O,9,0)</f>
        <v>Shared Services - PSS</v>
      </c>
      <c r="M8" s="834" t="str">
        <f>VLOOKUP(B8,[1]TQT_MASTER!B:O,10,0)</f>
        <v>TRANSCO - Transport - PSS</v>
      </c>
      <c r="N8" s="835">
        <f>VLOOKUP(B8,[1]TQT_MASTER!B:O,11,0)</f>
        <v>28284</v>
      </c>
      <c r="O8" s="833">
        <f>VLOOKUP(B8,[1]TQT_MASTER!B:O,14,0)</f>
        <v>46387</v>
      </c>
      <c r="P8" s="834" t="s">
        <v>611</v>
      </c>
      <c r="Q8" s="834" t="s">
        <v>846</v>
      </c>
      <c r="R8" s="834" t="s">
        <v>612</v>
      </c>
      <c r="S8" s="834" t="s">
        <v>621</v>
      </c>
      <c r="T8" s="830" t="s">
        <v>304</v>
      </c>
      <c r="U8" s="834" t="s">
        <v>329</v>
      </c>
      <c r="V8" s="836">
        <v>44571</v>
      </c>
      <c r="W8" s="836">
        <v>45170</v>
      </c>
      <c r="X8" s="836">
        <v>46265</v>
      </c>
      <c r="Y8" s="837">
        <v>3.0027397260273974</v>
      </c>
      <c r="Z8" s="838">
        <f t="shared" ca="1" si="0"/>
        <v>49</v>
      </c>
      <c r="AA8" s="839" t="s">
        <v>600</v>
      </c>
      <c r="AB8" s="840">
        <v>5587.7955000000002</v>
      </c>
      <c r="AC8" s="841">
        <v>46143</v>
      </c>
      <c r="AD8" s="842" t="s">
        <v>777</v>
      </c>
      <c r="AE8" s="843" t="str">
        <f ca="1">IF(OR(Z8="",NOT(ISNUMBER(Z8))),"",LOOKUP(Z8,{0,16,21,26,31,36,41,46,51,56,60,66},{"[0-15]","[16-20]","[21-25]","[26-30]","[31-35]","[36-40]","[41-45]","[46-50]","[51-55]","[56-59]","[60-65]","[66-99]"}))</f>
        <v>[46-50]</v>
      </c>
      <c r="AF8" s="839" t="str">
        <f t="shared" si="1"/>
        <v>3+ years</v>
      </c>
      <c r="AG8" s="839" t="str">
        <f t="shared" ca="1" si="2"/>
        <v>Over 90 Days</v>
      </c>
    </row>
    <row r="9" spans="1:33" x14ac:dyDescent="0.25">
      <c r="A9" s="830">
        <v>8</v>
      </c>
      <c r="B9" s="831" t="s">
        <v>524</v>
      </c>
      <c r="C9" s="830">
        <v>11224</v>
      </c>
      <c r="D9" s="832"/>
      <c r="E9" s="833">
        <f>VLOOKUP(B9,[1]TQT_MASTER!B:O,13,0)</f>
        <v>44566</v>
      </c>
      <c r="F9" s="834" t="str">
        <f>VLOOKUP(B9,[1]TQT_MASTER!B:O,4,0)</f>
        <v>Assistant, Management</v>
      </c>
      <c r="G9" s="834" t="str">
        <f>VLOOKUP(B9,[1]TQT_MASTER!B:O,3,0)</f>
        <v>Assistant</v>
      </c>
      <c r="H9" s="834">
        <f>VLOOKUP(B9,[1]TQT_MASTER!B:O,6,0)</f>
        <v>11566</v>
      </c>
      <c r="I9" s="834" t="str">
        <f>VLOOKUP(B9,[1]TQT_MASTER!B:O,5,0)</f>
        <v>PAUL ANDREW ROBERTS</v>
      </c>
      <c r="J9" s="834" t="str">
        <f>VLOOKUP(B9,[1]TQT_MASTER!B:O,7,0)</f>
        <v>TQT - Safety &amp; Risk Management</v>
      </c>
      <c r="K9" s="834" t="str">
        <f>VLOOKUP(B9,[1]TQT_MASTER!B:O,8,0)</f>
        <v>TQT - Chief Executive Office</v>
      </c>
      <c r="L9" s="834" t="str">
        <f>VLOOKUP(B9,[1]TQT_MASTER!B:O,9,0)</f>
        <v>HSEQ</v>
      </c>
      <c r="M9" s="834" t="str">
        <f>VLOOKUP(B9,[1]TQT_MASTER!B:O,10,0)</f>
        <v>TRANSCO - HSEQ - SRM</v>
      </c>
      <c r="N9" s="835">
        <f>VLOOKUP(B9,[1]TQT_MASTER!B:O,11,0)</f>
        <v>33248</v>
      </c>
      <c r="O9" s="833">
        <f>VLOOKUP(B9,[1]TQT_MASTER!B:O,14,0)</f>
        <v>46387</v>
      </c>
      <c r="P9" s="834" t="s">
        <v>611</v>
      </c>
      <c r="Q9" s="834" t="s">
        <v>846</v>
      </c>
      <c r="R9" s="834" t="s">
        <v>612</v>
      </c>
      <c r="S9" s="834" t="s">
        <v>621</v>
      </c>
      <c r="T9" s="830" t="s">
        <v>304</v>
      </c>
      <c r="U9" s="834" t="s">
        <v>333</v>
      </c>
      <c r="V9" s="836">
        <v>44566</v>
      </c>
      <c r="W9" s="836">
        <v>45170</v>
      </c>
      <c r="X9" s="836">
        <v>46265</v>
      </c>
      <c r="Y9" s="837">
        <v>3.0027397260273974</v>
      </c>
      <c r="Z9" s="838">
        <f t="shared" ca="1" si="0"/>
        <v>35</v>
      </c>
      <c r="AA9" s="839" t="s">
        <v>600</v>
      </c>
      <c r="AB9" s="840">
        <v>12988.5</v>
      </c>
      <c r="AC9" s="841">
        <v>46143</v>
      </c>
      <c r="AD9" s="842" t="s">
        <v>777</v>
      </c>
      <c r="AE9" s="843" t="str">
        <f ca="1">IF(OR(Z9="",NOT(ISNUMBER(Z9))),"",LOOKUP(Z9,{0,16,21,26,31,36,41,46,51,56,60,66},{"[0-15]","[16-20]","[21-25]","[26-30]","[31-35]","[36-40]","[41-45]","[46-50]","[51-55]","[56-59]","[60-65]","[66-99]"}))</f>
        <v>[31-35]</v>
      </c>
      <c r="AF9" s="839" t="str">
        <f t="shared" si="1"/>
        <v>3+ years</v>
      </c>
      <c r="AG9" s="839" t="str">
        <f t="shared" ca="1" si="2"/>
        <v>Over 90 Days</v>
      </c>
    </row>
    <row r="10" spans="1:33" x14ac:dyDescent="0.25">
      <c r="A10" s="830">
        <v>9</v>
      </c>
      <c r="B10" s="831" t="s">
        <v>529</v>
      </c>
      <c r="C10" s="830">
        <v>11226</v>
      </c>
      <c r="D10" s="832"/>
      <c r="E10" s="833">
        <f>VLOOKUP(B10,[1]TQT_MASTER!B:O,13,0)</f>
        <v>44566</v>
      </c>
      <c r="F10" s="834" t="str">
        <f>VLOOKUP(B10,[1]TQT_MASTER!B:O,4,0)</f>
        <v>Advisor, Technical</v>
      </c>
      <c r="G10" s="834" t="str">
        <f>VLOOKUP(B10,[1]TQT_MASTER!B:O,3,0)</f>
        <v>Advisor</v>
      </c>
      <c r="H10" s="834">
        <f>VLOOKUP(B10,[1]TQT_MASTER!B:O,6,0)</f>
        <v>12759</v>
      </c>
      <c r="I10" s="834" t="str">
        <f>VLOOKUP(B10,[1]TQT_MASTER!B:O,5,0)</f>
        <v>Afif Saif Nasser Harhara Alyafei</v>
      </c>
      <c r="J10" s="834" t="str">
        <f>VLOOKUP(B10,[1]TQT_MASTER!B:O,7,0)</f>
        <v>TQT - Chief Executive Office</v>
      </c>
      <c r="K10" s="834" t="str">
        <f>VLOOKUP(B10,[1]TQT_MASTER!B:O,8,0)</f>
        <v>TQT - Chief Executive Office</v>
      </c>
      <c r="L10" s="834" t="str">
        <f>VLOOKUP(B10,[1]TQT_MASTER!B:O,9,0)</f>
        <v>CEO</v>
      </c>
      <c r="M10" s="834" t="str">
        <f>VLOOKUP(B10,[1]TQT_MASTER!B:O,10,0)</f>
        <v>TRANSCO - CEO</v>
      </c>
      <c r="N10" s="835">
        <f>VLOOKUP(B10,[1]TQT_MASTER!B:O,11,0)</f>
        <v>24289</v>
      </c>
      <c r="O10" s="833">
        <f>VLOOKUP(B10,[1]TQT_MASTER!B:O,14,0)</f>
        <v>46387</v>
      </c>
      <c r="P10" s="834" t="s">
        <v>620</v>
      </c>
      <c r="Q10" s="834" t="s">
        <v>846</v>
      </c>
      <c r="R10" s="834"/>
      <c r="S10" s="834"/>
      <c r="T10" s="830" t="s">
        <v>336</v>
      </c>
      <c r="U10" s="834" t="s">
        <v>337</v>
      </c>
      <c r="V10" s="836">
        <v>44566</v>
      </c>
      <c r="W10" s="836">
        <v>45170</v>
      </c>
      <c r="X10" s="836">
        <v>46265</v>
      </c>
      <c r="Y10" s="837">
        <v>3.0027397260273974</v>
      </c>
      <c r="Z10" s="838">
        <f t="shared" ca="1" si="0"/>
        <v>60</v>
      </c>
      <c r="AA10" s="839" t="s">
        <v>600</v>
      </c>
      <c r="AB10" s="840">
        <v>69688.5</v>
      </c>
      <c r="AC10" s="841">
        <v>46143</v>
      </c>
      <c r="AD10" s="842" t="s">
        <v>777</v>
      </c>
      <c r="AE10" s="843" t="str">
        <f ca="1">IF(OR(Z10="",NOT(ISNUMBER(Z10))),"",LOOKUP(Z10,{0,16,21,26,31,36,41,46,51,56,60,66},{"[0-15]","[16-20]","[21-25]","[26-30]","[31-35]","[36-40]","[41-45]","[46-50]","[51-55]","[56-59]","[60-65]","[66-99]"}))</f>
        <v>[60-65]</v>
      </c>
      <c r="AF10" s="839" t="str">
        <f t="shared" si="1"/>
        <v>3+ years</v>
      </c>
      <c r="AG10" s="839" t="str">
        <f t="shared" ca="1" si="2"/>
        <v>Over 90 Days</v>
      </c>
    </row>
    <row r="11" spans="1:33" x14ac:dyDescent="0.25">
      <c r="A11" s="830">
        <v>10</v>
      </c>
      <c r="B11" s="831" t="s">
        <v>523</v>
      </c>
      <c r="C11" s="830">
        <v>11227</v>
      </c>
      <c r="D11" s="832"/>
      <c r="E11" s="833">
        <f>VLOOKUP(B11,[1]TQT_MASTER!B:O,13,0)</f>
        <v>44571</v>
      </c>
      <c r="F11" s="834" t="str">
        <f>VLOOKUP(B11,[1]TQT_MASTER!B:O,4,0)</f>
        <v>Clerk, Stores</v>
      </c>
      <c r="G11" s="834" t="str">
        <f>VLOOKUP(B11,[1]TQT_MASTER!B:O,3,0)</f>
        <v>Clerk</v>
      </c>
      <c r="H11" s="834">
        <f>VLOOKUP(B11,[1]TQT_MASTER!B:O,6,0)</f>
        <v>12667</v>
      </c>
      <c r="I11" s="834" t="str">
        <f>VLOOKUP(B11,[1]TQT_MASTER!B:O,5,0)</f>
        <v>Eid Abdulla Sidiqi Alhammadi</v>
      </c>
      <c r="J11" s="834" t="str">
        <f>VLOOKUP(B11,[1]TQT_MASTER!B:O,7,0)</f>
        <v>TQT - Financial Operations &amp; Internal Controls</v>
      </c>
      <c r="K11" s="834" t="str">
        <f>VLOOKUP(B11,[1]TQT_MASTER!B:O,8,0)</f>
        <v>TQT - Chief Financial Office</v>
      </c>
      <c r="L11" s="834" t="str">
        <f>VLOOKUP(B11,[1]TQT_MASTER!B:O,9,0)</f>
        <v>Finance - FIN</v>
      </c>
      <c r="M11" s="834" t="str">
        <f>VLOOKUP(B11,[1]TQT_MASTER!B:O,10,0)</f>
        <v>TRANSCO - Financial Operations - FIN</v>
      </c>
      <c r="N11" s="835">
        <f>VLOOKUP(B11,[1]TQT_MASTER!B:O,11,0)</f>
        <v>26910</v>
      </c>
      <c r="O11" s="833">
        <f>VLOOKUP(B11,[1]TQT_MASTER!B:O,14,0)</f>
        <v>46387</v>
      </c>
      <c r="P11" s="834" t="s">
        <v>620</v>
      </c>
      <c r="Q11" s="834" t="s">
        <v>846</v>
      </c>
      <c r="R11" s="834"/>
      <c r="S11" s="834"/>
      <c r="T11" s="830" t="s">
        <v>304</v>
      </c>
      <c r="U11" s="834" t="s">
        <v>305</v>
      </c>
      <c r="V11" s="836">
        <v>44571</v>
      </c>
      <c r="W11" s="836">
        <v>45170</v>
      </c>
      <c r="X11" s="836">
        <v>46265</v>
      </c>
      <c r="Y11" s="837">
        <v>3.0027397260273974</v>
      </c>
      <c r="Z11" s="838">
        <f t="shared" ca="1" si="0"/>
        <v>53</v>
      </c>
      <c r="AA11" s="839" t="s">
        <v>600</v>
      </c>
      <c r="AB11" s="840">
        <v>6688.5</v>
      </c>
      <c r="AC11" s="841">
        <v>46143</v>
      </c>
      <c r="AD11" s="842" t="s">
        <v>777</v>
      </c>
      <c r="AE11" s="843" t="str">
        <f ca="1">IF(OR(Z11="",NOT(ISNUMBER(Z11))),"",LOOKUP(Z11,{0,16,21,26,31,36,41,46,51,56,60,66},{"[0-15]","[16-20]","[21-25]","[26-30]","[31-35]","[36-40]","[41-45]","[46-50]","[51-55]","[56-59]","[60-65]","[66-99]"}))</f>
        <v>[51-55]</v>
      </c>
      <c r="AF11" s="839" t="str">
        <f t="shared" si="1"/>
        <v>3+ years</v>
      </c>
      <c r="AG11" s="839" t="str">
        <f t="shared" ca="1" si="2"/>
        <v>Over 90 Days</v>
      </c>
    </row>
    <row r="12" spans="1:33" x14ac:dyDescent="0.25">
      <c r="A12" s="830">
        <v>11</v>
      </c>
      <c r="B12" s="831" t="s">
        <v>522</v>
      </c>
      <c r="C12" s="830">
        <v>11228</v>
      </c>
      <c r="D12" s="832"/>
      <c r="E12" s="833">
        <f>VLOOKUP(B12,[1]TQT_MASTER!B:O,13,0)</f>
        <v>44571</v>
      </c>
      <c r="F12" s="834" t="str">
        <f>VLOOKUP(B12,[1]TQT_MASTER!B:O,4,0)</f>
        <v>Associate, Accounts Payable Accounting</v>
      </c>
      <c r="G12" s="834" t="str">
        <f>VLOOKUP(B12,[1]TQT_MASTER!B:O,3,0)</f>
        <v>Associate</v>
      </c>
      <c r="H12" s="834">
        <f>VLOOKUP(B12,[1]TQT_MASTER!B:O,6,0)</f>
        <v>12667</v>
      </c>
      <c r="I12" s="834" t="str">
        <f>VLOOKUP(B12,[1]TQT_MASTER!B:O,5,0)</f>
        <v>Eid Abdulla Sidiqi Alhammadi</v>
      </c>
      <c r="J12" s="834" t="str">
        <f>VLOOKUP(B12,[1]TQT_MASTER!B:O,7,0)</f>
        <v>TQT - Financial Operations &amp; Internal Controls</v>
      </c>
      <c r="K12" s="834" t="str">
        <f>VLOOKUP(B12,[1]TQT_MASTER!B:O,8,0)</f>
        <v>TQT - Chief Financial Office</v>
      </c>
      <c r="L12" s="834" t="str">
        <f>VLOOKUP(B12,[1]TQT_MASTER!B:O,9,0)</f>
        <v>Finance - FIN</v>
      </c>
      <c r="M12" s="834" t="str">
        <f>VLOOKUP(B12,[1]TQT_MASTER!B:O,10,0)</f>
        <v>TRANSCO - Financial Operations - FIN</v>
      </c>
      <c r="N12" s="835">
        <f>VLOOKUP(B12,[1]TQT_MASTER!B:O,11,0)</f>
        <v>22996</v>
      </c>
      <c r="O12" s="833">
        <f>VLOOKUP(B12,[1]TQT_MASTER!B:O,14,0)</f>
        <v>46387</v>
      </c>
      <c r="P12" s="834" t="s">
        <v>611</v>
      </c>
      <c r="Q12" s="834" t="s">
        <v>846</v>
      </c>
      <c r="R12" s="834" t="s">
        <v>612</v>
      </c>
      <c r="S12" s="834" t="s">
        <v>616</v>
      </c>
      <c r="T12" s="830" t="s">
        <v>304</v>
      </c>
      <c r="U12" s="834" t="s">
        <v>316</v>
      </c>
      <c r="V12" s="836">
        <v>44571</v>
      </c>
      <c r="W12" s="836">
        <v>45170</v>
      </c>
      <c r="X12" s="836">
        <v>46265</v>
      </c>
      <c r="Y12" s="837">
        <v>3.0027397260273974</v>
      </c>
      <c r="Z12" s="838">
        <f t="shared" ca="1" si="0"/>
        <v>63</v>
      </c>
      <c r="AA12" s="839" t="s">
        <v>600</v>
      </c>
      <c r="AB12" s="840">
        <v>38811.15</v>
      </c>
      <c r="AC12" s="841">
        <v>46143</v>
      </c>
      <c r="AD12" s="842" t="s">
        <v>777</v>
      </c>
      <c r="AE12" s="843" t="str">
        <f ca="1">IF(OR(Z12="",NOT(ISNUMBER(Z12))),"",LOOKUP(Z12,{0,16,21,26,31,36,41,46,51,56,60,66},{"[0-15]","[16-20]","[21-25]","[26-30]","[31-35]","[36-40]","[41-45]","[46-50]","[51-55]","[56-59]","[60-65]","[66-99]"}))</f>
        <v>[60-65]</v>
      </c>
      <c r="AF12" s="839" t="str">
        <f t="shared" si="1"/>
        <v>3+ years</v>
      </c>
      <c r="AG12" s="839" t="str">
        <f t="shared" ca="1" si="2"/>
        <v>Over 90 Days</v>
      </c>
    </row>
    <row r="13" spans="1:33" x14ac:dyDescent="0.25">
      <c r="A13" s="830">
        <v>12</v>
      </c>
      <c r="B13" s="831" t="s">
        <v>528</v>
      </c>
      <c r="C13" s="830">
        <v>11235</v>
      </c>
      <c r="D13" s="832"/>
      <c r="E13" s="833">
        <f>VLOOKUP(B13,[1]TQT_MASTER!B:O,13,0)</f>
        <v>44606</v>
      </c>
      <c r="F13" s="834" t="str">
        <f>VLOOKUP(B13,[1]TQT_MASTER!B:O,4,0)</f>
        <v>Lead, Automation &amp; Digitalization</v>
      </c>
      <c r="G13" s="834" t="str">
        <f>VLOOKUP(B13,[1]TQT_MASTER!B:O,3,0)</f>
        <v>Lead</v>
      </c>
      <c r="H13" s="834">
        <f>VLOOKUP(B13,[1]TQT_MASTER!B:O,6,0)</f>
        <v>11996</v>
      </c>
      <c r="I13" s="834" t="str">
        <f>VLOOKUP(B13,[1]TQT_MASTER!B:O,5,0)</f>
        <v>Ramakrishna Subramanian</v>
      </c>
      <c r="J13" s="834" t="str">
        <f>VLOOKUP(B13,[1]TQT_MASTER!B:O,7,0)</f>
        <v>TQT - Chief Executive Office</v>
      </c>
      <c r="K13" s="834" t="str">
        <f>VLOOKUP(B13,[1]TQT_MASTER!B:O,8,0)</f>
        <v>TQT - Chief Executive Office</v>
      </c>
      <c r="L13" s="834" t="str">
        <f>VLOOKUP(B13,[1]TQT_MASTER!B:O,9,0)</f>
        <v>CEO</v>
      </c>
      <c r="M13" s="834" t="str">
        <f>VLOOKUP(B13,[1]TQT_MASTER!B:O,10,0)</f>
        <v>TRANSCO - Operations - COO</v>
      </c>
      <c r="N13" s="835">
        <f>VLOOKUP(B13,[1]TQT_MASTER!B:O,11,0)</f>
        <v>21847</v>
      </c>
      <c r="O13" s="833">
        <f>VLOOKUP(B13,[1]TQT_MASTER!B:O,14,0)</f>
        <v>46387</v>
      </c>
      <c r="P13" s="834" t="s">
        <v>611</v>
      </c>
      <c r="Q13" s="834" t="s">
        <v>846</v>
      </c>
      <c r="R13" s="834" t="s">
        <v>612</v>
      </c>
      <c r="S13" s="834"/>
      <c r="T13" s="830" t="s">
        <v>304</v>
      </c>
      <c r="U13" s="834" t="s">
        <v>333</v>
      </c>
      <c r="V13" s="836">
        <v>44608</v>
      </c>
      <c r="W13" s="836">
        <v>45170</v>
      </c>
      <c r="X13" s="836">
        <v>46265</v>
      </c>
      <c r="Y13" s="837">
        <v>3.0027397260273974</v>
      </c>
      <c r="Z13" s="838">
        <f t="shared" ca="1" si="0"/>
        <v>66</v>
      </c>
      <c r="AA13" s="839" t="s">
        <v>600</v>
      </c>
      <c r="AB13" s="840">
        <v>45013.5</v>
      </c>
      <c r="AC13" s="841">
        <v>46143</v>
      </c>
      <c r="AD13" s="842" t="s">
        <v>777</v>
      </c>
      <c r="AE13" s="843" t="str">
        <f ca="1">IF(OR(Z13="",NOT(ISNUMBER(Z13))),"",LOOKUP(Z13,{0,16,21,26,31,36,41,46,51,56,60,66},{"[0-15]","[16-20]","[21-25]","[26-30]","[31-35]","[36-40]","[41-45]","[46-50]","[51-55]","[56-59]","[60-65]","[66-99]"}))</f>
        <v>[66-99]</v>
      </c>
      <c r="AF13" s="839" t="str">
        <f t="shared" si="1"/>
        <v>3+ years</v>
      </c>
      <c r="AG13" s="839" t="str">
        <f t="shared" ca="1" si="2"/>
        <v>Over 90 Days</v>
      </c>
    </row>
    <row r="14" spans="1:33" x14ac:dyDescent="0.25">
      <c r="A14" s="830">
        <v>13</v>
      </c>
      <c r="B14" s="831" t="s">
        <v>539</v>
      </c>
      <c r="C14" s="830">
        <v>11236</v>
      </c>
      <c r="D14" s="832"/>
      <c r="E14" s="833">
        <f>VLOOKUP(B14,[1]TQT_MASTER!B:O,13,0)</f>
        <v>44816</v>
      </c>
      <c r="F14" s="834" t="str">
        <f>VLOOKUP(B14,[1]TQT_MASTER!B:O,4,0)</f>
        <v>Engineer, CMMS Data Quality Governance</v>
      </c>
      <c r="G14" s="834" t="str">
        <f>VLOOKUP(B14,[1]TQT_MASTER!B:O,3,0)</f>
        <v>Engineer</v>
      </c>
      <c r="H14" s="834">
        <f>VLOOKUP(B14,[1]TQT_MASTER!B:O,6,0)</f>
        <v>12713</v>
      </c>
      <c r="I14" s="834" t="str">
        <f>VLOOKUP(B14,[1]TQT_MASTER!B:O,5,0)</f>
        <v>Ahmed Mohamed Abdulla ALWahedi</v>
      </c>
      <c r="J14" s="834" t="str">
        <f>VLOOKUP(B14,[1]TQT_MASTER!B:O,7,0)</f>
        <v>TQT - Asset Management</v>
      </c>
      <c r="K14" s="834" t="str">
        <f>VLOOKUP(B14,[1]TQT_MASTER!B:O,8,0)</f>
        <v>TQT - Chief Operating Office</v>
      </c>
      <c r="L14" s="834" t="str">
        <f>VLOOKUP(B14,[1]TQT_MASTER!B:O,9,0)</f>
        <v>Asset Management - COO</v>
      </c>
      <c r="M14" s="834" t="str">
        <f>VLOOKUP(B14,[1]TQT_MASTER!B:O,10,0)</f>
        <v>TRANSCO - Asset Information - COO</v>
      </c>
      <c r="N14" s="835">
        <f>VLOOKUP(B14,[1]TQT_MASTER!B:O,11,0)</f>
        <v>26032</v>
      </c>
      <c r="O14" s="833">
        <f>VLOOKUP(B14,[1]TQT_MASTER!B:O,14,0)</f>
        <v>46578</v>
      </c>
      <c r="P14" s="834" t="s">
        <v>620</v>
      </c>
      <c r="Q14" s="834" t="s">
        <v>846</v>
      </c>
      <c r="R14" s="834"/>
      <c r="S14" s="834"/>
      <c r="T14" s="830" t="s">
        <v>304</v>
      </c>
      <c r="U14" s="834" t="s">
        <v>333</v>
      </c>
      <c r="V14" s="836">
        <v>44816</v>
      </c>
      <c r="W14" s="836">
        <v>45170</v>
      </c>
      <c r="X14" s="836">
        <v>46265</v>
      </c>
      <c r="Y14" s="837">
        <v>3.0027397260273974</v>
      </c>
      <c r="Z14" s="838">
        <f t="shared" ca="1" si="0"/>
        <v>55</v>
      </c>
      <c r="AA14" s="839" t="s">
        <v>600</v>
      </c>
      <c r="AB14" s="840">
        <v>26638.5</v>
      </c>
      <c r="AC14" s="841">
        <v>46143</v>
      </c>
      <c r="AD14" s="842" t="s">
        <v>777</v>
      </c>
      <c r="AE14" s="843" t="str">
        <f ca="1">IF(OR(Z14="",NOT(ISNUMBER(Z14))),"",LOOKUP(Z14,{0,16,21,26,31,36,41,46,51,56,60,66},{"[0-15]","[16-20]","[21-25]","[26-30]","[31-35]","[36-40]","[41-45]","[46-50]","[51-55]","[56-59]","[60-65]","[66-99]"}))</f>
        <v>[51-55]</v>
      </c>
      <c r="AF14" s="839" t="str">
        <f t="shared" si="1"/>
        <v>3+ years</v>
      </c>
      <c r="AG14" s="839" t="str">
        <f t="shared" ca="1" si="2"/>
        <v>Over 90 Days</v>
      </c>
    </row>
    <row r="15" spans="1:33" x14ac:dyDescent="0.25">
      <c r="A15" s="830">
        <v>14</v>
      </c>
      <c r="B15" s="831" t="s">
        <v>541</v>
      </c>
      <c r="C15" s="830">
        <v>11238</v>
      </c>
      <c r="D15" s="832"/>
      <c r="E15" s="833">
        <f>VLOOKUP(B15,[1]TQT_MASTER!B:O,13,0)</f>
        <v>44809</v>
      </c>
      <c r="F15" s="834" t="str">
        <f>VLOOKUP(B15,[1]TQT_MASTER!B:O,4,0)</f>
        <v>Associate, Graphic Design</v>
      </c>
      <c r="G15" s="834" t="str">
        <f>VLOOKUP(B15,[1]TQT_MASTER!B:O,3,0)</f>
        <v>Associate</v>
      </c>
      <c r="H15" s="834" t="e">
        <f>VLOOKUP(B15,[1]TQT_MASTER!B:O,6,0)</f>
        <v>#REF!</v>
      </c>
      <c r="I15" s="834" t="str">
        <f>VLOOKUP(B15,[1]TQT_MASTER!B:O,5,0)</f>
        <v>Hessa Alemadi</v>
      </c>
      <c r="J15" s="834" t="str">
        <f>VLOOKUP(B15,[1]TQT_MASTER!B:O,7,0)</f>
        <v>TQT - External Communications</v>
      </c>
      <c r="K15" s="834" t="str">
        <f>VLOOKUP(B15,[1]TQT_MASTER!B:O,8,0)</f>
        <v>TQT - Chief Corporate Services Office</v>
      </c>
      <c r="L15" s="834" t="str">
        <f>VLOOKUP(B15,[1]TQT_MASTER!B:O,9,0)</f>
        <v>Human Resources - HRD</v>
      </c>
      <c r="M15" s="834" t="str">
        <f>VLOOKUP(B15,[1]TQT_MASTER!B:O,10,0)</f>
        <v>TRANSCO - External Communications - HRD</v>
      </c>
      <c r="N15" s="835">
        <f>VLOOKUP(B15,[1]TQT_MASTER!B:O,11,0)</f>
        <v>32200</v>
      </c>
      <c r="O15" s="833">
        <f>VLOOKUP(B15,[1]TQT_MASTER!B:O,14,0)</f>
        <v>46269</v>
      </c>
      <c r="P15" s="834" t="s">
        <v>611</v>
      </c>
      <c r="Q15" s="834" t="s">
        <v>846</v>
      </c>
      <c r="R15" s="834" t="s">
        <v>612</v>
      </c>
      <c r="S15" s="834"/>
      <c r="T15" s="830" t="s">
        <v>304</v>
      </c>
      <c r="U15" s="834" t="s">
        <v>333</v>
      </c>
      <c r="V15" s="836">
        <v>44809</v>
      </c>
      <c r="W15" s="836">
        <v>45170</v>
      </c>
      <c r="X15" s="836">
        <v>46265</v>
      </c>
      <c r="Y15" s="837">
        <v>3.0027397260273974</v>
      </c>
      <c r="Z15" s="838">
        <f t="shared" ca="1" si="0"/>
        <v>38</v>
      </c>
      <c r="AA15" s="839" t="s">
        <v>600</v>
      </c>
      <c r="AB15" s="840">
        <v>26638.5</v>
      </c>
      <c r="AC15" s="841">
        <v>46143</v>
      </c>
      <c r="AD15" s="842" t="s">
        <v>777</v>
      </c>
      <c r="AE15" s="843" t="str">
        <f ca="1">IF(OR(Z15="",NOT(ISNUMBER(Z15))),"",LOOKUP(Z15,{0,16,21,26,31,36,41,46,51,56,60,66},{"[0-15]","[16-20]","[21-25]","[26-30]","[31-35]","[36-40]","[41-45]","[46-50]","[51-55]","[56-59]","[60-65]","[66-99]"}))</f>
        <v>[36-40]</v>
      </c>
      <c r="AF15" s="839" t="str">
        <f t="shared" si="1"/>
        <v>3+ years</v>
      </c>
      <c r="AG15" s="839" t="str">
        <f t="shared" ca="1" si="2"/>
        <v>Expired</v>
      </c>
    </row>
    <row r="16" spans="1:33" x14ac:dyDescent="0.25">
      <c r="A16" s="830">
        <v>15</v>
      </c>
      <c r="B16" s="831" t="s">
        <v>533</v>
      </c>
      <c r="C16" s="830">
        <v>11239</v>
      </c>
      <c r="D16" s="832"/>
      <c r="E16" s="833">
        <f>VLOOKUP(B16,[1]TQT_MASTER!B:O,13,0)</f>
        <v>44830</v>
      </c>
      <c r="F16" s="834" t="str">
        <f>VLOOKUP(B16,[1]TQT_MASTER!B:O,4,0)</f>
        <v>Associate, General Ledger Accounting</v>
      </c>
      <c r="G16" s="834" t="str">
        <f>VLOOKUP(B16,[1]TQT_MASTER!B:O,3,0)</f>
        <v>Associate</v>
      </c>
      <c r="H16" s="834">
        <f>VLOOKUP(B16,[1]TQT_MASTER!B:O,6,0)</f>
        <v>12959</v>
      </c>
      <c r="I16" s="834" t="str">
        <f>VLOOKUP(B16,[1]TQT_MASTER!B:O,5,0)</f>
        <v>Jasmine Kooner</v>
      </c>
      <c r="J16" s="834" t="str">
        <f>VLOOKUP(B16,[1]TQT_MASTER!B:O,7,0)</f>
        <v>TQT - Financial Control</v>
      </c>
      <c r="K16" s="834" t="str">
        <f>VLOOKUP(B16,[1]TQT_MASTER!B:O,8,0)</f>
        <v>TQT - Chief Financial Office</v>
      </c>
      <c r="L16" s="834" t="str">
        <f>VLOOKUP(B16,[1]TQT_MASTER!B:O,9,0)</f>
        <v>Finance - FIN</v>
      </c>
      <c r="M16" s="834" t="str">
        <f>VLOOKUP(B16,[1]TQT_MASTER!B:O,10,0)</f>
        <v>TRANSCO - Financial Controlling - FIN</v>
      </c>
      <c r="N16" s="835">
        <f>VLOOKUP(B16,[1]TQT_MASTER!B:O,11,0)</f>
        <v>31575</v>
      </c>
      <c r="O16" s="833">
        <f>VLOOKUP(B16,[1]TQT_MASTER!B:O,14,0)</f>
        <v>46471</v>
      </c>
      <c r="P16" s="834" t="s">
        <v>620</v>
      </c>
      <c r="Q16" s="834" t="s">
        <v>846</v>
      </c>
      <c r="R16" s="834"/>
      <c r="S16" s="834"/>
      <c r="T16" s="830" t="s">
        <v>304</v>
      </c>
      <c r="U16" s="834" t="s">
        <v>356</v>
      </c>
      <c r="V16" s="836">
        <v>44831</v>
      </c>
      <c r="W16" s="836">
        <v>45170</v>
      </c>
      <c r="X16" s="836">
        <v>46265</v>
      </c>
      <c r="Y16" s="837">
        <v>3.0027397260273974</v>
      </c>
      <c r="Z16" s="838">
        <f t="shared" ca="1" si="0"/>
        <v>40</v>
      </c>
      <c r="AA16" s="839" t="s">
        <v>600</v>
      </c>
      <c r="AB16" s="840">
        <v>26638.5</v>
      </c>
      <c r="AC16" s="841">
        <v>46143</v>
      </c>
      <c r="AD16" s="842" t="s">
        <v>777</v>
      </c>
      <c r="AE16" s="843" t="str">
        <f ca="1">IF(OR(Z16="",NOT(ISNUMBER(Z16))),"",LOOKUP(Z16,{0,16,21,26,31,36,41,46,51,56,60,66},{"[0-15]","[16-20]","[21-25]","[26-30]","[31-35]","[36-40]","[41-45]","[46-50]","[51-55]","[56-59]","[60-65]","[66-99]"}))</f>
        <v>[36-40]</v>
      </c>
      <c r="AF16" s="839" t="str">
        <f t="shared" si="1"/>
        <v>3+ years</v>
      </c>
      <c r="AG16" s="839" t="str">
        <f t="shared" ca="1" si="2"/>
        <v>Over 90 Days</v>
      </c>
    </row>
    <row r="17" spans="1:33" x14ac:dyDescent="0.25">
      <c r="A17" s="830">
        <v>16</v>
      </c>
      <c r="B17" s="831" t="s">
        <v>532</v>
      </c>
      <c r="C17" s="830">
        <v>1137</v>
      </c>
      <c r="D17" s="832"/>
      <c r="E17" s="833">
        <f>VLOOKUP(B17,[1]TQT_MASTER!B:O,13,0)</f>
        <v>44970</v>
      </c>
      <c r="F17" s="834" t="str">
        <f>VLOOKUP(B17,[1]TQT_MASTER!B:O,4,0)</f>
        <v>Associate, Talent Acquisition</v>
      </c>
      <c r="G17" s="834" t="str">
        <f>VLOOKUP(B17,[1]TQT_MASTER!B:O,3,0)</f>
        <v>Associate</v>
      </c>
      <c r="H17" s="834">
        <f>VLOOKUP(B17,[1]TQT_MASTER!B:O,6,0)</f>
        <v>15131</v>
      </c>
      <c r="I17" s="834" t="str">
        <f>VLOOKUP(B17,[1]TQT_MASTER!B:O,5,0)</f>
        <v>Abdulrahman Mohammed R AlMane</v>
      </c>
      <c r="J17" s="834" t="str">
        <f>VLOOKUP(B17,[1]TQT_MASTER!B:O,7,0)</f>
        <v>TQT - HR Operations</v>
      </c>
      <c r="K17" s="834" t="str">
        <f>VLOOKUP(B17,[1]TQT_MASTER!B:O,8,0)</f>
        <v>TQT - Chief Corporate Services Office</v>
      </c>
      <c r="L17" s="834" t="str">
        <f>VLOOKUP(B17,[1]TQT_MASTER!B:O,9,0)</f>
        <v>Human Resources - HRD</v>
      </c>
      <c r="M17" s="834" t="str">
        <f>VLOOKUP(B17,[1]TQT_MASTER!B:O,10,0)</f>
        <v>TRANSCO - Talent Acquisition - HRD</v>
      </c>
      <c r="N17" s="835">
        <f>VLOOKUP(B17,[1]TQT_MASTER!B:O,11,0)</f>
        <v>31644</v>
      </c>
      <c r="O17" s="833">
        <f>VLOOKUP(B17,[1]TQT_MASTER!B:O,14,0)</f>
        <v>46429</v>
      </c>
      <c r="P17" s="834" t="s">
        <v>620</v>
      </c>
      <c r="Q17" s="834" t="s">
        <v>846</v>
      </c>
      <c r="R17" s="834"/>
      <c r="S17" s="834"/>
      <c r="T17" s="830" t="s">
        <v>304</v>
      </c>
      <c r="U17" s="834" t="s">
        <v>333</v>
      </c>
      <c r="V17" s="836">
        <v>44970</v>
      </c>
      <c r="W17" s="836">
        <v>45170</v>
      </c>
      <c r="X17" s="836">
        <v>46265</v>
      </c>
      <c r="Y17" s="837">
        <v>3.0027397260273974</v>
      </c>
      <c r="Z17" s="838">
        <f t="shared" ca="1" si="0"/>
        <v>40</v>
      </c>
      <c r="AA17" s="839" t="s">
        <v>600</v>
      </c>
      <c r="AB17" s="840">
        <v>21388.5</v>
      </c>
      <c r="AC17" s="841">
        <v>46143</v>
      </c>
      <c r="AD17" s="842" t="s">
        <v>777</v>
      </c>
      <c r="AE17" s="843" t="str">
        <f ca="1">IF(OR(Z17="",NOT(ISNUMBER(Z17))),"",LOOKUP(Z17,{0,16,21,26,31,36,41,46,51,56,60,66},{"[0-15]","[16-20]","[21-25]","[26-30]","[31-35]","[36-40]","[41-45]","[46-50]","[51-55]","[56-59]","[60-65]","[66-99]"}))</f>
        <v>[36-40]</v>
      </c>
      <c r="AF17" s="839" t="str">
        <f t="shared" si="1"/>
        <v>3+ years</v>
      </c>
      <c r="AG17" s="839" t="str">
        <f t="shared" ca="1" si="2"/>
        <v>Over 90 Days</v>
      </c>
    </row>
    <row r="18" spans="1:33" x14ac:dyDescent="0.25">
      <c r="A18" s="830">
        <v>17</v>
      </c>
      <c r="B18" s="831" t="s">
        <v>540</v>
      </c>
      <c r="C18" s="830">
        <v>12062</v>
      </c>
      <c r="D18" s="832"/>
      <c r="E18" s="833">
        <f>VLOOKUP(B18,[1]TQT_MASTER!B:O,13,0)</f>
        <v>45152</v>
      </c>
      <c r="F18" s="834" t="str">
        <f>VLOOKUP(B18,[1]TQT_MASTER!B:O,4,0)</f>
        <v>Executive Assistant, Corporate Services Office</v>
      </c>
      <c r="G18" s="834" t="str">
        <f>VLOOKUP(B18,[1]TQT_MASTER!B:O,3,0)</f>
        <v>Assistant</v>
      </c>
      <c r="H18" s="834">
        <f>VLOOKUP(B18,[1]TQT_MASTER!B:O,6,0)</f>
        <v>12780</v>
      </c>
      <c r="I18" s="834" t="str">
        <f>VLOOKUP(B18,[1]TQT_MASTER!B:O,5,0)</f>
        <v>Bader Ahmed Mohamed Saqer Al Hammadi</v>
      </c>
      <c r="J18" s="834" t="str">
        <f>VLOOKUP(B18,[1]TQT_MASTER!B:O,7,0)</f>
        <v>TQT - Chief Corporate Services Office</v>
      </c>
      <c r="K18" s="834" t="str">
        <f>VLOOKUP(B18,[1]TQT_MASTER!B:O,8,0)</f>
        <v>TQT - Chief Corporate Services Office</v>
      </c>
      <c r="L18" s="834" t="str">
        <f>VLOOKUP(B18,[1]TQT_MASTER!B:O,9,0)</f>
        <v>Human Resources - HRD</v>
      </c>
      <c r="M18" s="834" t="str">
        <f>VLOOKUP(B18,[1]TQT_MASTER!B:O,10,0)</f>
        <v>TRANSCO - Human Resources - HRD</v>
      </c>
      <c r="N18" s="835">
        <f>VLOOKUP(B18,[1]TQT_MASTER!B:O,11,0)</f>
        <v>29611</v>
      </c>
      <c r="O18" s="833">
        <f>VLOOKUP(B18,[1]TQT_MASTER!B:O,14,0)</f>
        <v>46248</v>
      </c>
      <c r="P18" s="834" t="s">
        <v>620</v>
      </c>
      <c r="Q18" s="834" t="s">
        <v>846</v>
      </c>
      <c r="R18" s="834"/>
      <c r="S18" s="834"/>
      <c r="T18" s="830" t="s">
        <v>304</v>
      </c>
      <c r="U18" s="834" t="s">
        <v>305</v>
      </c>
      <c r="V18" s="836">
        <v>45152</v>
      </c>
      <c r="W18" s="836">
        <v>45170</v>
      </c>
      <c r="X18" s="836">
        <v>46265</v>
      </c>
      <c r="Y18" s="837">
        <v>3.0027397260273974</v>
      </c>
      <c r="Z18" s="838">
        <f t="shared" ca="1" si="0"/>
        <v>45</v>
      </c>
      <c r="AA18" s="839" t="s">
        <v>600</v>
      </c>
      <c r="AB18" s="840">
        <v>26638.5</v>
      </c>
      <c r="AC18" s="841">
        <v>46143</v>
      </c>
      <c r="AD18" s="842" t="s">
        <v>777</v>
      </c>
      <c r="AE18" s="843" t="str">
        <f ca="1">IF(OR(Z18="",NOT(ISNUMBER(Z18))),"",LOOKUP(Z18,{0,16,21,26,31,36,41,46,51,56,60,66},{"[0-15]","[16-20]","[21-25]","[26-30]","[31-35]","[36-40]","[41-45]","[46-50]","[51-55]","[56-59]","[60-65]","[66-99]"}))</f>
        <v>[41-45]</v>
      </c>
      <c r="AF18" s="839" t="str">
        <f t="shared" si="1"/>
        <v>3+ years</v>
      </c>
      <c r="AG18" s="839" t="str">
        <f t="shared" ca="1" si="2"/>
        <v>Expired</v>
      </c>
    </row>
    <row r="19" spans="1:33" x14ac:dyDescent="0.25">
      <c r="A19" s="830">
        <v>18</v>
      </c>
      <c r="B19" s="831" t="s">
        <v>543</v>
      </c>
      <c r="C19" s="830">
        <v>12339</v>
      </c>
      <c r="D19" s="832"/>
      <c r="E19" s="833">
        <f>VLOOKUP(B19,[1]TQT_MASTER!B:O,13,0)</f>
        <v>45236</v>
      </c>
      <c r="F19" s="834" t="str">
        <f>VLOOKUP(B19,[1]TQT_MASTER!B:O,4,0)</f>
        <v>Associate, Talent Acquisition</v>
      </c>
      <c r="G19" s="834" t="str">
        <f>VLOOKUP(B19,[1]TQT_MASTER!B:O,3,0)</f>
        <v>Associate</v>
      </c>
      <c r="H19" s="834">
        <f>VLOOKUP(B19,[1]TQT_MASTER!B:O,6,0)</f>
        <v>15131</v>
      </c>
      <c r="I19" s="834" t="str">
        <f>VLOOKUP(B19,[1]TQT_MASTER!B:O,5,0)</f>
        <v>Abdulrahman Mohammed R AlMane</v>
      </c>
      <c r="J19" s="834" t="str">
        <f>VLOOKUP(B19,[1]TQT_MASTER!B:O,7,0)</f>
        <v>TQT - HR Operations</v>
      </c>
      <c r="K19" s="834" t="str">
        <f>VLOOKUP(B19,[1]TQT_MASTER!B:O,8,0)</f>
        <v>TQT - Chief Corporate Services Office</v>
      </c>
      <c r="L19" s="834" t="str">
        <f>VLOOKUP(B19,[1]TQT_MASTER!B:O,9,0)</f>
        <v>Human Resources - HRD</v>
      </c>
      <c r="M19" s="834" t="str">
        <f>VLOOKUP(B19,[1]TQT_MASTER!B:O,10,0)</f>
        <v>TRANSCO - Talent Acquisition - HRD</v>
      </c>
      <c r="N19" s="835">
        <f>VLOOKUP(B19,[1]TQT_MASTER!B:O,11,0)</f>
        <v>32450</v>
      </c>
      <c r="O19" s="833">
        <f>VLOOKUP(B19,[1]TQT_MASTER!B:O,14,0)</f>
        <v>46331</v>
      </c>
      <c r="P19" s="834" t="s">
        <v>611</v>
      </c>
      <c r="Q19" s="834" t="s">
        <v>846</v>
      </c>
      <c r="R19" s="834" t="s">
        <v>612</v>
      </c>
      <c r="S19" s="834" t="s">
        <v>616</v>
      </c>
      <c r="T19" s="830" t="s">
        <v>304</v>
      </c>
      <c r="U19" s="834" t="s">
        <v>333</v>
      </c>
      <c r="V19" s="836">
        <v>45236</v>
      </c>
      <c r="W19" s="846">
        <v>45236</v>
      </c>
      <c r="X19" s="836">
        <v>46265</v>
      </c>
      <c r="Y19" s="837">
        <v>2.8219178082191783</v>
      </c>
      <c r="Z19" s="838">
        <f t="shared" ca="1" si="0"/>
        <v>37</v>
      </c>
      <c r="AA19" s="839" t="s">
        <v>600</v>
      </c>
      <c r="AB19" s="840">
        <v>25063.5</v>
      </c>
      <c r="AC19" s="841">
        <v>46143</v>
      </c>
      <c r="AD19" s="842" t="s">
        <v>777</v>
      </c>
      <c r="AE19" s="843" t="str">
        <f ca="1">IF(OR(Z19="",NOT(ISNUMBER(Z19))),"",LOOKUP(Z19,{0,16,21,26,31,36,41,46,51,56,60,66},{"[0-15]","[16-20]","[21-25]","[26-30]","[31-35]","[36-40]","[41-45]","[46-50]","[51-55]","[56-59]","[60-65]","[66-99]"}))</f>
        <v>[36-40]</v>
      </c>
      <c r="AF19" s="839" t="str">
        <f t="shared" si="1"/>
        <v>2-3 years</v>
      </c>
      <c r="AG19" s="839" t="str">
        <f t="shared" ca="1" si="2"/>
        <v>Within 60 Days</v>
      </c>
    </row>
    <row r="20" spans="1:33" x14ac:dyDescent="0.25">
      <c r="A20" s="830">
        <v>19</v>
      </c>
      <c r="B20" s="831" t="s">
        <v>534</v>
      </c>
      <c r="C20" s="830">
        <v>12697</v>
      </c>
      <c r="D20" s="832"/>
      <c r="E20" s="833">
        <f>VLOOKUP(B20,[1]TQT_MASTER!B:O,13,0)</f>
        <v>45411</v>
      </c>
      <c r="F20" s="834" t="str">
        <f>VLOOKUP(B20,[1]TQT_MASTER!B:O,4,0)</f>
        <v>Lead, Projects</v>
      </c>
      <c r="G20" s="834" t="str">
        <f>VLOOKUP(B20,[1]TQT_MASTER!B:O,3,0)</f>
        <v>Lead</v>
      </c>
      <c r="H20" s="834">
        <f>VLOOKUP(B20,[1]TQT_MASTER!B:O,6,0)</f>
        <v>11743</v>
      </c>
      <c r="I20" s="834" t="str">
        <f>VLOOKUP(B20,[1]TQT_MASTER!B:O,5,0)</f>
        <v>MARYAM ABDULLAH EBRAHIM ALGAZ ALALI</v>
      </c>
      <c r="J20" s="834" t="str">
        <f>VLOOKUP(B20,[1]TQT_MASTER!B:O,7,0)</f>
        <v>TQT - Asset Management</v>
      </c>
      <c r="K20" s="834" t="str">
        <f>VLOOKUP(B20,[1]TQT_MASTER!B:O,8,0)</f>
        <v>TQT - Chief Operating Office</v>
      </c>
      <c r="L20" s="834" t="str">
        <f>VLOOKUP(B20,[1]TQT_MASTER!B:O,9,0)</f>
        <v>Asset Management - COO</v>
      </c>
      <c r="M20" s="834" t="str">
        <f>VLOOKUP(B20,[1]TQT_MASTER!B:O,10,0)</f>
        <v>TRANSCO - Asset Management Services - COO</v>
      </c>
      <c r="N20" s="835">
        <f>VLOOKUP(B20,[1]TQT_MASTER!B:O,11,0)</f>
        <v>24421</v>
      </c>
      <c r="O20" s="833">
        <f>VLOOKUP(B20,[1]TQT_MASTER!B:O,14,0)</f>
        <v>46323</v>
      </c>
      <c r="P20" s="834" t="s">
        <v>611</v>
      </c>
      <c r="Q20" s="834" t="s">
        <v>846</v>
      </c>
      <c r="R20" s="834" t="s">
        <v>612</v>
      </c>
      <c r="S20" s="834"/>
      <c r="T20" s="830" t="s">
        <v>304</v>
      </c>
      <c r="U20" s="834" t="s">
        <v>368</v>
      </c>
      <c r="V20" s="836">
        <v>45411</v>
      </c>
      <c r="W20" s="846">
        <v>45411</v>
      </c>
      <c r="X20" s="836">
        <v>46265</v>
      </c>
      <c r="Y20" s="837">
        <v>2.3424657534246576</v>
      </c>
      <c r="Z20" s="838">
        <f t="shared" ca="1" si="0"/>
        <v>59</v>
      </c>
      <c r="AA20" s="839" t="s">
        <v>600</v>
      </c>
      <c r="AB20" s="840">
        <v>68638.5</v>
      </c>
      <c r="AC20" s="841">
        <v>46143</v>
      </c>
      <c r="AD20" s="842" t="s">
        <v>777</v>
      </c>
      <c r="AE20" s="843" t="str">
        <f ca="1">IF(OR(Z20="",NOT(ISNUMBER(Z20))),"",LOOKUP(Z20,{0,16,21,26,31,36,41,46,51,56,60,66},{"[0-15]","[16-20]","[21-25]","[26-30]","[31-35]","[36-40]","[41-45]","[46-50]","[51-55]","[56-59]","[60-65]","[66-99]"}))</f>
        <v>[56-59]</v>
      </c>
      <c r="AF20" s="839" t="str">
        <f t="shared" si="1"/>
        <v>2-3 years</v>
      </c>
      <c r="AG20" s="839" t="str">
        <f t="shared" ca="1" si="2"/>
        <v>Within 60 Days</v>
      </c>
    </row>
    <row r="21" spans="1:33" x14ac:dyDescent="0.25">
      <c r="A21" s="830">
        <v>20</v>
      </c>
      <c r="B21" s="831" t="s">
        <v>535</v>
      </c>
      <c r="C21" s="830">
        <v>12773</v>
      </c>
      <c r="D21" s="832"/>
      <c r="E21" s="833">
        <f>VLOOKUP(B21,[1]TQT_MASTER!B:O,13,0)</f>
        <v>45446</v>
      </c>
      <c r="F21" s="834" t="str">
        <f>VLOOKUP(B21,[1]TQT_MASTER!B:O,4,0)</f>
        <v>Business Partner, Talent Acquisition</v>
      </c>
      <c r="G21" s="834" t="str">
        <f>VLOOKUP(B21,[1]TQT_MASTER!B:O,3,0)</f>
        <v>Business Partner</v>
      </c>
      <c r="H21" s="834">
        <f>VLOOKUP(B21,[1]TQT_MASTER!B:O,6,0)</f>
        <v>15131</v>
      </c>
      <c r="I21" s="834" t="str">
        <f>VLOOKUP(B21,[1]TQT_MASTER!B:O,5,0)</f>
        <v>Abdulrahman Mohammed R AlMane</v>
      </c>
      <c r="J21" s="834" t="str">
        <f>VLOOKUP(B21,[1]TQT_MASTER!B:O,7,0)</f>
        <v>TQT - HR Operations</v>
      </c>
      <c r="K21" s="834" t="str">
        <f>VLOOKUP(B21,[1]TQT_MASTER!B:O,8,0)</f>
        <v>TQT - Chief Corporate Services Office</v>
      </c>
      <c r="L21" s="834" t="str">
        <f>VLOOKUP(B21,[1]TQT_MASTER!B:O,9,0)</f>
        <v>Human Resources - HRD</v>
      </c>
      <c r="M21" s="834" t="str">
        <f>VLOOKUP(B21,[1]TQT_MASTER!B:O,10,0)</f>
        <v>TRANSCO - Talent Acquisition - HRD</v>
      </c>
      <c r="N21" s="835">
        <f>VLOOKUP(B21,[1]TQT_MASTER!B:O,11,0)</f>
        <v>32081</v>
      </c>
      <c r="O21" s="833">
        <f>VLOOKUP(B21,[1]TQT_MASTER!B:O,14,0)</f>
        <v>46549</v>
      </c>
      <c r="P21" s="834" t="s">
        <v>611</v>
      </c>
      <c r="Q21" s="834" t="s">
        <v>846</v>
      </c>
      <c r="R21" s="834"/>
      <c r="S21" s="834" t="s">
        <v>621</v>
      </c>
      <c r="T21" s="830" t="s">
        <v>304</v>
      </c>
      <c r="U21" s="834" t="s">
        <v>333</v>
      </c>
      <c r="V21" s="836">
        <v>45454</v>
      </c>
      <c r="W21" s="846">
        <v>45454</v>
      </c>
      <c r="X21" s="836">
        <v>46265</v>
      </c>
      <c r="Y21" s="837">
        <v>2.2246575342465755</v>
      </c>
      <c r="Z21" s="838">
        <f t="shared" ca="1" si="0"/>
        <v>38</v>
      </c>
      <c r="AA21" s="839" t="s">
        <v>600</v>
      </c>
      <c r="AB21" s="840">
        <v>35038.5</v>
      </c>
      <c r="AC21" s="841">
        <v>46143</v>
      </c>
      <c r="AD21" s="842" t="s">
        <v>777</v>
      </c>
      <c r="AE21" s="843" t="str">
        <f ca="1">IF(OR(Z21="",NOT(ISNUMBER(Z21))),"",LOOKUP(Z21,{0,16,21,26,31,36,41,46,51,56,60,66},{"[0-15]","[16-20]","[21-25]","[26-30]","[31-35]","[36-40]","[41-45]","[46-50]","[51-55]","[56-59]","[60-65]","[66-99]"}))</f>
        <v>[36-40]</v>
      </c>
      <c r="AF21" s="839" t="str">
        <f t="shared" si="1"/>
        <v>2-3 years</v>
      </c>
      <c r="AG21" s="839" t="str">
        <f t="shared" ca="1" si="2"/>
        <v>Over 90 Days</v>
      </c>
    </row>
    <row r="22" spans="1:33" x14ac:dyDescent="0.25">
      <c r="A22" s="830">
        <v>21</v>
      </c>
      <c r="B22" s="831" t="s">
        <v>542</v>
      </c>
      <c r="C22" s="830">
        <v>13096</v>
      </c>
      <c r="D22" s="832"/>
      <c r="E22" s="833">
        <f>VLOOKUP(B22,[1]TQT_MASTER!B:O,13,0)</f>
        <v>45600</v>
      </c>
      <c r="F22" s="834" t="str">
        <f>VLOOKUP(B22,[1]TQT_MASTER!B:O,4,0)</f>
        <v>Lead, Procurement</v>
      </c>
      <c r="G22" s="834" t="str">
        <f>VLOOKUP(B22,[1]TQT_MASTER!B:O,3,0)</f>
        <v>Lead</v>
      </c>
      <c r="H22" s="834">
        <f>VLOOKUP(B22,[1]TQT_MASTER!B:O,6,0)</f>
        <v>12623</v>
      </c>
      <c r="I22" s="834" t="str">
        <f>VLOOKUP(B22,[1]TQT_MASTER!B:O,5,0)</f>
        <v>Alia Al Kaabi</v>
      </c>
      <c r="J22" s="834" t="str">
        <f>VLOOKUP(B22,[1]TQT_MASTER!B:O,7,0)</f>
        <v>TQT - Supply Chain</v>
      </c>
      <c r="K22" s="834" t="str">
        <f>VLOOKUP(B22,[1]TQT_MASTER!B:O,8,0)</f>
        <v>TQT - Chief Financial Office</v>
      </c>
      <c r="L22" s="834" t="str">
        <f>VLOOKUP(B22,[1]TQT_MASTER!B:O,9,0)</f>
        <v>Supply Chain - PSS</v>
      </c>
      <c r="M22" s="834" t="e">
        <f>VLOOKUP(B22,[1]TQT_MASTER!B:O,10,0)</f>
        <v>#REF!</v>
      </c>
      <c r="N22" s="835">
        <f>VLOOKUP(B22,[1]TQT_MASTER!B:O,11,0)</f>
        <v>22302</v>
      </c>
      <c r="O22" s="833">
        <f>VLOOKUP(B22,[1]TQT_MASTER!B:O,14,0)</f>
        <v>46329</v>
      </c>
      <c r="P22" s="834" t="s">
        <v>620</v>
      </c>
      <c r="Q22" s="834" t="s">
        <v>846</v>
      </c>
      <c r="R22" s="834"/>
      <c r="S22" s="834"/>
      <c r="T22" s="830" t="s">
        <v>304</v>
      </c>
      <c r="U22" s="834" t="s">
        <v>333</v>
      </c>
      <c r="V22" s="836">
        <v>45600</v>
      </c>
      <c r="W22" s="846">
        <v>45600</v>
      </c>
      <c r="X22" s="836">
        <v>46265</v>
      </c>
      <c r="Y22" s="837">
        <v>1.8246575342465754</v>
      </c>
      <c r="Z22" s="838">
        <f t="shared" ca="1" si="0"/>
        <v>65</v>
      </c>
      <c r="AA22" s="839" t="s">
        <v>600</v>
      </c>
      <c r="AB22" s="840">
        <v>44488.5</v>
      </c>
      <c r="AC22" s="841">
        <v>46143</v>
      </c>
      <c r="AD22" s="842" t="s">
        <v>777</v>
      </c>
      <c r="AE22" s="843" t="str">
        <f ca="1">IF(OR(Z22="",NOT(ISNUMBER(Z22))),"",LOOKUP(Z22,{0,16,21,26,31,36,41,46,51,56,60,66},{"[0-15]","[16-20]","[21-25]","[26-30]","[31-35]","[36-40]","[41-45]","[46-50]","[51-55]","[56-59]","[60-65]","[66-99]"}))</f>
        <v>[60-65]</v>
      </c>
      <c r="AF22" s="839" t="str">
        <f t="shared" si="1"/>
        <v>1-2 years</v>
      </c>
      <c r="AG22" s="839" t="str">
        <f t="shared" ca="1" si="2"/>
        <v>Within 60 Days</v>
      </c>
    </row>
    <row r="23" spans="1:33" x14ac:dyDescent="0.25">
      <c r="A23" s="830">
        <v>22</v>
      </c>
      <c r="B23" s="831">
        <v>200088</v>
      </c>
      <c r="C23" s="830">
        <v>13511</v>
      </c>
      <c r="D23" s="832"/>
      <c r="E23" s="833">
        <f>VLOOKUP(B23,[1]TQT_MASTER!B:O,13,0)</f>
        <v>45677</v>
      </c>
      <c r="F23" s="834" t="str">
        <f>VLOOKUP(B23,[1]TQT_MASTER!B:O,4,0)</f>
        <v>Advisor, Water Asset</v>
      </c>
      <c r="G23" s="834" t="str">
        <f>VLOOKUP(B23,[1]TQT_MASTER!B:O,3,0)</f>
        <v>Advisor</v>
      </c>
      <c r="H23" s="834">
        <f>VLOOKUP(B23,[1]TQT_MASTER!B:O,6,0)</f>
        <v>12013</v>
      </c>
      <c r="I23" s="834" t="str">
        <f>VLOOKUP(B23,[1]TQT_MASTER!B:O,5,0)</f>
        <v>ABDULLA MOHAMMED AL NUAIMI</v>
      </c>
      <c r="J23" s="834" t="str">
        <f>VLOOKUP(B23,[1]TQT_MASTER!B:O,7,0)</f>
        <v>TQT - Asset Management</v>
      </c>
      <c r="K23" s="834" t="str">
        <f>VLOOKUP(B23,[1]TQT_MASTER!B:O,8,0)</f>
        <v>TQT - Chief Operating Office</v>
      </c>
      <c r="L23" s="834" t="str">
        <f>VLOOKUP(B23,[1]TQT_MASTER!B:O,9,0)</f>
        <v>Asset Management - COO</v>
      </c>
      <c r="M23" s="834" t="str">
        <f>VLOOKUP(B23,[1]TQT_MASTER!B:O,10,0)</f>
        <v>TRANSCO - Water Assets</v>
      </c>
      <c r="N23" s="835">
        <f>VLOOKUP(B23,[1]TQT_MASTER!B:O,11,0)</f>
        <v>22282</v>
      </c>
      <c r="O23" s="833">
        <f>VLOOKUP(B23,[1]TQT_MASTER!B:O,14,0)</f>
        <v>46405</v>
      </c>
      <c r="P23" s="834" t="s">
        <v>611</v>
      </c>
      <c r="Q23" s="834" t="s">
        <v>846</v>
      </c>
      <c r="R23" s="834" t="s">
        <v>612</v>
      </c>
      <c r="S23" s="834" t="s">
        <v>616</v>
      </c>
      <c r="T23" s="830" t="s">
        <v>304</v>
      </c>
      <c r="U23" s="834" t="s">
        <v>309</v>
      </c>
      <c r="V23" s="836">
        <v>45677</v>
      </c>
      <c r="W23" s="846">
        <v>45677</v>
      </c>
      <c r="X23" s="836">
        <v>46265</v>
      </c>
      <c r="Y23" s="837">
        <v>1.6136986301369862</v>
      </c>
      <c r="Z23" s="838">
        <f t="shared" ca="1" si="0"/>
        <v>65</v>
      </c>
      <c r="AA23" s="839" t="s">
        <v>600</v>
      </c>
      <c r="AB23" s="840">
        <v>52888.5</v>
      </c>
      <c r="AC23" s="841">
        <v>46143</v>
      </c>
      <c r="AD23" s="842" t="s">
        <v>777</v>
      </c>
      <c r="AE23" s="843" t="str">
        <f ca="1">IF(OR(Z23="",NOT(ISNUMBER(Z23))),"",LOOKUP(Z23,{0,16,21,26,31,36,41,46,51,56,60,66},{"[0-15]","[16-20]","[21-25]","[26-30]","[31-35]","[36-40]","[41-45]","[46-50]","[51-55]","[56-59]","[60-65]","[66-99]"}))</f>
        <v>[60-65]</v>
      </c>
      <c r="AF23" s="839" t="str">
        <f t="shared" si="1"/>
        <v>1-2 years</v>
      </c>
      <c r="AG23" s="839" t="str">
        <f t="shared" ca="1" si="2"/>
        <v>Over 90 Days</v>
      </c>
    </row>
    <row r="24" spans="1:33" x14ac:dyDescent="0.25">
      <c r="A24" s="830">
        <v>23</v>
      </c>
      <c r="B24" s="831">
        <v>200795</v>
      </c>
      <c r="C24" s="830">
        <v>13914</v>
      </c>
      <c r="D24" s="832"/>
      <c r="E24" s="833">
        <f>VLOOKUP(B24,[1]TQT_MASTER!B:O,13,0)</f>
        <v>45831</v>
      </c>
      <c r="F24" s="834" t="str">
        <f>VLOOKUP(B24,[1]TQT_MASTER!B:O,4,0)</f>
        <v>Fusion EPM Support, Sr. Associate</v>
      </c>
      <c r="G24" s="834" t="str">
        <f>VLOOKUP(B24,[1]TQT_MASTER!B:O,3,0)</f>
        <v>Senior Associate</v>
      </c>
      <c r="H24" s="834">
        <f>VLOOKUP(B24,[1]TQT_MASTER!B:O,6,0)</f>
        <v>12775</v>
      </c>
      <c r="I24" s="834" t="str">
        <f>VLOOKUP(B24,[1]TQT_MASTER!B:O,5,0)</f>
        <v>Barend Pieter Van Der Walt</v>
      </c>
      <c r="J24" s="834" t="str">
        <f>VLOOKUP(B24,[1]TQT_MASTER!B:O,7,0)</f>
        <v>TQT - Business Planning</v>
      </c>
      <c r="K24" s="834" t="str">
        <f>VLOOKUP(B24,[1]TQT_MASTER!B:O,8,0)</f>
        <v>TQT - Chief Financial Office</v>
      </c>
      <c r="L24" s="834" t="str">
        <f>VLOOKUP(B24,[1]TQT_MASTER!B:O,9,0)</f>
        <v>Finance - FIN</v>
      </c>
      <c r="M24" s="834" t="str">
        <f>VLOOKUP(B24,[1]TQT_MASTER!B:O,10,0)</f>
        <v>TRANSCO - Business Planning - FIN</v>
      </c>
      <c r="N24" s="835">
        <f>VLOOKUP(B24,[1]TQT_MASTER!B:O,11,0)</f>
        <v>31222</v>
      </c>
      <c r="O24" s="833">
        <f>VLOOKUP(B24,[1]TQT_MASTER!B:O,14,0)</f>
        <v>46555</v>
      </c>
      <c r="P24" s="834" t="s">
        <v>611</v>
      </c>
      <c r="Q24" s="834" t="s">
        <v>846</v>
      </c>
      <c r="R24" s="834"/>
      <c r="S24" s="834"/>
      <c r="T24" s="830" t="s">
        <v>304</v>
      </c>
      <c r="U24" s="834" t="s">
        <v>333</v>
      </c>
      <c r="V24" s="836">
        <v>45831</v>
      </c>
      <c r="W24" s="846">
        <v>45831</v>
      </c>
      <c r="X24" s="836">
        <v>46265</v>
      </c>
      <c r="Y24" s="837">
        <v>1.1917808219178083</v>
      </c>
      <c r="Z24" s="838">
        <f t="shared" ca="1" si="0"/>
        <v>41</v>
      </c>
      <c r="AA24" s="839" t="s">
        <v>600</v>
      </c>
      <c r="AB24" s="840">
        <v>31888.5</v>
      </c>
      <c r="AC24" s="841">
        <v>46143</v>
      </c>
      <c r="AD24" s="842" t="s">
        <v>777</v>
      </c>
      <c r="AE24" s="843" t="str">
        <f ca="1">IF(OR(Z24="",NOT(ISNUMBER(Z24))),"",LOOKUP(Z24,{0,16,21,26,31,36,41,46,51,56,60,66},{"[0-15]","[16-20]","[21-25]","[26-30]","[31-35]","[36-40]","[41-45]","[46-50]","[51-55]","[56-59]","[60-65]","[66-99]"}))</f>
        <v>[41-45]</v>
      </c>
      <c r="AF24" s="839" t="str">
        <f t="shared" si="1"/>
        <v>1-2 years</v>
      </c>
      <c r="AG24" s="839" t="str">
        <f t="shared" ca="1" si="2"/>
        <v>Over 90 Days</v>
      </c>
    </row>
    <row r="25" spans="1:33" x14ac:dyDescent="0.25">
      <c r="A25" s="830">
        <v>24</v>
      </c>
      <c r="B25" s="847">
        <v>201184</v>
      </c>
      <c r="C25" s="839">
        <v>14221</v>
      </c>
      <c r="D25" s="832"/>
      <c r="E25" s="833">
        <f>VLOOKUP(B25,[1]TQT_MASTER!B:O,13,0)</f>
        <v>45887</v>
      </c>
      <c r="F25" s="834" t="str">
        <f>VLOOKUP(B25,[1]TQT_MASTER!B:O,4,0)</f>
        <v>Associate, People Development</v>
      </c>
      <c r="G25" s="834" t="str">
        <f>VLOOKUP(B25,[1]TQT_MASTER!B:O,3,0)</f>
        <v>Associate</v>
      </c>
      <c r="H25" s="834">
        <f>VLOOKUP(B25,[1]TQT_MASTER!B:O,6,0)</f>
        <v>15162</v>
      </c>
      <c r="I25" s="834" t="str">
        <f>VLOOKUP(B25,[1]TQT_MASTER!B:O,5,0)</f>
        <v>Wadima Mohammed Hamad AlMazrouei</v>
      </c>
      <c r="J25" s="834" t="str">
        <f>VLOOKUP(B25,[1]TQT_MASTER!B:O,7,0)</f>
        <v>TQT - People Management &amp; Performance</v>
      </c>
      <c r="K25" s="834" t="str">
        <f>VLOOKUP(B25,[1]TQT_MASTER!B:O,8,0)</f>
        <v>TQT - Chief Corporate Services Office</v>
      </c>
      <c r="L25" s="834" t="str">
        <f>VLOOKUP(B25,[1]TQT_MASTER!B:O,9,0)</f>
        <v>Human Resources - HRD</v>
      </c>
      <c r="M25" s="834" t="str">
        <f>VLOOKUP(B25,[1]TQT_MASTER!B:O,10,0)</f>
        <v>TRANSCO - Human Resources - HRD</v>
      </c>
      <c r="N25" s="835">
        <f>VLOOKUP(B25,[1]TQT_MASTER!B:O,11,0)</f>
        <v>32306</v>
      </c>
      <c r="O25" s="833">
        <f>VLOOKUP(B25,[1]TQT_MASTER!B:O,14,0)</f>
        <v>46251</v>
      </c>
      <c r="P25" s="834" t="s">
        <v>620</v>
      </c>
      <c r="Q25" s="834" t="s">
        <v>846</v>
      </c>
      <c r="R25" s="834"/>
      <c r="S25" s="834"/>
      <c r="T25" s="830" t="s">
        <v>304</v>
      </c>
      <c r="U25" s="830" t="s">
        <v>333</v>
      </c>
      <c r="V25" s="836">
        <v>45887</v>
      </c>
      <c r="W25" s="846">
        <v>45887</v>
      </c>
      <c r="X25" s="836">
        <v>46265</v>
      </c>
      <c r="Y25" s="837">
        <v>1.0383561643835617</v>
      </c>
      <c r="Z25" s="838">
        <f t="shared" ca="1" si="0"/>
        <v>38</v>
      </c>
      <c r="AA25" s="839" t="s">
        <v>600</v>
      </c>
      <c r="AB25" s="840">
        <v>21388.5</v>
      </c>
      <c r="AC25" s="841">
        <v>46143</v>
      </c>
      <c r="AD25" s="842" t="s">
        <v>777</v>
      </c>
      <c r="AE25" s="843" t="str">
        <f ca="1">IF(OR(Z25="",NOT(ISNUMBER(Z25))),"",LOOKUP(Z25,{0,16,21,26,31,36,41,46,51,56,60,66},{"[0-15]","[16-20]","[21-25]","[26-30]","[31-35]","[36-40]","[41-45]","[46-50]","[51-55]","[56-59]","[60-65]","[66-99]"}))</f>
        <v>[36-40]</v>
      </c>
      <c r="AF25" s="839" t="str">
        <f t="shared" si="1"/>
        <v>1-2 years</v>
      </c>
      <c r="AG25" s="839" t="str">
        <f t="shared" ca="1" si="2"/>
        <v>Expired</v>
      </c>
    </row>
    <row r="26" spans="1:33" x14ac:dyDescent="0.25">
      <c r="A26" s="830">
        <v>25</v>
      </c>
      <c r="B26" s="847">
        <v>201086</v>
      </c>
      <c r="C26" s="839">
        <v>13919</v>
      </c>
      <c r="D26" s="832"/>
      <c r="E26" s="833">
        <f>VLOOKUP(B26,[1]TQT_MASTER!B:O,13,0)</f>
        <v>45873</v>
      </c>
      <c r="F26" s="834" t="str">
        <f>VLOOKUP(B26,[1]TQT_MASTER!B:O,4,0)</f>
        <v>Senior Engineer, Network Model Management</v>
      </c>
      <c r="G26" s="834" t="str">
        <f>VLOOKUP(B26,[1]TQT_MASTER!B:O,3,0)</f>
        <v>Senior Engineer</v>
      </c>
      <c r="H26" s="834">
        <f>VLOOKUP(B26,[1]TQT_MASTER!B:O,6,0)</f>
        <v>11743</v>
      </c>
      <c r="I26" s="834" t="str">
        <f>VLOOKUP(B26,[1]TQT_MASTER!B:O,5,0)</f>
        <v>Maryam Abullah Ebrahim Algaz Alali</v>
      </c>
      <c r="J26" s="834" t="str">
        <f>VLOOKUP(B26,[1]TQT_MASTER!B:O,7,0)</f>
        <v>TQT - Asset Management</v>
      </c>
      <c r="K26" s="834" t="str">
        <f>VLOOKUP(B26,[1]TQT_MASTER!B:O,8,0)</f>
        <v>TQT - Chief Operating Office</v>
      </c>
      <c r="L26" s="834" t="str">
        <f>VLOOKUP(B26,[1]TQT_MASTER!B:O,9,0)</f>
        <v>Asset Management - COO</v>
      </c>
      <c r="M26" s="834" t="str">
        <f>VLOOKUP(B26,[1]TQT_MASTER!B:O,10,0)</f>
        <v>TQT - Operations Technology Strategy</v>
      </c>
      <c r="N26" s="835">
        <f>VLOOKUP(B26,[1]TQT_MASTER!B:O,11,0)</f>
        <v>33856</v>
      </c>
      <c r="O26" s="833">
        <f>VLOOKUP(B26,[1]TQT_MASTER!B:O,14,0)</f>
        <v>46237</v>
      </c>
      <c r="P26" s="834" t="s">
        <v>620</v>
      </c>
      <c r="Q26" s="834" t="s">
        <v>846</v>
      </c>
      <c r="R26" s="834"/>
      <c r="S26" s="834"/>
      <c r="T26" s="830" t="s">
        <v>389</v>
      </c>
      <c r="U26" s="834" t="s">
        <v>333</v>
      </c>
      <c r="V26" s="836">
        <v>45873</v>
      </c>
      <c r="W26" s="846">
        <v>45873</v>
      </c>
      <c r="X26" s="836">
        <v>46265</v>
      </c>
      <c r="Y26" s="837">
        <v>1.0767123287671232</v>
      </c>
      <c r="Z26" s="838">
        <f t="shared" ca="1" si="0"/>
        <v>34</v>
      </c>
      <c r="AA26" s="839" t="s">
        <v>600</v>
      </c>
      <c r="AB26" s="840">
        <v>31888.5</v>
      </c>
      <c r="AC26" s="841">
        <v>46143</v>
      </c>
      <c r="AD26" s="842" t="s">
        <v>777</v>
      </c>
      <c r="AE26" s="843" t="str">
        <f ca="1">IF(OR(Z26="",NOT(ISNUMBER(Z26))),"",LOOKUP(Z26,{0,16,21,26,31,36,41,46,51,56,60,66},{"[0-15]","[16-20]","[21-25]","[26-30]","[31-35]","[36-40]","[41-45]","[46-50]","[51-55]","[56-59]","[60-65]","[66-99]"}))</f>
        <v>[31-35]</v>
      </c>
      <c r="AF26" s="839" t="str">
        <f t="shared" si="1"/>
        <v>1-2 years</v>
      </c>
      <c r="AG26" s="839" t="str">
        <f t="shared" ca="1" si="2"/>
        <v>Expired</v>
      </c>
    </row>
    <row r="27" spans="1:33" x14ac:dyDescent="0.25">
      <c r="A27" s="830">
        <v>26</v>
      </c>
      <c r="B27" s="831">
        <v>201085</v>
      </c>
      <c r="C27" s="847">
        <v>13803</v>
      </c>
      <c r="D27" s="832"/>
      <c r="E27" s="833">
        <f>VLOOKUP(B27,[1]TQT_MASTER!B:O,13,0)</f>
        <v>45901</v>
      </c>
      <c r="F27" s="834" t="str">
        <f>VLOOKUP(B27,[1]TQT_MASTER!B:O,4,0)</f>
        <v>Engineer, Power Systems</v>
      </c>
      <c r="G27" s="834" t="str">
        <f>VLOOKUP(B27,[1]TQT_MASTER!B:O,3,0)</f>
        <v>Engineer</v>
      </c>
      <c r="H27" s="834">
        <f>VLOOKUP(B27,[1]TQT_MASTER!B:O,6,0)</f>
        <v>10903</v>
      </c>
      <c r="I27" s="834" t="str">
        <f>VLOOKUP(B27,[1]TQT_MASTER!B:O,5,0)</f>
        <v>Ahmed Attia Saber Ghazi</v>
      </c>
      <c r="J27" s="834" t="str">
        <f>VLOOKUP(B27,[1]TQT_MASTER!B:O,7,0)</f>
        <v>TQT - Asset Management</v>
      </c>
      <c r="K27" s="834" t="str">
        <f>VLOOKUP(B27,[1]TQT_MASTER!B:O,8,0)</f>
        <v>TQT - Chief Operating Office</v>
      </c>
      <c r="L27" s="834" t="str">
        <f>VLOOKUP(B27,[1]TQT_MASTER!B:O,9,0)</f>
        <v>Asset Management - COO</v>
      </c>
      <c r="M27" s="834" t="str">
        <f>VLOOKUP(B27,[1]TQT_MASTER!B:O,10,0)</f>
        <v>TQT - Power Planning</v>
      </c>
      <c r="N27" s="835">
        <f>VLOOKUP(B27,[1]TQT_MASTER!B:O,11,0)</f>
        <v>36486</v>
      </c>
      <c r="O27" s="833">
        <f>VLOOKUP(B27,[1]TQT_MASTER!B:O,14,0)</f>
        <v>46265</v>
      </c>
      <c r="P27" s="834" t="s">
        <v>620</v>
      </c>
      <c r="Q27" s="834" t="s">
        <v>846</v>
      </c>
      <c r="R27" s="834"/>
      <c r="S27" s="834"/>
      <c r="T27" s="830" t="s">
        <v>304</v>
      </c>
      <c r="U27" s="834" t="s">
        <v>333</v>
      </c>
      <c r="V27" s="836">
        <v>45901</v>
      </c>
      <c r="W27" s="846">
        <v>45901</v>
      </c>
      <c r="X27" s="836">
        <v>46265</v>
      </c>
      <c r="Y27" s="837">
        <v>1</v>
      </c>
      <c r="Z27" s="838">
        <f t="shared" ca="1" si="0"/>
        <v>26</v>
      </c>
      <c r="AA27" s="839" t="s">
        <v>600</v>
      </c>
      <c r="AB27" s="840">
        <v>18238.5</v>
      </c>
      <c r="AC27" s="841">
        <v>46143</v>
      </c>
      <c r="AD27" s="842" t="s">
        <v>777</v>
      </c>
      <c r="AE27" s="843" t="str">
        <f ca="1">IF(OR(Z27="",NOT(ISNUMBER(Z27))),"",LOOKUP(Z27,{0,16,21,26,31,36,41,46,51,56,60,66},{"[0-15]","[16-20]","[21-25]","[26-30]","[31-35]","[36-40]","[41-45]","[46-50]","[51-55]","[56-59]","[60-65]","[66-99]"}))</f>
        <v>[26-30]</v>
      </c>
      <c r="AF27" s="839" t="str">
        <f t="shared" si="1"/>
        <v>0-1 years</v>
      </c>
      <c r="AG27" s="839" t="str">
        <f t="shared" ca="1" si="2"/>
        <v>Expired</v>
      </c>
    </row>
    <row r="28" spans="1:33" x14ac:dyDescent="0.25">
      <c r="A28" s="830">
        <v>27</v>
      </c>
      <c r="B28" s="831">
        <v>201773</v>
      </c>
      <c r="C28" s="847">
        <v>14158</v>
      </c>
      <c r="D28" s="832"/>
      <c r="E28" s="833">
        <f>VLOOKUP(B28,[1]TQT_MASTER!B:O,13,0)</f>
        <v>45978</v>
      </c>
      <c r="F28" s="834" t="str">
        <f>VLOOKUP(B28,[1]TQT_MASTER!B:O,4,0)</f>
        <v>Associate, OD &amp; Planning</v>
      </c>
      <c r="G28" s="834" t="str">
        <f>VLOOKUP(B28,[1]TQT_MASTER!B:O,3,0)</f>
        <v>Associate</v>
      </c>
      <c r="H28" s="834">
        <f>VLOOKUP(B28,[1]TQT_MASTER!B:O,6,0)</f>
        <v>12869</v>
      </c>
      <c r="I28" s="834" t="str">
        <f>VLOOKUP(B28,[1]TQT_MASTER!B:O,5,0)</f>
        <v>Shefa Obaid</v>
      </c>
      <c r="J28" s="834" t="str">
        <f>VLOOKUP(B28,[1]TQT_MASTER!B:O,7,0)</f>
        <v>TQT - People Management &amp; Performance</v>
      </c>
      <c r="K28" s="834" t="str">
        <f>VLOOKUP(B28,[1]TQT_MASTER!B:O,8,0)</f>
        <v>TQT - Chief Corporate Services Office</v>
      </c>
      <c r="L28" s="834" t="str">
        <f>VLOOKUP(B28,[1]TQT_MASTER!B:O,9,0)</f>
        <v>Human Resources - HRD</v>
      </c>
      <c r="M28" s="834" t="str">
        <f>VLOOKUP(B28,[1]TQT_MASTER!B:O,10,0)</f>
        <v>TRANSCO - Human Resources - HRD</v>
      </c>
      <c r="N28" s="835">
        <f>VLOOKUP(B28,[1]TQT_MASTER!B:O,11,0)</f>
        <v>29381</v>
      </c>
      <c r="O28" s="833">
        <f>VLOOKUP(B28,[1]TQT_MASTER!B:O,14,0)</f>
        <v>46342</v>
      </c>
      <c r="P28" s="834" t="s">
        <v>611</v>
      </c>
      <c r="Q28" s="834" t="s">
        <v>846</v>
      </c>
      <c r="R28" s="834"/>
      <c r="S28" s="834" t="s">
        <v>616</v>
      </c>
      <c r="T28" s="830" t="s">
        <v>304</v>
      </c>
      <c r="U28" s="834" t="s">
        <v>333</v>
      </c>
      <c r="V28" s="836">
        <v>45978</v>
      </c>
      <c r="W28" s="846">
        <v>45978</v>
      </c>
      <c r="X28" s="836">
        <v>46265</v>
      </c>
      <c r="Y28" s="837">
        <v>0.78904109589041094</v>
      </c>
      <c r="Z28" s="838">
        <f t="shared" ca="1" si="0"/>
        <v>46</v>
      </c>
      <c r="AA28" s="839" t="s">
        <v>600</v>
      </c>
      <c r="AB28" s="840">
        <v>27688.5</v>
      </c>
      <c r="AC28" s="841">
        <v>46143</v>
      </c>
      <c r="AD28" s="842" t="s">
        <v>777</v>
      </c>
      <c r="AE28" s="843" t="str">
        <f ca="1">IF(OR(Z28="",NOT(ISNUMBER(Z28))),"",LOOKUP(Z28,{0,16,21,26,31,36,41,46,51,56,60,66},{"[0-15]","[16-20]","[21-25]","[26-30]","[31-35]","[36-40]","[41-45]","[46-50]","[51-55]","[56-59]","[60-65]","[66-99]"}))</f>
        <v>[46-50]</v>
      </c>
      <c r="AF28" s="839" t="str">
        <f t="shared" si="1"/>
        <v>0-1 years</v>
      </c>
      <c r="AG28" s="839" t="str">
        <f t="shared" ca="1" si="2"/>
        <v>Within 90 Days</v>
      </c>
    </row>
    <row r="29" spans="1:33" x14ac:dyDescent="0.25">
      <c r="A29" s="830">
        <v>28</v>
      </c>
      <c r="B29" s="831">
        <v>202033</v>
      </c>
      <c r="C29" s="847">
        <v>14145</v>
      </c>
      <c r="D29" s="832"/>
      <c r="E29" s="833">
        <f>VLOOKUP(B29,[1]TQT_MASTER!B:O,13,0)</f>
        <v>46006</v>
      </c>
      <c r="F29" s="834" t="str">
        <f>VLOOKUP(B29,[1]TQT_MASTER!B:O,4,0)</f>
        <v>Senior Engineer, Network Model Management</v>
      </c>
      <c r="G29" s="834" t="str">
        <f>VLOOKUP(B29,[1]TQT_MASTER!B:O,3,0)</f>
        <v>Senior Engineer</v>
      </c>
      <c r="H29" s="834">
        <f>VLOOKUP(B29,[1]TQT_MASTER!B:O,6,0)</f>
        <v>12404</v>
      </c>
      <c r="I29" s="834" t="str">
        <f>VLOOKUP(B29,[1]TQT_MASTER!B:O,5,0)</f>
        <v>Jayaprakash Ponraj</v>
      </c>
      <c r="J29" s="834" t="str">
        <f>VLOOKUP(B29,[1]TQT_MASTER!B:O,7,0)</f>
        <v>TQT - Asset Management</v>
      </c>
      <c r="K29" s="834" t="str">
        <f>VLOOKUP(B29,[1]TQT_MASTER!B:O,8,0)</f>
        <v>TQT - Chief Operating Office</v>
      </c>
      <c r="L29" s="834" t="str">
        <f>VLOOKUP(B29,[1]TQT_MASTER!B:O,9,0)</f>
        <v>TQT - Asset Management</v>
      </c>
      <c r="M29" s="834" t="str">
        <f>VLOOKUP(B29,[1]TQT_MASTER!B:O,10,0)</f>
        <v>TQT - Chief Operating Office</v>
      </c>
      <c r="N29" s="835">
        <f>VLOOKUP(B29,[1]TQT_MASTER!B:O,11,0)</f>
        <v>31049</v>
      </c>
      <c r="O29" s="833">
        <f>VLOOKUP(B29,[1]TQT_MASTER!B:O,14,0)</f>
        <v>46370</v>
      </c>
      <c r="P29" s="834" t="s">
        <v>620</v>
      </c>
      <c r="Q29" s="834" t="s">
        <v>846</v>
      </c>
      <c r="R29" s="834"/>
      <c r="S29" s="834"/>
      <c r="T29" s="830" t="s">
        <v>304</v>
      </c>
      <c r="U29" s="834" t="s">
        <v>333</v>
      </c>
      <c r="V29" s="836">
        <v>46006</v>
      </c>
      <c r="W29" s="846">
        <v>46006</v>
      </c>
      <c r="X29" s="836">
        <v>46265</v>
      </c>
      <c r="Y29" s="837">
        <v>0.71232876712328763</v>
      </c>
      <c r="Z29" s="838">
        <f t="shared" ca="1" si="0"/>
        <v>41</v>
      </c>
      <c r="AA29" s="839" t="s">
        <v>600</v>
      </c>
      <c r="AB29" s="840">
        <v>31888.5</v>
      </c>
      <c r="AC29" s="841">
        <v>46143</v>
      </c>
      <c r="AD29" s="842" t="s">
        <v>777</v>
      </c>
      <c r="AE29" s="843" t="str">
        <f ca="1">IF(OR(Z29="",NOT(ISNUMBER(Z29))),"",LOOKUP(Z29,{0,16,21,26,31,36,41,46,51,56,60,66},{"[0-15]","[16-20]","[21-25]","[26-30]","[31-35]","[36-40]","[41-45]","[46-50]","[51-55]","[56-59]","[60-65]","[66-99]"}))</f>
        <v>[41-45]</v>
      </c>
      <c r="AF29" s="839" t="str">
        <f t="shared" si="1"/>
        <v>0-1 years</v>
      </c>
      <c r="AG29" s="839" t="str">
        <f t="shared" ca="1" si="2"/>
        <v>Within 90 Days</v>
      </c>
    </row>
    <row r="30" spans="1:33" x14ac:dyDescent="0.25">
      <c r="A30" s="830">
        <v>29</v>
      </c>
      <c r="B30" s="831">
        <v>202034</v>
      </c>
      <c r="C30" s="847">
        <v>14174</v>
      </c>
      <c r="D30" s="832"/>
      <c r="E30" s="833">
        <f>VLOOKUP(B30,[1]TQT_MASTER!B:O,13,0)</f>
        <v>46006</v>
      </c>
      <c r="F30" s="834" t="str">
        <f>VLOOKUP(B30,[1]TQT_MASTER!B:O,4,0)</f>
        <v>Associate, Accounts Payable Accounting</v>
      </c>
      <c r="G30" s="834" t="str">
        <f>VLOOKUP(B30,[1]TQT_MASTER!B:O,3,0)</f>
        <v>Associate</v>
      </c>
      <c r="H30" s="834">
        <f>VLOOKUP(B30,[1]TQT_MASTER!B:O,6,0)</f>
        <v>12667</v>
      </c>
      <c r="I30" s="834" t="str">
        <f>VLOOKUP(B30,[1]TQT_MASTER!B:O,5,0)</f>
        <v>Eid ABDULLAH Sidiqi Alhammadi</v>
      </c>
      <c r="J30" s="834" t="str">
        <f>VLOOKUP(B30,[1]TQT_MASTER!B:O,7,0)</f>
        <v>TQT - Financial Operations &amp; Internal Controls</v>
      </c>
      <c r="K30" s="834" t="str">
        <f>VLOOKUP(B30,[1]TQT_MASTER!B:O,8,0)</f>
        <v>TQT - Chief Financial Office</v>
      </c>
      <c r="L30" s="834" t="str">
        <f>VLOOKUP(B30,[1]TQT_MASTER!B:O,9,0)</f>
        <v>Finance - FIN</v>
      </c>
      <c r="M30" s="834" t="str">
        <f>VLOOKUP(B30,[1]TQT_MASTER!B:O,10,0)</f>
        <v>TRANSCO - Financial Operations - FIN</v>
      </c>
      <c r="N30" s="835">
        <f>VLOOKUP(B30,[1]TQT_MASTER!B:O,11,0)</f>
        <v>35364</v>
      </c>
      <c r="O30" s="833">
        <f>VLOOKUP(B30,[1]TQT_MASTER!B:O,14,0)</f>
        <v>46370</v>
      </c>
      <c r="P30" s="834" t="s">
        <v>620</v>
      </c>
      <c r="Q30" s="834" t="s">
        <v>846</v>
      </c>
      <c r="R30" s="834"/>
      <c r="S30" s="834"/>
      <c r="T30" s="830" t="s">
        <v>304</v>
      </c>
      <c r="U30" s="834" t="s">
        <v>356</v>
      </c>
      <c r="V30" s="836">
        <v>46006</v>
      </c>
      <c r="W30" s="846">
        <v>46006</v>
      </c>
      <c r="X30" s="836">
        <v>46265</v>
      </c>
      <c r="Y30" s="837">
        <v>0.71232876712328763</v>
      </c>
      <c r="Z30" s="838">
        <f t="shared" ca="1" si="0"/>
        <v>29</v>
      </c>
      <c r="AA30" s="839" t="s">
        <v>600</v>
      </c>
      <c r="AB30" s="840">
        <v>21388.5</v>
      </c>
      <c r="AC30" s="841">
        <v>46143</v>
      </c>
      <c r="AD30" s="842" t="s">
        <v>777</v>
      </c>
      <c r="AE30" s="843" t="str">
        <f ca="1">IF(OR(Z30="",NOT(ISNUMBER(Z30))),"",LOOKUP(Z30,{0,16,21,26,31,36,41,46,51,56,60,66},{"[0-15]","[16-20]","[21-25]","[26-30]","[31-35]","[36-40]","[41-45]","[46-50]","[51-55]","[56-59]","[60-65]","[66-99]"}))</f>
        <v>[26-30]</v>
      </c>
      <c r="AF30" s="839" t="str">
        <f t="shared" si="1"/>
        <v>0-1 years</v>
      </c>
      <c r="AG30" s="839" t="str">
        <f t="shared" ca="1" si="2"/>
        <v>Within 90 Days</v>
      </c>
    </row>
    <row r="31" spans="1:33" x14ac:dyDescent="0.25">
      <c r="A31" s="830">
        <v>30</v>
      </c>
      <c r="B31" s="831">
        <v>202315</v>
      </c>
      <c r="C31" s="847">
        <v>14335</v>
      </c>
      <c r="D31" s="832"/>
      <c r="E31" s="833">
        <f>VLOOKUP(B31,[1]TQT_MASTER!B:O,13,0)</f>
        <v>46055</v>
      </c>
      <c r="F31" s="834" t="str">
        <f>VLOOKUP(B31,[1]TQT_MASTER!B:O,4,0)</f>
        <v>Officer, Communications</v>
      </c>
      <c r="G31" s="834" t="str">
        <f>VLOOKUP(B31,[1]TQT_MASTER!B:O,3,0)</f>
        <v>Officer</v>
      </c>
      <c r="H31" s="834">
        <f>VLOOKUP(B31,[1]TQT_MASTER!B:O,6,0)</f>
        <v>15077</v>
      </c>
      <c r="I31" s="834" t="str">
        <f>VLOOKUP(B31,[1]TQT_MASTER!B:O,5,0)</f>
        <v>Bahaa Khalil Omran</v>
      </c>
      <c r="J31" s="834" t="str">
        <f>VLOOKUP(B31,[1]TQT_MASTER!B:O,7,0)</f>
        <v>TQT - External Communications</v>
      </c>
      <c r="K31" s="834" t="str">
        <f>VLOOKUP(B31,[1]TQT_MASTER!B:O,8,0)</f>
        <v>TQT - Chief Corporate Services Office</v>
      </c>
      <c r="L31" s="834" t="str">
        <f>VLOOKUP(B31,[1]TQT_MASTER!B:O,9,0)</f>
        <v>Human Resources - HRD</v>
      </c>
      <c r="M31" s="834" t="str">
        <f>VLOOKUP(B31,[1]TQT_MASTER!B:O,10,0)</f>
        <v>TRANSCO - External Communications - HRD</v>
      </c>
      <c r="N31" s="835">
        <f>VLOOKUP(B31,[1]TQT_MASTER!B:O,11,0)</f>
        <v>34516</v>
      </c>
      <c r="O31" s="833">
        <f>VLOOKUP(B31,[1]TQT_MASTER!B:O,14,0)</f>
        <v>46389</v>
      </c>
      <c r="P31" s="834" t="s">
        <v>611</v>
      </c>
      <c r="Q31" s="834" t="s">
        <v>846</v>
      </c>
      <c r="R31" s="834" t="s">
        <v>612</v>
      </c>
      <c r="S31" s="834" t="s">
        <v>616</v>
      </c>
      <c r="T31" s="830" t="s">
        <v>304</v>
      </c>
      <c r="U31" s="848" t="s">
        <v>309</v>
      </c>
      <c r="V31" s="836">
        <v>46055</v>
      </c>
      <c r="W31" s="846">
        <v>46055</v>
      </c>
      <c r="X31" s="836">
        <v>46265</v>
      </c>
      <c r="Y31" s="837">
        <v>0.57808219178082187</v>
      </c>
      <c r="Z31" s="838">
        <f t="shared" ca="1" si="0"/>
        <v>32</v>
      </c>
      <c r="AA31" s="839" t="s">
        <v>600</v>
      </c>
      <c r="AB31" s="840">
        <v>16138.5</v>
      </c>
      <c r="AC31" s="841">
        <v>46143</v>
      </c>
      <c r="AD31" s="842" t="s">
        <v>777</v>
      </c>
      <c r="AE31" s="843" t="str">
        <f ca="1">IF(OR(Z31="",NOT(ISNUMBER(Z31))),"",LOOKUP(Z31,{0,16,21,26,31,36,41,46,51,56,60,66},{"[0-15]","[16-20]","[21-25]","[26-30]","[31-35]","[36-40]","[41-45]","[46-50]","[51-55]","[56-59]","[60-65]","[66-99]"}))</f>
        <v>[31-35]</v>
      </c>
      <c r="AF31" s="839" t="str">
        <f t="shared" si="1"/>
        <v>0-1 years</v>
      </c>
      <c r="AG31" s="839" t="str">
        <f t="shared" ca="1" si="2"/>
        <v>Over 90 Days</v>
      </c>
    </row>
    <row r="32" spans="1:33" x14ac:dyDescent="0.25">
      <c r="A32" s="830">
        <v>31</v>
      </c>
      <c r="B32" s="831">
        <v>202372</v>
      </c>
      <c r="C32" s="831">
        <v>202372</v>
      </c>
      <c r="D32" s="849"/>
      <c r="E32" s="833">
        <f>VLOOKUP(B32,[1]TQT_MASTER!B:O,13,0)</f>
        <v>46083</v>
      </c>
      <c r="F32" s="834" t="str">
        <f>VLOOKUP(B32,[1]TQT_MASTER!B:O,4,0)</f>
        <v>Associate, Graphic Design</v>
      </c>
      <c r="G32" s="834" t="str">
        <f>VLOOKUP(B32,[1]TQT_MASTER!B:O,3,0)</f>
        <v>Associate</v>
      </c>
      <c r="H32" s="834">
        <f>VLOOKUP(B32,[1]TQT_MASTER!B:O,6,0)</f>
        <v>15077</v>
      </c>
      <c r="I32" s="834" t="str">
        <f>VLOOKUP(B32,[1]TQT_MASTER!B:O,5,0)</f>
        <v>Bahaa Khalil Omran</v>
      </c>
      <c r="J32" s="834" t="str">
        <f>VLOOKUP(B32,[1]TQT_MASTER!B:O,7,0)</f>
        <v>TQT - Corporate Communications</v>
      </c>
      <c r="K32" s="834" t="str">
        <f>VLOOKUP(B32,[1]TQT_MASTER!B:O,8,0)</f>
        <v>TQT - Chief Corporate Services Office</v>
      </c>
      <c r="L32" s="834" t="str">
        <f>VLOOKUP(B32,[1]TQT_MASTER!B:O,9,0)</f>
        <v>Human Resources - HRD</v>
      </c>
      <c r="M32" s="834" t="str">
        <f>VLOOKUP(B32,[1]TQT_MASTER!B:O,10,0)</f>
        <v>Corporate Communications</v>
      </c>
      <c r="N32" s="835">
        <f>VLOOKUP(B32,[1]TQT_MASTER!B:O,11,0)</f>
        <v>35936</v>
      </c>
      <c r="O32" s="833">
        <f>VLOOKUP(B32,[1]TQT_MASTER!B:O,14,0)</f>
        <v>46447</v>
      </c>
      <c r="P32" s="834" t="s">
        <v>611</v>
      </c>
      <c r="Q32" s="834" t="s">
        <v>846</v>
      </c>
      <c r="R32" s="834" t="s">
        <v>612</v>
      </c>
      <c r="S32" s="834" t="s">
        <v>616</v>
      </c>
      <c r="T32" s="830" t="s">
        <v>304</v>
      </c>
      <c r="U32" s="848" t="s">
        <v>356</v>
      </c>
      <c r="V32" s="836">
        <v>46083</v>
      </c>
      <c r="W32" s="846">
        <v>46083</v>
      </c>
      <c r="X32" s="836">
        <v>46265</v>
      </c>
      <c r="Y32" s="837">
        <v>0.50136986301369868</v>
      </c>
      <c r="Z32" s="838">
        <f t="shared" ca="1" si="0"/>
        <v>28</v>
      </c>
      <c r="AA32" s="839" t="s">
        <v>600</v>
      </c>
      <c r="AB32" s="840">
        <v>16138.5</v>
      </c>
      <c r="AC32" s="841">
        <v>46143</v>
      </c>
      <c r="AD32" s="842" t="s">
        <v>777</v>
      </c>
      <c r="AE32" s="843" t="str">
        <f ca="1">IF(OR(Z32="",NOT(ISNUMBER(Z32))),"",LOOKUP(Z32,{0,16,21,26,31,36,41,46,51,56,60,66},{"[0-15]","[16-20]","[21-25]","[26-30]","[31-35]","[36-40]","[41-45]","[46-50]","[51-55]","[56-59]","[60-65]","[66-99]"}))</f>
        <v>[26-30]</v>
      </c>
      <c r="AF32" s="839" t="str">
        <f t="shared" si="1"/>
        <v>0-1 years</v>
      </c>
      <c r="AG32" s="839" t="str">
        <f t="shared" ca="1" si="2"/>
        <v>Over 90 Days</v>
      </c>
    </row>
    <row r="33" spans="1:33" x14ac:dyDescent="0.25">
      <c r="A33" s="830">
        <v>32</v>
      </c>
      <c r="B33" s="831">
        <v>202645</v>
      </c>
      <c r="C33" s="831">
        <v>202645</v>
      </c>
      <c r="D33" s="832"/>
      <c r="E33" s="833">
        <f>VLOOKUP(B33,[1]TQT_MASTER!B:O,13,0)</f>
        <v>46103</v>
      </c>
      <c r="F33" s="834" t="str">
        <f>VLOOKUP(B33,[1]TQT_MASTER!B:O,4,0)</f>
        <v>Engineer, Contract</v>
      </c>
      <c r="G33" s="834" t="str">
        <f>VLOOKUP(B33,[1]TQT_MASTER!B:O,3,0)</f>
        <v>Engineer</v>
      </c>
      <c r="H33" s="834">
        <f>VLOOKUP(B33,[1]TQT_MASTER!B:O,6,0)</f>
        <v>12214</v>
      </c>
      <c r="I33" s="834" t="str">
        <f>VLOOKUP(B33,[1]TQT_MASTER!B:O,5,0)</f>
        <v>Mahmood Abdulmunaim Saed</v>
      </c>
      <c r="J33" s="834" t="str">
        <f>VLOOKUP(B33,[1]TQT_MASTER!B:O,7,0)</f>
        <v>TQT - Supply Chain</v>
      </c>
      <c r="K33" s="834" t="str">
        <f>VLOOKUP(B33,[1]TQT_MASTER!B:O,8,0)</f>
        <v>TQT - Chief Financial Office</v>
      </c>
      <c r="L33" s="834" t="str">
        <f>VLOOKUP(B33,[1]TQT_MASTER!B:O,9,0)</f>
        <v>TQT - Supply Chain</v>
      </c>
      <c r="M33" s="834" t="e">
        <f>VLOOKUP(B33,[1]TQT_MASTER!B:O,10,0)</f>
        <v>#REF!</v>
      </c>
      <c r="N33" s="835">
        <f>VLOOKUP(B33,[1]TQT_MASTER!B:O,11,0)</f>
        <v>32325</v>
      </c>
      <c r="O33" s="833">
        <f>VLOOKUP(B33,[1]TQT_MASTER!B:O,14,0)</f>
        <v>46467</v>
      </c>
      <c r="P33" s="834" t="s">
        <v>620</v>
      </c>
      <c r="Q33" s="834" t="s">
        <v>846</v>
      </c>
      <c r="R33" s="842"/>
      <c r="S33" s="842"/>
      <c r="T33" s="830" t="s">
        <v>304</v>
      </c>
      <c r="U33" s="848" t="s">
        <v>333</v>
      </c>
      <c r="V33" s="836">
        <v>46104</v>
      </c>
      <c r="W33" s="846">
        <v>46104</v>
      </c>
      <c r="X33" s="836">
        <v>46265</v>
      </c>
      <c r="Y33" s="837">
        <v>0.44383561643835617</v>
      </c>
      <c r="Z33" s="838">
        <f t="shared" ca="1" si="0"/>
        <v>38</v>
      </c>
      <c r="AA33" s="839" t="s">
        <v>600</v>
      </c>
      <c r="AB33" s="840">
        <v>35038.5</v>
      </c>
      <c r="AC33" s="841">
        <v>46143</v>
      </c>
      <c r="AD33" s="842" t="s">
        <v>777</v>
      </c>
      <c r="AE33" s="843" t="str">
        <f ca="1">IF(OR(Z33="",NOT(ISNUMBER(Z33))),"",LOOKUP(Z33,{0,16,21,26,31,36,41,46,51,56,60,66},{"[0-15]","[16-20]","[21-25]","[26-30]","[31-35]","[36-40]","[41-45]","[46-50]","[51-55]","[56-59]","[60-65]","[66-99]"}))</f>
        <v>[36-40]</v>
      </c>
      <c r="AF33" s="839" t="str">
        <f t="shared" si="1"/>
        <v>0-1 years</v>
      </c>
      <c r="AG33" s="839" t="str">
        <f t="shared" ca="1" si="2"/>
        <v>Over 90 Days</v>
      </c>
    </row>
    <row r="34" spans="1:33" x14ac:dyDescent="0.25">
      <c r="A34" s="830">
        <v>33</v>
      </c>
      <c r="B34" s="830">
        <v>202805</v>
      </c>
      <c r="C34" s="831">
        <v>203053</v>
      </c>
      <c r="D34" s="832"/>
      <c r="E34" s="833">
        <f>VLOOKUP(B34,[1]TQT_MASTER!B:O,13,0)</f>
        <v>46132</v>
      </c>
      <c r="F34" s="834" t="s">
        <v>950</v>
      </c>
      <c r="G34" s="834" t="s">
        <v>951</v>
      </c>
      <c r="H34" s="834">
        <v>0</v>
      </c>
      <c r="I34" s="834" t="s">
        <v>952</v>
      </c>
      <c r="J34" s="834">
        <v>0</v>
      </c>
      <c r="K34" s="834" t="s">
        <v>914</v>
      </c>
      <c r="L34" s="834" t="s">
        <v>953</v>
      </c>
      <c r="M34" s="834">
        <v>0</v>
      </c>
      <c r="N34" s="835">
        <v>31815</v>
      </c>
      <c r="O34" s="833">
        <v>46513</v>
      </c>
      <c r="P34" s="834" t="s">
        <v>620</v>
      </c>
      <c r="Q34" s="834" t="s">
        <v>846</v>
      </c>
      <c r="R34" s="842"/>
      <c r="S34" s="842"/>
      <c r="T34" s="830" t="s">
        <v>304</v>
      </c>
      <c r="U34" s="834" t="s">
        <v>650</v>
      </c>
      <c r="V34" s="836">
        <v>46155</v>
      </c>
      <c r="W34" s="846"/>
      <c r="X34" s="836">
        <v>46295</v>
      </c>
      <c r="Y34" s="837">
        <v>2.7397260273972603E-3</v>
      </c>
      <c r="Z34" s="838">
        <f t="shared" ca="1" si="0"/>
        <v>39</v>
      </c>
      <c r="AA34" s="839" t="s">
        <v>600</v>
      </c>
      <c r="AB34" s="840">
        <v>37138.5</v>
      </c>
      <c r="AC34" s="841">
        <v>46143</v>
      </c>
      <c r="AD34" s="842" t="s">
        <v>777</v>
      </c>
      <c r="AE34" s="843" t="str">
        <f ca="1">IF(OR(Z34="",NOT(ISNUMBER(Z34))),"",LOOKUP(Z34,{0,16,21,26,31,36,41,46,51,56,60,66},{"[0-15]","[16-20]","[21-25]","[26-30]","[31-35]","[36-40]","[41-45]","[46-50]","[51-55]","[56-59]","[60-65]","[66-99]"}))</f>
        <v>[36-40]</v>
      </c>
      <c r="AF34" s="839" t="str">
        <f t="shared" si="1"/>
        <v>0-1 years</v>
      </c>
      <c r="AG34" s="839" t="str">
        <f t="shared" ca="1" si="2"/>
        <v>Over 90 Days</v>
      </c>
    </row>
    <row r="35" spans="1:33" ht="15.75" thickBot="1" x14ac:dyDescent="0.3">
      <c r="A35" s="850">
        <v>34</v>
      </c>
      <c r="B35" s="851">
        <v>202805</v>
      </c>
      <c r="C35" s="851">
        <v>202805</v>
      </c>
      <c r="D35" s="852"/>
      <c r="E35" s="853">
        <f>VLOOKUP(B35,[1]TQT_MASTER!B:O,13,0)</f>
        <v>46132</v>
      </c>
      <c r="F35" s="854" t="str">
        <f>VLOOKUP(B35,[1]TQT_MASTER!B:O,4,0)</f>
        <v>CEO Advisor</v>
      </c>
      <c r="G35" s="854" t="s">
        <v>559</v>
      </c>
      <c r="H35" s="854">
        <v>12759</v>
      </c>
      <c r="I35" s="854" t="s">
        <v>954</v>
      </c>
      <c r="J35" s="854" t="e">
        <f>VLOOKUP(B35,[1]TQT_MASTER!B:O,7,0)</f>
        <v>#REF!</v>
      </c>
      <c r="K35" s="854" t="str">
        <f>VLOOKUP(B35,[1]TQT_MASTER!B:O,8,0)</f>
        <v>TQT - Chief Executive Office</v>
      </c>
      <c r="L35" s="854" t="e">
        <f>VLOOKUP(B35,[1]TQT_MASTER!B:O,9,0)</f>
        <v>#REF!</v>
      </c>
      <c r="M35" s="854" t="e">
        <f>VLOOKUP(B35,[1]TQT_MASTER!B:O,10,0)</f>
        <v>#REF!</v>
      </c>
      <c r="N35" s="855">
        <v>22892</v>
      </c>
      <c r="O35" s="856">
        <v>46496</v>
      </c>
      <c r="P35" s="854" t="s">
        <v>611</v>
      </c>
      <c r="Q35" s="854" t="s">
        <v>846</v>
      </c>
      <c r="R35" s="857"/>
      <c r="S35" s="857"/>
      <c r="T35" s="858" t="s">
        <v>304</v>
      </c>
      <c r="U35" s="854" t="s">
        <v>650</v>
      </c>
      <c r="V35" s="859">
        <v>46132</v>
      </c>
      <c r="W35" s="860"/>
      <c r="X35" s="859">
        <f>EDATE(V35,36)</f>
        <v>47228</v>
      </c>
      <c r="Y35" s="861">
        <v>2.7397260273972603E-3</v>
      </c>
      <c r="Z35" s="862">
        <f t="shared" ca="1" si="0"/>
        <v>64</v>
      </c>
      <c r="AA35" s="858" t="s">
        <v>600</v>
      </c>
      <c r="AB35" s="863">
        <v>40288.5</v>
      </c>
      <c r="AC35" s="864">
        <v>46143</v>
      </c>
      <c r="AD35" s="857" t="s">
        <v>777</v>
      </c>
      <c r="AE35" s="865" t="str">
        <f ca="1">IF(OR(Z35="",NOT(ISNUMBER(Z35))),"",LOOKUP(Z35,{0,16,21,26,31,36,41,46,51,56,60,66},{"[0-15]","[16-20]","[21-25]","[26-30]","[31-35]","[36-40]","[41-45]","[46-50]","[51-55]","[56-59]","[60-65]","[66-99]"}))</f>
        <v>[60-65]</v>
      </c>
      <c r="AF35" s="858" t="str">
        <f t="shared" si="1"/>
        <v>3+ years</v>
      </c>
      <c r="AG35" s="858" t="str">
        <f t="shared" ca="1" si="2"/>
        <v>Over 90 Days</v>
      </c>
    </row>
    <row r="36" spans="1:33" ht="15.75" thickTop="1" x14ac:dyDescent="0.25">
      <c r="A36" s="866">
        <v>1</v>
      </c>
      <c r="B36" s="867">
        <v>203281</v>
      </c>
      <c r="C36" s="866" t="s">
        <v>300</v>
      </c>
      <c r="D36" s="868"/>
      <c r="E36" s="869">
        <f>VLOOKUP(B36,[1]TQT_MASTER!B:O,13,0)</f>
        <v>46244</v>
      </c>
      <c r="F36" s="870" t="str">
        <f>VLOOKUP(B36,[1]TQT_MASTER!B:O,4,0)</f>
        <v>Sr Associate Branding &amp; Internal Communication</v>
      </c>
      <c r="G36" s="870" t="str">
        <f>VLOOKUP(B36,[1]TQT_MASTER!B:O,3,0)</f>
        <v>Sr Associate</v>
      </c>
      <c r="H36" s="870" t="e">
        <f>VLOOKUP(B36,[1]TQT_MASTER!B:O,6,0)</f>
        <v>#REF!</v>
      </c>
      <c r="I36" s="870" t="e">
        <f>VLOOKUP(B36,[1]TQT_MASTER!B:O,5,0)</f>
        <v>#REF!</v>
      </c>
      <c r="J36" s="870" t="e">
        <f>VLOOKUP(B36,[1]TQT_MASTER!B:O,7,0)</f>
        <v>#REF!</v>
      </c>
      <c r="K36" s="870" t="str">
        <f>VLOOKUP(B36,[1]TQT_MASTER!B:O,8,0)</f>
        <v>TQT - Chief Corporate Services Office</v>
      </c>
      <c r="L36" s="870" t="str">
        <f>VLOOKUP(B36,[1]TQT_MASTER!B:O,9,0)</f>
        <v>Human Resources - HRD</v>
      </c>
      <c r="M36" s="870" t="str">
        <f>VLOOKUP(B36,[1]TQT_MASTER!B:O,10,0)</f>
        <v>Corporate Communications</v>
      </c>
      <c r="N36" s="871" t="e">
        <f>VLOOKUP(B36,[1]TQT_MASTER!B:O,11,0)</f>
        <v>#REF!</v>
      </c>
      <c r="O36" s="869">
        <v>46295</v>
      </c>
      <c r="P36" s="870" t="s">
        <v>611</v>
      </c>
      <c r="Q36" s="870" t="s">
        <v>846</v>
      </c>
      <c r="R36" s="870" t="s">
        <v>612</v>
      </c>
      <c r="S36" s="870"/>
      <c r="T36" s="866" t="s">
        <v>304</v>
      </c>
      <c r="U36" s="870" t="s">
        <v>305</v>
      </c>
      <c r="V36" s="872">
        <v>44566</v>
      </c>
      <c r="W36" s="872">
        <v>45170</v>
      </c>
      <c r="X36" s="872">
        <v>46265</v>
      </c>
      <c r="Y36" s="873">
        <v>3.0027397260273974</v>
      </c>
      <c r="Z36" s="874" t="e">
        <f t="shared" ca="1" si="0"/>
        <v>#REF!</v>
      </c>
      <c r="AA36" s="875" t="s">
        <v>600</v>
      </c>
      <c r="AB36" s="876">
        <v>33988.5</v>
      </c>
      <c r="AC36" s="877">
        <v>46174</v>
      </c>
      <c r="AD36" s="878" t="s">
        <v>777</v>
      </c>
      <c r="AE36" s="879" t="e">
        <f ca="1">IF(OR(Z36="",NOT(ISNUMBER(Z36))),"",LOOKUP(Z36,{0,16,21,26,31,36,41,46,51,56,60,66},{"[0-15]","[16-20]","[21-25]","[26-30]","[31-35]","[36-40]","[41-45]","[46-50]","[51-55]","[56-59]","[60-65]","[66-99]"}))</f>
        <v>#REF!</v>
      </c>
      <c r="AF36" s="875" t="str">
        <f t="shared" si="1"/>
        <v>3+ years</v>
      </c>
      <c r="AG36" s="875" t="str">
        <f t="shared" ca="1" si="2"/>
        <v>Within 30 Days</v>
      </c>
    </row>
    <row r="37" spans="1:33" x14ac:dyDescent="0.25">
      <c r="A37" s="830">
        <v>2</v>
      </c>
      <c r="B37" s="830" t="s">
        <v>537</v>
      </c>
      <c r="C37" s="830" t="s">
        <v>306</v>
      </c>
      <c r="D37" s="832"/>
      <c r="E37" s="833">
        <f>VLOOKUP(B37,[1]TQT_MASTER!B:O,13,0)</f>
        <v>44571</v>
      </c>
      <c r="F37" s="834" t="str">
        <f>VLOOKUP(B37,[1]TQT_MASTER!B:O,4,0)</f>
        <v>Technical Advisor</v>
      </c>
      <c r="G37" s="834" t="str">
        <f>VLOOKUP(B37,[1]TQT_MASTER!B:O,3,0)</f>
        <v>Advisor</v>
      </c>
      <c r="H37" s="834">
        <f>VLOOKUP(B37,[1]TQT_MASTER!B:O,6,0)</f>
        <v>10924</v>
      </c>
      <c r="I37" s="834" t="str">
        <f>VLOOKUP(B37,[1]TQT_MASTER!B:O,5,0)</f>
        <v>Bruce</v>
      </c>
      <c r="J37" s="834" t="str">
        <f>VLOOKUP(B37,[1]TQT_MASTER!B:O,7,0)</f>
        <v>TQT - Chief Operating Office</v>
      </c>
      <c r="K37" s="834" t="str">
        <f>VLOOKUP(B37,[1]TQT_MASTER!B:O,8,0)</f>
        <v>TQT - Chief Operating Office</v>
      </c>
      <c r="L37" s="834" t="str">
        <f>VLOOKUP(B37,[1]TQT_MASTER!B:O,9,0)</f>
        <v>Asset Management - COO</v>
      </c>
      <c r="M37" s="834" t="str">
        <f>VLOOKUP(B37,[1]TQT_MASTER!B:O,10,0)</f>
        <v>TRANSCO - Power Asset Management - COO</v>
      </c>
      <c r="N37" s="835">
        <f>VLOOKUP(B37,[1]TQT_MASTER!B:O,11,0)</f>
        <v>21098</v>
      </c>
      <c r="O37" s="833">
        <f>VLOOKUP(B37,[1]TQT_MASTER!B:O,14,0)</f>
        <v>46387</v>
      </c>
      <c r="P37" s="834" t="s">
        <v>611</v>
      </c>
      <c r="Q37" s="834" t="s">
        <v>846</v>
      </c>
      <c r="R37" s="834" t="s">
        <v>612</v>
      </c>
      <c r="S37" s="834" t="s">
        <v>616</v>
      </c>
      <c r="T37" s="830" t="s">
        <v>304</v>
      </c>
      <c r="U37" s="834" t="s">
        <v>309</v>
      </c>
      <c r="V37" s="836">
        <v>44571</v>
      </c>
      <c r="W37" s="836">
        <v>45170</v>
      </c>
      <c r="X37" s="836">
        <v>46265</v>
      </c>
      <c r="Y37" s="837">
        <v>3.0027397260273974</v>
      </c>
      <c r="Z37" s="838">
        <f t="shared" ca="1" si="0"/>
        <v>68</v>
      </c>
      <c r="AA37" s="839" t="s">
        <v>600</v>
      </c>
      <c r="AB37" s="840">
        <v>55116.6</v>
      </c>
      <c r="AC37" s="841">
        <v>46174</v>
      </c>
      <c r="AD37" s="842" t="s">
        <v>777</v>
      </c>
      <c r="AE37" s="843" t="str">
        <f ca="1">IF(OR(Z37="",NOT(ISNUMBER(Z37))),"",LOOKUP(Z37,{0,16,21,26,31,36,41,46,51,56,60,66},{"[0-15]","[16-20]","[21-25]","[26-30]","[31-35]","[36-40]","[41-45]","[46-50]","[51-55]","[56-59]","[60-65]","[66-99]"}))</f>
        <v>[66-99]</v>
      </c>
      <c r="AF37" s="839" t="str">
        <f t="shared" si="1"/>
        <v>3+ years</v>
      </c>
      <c r="AG37" s="839" t="str">
        <f t="shared" ca="1" si="2"/>
        <v>Over 90 Days</v>
      </c>
    </row>
    <row r="38" spans="1:33" x14ac:dyDescent="0.25">
      <c r="A38" s="830">
        <v>3</v>
      </c>
      <c r="B38" s="830" t="s">
        <v>310</v>
      </c>
      <c r="C38" s="830" t="s">
        <v>310</v>
      </c>
      <c r="D38" s="832"/>
      <c r="E38" s="844">
        <v>44571</v>
      </c>
      <c r="F38" s="834" t="s">
        <v>312</v>
      </c>
      <c r="G38" s="834" t="s">
        <v>312</v>
      </c>
      <c r="H38" s="834"/>
      <c r="I38" s="834"/>
      <c r="J38" s="845"/>
      <c r="K38" s="845" t="s">
        <v>905</v>
      </c>
      <c r="L38" s="834"/>
      <c r="M38" s="834"/>
      <c r="N38" s="835">
        <v>20821</v>
      </c>
      <c r="O38" s="833">
        <v>46203</v>
      </c>
      <c r="P38" s="834" t="s">
        <v>611</v>
      </c>
      <c r="Q38" s="834" t="s">
        <v>846</v>
      </c>
      <c r="R38" s="834" t="s">
        <v>612</v>
      </c>
      <c r="S38" s="834"/>
      <c r="T38" s="830" t="s">
        <v>304</v>
      </c>
      <c r="U38" s="834" t="s">
        <v>305</v>
      </c>
      <c r="V38" s="836">
        <v>44571</v>
      </c>
      <c r="W38" s="836">
        <v>46203</v>
      </c>
      <c r="X38" s="836">
        <v>46265</v>
      </c>
      <c r="Y38" s="837">
        <v>3.0027397260273974</v>
      </c>
      <c r="Z38" s="838">
        <f t="shared" ca="1" si="0"/>
        <v>69</v>
      </c>
      <c r="AA38" s="839" t="s">
        <v>600</v>
      </c>
      <c r="AB38" s="840">
        <v>45390.45</v>
      </c>
      <c r="AC38" s="841">
        <v>46174</v>
      </c>
      <c r="AD38" s="842" t="s">
        <v>777</v>
      </c>
      <c r="AE38" s="843" t="str">
        <f ca="1">IF(OR(Z38="",NOT(ISNUMBER(Z38))),"",LOOKUP(Z38,{0,16,21,26,31,36,41,46,51,56,60,66},{"[0-15]","[16-20]","[21-25]","[26-30]","[31-35]","[36-40]","[41-45]","[46-50]","[51-55]","[56-59]","[60-65]","[66-99]"}))</f>
        <v>[66-99]</v>
      </c>
      <c r="AF38" s="839" t="str">
        <f t="shared" si="1"/>
        <v>3+ years</v>
      </c>
      <c r="AG38" s="839" t="str">
        <f t="shared" ca="1" si="2"/>
        <v>Expired</v>
      </c>
    </row>
    <row r="39" spans="1:33" x14ac:dyDescent="0.25">
      <c r="A39" s="830">
        <v>4</v>
      </c>
      <c r="B39" s="830" t="s">
        <v>527</v>
      </c>
      <c r="C39" s="830" t="s">
        <v>313</v>
      </c>
      <c r="D39" s="832"/>
      <c r="E39" s="833">
        <f>VLOOKUP(B39,[1]TQT_MASTER!B:O,13,0)</f>
        <v>44571</v>
      </c>
      <c r="F39" s="834" t="str">
        <f>VLOOKUP(B39,[1]TQT_MASTER!B:O,4,0)</f>
        <v>Sr. Engineer, Infrastructure Coordination</v>
      </c>
      <c r="G39" s="834" t="str">
        <f>VLOOKUP(B39,[1]TQT_MASTER!B:O,3,0)</f>
        <v>Senior Engineer</v>
      </c>
      <c r="H39" s="834">
        <f>VLOOKUP(B39,[1]TQT_MASTER!B:O,6,0)</f>
        <v>11810</v>
      </c>
      <c r="I39" s="834" t="str">
        <f>VLOOKUP(B39,[1]TQT_MASTER!B:O,5,0)</f>
        <v>YOUSIF ABDUL RAHMAN AHMED MOHAMMED ALMARZOUQI</v>
      </c>
      <c r="J39" s="834" t="str">
        <f>VLOOKUP(B39,[1]TQT_MASTER!B:O,7,0)</f>
        <v>TQT - Asset Management</v>
      </c>
      <c r="K39" s="834" t="str">
        <f>VLOOKUP(B39,[1]TQT_MASTER!B:O,8,0)</f>
        <v>TQT - Chief Operating Office</v>
      </c>
      <c r="L39" s="834" t="str">
        <f>VLOOKUP(B39,[1]TQT_MASTER!B:O,9,0)</f>
        <v>Asset Management - COO</v>
      </c>
      <c r="M39" s="834" t="str">
        <f>VLOOKUP(B39,[1]TQT_MASTER!B:O,10,0)</f>
        <v>TRANSCO - Infrastructure Coordination &amp; Services - COO</v>
      </c>
      <c r="N39" s="835">
        <f>VLOOKUP(B39,[1]TQT_MASTER!B:O,11,0)</f>
        <v>21283</v>
      </c>
      <c r="O39" s="833">
        <f>VLOOKUP(B39,[1]TQT_MASTER!B:O,14,0)</f>
        <v>46387</v>
      </c>
      <c r="P39" s="834" t="s">
        <v>611</v>
      </c>
      <c r="Q39" s="834" t="s">
        <v>846</v>
      </c>
      <c r="R39" s="834" t="s">
        <v>612</v>
      </c>
      <c r="S39" s="834"/>
      <c r="T39" s="830" t="s">
        <v>304</v>
      </c>
      <c r="U39" s="834" t="s">
        <v>316</v>
      </c>
      <c r="V39" s="836">
        <v>44571</v>
      </c>
      <c r="W39" s="836">
        <v>45170</v>
      </c>
      <c r="X39" s="836">
        <v>46265</v>
      </c>
      <c r="Y39" s="837">
        <v>3.0027397260273974</v>
      </c>
      <c r="Z39" s="838">
        <f t="shared" ca="1" si="0"/>
        <v>68</v>
      </c>
      <c r="AA39" s="839" t="s">
        <v>600</v>
      </c>
      <c r="AB39" s="840">
        <v>47355</v>
      </c>
      <c r="AC39" s="841">
        <v>46174</v>
      </c>
      <c r="AD39" s="842" t="s">
        <v>777</v>
      </c>
      <c r="AE39" s="843" t="str">
        <f ca="1">IF(OR(Z39="",NOT(ISNUMBER(Z39))),"",LOOKUP(Z39,{0,16,21,26,31,36,41,46,51,56,60,66},{"[0-15]","[16-20]","[21-25]","[26-30]","[31-35]","[36-40]","[41-45]","[46-50]","[51-55]","[56-59]","[60-65]","[66-99]"}))</f>
        <v>[66-99]</v>
      </c>
      <c r="AF39" s="839" t="str">
        <f t="shared" si="1"/>
        <v>3+ years</v>
      </c>
      <c r="AG39" s="839" t="str">
        <f t="shared" ca="1" si="2"/>
        <v>Over 90 Days</v>
      </c>
    </row>
    <row r="40" spans="1:33" x14ac:dyDescent="0.25">
      <c r="A40" s="830">
        <v>5</v>
      </c>
      <c r="B40" s="830" t="s">
        <v>536</v>
      </c>
      <c r="C40" s="830" t="s">
        <v>317</v>
      </c>
      <c r="D40" s="832"/>
      <c r="E40" s="833">
        <f>VLOOKUP(B40,[1]TQT_MASTER!B:O,13,0)</f>
        <v>44571</v>
      </c>
      <c r="F40" s="834" t="str">
        <f>VLOOKUP(B40,[1]TQT_MASTER!B:O,4,0)</f>
        <v>Sr. Technician, Surveying</v>
      </c>
      <c r="G40" s="834" t="str">
        <f>VLOOKUP(B40,[1]TQT_MASTER!B:O,3,0)</f>
        <v>Senior Technician</v>
      </c>
      <c r="H40" s="834">
        <f>VLOOKUP(B40,[1]TQT_MASTER!B:O,6,0)</f>
        <v>11810</v>
      </c>
      <c r="I40" s="834" t="str">
        <f>VLOOKUP(B40,[1]TQT_MASTER!B:O,5,0)</f>
        <v>YOUSIF ABDUL RAHMAN AHMED MOHAMMED ALMARZOUQI</v>
      </c>
      <c r="J40" s="834" t="str">
        <f>VLOOKUP(B40,[1]TQT_MASTER!B:O,7,0)</f>
        <v>TQT - Asset Management</v>
      </c>
      <c r="K40" s="834" t="str">
        <f>VLOOKUP(B40,[1]TQT_MASTER!B:O,8,0)</f>
        <v>TQT - Chief Operating Office</v>
      </c>
      <c r="L40" s="834" t="str">
        <f>VLOOKUP(B40,[1]TQT_MASTER!B:O,9,0)</f>
        <v>Asset Management - COO</v>
      </c>
      <c r="M40" s="834" t="str">
        <f>VLOOKUP(B40,[1]TQT_MASTER!B:O,10,0)</f>
        <v>TRANSCO - Infrastructure Coordination &amp; Services - COO</v>
      </c>
      <c r="N40" s="835">
        <f>VLOOKUP(B40,[1]TQT_MASTER!B:O,11,0)</f>
        <v>22277</v>
      </c>
      <c r="O40" s="833">
        <f>VLOOKUP(B40,[1]TQT_MASTER!B:O,14,0)</f>
        <v>46387</v>
      </c>
      <c r="P40" s="834" t="s">
        <v>611</v>
      </c>
      <c r="Q40" s="834" t="s">
        <v>846</v>
      </c>
      <c r="R40" s="834" t="s">
        <v>612</v>
      </c>
      <c r="S40" s="834" t="s">
        <v>616</v>
      </c>
      <c r="T40" s="830" t="s">
        <v>304</v>
      </c>
      <c r="U40" s="834" t="s">
        <v>309</v>
      </c>
      <c r="V40" s="836">
        <v>44571</v>
      </c>
      <c r="W40" s="836">
        <v>45170</v>
      </c>
      <c r="X40" s="836">
        <v>46265</v>
      </c>
      <c r="Y40" s="837">
        <v>3.0027397260273974</v>
      </c>
      <c r="Z40" s="838">
        <f t="shared" ca="1" si="0"/>
        <v>65</v>
      </c>
      <c r="AA40" s="839" t="s">
        <v>600</v>
      </c>
      <c r="AB40" s="840">
        <v>21750.75</v>
      </c>
      <c r="AC40" s="841">
        <v>46174</v>
      </c>
      <c r="AD40" s="842" t="s">
        <v>777</v>
      </c>
      <c r="AE40" s="843" t="str">
        <f ca="1">IF(OR(Z40="",NOT(ISNUMBER(Z40))),"",LOOKUP(Z40,{0,16,21,26,31,36,41,46,51,56,60,66},{"[0-15]","[16-20]","[21-25]","[26-30]","[31-35]","[36-40]","[41-45]","[46-50]","[51-55]","[56-59]","[60-65]","[66-99]"}))</f>
        <v>[60-65]</v>
      </c>
      <c r="AF40" s="839" t="str">
        <f t="shared" si="1"/>
        <v>3+ years</v>
      </c>
      <c r="AG40" s="839" t="str">
        <f t="shared" ca="1" si="2"/>
        <v>Over 90 Days</v>
      </c>
    </row>
    <row r="41" spans="1:33" x14ac:dyDescent="0.25">
      <c r="A41" s="830">
        <v>6</v>
      </c>
      <c r="B41" s="830" t="s">
        <v>531</v>
      </c>
      <c r="C41" s="830" t="s">
        <v>323</v>
      </c>
      <c r="D41" s="832"/>
      <c r="E41" s="833">
        <f>VLOOKUP(B41,[1]TQT_MASTER!B:O,13,0)</f>
        <v>44571</v>
      </c>
      <c r="F41" s="834" t="str">
        <f>VLOOKUP(B41,[1]TQT_MASTER!B:O,4,0)</f>
        <v>Sr. Associate, Inventory</v>
      </c>
      <c r="G41" s="834" t="str">
        <f>VLOOKUP(B41,[1]TQT_MASTER!B:O,3,0)</f>
        <v>Senior Associate</v>
      </c>
      <c r="H41" s="834">
        <f>VLOOKUP(B41,[1]TQT_MASTER!B:O,6,0)</f>
        <v>11888</v>
      </c>
      <c r="I41" s="834" t="str">
        <f>VLOOKUP(B41,[1]TQT_MASTER!B:O,5,0)</f>
        <v>MOHAMED ALI MOHAMED A. FAISAL ALSHEHHI</v>
      </c>
      <c r="J41" s="834" t="str">
        <f>VLOOKUP(B41,[1]TQT_MASTER!B:O,7,0)</f>
        <v>TQT - Supply Chain</v>
      </c>
      <c r="K41" s="834" t="str">
        <f>VLOOKUP(B41,[1]TQT_MASTER!B:O,8,0)</f>
        <v>TQT - Chief Financial Office</v>
      </c>
      <c r="L41" s="834" t="str">
        <f>VLOOKUP(B41,[1]TQT_MASTER!B:O,9,0)</f>
        <v>Supply Chain - PSS</v>
      </c>
      <c r="M41" s="834" t="str">
        <f>VLOOKUP(B41,[1]TQT_MASTER!B:O,10,0)</f>
        <v>TRANSCO - Inventory Management - PSS</v>
      </c>
      <c r="N41" s="835">
        <f>VLOOKUP(B41,[1]TQT_MASTER!B:O,11,0)</f>
        <v>24080</v>
      </c>
      <c r="O41" s="833">
        <f>VLOOKUP(B41,[1]TQT_MASTER!B:O,14,0)</f>
        <v>46387</v>
      </c>
      <c r="P41" s="834" t="s">
        <v>611</v>
      </c>
      <c r="Q41" s="834" t="s">
        <v>846</v>
      </c>
      <c r="R41" s="834" t="s">
        <v>612</v>
      </c>
      <c r="S41" s="834" t="s">
        <v>619</v>
      </c>
      <c r="T41" s="830" t="s">
        <v>304</v>
      </c>
      <c r="U41" s="834" t="s">
        <v>305</v>
      </c>
      <c r="V41" s="836">
        <v>44571</v>
      </c>
      <c r="W41" s="836">
        <v>45170</v>
      </c>
      <c r="X41" s="836">
        <v>46265</v>
      </c>
      <c r="Y41" s="837">
        <v>3.0027397260273974</v>
      </c>
      <c r="Z41" s="838">
        <f t="shared" ca="1" si="0"/>
        <v>60</v>
      </c>
      <c r="AA41" s="839" t="s">
        <v>600</v>
      </c>
      <c r="AB41" s="840">
        <v>40461.75</v>
      </c>
      <c r="AC41" s="841">
        <v>46174</v>
      </c>
      <c r="AD41" s="842" t="s">
        <v>777</v>
      </c>
      <c r="AE41" s="843" t="str">
        <f ca="1">IF(OR(Z41="",NOT(ISNUMBER(Z41))),"",LOOKUP(Z41,{0,16,21,26,31,36,41,46,51,56,60,66},{"[0-15]","[16-20]","[21-25]","[26-30]","[31-35]","[36-40]","[41-45]","[46-50]","[51-55]","[56-59]","[60-65]","[66-99]"}))</f>
        <v>[60-65]</v>
      </c>
      <c r="AF41" s="839" t="str">
        <f t="shared" si="1"/>
        <v>3+ years</v>
      </c>
      <c r="AG41" s="839" t="str">
        <f t="shared" ca="1" si="2"/>
        <v>Over 90 Days</v>
      </c>
    </row>
    <row r="42" spans="1:33" x14ac:dyDescent="0.25">
      <c r="A42" s="830">
        <v>7</v>
      </c>
      <c r="B42" s="830" t="s">
        <v>530</v>
      </c>
      <c r="C42" s="830" t="s">
        <v>326</v>
      </c>
      <c r="D42" s="832"/>
      <c r="E42" s="833">
        <f>VLOOKUP(B42,[1]TQT_MASTER!B:O,13,0)</f>
        <v>44571</v>
      </c>
      <c r="F42" s="834" t="str">
        <f>VLOOKUP(B42,[1]TQT_MASTER!B:O,4,0)</f>
        <v>Clerk, Driver</v>
      </c>
      <c r="G42" s="834" t="str">
        <f>VLOOKUP(B42,[1]TQT_MASTER!B:O,3,0)</f>
        <v>Clerk</v>
      </c>
      <c r="H42" s="834">
        <f>VLOOKUP(B42,[1]TQT_MASTER!B:O,6,0)</f>
        <v>11969</v>
      </c>
      <c r="I42" s="834" t="str">
        <f>VLOOKUP(B42,[1]TQT_MASTER!B:O,5,0)</f>
        <v>AHMED NASSER MOHAMMED NASSER AL SENANI</v>
      </c>
      <c r="J42" s="834" t="str">
        <f>VLOOKUP(B42,[1]TQT_MASTER!B:O,7,0)</f>
        <v>TQT - Support Services</v>
      </c>
      <c r="K42" s="834" t="str">
        <f>VLOOKUP(B42,[1]TQT_MASTER!B:O,8,0)</f>
        <v>TQT - Chief Corporate Services Office</v>
      </c>
      <c r="L42" s="834" t="str">
        <f>VLOOKUP(B42,[1]TQT_MASTER!B:O,9,0)</f>
        <v>Shared Services - PSS</v>
      </c>
      <c r="M42" s="834" t="str">
        <f>VLOOKUP(B42,[1]TQT_MASTER!B:O,10,0)</f>
        <v>TRANSCO - Transport - PSS</v>
      </c>
      <c r="N42" s="835">
        <f>VLOOKUP(B42,[1]TQT_MASTER!B:O,11,0)</f>
        <v>28284</v>
      </c>
      <c r="O42" s="833">
        <f>VLOOKUP(B42,[1]TQT_MASTER!B:O,14,0)</f>
        <v>46387</v>
      </c>
      <c r="P42" s="834" t="s">
        <v>611</v>
      </c>
      <c r="Q42" s="834" t="s">
        <v>846</v>
      </c>
      <c r="R42" s="834" t="s">
        <v>612</v>
      </c>
      <c r="S42" s="834" t="s">
        <v>621</v>
      </c>
      <c r="T42" s="830" t="s">
        <v>304</v>
      </c>
      <c r="U42" s="834" t="s">
        <v>329</v>
      </c>
      <c r="V42" s="836">
        <v>44571</v>
      </c>
      <c r="W42" s="836">
        <v>45170</v>
      </c>
      <c r="X42" s="836">
        <v>46265</v>
      </c>
      <c r="Y42" s="837">
        <v>3.0027397260273974</v>
      </c>
      <c r="Z42" s="838">
        <f t="shared" ca="1" si="0"/>
        <v>49</v>
      </c>
      <c r="AA42" s="839" t="s">
        <v>600</v>
      </c>
      <c r="AB42" s="840">
        <v>5587.7955000000002</v>
      </c>
      <c r="AC42" s="841">
        <v>46174</v>
      </c>
      <c r="AD42" s="842" t="s">
        <v>777</v>
      </c>
      <c r="AE42" s="843" t="str">
        <f ca="1">IF(OR(Z42="",NOT(ISNUMBER(Z42))),"",LOOKUP(Z42,{0,16,21,26,31,36,41,46,51,56,60,66},{"[0-15]","[16-20]","[21-25]","[26-30]","[31-35]","[36-40]","[41-45]","[46-50]","[51-55]","[56-59]","[60-65]","[66-99]"}))</f>
        <v>[46-50]</v>
      </c>
      <c r="AF42" s="839" t="str">
        <f t="shared" si="1"/>
        <v>3+ years</v>
      </c>
      <c r="AG42" s="839" t="str">
        <f t="shared" ca="1" si="2"/>
        <v>Over 90 Days</v>
      </c>
    </row>
    <row r="43" spans="1:33" x14ac:dyDescent="0.25">
      <c r="A43" s="830">
        <v>8</v>
      </c>
      <c r="B43" s="830" t="s">
        <v>524</v>
      </c>
      <c r="C43" s="830" t="s">
        <v>330</v>
      </c>
      <c r="D43" s="832"/>
      <c r="E43" s="833">
        <f>VLOOKUP(B43,[1]TQT_MASTER!B:O,13,0)</f>
        <v>44566</v>
      </c>
      <c r="F43" s="834" t="str">
        <f>VLOOKUP(B43,[1]TQT_MASTER!B:O,4,0)</f>
        <v>Assistant, Management</v>
      </c>
      <c r="G43" s="834" t="str">
        <f>VLOOKUP(B43,[1]TQT_MASTER!B:O,3,0)</f>
        <v>Assistant</v>
      </c>
      <c r="H43" s="834">
        <f>VLOOKUP(B43,[1]TQT_MASTER!B:O,6,0)</f>
        <v>11566</v>
      </c>
      <c r="I43" s="834" t="str">
        <f>VLOOKUP(B43,[1]TQT_MASTER!B:O,5,0)</f>
        <v>PAUL ANDREW ROBERTS</v>
      </c>
      <c r="J43" s="834" t="str">
        <f>VLOOKUP(B43,[1]TQT_MASTER!B:O,7,0)</f>
        <v>TQT - Safety &amp; Risk Management</v>
      </c>
      <c r="K43" s="834" t="str">
        <f>VLOOKUP(B43,[1]TQT_MASTER!B:O,8,0)</f>
        <v>TQT - Chief Executive Office</v>
      </c>
      <c r="L43" s="834" t="str">
        <f>VLOOKUP(B43,[1]TQT_MASTER!B:O,9,0)</f>
        <v>HSEQ</v>
      </c>
      <c r="M43" s="834" t="str">
        <f>VLOOKUP(B43,[1]TQT_MASTER!B:O,10,0)</f>
        <v>TRANSCO - HSEQ - SRM</v>
      </c>
      <c r="N43" s="835">
        <f>VLOOKUP(B43,[1]TQT_MASTER!B:O,11,0)</f>
        <v>33248</v>
      </c>
      <c r="O43" s="833">
        <f>VLOOKUP(B43,[1]TQT_MASTER!B:O,14,0)</f>
        <v>46387</v>
      </c>
      <c r="P43" s="834" t="s">
        <v>611</v>
      </c>
      <c r="Q43" s="834" t="s">
        <v>846</v>
      </c>
      <c r="R43" s="834" t="s">
        <v>612</v>
      </c>
      <c r="S43" s="834" t="s">
        <v>621</v>
      </c>
      <c r="T43" s="830" t="s">
        <v>304</v>
      </c>
      <c r="U43" s="834" t="s">
        <v>333</v>
      </c>
      <c r="V43" s="836">
        <v>44566</v>
      </c>
      <c r="W43" s="836">
        <v>45170</v>
      </c>
      <c r="X43" s="836">
        <v>46265</v>
      </c>
      <c r="Y43" s="837">
        <v>3.0027397260273974</v>
      </c>
      <c r="Z43" s="838">
        <f t="shared" ca="1" si="0"/>
        <v>35</v>
      </c>
      <c r="AA43" s="839" t="s">
        <v>600</v>
      </c>
      <c r="AB43" s="840">
        <v>12988.5</v>
      </c>
      <c r="AC43" s="841">
        <v>46174</v>
      </c>
      <c r="AD43" s="842" t="s">
        <v>777</v>
      </c>
      <c r="AE43" s="843" t="str">
        <f ca="1">IF(OR(Z43="",NOT(ISNUMBER(Z43))),"",LOOKUP(Z43,{0,16,21,26,31,36,41,46,51,56,60,66},{"[0-15]","[16-20]","[21-25]","[26-30]","[31-35]","[36-40]","[41-45]","[46-50]","[51-55]","[56-59]","[60-65]","[66-99]"}))</f>
        <v>[31-35]</v>
      </c>
      <c r="AF43" s="839" t="str">
        <f t="shared" si="1"/>
        <v>3+ years</v>
      </c>
      <c r="AG43" s="839" t="str">
        <f t="shared" ca="1" si="2"/>
        <v>Over 90 Days</v>
      </c>
    </row>
    <row r="44" spans="1:33" x14ac:dyDescent="0.25">
      <c r="A44" s="830">
        <v>9</v>
      </c>
      <c r="B44" s="830" t="s">
        <v>529</v>
      </c>
      <c r="C44" s="830" t="s">
        <v>334</v>
      </c>
      <c r="D44" s="832"/>
      <c r="E44" s="833">
        <f>VLOOKUP(B44,[1]TQT_MASTER!B:O,13,0)</f>
        <v>44566</v>
      </c>
      <c r="F44" s="834" t="str">
        <f>VLOOKUP(B44,[1]TQT_MASTER!B:O,4,0)</f>
        <v>Advisor, Technical</v>
      </c>
      <c r="G44" s="834" t="str">
        <f>VLOOKUP(B44,[1]TQT_MASTER!B:O,3,0)</f>
        <v>Advisor</v>
      </c>
      <c r="H44" s="834">
        <f>VLOOKUP(B44,[1]TQT_MASTER!B:O,6,0)</f>
        <v>12759</v>
      </c>
      <c r="I44" s="834" t="str">
        <f>VLOOKUP(B44,[1]TQT_MASTER!B:O,5,0)</f>
        <v>Afif Saif Nasser Harhara Alyafei</v>
      </c>
      <c r="J44" s="834" t="str">
        <f>VLOOKUP(B44,[1]TQT_MASTER!B:O,7,0)</f>
        <v>TQT - Chief Executive Office</v>
      </c>
      <c r="K44" s="834" t="str">
        <f>VLOOKUP(B44,[1]TQT_MASTER!B:O,8,0)</f>
        <v>TQT - Chief Executive Office</v>
      </c>
      <c r="L44" s="834" t="str">
        <f>VLOOKUP(B44,[1]TQT_MASTER!B:O,9,0)</f>
        <v>CEO</v>
      </c>
      <c r="M44" s="834" t="str">
        <f>VLOOKUP(B44,[1]TQT_MASTER!B:O,10,0)</f>
        <v>TRANSCO - CEO</v>
      </c>
      <c r="N44" s="835">
        <f>VLOOKUP(B44,[1]TQT_MASTER!B:O,11,0)</f>
        <v>24289</v>
      </c>
      <c r="O44" s="833">
        <f>VLOOKUP(B44,[1]TQT_MASTER!B:O,14,0)</f>
        <v>46387</v>
      </c>
      <c r="P44" s="834" t="s">
        <v>620</v>
      </c>
      <c r="Q44" s="834" t="s">
        <v>846</v>
      </c>
      <c r="R44" s="834"/>
      <c r="S44" s="834"/>
      <c r="T44" s="830" t="s">
        <v>336</v>
      </c>
      <c r="U44" s="834" t="s">
        <v>337</v>
      </c>
      <c r="V44" s="836">
        <v>44566</v>
      </c>
      <c r="W44" s="836">
        <v>45170</v>
      </c>
      <c r="X44" s="836">
        <v>46265</v>
      </c>
      <c r="Y44" s="837">
        <v>3.0027397260273974</v>
      </c>
      <c r="Z44" s="838">
        <f t="shared" ca="1" si="0"/>
        <v>60</v>
      </c>
      <c r="AA44" s="839" t="s">
        <v>600</v>
      </c>
      <c r="AB44" s="840">
        <v>69688.5</v>
      </c>
      <c r="AC44" s="841">
        <v>46174</v>
      </c>
      <c r="AD44" s="842" t="s">
        <v>777</v>
      </c>
      <c r="AE44" s="843" t="str">
        <f ca="1">IF(OR(Z44="",NOT(ISNUMBER(Z44))),"",LOOKUP(Z44,{0,16,21,26,31,36,41,46,51,56,60,66},{"[0-15]","[16-20]","[21-25]","[26-30]","[31-35]","[36-40]","[41-45]","[46-50]","[51-55]","[56-59]","[60-65]","[66-99]"}))</f>
        <v>[60-65]</v>
      </c>
      <c r="AF44" s="839" t="str">
        <f t="shared" si="1"/>
        <v>3+ years</v>
      </c>
      <c r="AG44" s="839" t="str">
        <f t="shared" ca="1" si="2"/>
        <v>Over 90 Days</v>
      </c>
    </row>
    <row r="45" spans="1:33" x14ac:dyDescent="0.25">
      <c r="A45" s="830">
        <v>10</v>
      </c>
      <c r="B45" s="830" t="s">
        <v>523</v>
      </c>
      <c r="C45" s="830" t="s">
        <v>338</v>
      </c>
      <c r="D45" s="832"/>
      <c r="E45" s="833">
        <f>VLOOKUP(B45,[1]TQT_MASTER!B:O,13,0)</f>
        <v>44571</v>
      </c>
      <c r="F45" s="834" t="str">
        <f>VLOOKUP(B45,[1]TQT_MASTER!B:O,4,0)</f>
        <v>Clerk, Stores</v>
      </c>
      <c r="G45" s="834" t="str">
        <f>VLOOKUP(B45,[1]TQT_MASTER!B:O,3,0)</f>
        <v>Clerk</v>
      </c>
      <c r="H45" s="834">
        <f>VLOOKUP(B45,[1]TQT_MASTER!B:O,6,0)</f>
        <v>12667</v>
      </c>
      <c r="I45" s="834" t="str">
        <f>VLOOKUP(B45,[1]TQT_MASTER!B:O,5,0)</f>
        <v>Eid Abdulla Sidiqi Alhammadi</v>
      </c>
      <c r="J45" s="834" t="str">
        <f>VLOOKUP(B45,[1]TQT_MASTER!B:O,7,0)</f>
        <v>TQT - Financial Operations &amp; Internal Controls</v>
      </c>
      <c r="K45" s="834" t="str">
        <f>VLOOKUP(B45,[1]TQT_MASTER!B:O,8,0)</f>
        <v>TQT - Chief Financial Office</v>
      </c>
      <c r="L45" s="834" t="str">
        <f>VLOOKUP(B45,[1]TQT_MASTER!B:O,9,0)</f>
        <v>Finance - FIN</v>
      </c>
      <c r="M45" s="834" t="str">
        <f>VLOOKUP(B45,[1]TQT_MASTER!B:O,10,0)</f>
        <v>TRANSCO - Financial Operations - FIN</v>
      </c>
      <c r="N45" s="835">
        <f>VLOOKUP(B45,[1]TQT_MASTER!B:O,11,0)</f>
        <v>26910</v>
      </c>
      <c r="O45" s="833">
        <f>VLOOKUP(B45,[1]TQT_MASTER!B:O,14,0)</f>
        <v>46387</v>
      </c>
      <c r="P45" s="834" t="s">
        <v>620</v>
      </c>
      <c r="Q45" s="834" t="s">
        <v>846</v>
      </c>
      <c r="R45" s="834"/>
      <c r="S45" s="834"/>
      <c r="T45" s="830" t="s">
        <v>304</v>
      </c>
      <c r="U45" s="834" t="s">
        <v>305</v>
      </c>
      <c r="V45" s="836">
        <v>44571</v>
      </c>
      <c r="W45" s="836">
        <v>45170</v>
      </c>
      <c r="X45" s="836">
        <v>46265</v>
      </c>
      <c r="Y45" s="837">
        <v>3.0027397260273974</v>
      </c>
      <c r="Z45" s="838">
        <f t="shared" ca="1" si="0"/>
        <v>53</v>
      </c>
      <c r="AA45" s="839" t="s">
        <v>600</v>
      </c>
      <c r="AB45" s="840">
        <v>6688.5</v>
      </c>
      <c r="AC45" s="841">
        <v>46174</v>
      </c>
      <c r="AD45" s="842" t="s">
        <v>777</v>
      </c>
      <c r="AE45" s="843" t="str">
        <f ca="1">IF(OR(Z45="",NOT(ISNUMBER(Z45))),"",LOOKUP(Z45,{0,16,21,26,31,36,41,46,51,56,60,66},{"[0-15]","[16-20]","[21-25]","[26-30]","[31-35]","[36-40]","[41-45]","[46-50]","[51-55]","[56-59]","[60-65]","[66-99]"}))</f>
        <v>[51-55]</v>
      </c>
      <c r="AF45" s="839" t="str">
        <f t="shared" si="1"/>
        <v>3+ years</v>
      </c>
      <c r="AG45" s="839" t="str">
        <f t="shared" ca="1" si="2"/>
        <v>Over 90 Days</v>
      </c>
    </row>
    <row r="46" spans="1:33" x14ac:dyDescent="0.25">
      <c r="A46" s="830">
        <v>11</v>
      </c>
      <c r="B46" s="830" t="s">
        <v>522</v>
      </c>
      <c r="C46" s="830" t="s">
        <v>341</v>
      </c>
      <c r="D46" s="832"/>
      <c r="E46" s="833">
        <f>VLOOKUP(B46,[1]TQT_MASTER!B:O,13,0)</f>
        <v>44571</v>
      </c>
      <c r="F46" s="834" t="str">
        <f>VLOOKUP(B46,[1]TQT_MASTER!B:O,4,0)</f>
        <v>Associate, Accounts Payable Accounting</v>
      </c>
      <c r="G46" s="834" t="str">
        <f>VLOOKUP(B46,[1]TQT_MASTER!B:O,3,0)</f>
        <v>Associate</v>
      </c>
      <c r="H46" s="834">
        <f>VLOOKUP(B46,[1]TQT_MASTER!B:O,6,0)</f>
        <v>12667</v>
      </c>
      <c r="I46" s="834" t="str">
        <f>VLOOKUP(B46,[1]TQT_MASTER!B:O,5,0)</f>
        <v>Eid Abdulla Sidiqi Alhammadi</v>
      </c>
      <c r="J46" s="834" t="str">
        <f>VLOOKUP(B46,[1]TQT_MASTER!B:O,7,0)</f>
        <v>TQT - Financial Operations &amp; Internal Controls</v>
      </c>
      <c r="K46" s="834" t="str">
        <f>VLOOKUP(B46,[1]TQT_MASTER!B:O,8,0)</f>
        <v>TQT - Chief Financial Office</v>
      </c>
      <c r="L46" s="834" t="str">
        <f>VLOOKUP(B46,[1]TQT_MASTER!B:O,9,0)</f>
        <v>Finance - FIN</v>
      </c>
      <c r="M46" s="834" t="str">
        <f>VLOOKUP(B46,[1]TQT_MASTER!B:O,10,0)</f>
        <v>TRANSCO - Financial Operations - FIN</v>
      </c>
      <c r="N46" s="835">
        <f>VLOOKUP(B46,[1]TQT_MASTER!B:O,11,0)</f>
        <v>22996</v>
      </c>
      <c r="O46" s="833">
        <f>VLOOKUP(B46,[1]TQT_MASTER!B:O,14,0)</f>
        <v>46387</v>
      </c>
      <c r="P46" s="834" t="s">
        <v>611</v>
      </c>
      <c r="Q46" s="834" t="s">
        <v>846</v>
      </c>
      <c r="R46" s="834" t="s">
        <v>612</v>
      </c>
      <c r="S46" s="834" t="s">
        <v>616</v>
      </c>
      <c r="T46" s="830" t="s">
        <v>304</v>
      </c>
      <c r="U46" s="834" t="s">
        <v>316</v>
      </c>
      <c r="V46" s="836">
        <v>44571</v>
      </c>
      <c r="W46" s="836">
        <v>45170</v>
      </c>
      <c r="X46" s="836">
        <v>46265</v>
      </c>
      <c r="Y46" s="837">
        <v>3.0027397260273974</v>
      </c>
      <c r="Z46" s="838">
        <f t="shared" ca="1" si="0"/>
        <v>63</v>
      </c>
      <c r="AA46" s="839" t="s">
        <v>600</v>
      </c>
      <c r="AB46" s="840">
        <v>38811.15</v>
      </c>
      <c r="AC46" s="841">
        <v>46174</v>
      </c>
      <c r="AD46" s="842" t="s">
        <v>777</v>
      </c>
      <c r="AE46" s="843" t="str">
        <f ca="1">IF(OR(Z46="",NOT(ISNUMBER(Z46))),"",LOOKUP(Z46,{0,16,21,26,31,36,41,46,51,56,60,66},{"[0-15]","[16-20]","[21-25]","[26-30]","[31-35]","[36-40]","[41-45]","[46-50]","[51-55]","[56-59]","[60-65]","[66-99]"}))</f>
        <v>[60-65]</v>
      </c>
      <c r="AF46" s="839" t="str">
        <f t="shared" si="1"/>
        <v>3+ years</v>
      </c>
      <c r="AG46" s="839" t="str">
        <f t="shared" ca="1" si="2"/>
        <v>Over 90 Days</v>
      </c>
    </row>
    <row r="47" spans="1:33" x14ac:dyDescent="0.25">
      <c r="A47" s="830">
        <v>12</v>
      </c>
      <c r="B47" s="830" t="s">
        <v>528</v>
      </c>
      <c r="C47" s="830" t="s">
        <v>344</v>
      </c>
      <c r="D47" s="832"/>
      <c r="E47" s="833">
        <f>VLOOKUP(B47,[1]TQT_MASTER!B:O,13,0)</f>
        <v>44606</v>
      </c>
      <c r="F47" s="834" t="str">
        <f>VLOOKUP(B47,[1]TQT_MASTER!B:O,4,0)</f>
        <v>Lead, Automation &amp; Digitalization</v>
      </c>
      <c r="G47" s="834" t="str">
        <f>VLOOKUP(B47,[1]TQT_MASTER!B:O,3,0)</f>
        <v>Lead</v>
      </c>
      <c r="H47" s="834">
        <f>VLOOKUP(B47,[1]TQT_MASTER!B:O,6,0)</f>
        <v>11996</v>
      </c>
      <c r="I47" s="834" t="str">
        <f>VLOOKUP(B47,[1]TQT_MASTER!B:O,5,0)</f>
        <v>Ramakrishna Subramanian</v>
      </c>
      <c r="J47" s="834" t="str">
        <f>VLOOKUP(B47,[1]TQT_MASTER!B:O,7,0)</f>
        <v>TQT - Chief Executive Office</v>
      </c>
      <c r="K47" s="834" t="str">
        <f>VLOOKUP(B47,[1]TQT_MASTER!B:O,8,0)</f>
        <v>TQT - Chief Executive Office</v>
      </c>
      <c r="L47" s="834" t="str">
        <f>VLOOKUP(B47,[1]TQT_MASTER!B:O,9,0)</f>
        <v>CEO</v>
      </c>
      <c r="M47" s="834" t="str">
        <f>VLOOKUP(B47,[1]TQT_MASTER!B:O,10,0)</f>
        <v>TRANSCO - Operations - COO</v>
      </c>
      <c r="N47" s="835">
        <f>VLOOKUP(B47,[1]TQT_MASTER!B:O,11,0)</f>
        <v>21847</v>
      </c>
      <c r="O47" s="833">
        <f>VLOOKUP(B47,[1]TQT_MASTER!B:O,14,0)</f>
        <v>46387</v>
      </c>
      <c r="P47" s="834" t="s">
        <v>611</v>
      </c>
      <c r="Q47" s="834" t="s">
        <v>846</v>
      </c>
      <c r="R47" s="834" t="s">
        <v>612</v>
      </c>
      <c r="S47" s="834"/>
      <c r="T47" s="830" t="s">
        <v>304</v>
      </c>
      <c r="U47" s="834" t="s">
        <v>333</v>
      </c>
      <c r="V47" s="836">
        <v>44608</v>
      </c>
      <c r="W47" s="836">
        <v>45170</v>
      </c>
      <c r="X47" s="836">
        <v>46265</v>
      </c>
      <c r="Y47" s="837">
        <v>3.0027397260273974</v>
      </c>
      <c r="Z47" s="838">
        <f t="shared" ca="1" si="0"/>
        <v>66</v>
      </c>
      <c r="AA47" s="839" t="s">
        <v>600</v>
      </c>
      <c r="AB47" s="840">
        <v>45013.5</v>
      </c>
      <c r="AC47" s="841">
        <v>46174</v>
      </c>
      <c r="AD47" s="842" t="s">
        <v>777</v>
      </c>
      <c r="AE47" s="843" t="str">
        <f ca="1">IF(OR(Z47="",NOT(ISNUMBER(Z47))),"",LOOKUP(Z47,{0,16,21,26,31,36,41,46,51,56,60,66},{"[0-15]","[16-20]","[21-25]","[26-30]","[31-35]","[36-40]","[41-45]","[46-50]","[51-55]","[56-59]","[60-65]","[66-99]"}))</f>
        <v>[66-99]</v>
      </c>
      <c r="AF47" s="839" t="str">
        <f t="shared" si="1"/>
        <v>3+ years</v>
      </c>
      <c r="AG47" s="839" t="str">
        <f t="shared" ca="1" si="2"/>
        <v>Over 90 Days</v>
      </c>
    </row>
    <row r="48" spans="1:33" x14ac:dyDescent="0.25">
      <c r="A48" s="830">
        <v>13</v>
      </c>
      <c r="B48" s="830" t="s">
        <v>539</v>
      </c>
      <c r="C48" s="830" t="s">
        <v>347</v>
      </c>
      <c r="D48" s="832"/>
      <c r="E48" s="833">
        <f>VLOOKUP(B48,[1]TQT_MASTER!B:O,13,0)</f>
        <v>44816</v>
      </c>
      <c r="F48" s="834" t="str">
        <f>VLOOKUP(B48,[1]TQT_MASTER!B:O,4,0)</f>
        <v>Engineer, CMMS Data Quality Governance</v>
      </c>
      <c r="G48" s="834" t="str">
        <f>VLOOKUP(B48,[1]TQT_MASTER!B:O,3,0)</f>
        <v>Engineer</v>
      </c>
      <c r="H48" s="834">
        <f>VLOOKUP(B48,[1]TQT_MASTER!B:O,6,0)</f>
        <v>12713</v>
      </c>
      <c r="I48" s="834" t="str">
        <f>VLOOKUP(B48,[1]TQT_MASTER!B:O,5,0)</f>
        <v>Ahmed Mohamed Abdulla ALWahedi</v>
      </c>
      <c r="J48" s="834" t="str">
        <f>VLOOKUP(B48,[1]TQT_MASTER!B:O,7,0)</f>
        <v>TQT - Asset Management</v>
      </c>
      <c r="K48" s="834" t="str">
        <f>VLOOKUP(B48,[1]TQT_MASTER!B:O,8,0)</f>
        <v>TQT - Chief Operating Office</v>
      </c>
      <c r="L48" s="834" t="str">
        <f>VLOOKUP(B48,[1]TQT_MASTER!B:O,9,0)</f>
        <v>Asset Management - COO</v>
      </c>
      <c r="M48" s="834" t="str">
        <f>VLOOKUP(B48,[1]TQT_MASTER!B:O,10,0)</f>
        <v>TRANSCO - Asset Information - COO</v>
      </c>
      <c r="N48" s="835">
        <f>VLOOKUP(B48,[1]TQT_MASTER!B:O,11,0)</f>
        <v>26032</v>
      </c>
      <c r="O48" s="833">
        <f>VLOOKUP(B48,[1]TQT_MASTER!B:O,14,0)</f>
        <v>46578</v>
      </c>
      <c r="P48" s="834" t="s">
        <v>620</v>
      </c>
      <c r="Q48" s="834" t="s">
        <v>846</v>
      </c>
      <c r="R48" s="834"/>
      <c r="S48" s="834"/>
      <c r="T48" s="830" t="s">
        <v>304</v>
      </c>
      <c r="U48" s="834" t="s">
        <v>333</v>
      </c>
      <c r="V48" s="836">
        <v>44816</v>
      </c>
      <c r="W48" s="836">
        <v>45170</v>
      </c>
      <c r="X48" s="836">
        <v>46265</v>
      </c>
      <c r="Y48" s="837">
        <v>3.0027397260273974</v>
      </c>
      <c r="Z48" s="838">
        <f t="shared" ca="1" si="0"/>
        <v>55</v>
      </c>
      <c r="AA48" s="839" t="s">
        <v>600</v>
      </c>
      <c r="AB48" s="840">
        <v>26638.5</v>
      </c>
      <c r="AC48" s="841">
        <v>46174</v>
      </c>
      <c r="AD48" s="842" t="s">
        <v>777</v>
      </c>
      <c r="AE48" s="843" t="str">
        <f ca="1">IF(OR(Z48="",NOT(ISNUMBER(Z48))),"",LOOKUP(Z48,{0,16,21,26,31,36,41,46,51,56,60,66},{"[0-15]","[16-20]","[21-25]","[26-30]","[31-35]","[36-40]","[41-45]","[46-50]","[51-55]","[56-59]","[60-65]","[66-99]"}))</f>
        <v>[51-55]</v>
      </c>
      <c r="AF48" s="839" t="str">
        <f t="shared" si="1"/>
        <v>3+ years</v>
      </c>
      <c r="AG48" s="839" t="str">
        <f t="shared" ca="1" si="2"/>
        <v>Over 90 Days</v>
      </c>
    </row>
    <row r="49" spans="1:33" x14ac:dyDescent="0.25">
      <c r="A49" s="830">
        <v>14</v>
      </c>
      <c r="B49" s="830" t="s">
        <v>541</v>
      </c>
      <c r="C49" s="830" t="s">
        <v>350</v>
      </c>
      <c r="D49" s="832"/>
      <c r="E49" s="833">
        <f>VLOOKUP(B49,[1]TQT_MASTER!B:O,13,0)</f>
        <v>44809</v>
      </c>
      <c r="F49" s="834" t="str">
        <f>VLOOKUP(B49,[1]TQT_MASTER!B:O,4,0)</f>
        <v>Associate, Graphic Design</v>
      </c>
      <c r="G49" s="834" t="str">
        <f>VLOOKUP(B49,[1]TQT_MASTER!B:O,3,0)</f>
        <v>Associate</v>
      </c>
      <c r="H49" s="834" t="e">
        <f>VLOOKUP(B49,[1]TQT_MASTER!B:O,6,0)</f>
        <v>#REF!</v>
      </c>
      <c r="I49" s="834" t="str">
        <f>VLOOKUP(B49,[1]TQT_MASTER!B:O,5,0)</f>
        <v>Hessa Alemadi</v>
      </c>
      <c r="J49" s="834" t="str">
        <f>VLOOKUP(B49,[1]TQT_MASTER!B:O,7,0)</f>
        <v>TQT - External Communications</v>
      </c>
      <c r="K49" s="834" t="str">
        <f>VLOOKUP(B49,[1]TQT_MASTER!B:O,8,0)</f>
        <v>TQT - Chief Corporate Services Office</v>
      </c>
      <c r="L49" s="834" t="str">
        <f>VLOOKUP(B49,[1]TQT_MASTER!B:O,9,0)</f>
        <v>Human Resources - HRD</v>
      </c>
      <c r="M49" s="834" t="str">
        <f>VLOOKUP(B49,[1]TQT_MASTER!B:O,10,0)</f>
        <v>TRANSCO - External Communications - HRD</v>
      </c>
      <c r="N49" s="835">
        <f>VLOOKUP(B49,[1]TQT_MASTER!B:O,11,0)</f>
        <v>32200</v>
      </c>
      <c r="O49" s="833">
        <f>VLOOKUP(B49,[1]TQT_MASTER!B:O,14,0)</f>
        <v>46269</v>
      </c>
      <c r="P49" s="834" t="s">
        <v>611</v>
      </c>
      <c r="Q49" s="834" t="s">
        <v>846</v>
      </c>
      <c r="R49" s="834" t="s">
        <v>612</v>
      </c>
      <c r="S49" s="834"/>
      <c r="T49" s="830" t="s">
        <v>304</v>
      </c>
      <c r="U49" s="834" t="s">
        <v>333</v>
      </c>
      <c r="V49" s="836">
        <v>44809</v>
      </c>
      <c r="W49" s="836">
        <v>45170</v>
      </c>
      <c r="X49" s="836">
        <v>46265</v>
      </c>
      <c r="Y49" s="837">
        <v>3.0027397260273974</v>
      </c>
      <c r="Z49" s="838">
        <f t="shared" ca="1" si="0"/>
        <v>38</v>
      </c>
      <c r="AA49" s="839" t="s">
        <v>600</v>
      </c>
      <c r="AB49" s="840">
        <v>26638.5</v>
      </c>
      <c r="AC49" s="841">
        <v>46174</v>
      </c>
      <c r="AD49" s="842" t="s">
        <v>777</v>
      </c>
      <c r="AE49" s="843" t="str">
        <f ca="1">IF(OR(Z49="",NOT(ISNUMBER(Z49))),"",LOOKUP(Z49,{0,16,21,26,31,36,41,46,51,56,60,66},{"[0-15]","[16-20]","[21-25]","[26-30]","[31-35]","[36-40]","[41-45]","[46-50]","[51-55]","[56-59]","[60-65]","[66-99]"}))</f>
        <v>[36-40]</v>
      </c>
      <c r="AF49" s="839" t="str">
        <f t="shared" si="1"/>
        <v>3+ years</v>
      </c>
      <c r="AG49" s="839" t="str">
        <f t="shared" ca="1" si="2"/>
        <v>Expired</v>
      </c>
    </row>
    <row r="50" spans="1:33" x14ac:dyDescent="0.25">
      <c r="A50" s="830">
        <v>15</v>
      </c>
      <c r="B50" s="830" t="s">
        <v>533</v>
      </c>
      <c r="C50" s="830" t="s">
        <v>353</v>
      </c>
      <c r="D50" s="832"/>
      <c r="E50" s="833">
        <f>VLOOKUP(B50,[1]TQT_MASTER!B:O,13,0)</f>
        <v>44830</v>
      </c>
      <c r="F50" s="834" t="str">
        <f>VLOOKUP(B50,[1]TQT_MASTER!B:O,4,0)</f>
        <v>Associate, General Ledger Accounting</v>
      </c>
      <c r="G50" s="834" t="str">
        <f>VLOOKUP(B50,[1]TQT_MASTER!B:O,3,0)</f>
        <v>Associate</v>
      </c>
      <c r="H50" s="834">
        <f>VLOOKUP(B50,[1]TQT_MASTER!B:O,6,0)</f>
        <v>12959</v>
      </c>
      <c r="I50" s="834" t="str">
        <f>VLOOKUP(B50,[1]TQT_MASTER!B:O,5,0)</f>
        <v>Jasmine Kooner</v>
      </c>
      <c r="J50" s="834" t="str">
        <f>VLOOKUP(B50,[1]TQT_MASTER!B:O,7,0)</f>
        <v>TQT - Financial Control</v>
      </c>
      <c r="K50" s="834" t="str">
        <f>VLOOKUP(B50,[1]TQT_MASTER!B:O,8,0)</f>
        <v>TQT - Chief Financial Office</v>
      </c>
      <c r="L50" s="834" t="str">
        <f>VLOOKUP(B50,[1]TQT_MASTER!B:O,9,0)</f>
        <v>Finance - FIN</v>
      </c>
      <c r="M50" s="834" t="str">
        <f>VLOOKUP(B50,[1]TQT_MASTER!B:O,10,0)</f>
        <v>TRANSCO - Financial Controlling - FIN</v>
      </c>
      <c r="N50" s="835">
        <f>VLOOKUP(B50,[1]TQT_MASTER!B:O,11,0)</f>
        <v>31575</v>
      </c>
      <c r="O50" s="833">
        <f>VLOOKUP(B50,[1]TQT_MASTER!B:O,14,0)</f>
        <v>46471</v>
      </c>
      <c r="P50" s="834" t="s">
        <v>620</v>
      </c>
      <c r="Q50" s="834" t="s">
        <v>846</v>
      </c>
      <c r="R50" s="834"/>
      <c r="S50" s="834"/>
      <c r="T50" s="830" t="s">
        <v>304</v>
      </c>
      <c r="U50" s="834" t="s">
        <v>356</v>
      </c>
      <c r="V50" s="836">
        <v>44831</v>
      </c>
      <c r="W50" s="836">
        <v>45170</v>
      </c>
      <c r="X50" s="836">
        <v>46265</v>
      </c>
      <c r="Y50" s="837">
        <v>3.0027397260273974</v>
      </c>
      <c r="Z50" s="838">
        <f t="shared" ca="1" si="0"/>
        <v>40</v>
      </c>
      <c r="AA50" s="839" t="s">
        <v>600</v>
      </c>
      <c r="AB50" s="840">
        <v>26638.5</v>
      </c>
      <c r="AC50" s="841">
        <v>46174</v>
      </c>
      <c r="AD50" s="842" t="s">
        <v>777</v>
      </c>
      <c r="AE50" s="843" t="str">
        <f ca="1">IF(OR(Z50="",NOT(ISNUMBER(Z50))),"",LOOKUP(Z50,{0,16,21,26,31,36,41,46,51,56,60,66},{"[0-15]","[16-20]","[21-25]","[26-30]","[31-35]","[36-40]","[41-45]","[46-50]","[51-55]","[56-59]","[60-65]","[66-99]"}))</f>
        <v>[36-40]</v>
      </c>
      <c r="AF50" s="839" t="str">
        <f t="shared" si="1"/>
        <v>3+ years</v>
      </c>
      <c r="AG50" s="839" t="str">
        <f t="shared" ca="1" si="2"/>
        <v>Over 90 Days</v>
      </c>
    </row>
    <row r="51" spans="1:33" x14ac:dyDescent="0.25">
      <c r="A51" s="830">
        <v>16</v>
      </c>
      <c r="B51" s="830" t="s">
        <v>532</v>
      </c>
      <c r="C51" s="830" t="s">
        <v>357</v>
      </c>
      <c r="D51" s="832"/>
      <c r="E51" s="833">
        <f>VLOOKUP(B51,[1]TQT_MASTER!B:O,13,0)</f>
        <v>44970</v>
      </c>
      <c r="F51" s="834" t="str">
        <f>VLOOKUP(B51,[1]TQT_MASTER!B:O,4,0)</f>
        <v>Associate, Talent Acquisition</v>
      </c>
      <c r="G51" s="834" t="str">
        <f>VLOOKUP(B51,[1]TQT_MASTER!B:O,3,0)</f>
        <v>Associate</v>
      </c>
      <c r="H51" s="834">
        <f>VLOOKUP(B51,[1]TQT_MASTER!B:O,6,0)</f>
        <v>15131</v>
      </c>
      <c r="I51" s="834" t="str">
        <f>VLOOKUP(B51,[1]TQT_MASTER!B:O,5,0)</f>
        <v>Abdulrahman Mohammed R AlMane</v>
      </c>
      <c r="J51" s="834" t="str">
        <f>VLOOKUP(B51,[1]TQT_MASTER!B:O,7,0)</f>
        <v>TQT - HR Operations</v>
      </c>
      <c r="K51" s="834" t="str">
        <f>VLOOKUP(B51,[1]TQT_MASTER!B:O,8,0)</f>
        <v>TQT - Chief Corporate Services Office</v>
      </c>
      <c r="L51" s="834" t="str">
        <f>VLOOKUP(B51,[1]TQT_MASTER!B:O,9,0)</f>
        <v>Human Resources - HRD</v>
      </c>
      <c r="M51" s="834" t="str">
        <f>VLOOKUP(B51,[1]TQT_MASTER!B:O,10,0)</f>
        <v>TRANSCO - Talent Acquisition - HRD</v>
      </c>
      <c r="N51" s="835">
        <f>VLOOKUP(B51,[1]TQT_MASTER!B:O,11,0)</f>
        <v>31644</v>
      </c>
      <c r="O51" s="833">
        <f>VLOOKUP(B51,[1]TQT_MASTER!B:O,14,0)</f>
        <v>46429</v>
      </c>
      <c r="P51" s="834" t="s">
        <v>620</v>
      </c>
      <c r="Q51" s="834" t="s">
        <v>846</v>
      </c>
      <c r="R51" s="834"/>
      <c r="S51" s="834"/>
      <c r="T51" s="830" t="s">
        <v>304</v>
      </c>
      <c r="U51" s="834" t="s">
        <v>333</v>
      </c>
      <c r="V51" s="836">
        <v>44970</v>
      </c>
      <c r="W51" s="836">
        <v>45170</v>
      </c>
      <c r="X51" s="836">
        <v>46265</v>
      </c>
      <c r="Y51" s="837">
        <v>3.0027397260273974</v>
      </c>
      <c r="Z51" s="838">
        <f t="shared" ca="1" si="0"/>
        <v>40</v>
      </c>
      <c r="AA51" s="839" t="s">
        <v>600</v>
      </c>
      <c r="AB51" s="840">
        <v>21388.5</v>
      </c>
      <c r="AC51" s="841">
        <v>46174</v>
      </c>
      <c r="AD51" s="842" t="s">
        <v>777</v>
      </c>
      <c r="AE51" s="843" t="str">
        <f ca="1">IF(OR(Z51="",NOT(ISNUMBER(Z51))),"",LOOKUP(Z51,{0,16,21,26,31,36,41,46,51,56,60,66},{"[0-15]","[16-20]","[21-25]","[26-30]","[31-35]","[36-40]","[41-45]","[46-50]","[51-55]","[56-59]","[60-65]","[66-99]"}))</f>
        <v>[36-40]</v>
      </c>
      <c r="AF51" s="839" t="str">
        <f t="shared" si="1"/>
        <v>3+ years</v>
      </c>
      <c r="AG51" s="839" t="str">
        <f t="shared" ca="1" si="2"/>
        <v>Over 90 Days</v>
      </c>
    </row>
    <row r="52" spans="1:33" x14ac:dyDescent="0.25">
      <c r="A52" s="830">
        <v>17</v>
      </c>
      <c r="B52" s="830" t="s">
        <v>540</v>
      </c>
      <c r="C52" s="830" t="s">
        <v>360</v>
      </c>
      <c r="D52" s="832"/>
      <c r="E52" s="833">
        <f>VLOOKUP(B52,[1]TQT_MASTER!B:O,13,0)</f>
        <v>45152</v>
      </c>
      <c r="F52" s="834" t="str">
        <f>VLOOKUP(B52,[1]TQT_MASTER!B:O,4,0)</f>
        <v>Executive Assistant, Corporate Services Office</v>
      </c>
      <c r="G52" s="834" t="str">
        <f>VLOOKUP(B52,[1]TQT_MASTER!B:O,3,0)</f>
        <v>Assistant</v>
      </c>
      <c r="H52" s="834">
        <f>VLOOKUP(B52,[1]TQT_MASTER!B:O,6,0)</f>
        <v>12780</v>
      </c>
      <c r="I52" s="834" t="str">
        <f>VLOOKUP(B52,[1]TQT_MASTER!B:O,5,0)</f>
        <v>Bader Ahmed Mohamed Saqer Al Hammadi</v>
      </c>
      <c r="J52" s="834" t="str">
        <f>VLOOKUP(B52,[1]TQT_MASTER!B:O,7,0)</f>
        <v>TQT - Chief Corporate Services Office</v>
      </c>
      <c r="K52" s="834" t="str">
        <f>VLOOKUP(B52,[1]TQT_MASTER!B:O,8,0)</f>
        <v>TQT - Chief Corporate Services Office</v>
      </c>
      <c r="L52" s="834" t="str">
        <f>VLOOKUP(B52,[1]TQT_MASTER!B:O,9,0)</f>
        <v>Human Resources - HRD</v>
      </c>
      <c r="M52" s="834" t="str">
        <f>VLOOKUP(B52,[1]TQT_MASTER!B:O,10,0)</f>
        <v>TRANSCO - Human Resources - HRD</v>
      </c>
      <c r="N52" s="835">
        <f>VLOOKUP(B52,[1]TQT_MASTER!B:O,11,0)</f>
        <v>29611</v>
      </c>
      <c r="O52" s="833">
        <f>VLOOKUP(B52,[1]TQT_MASTER!B:O,14,0)</f>
        <v>46248</v>
      </c>
      <c r="P52" s="834" t="s">
        <v>620</v>
      </c>
      <c r="Q52" s="834" t="s">
        <v>846</v>
      </c>
      <c r="R52" s="834"/>
      <c r="S52" s="834"/>
      <c r="T52" s="830" t="s">
        <v>304</v>
      </c>
      <c r="U52" s="834" t="s">
        <v>305</v>
      </c>
      <c r="V52" s="836">
        <v>45152</v>
      </c>
      <c r="W52" s="836">
        <v>45170</v>
      </c>
      <c r="X52" s="836">
        <v>46265</v>
      </c>
      <c r="Y52" s="837">
        <v>3.0027397260273974</v>
      </c>
      <c r="Z52" s="838">
        <f t="shared" ca="1" si="0"/>
        <v>45</v>
      </c>
      <c r="AA52" s="839" t="s">
        <v>600</v>
      </c>
      <c r="AB52" s="840">
        <v>26638.5</v>
      </c>
      <c r="AC52" s="841">
        <v>46174</v>
      </c>
      <c r="AD52" s="842" t="s">
        <v>777</v>
      </c>
      <c r="AE52" s="843" t="str">
        <f ca="1">IF(OR(Z52="",NOT(ISNUMBER(Z52))),"",LOOKUP(Z52,{0,16,21,26,31,36,41,46,51,56,60,66},{"[0-15]","[16-20]","[21-25]","[26-30]","[31-35]","[36-40]","[41-45]","[46-50]","[51-55]","[56-59]","[60-65]","[66-99]"}))</f>
        <v>[41-45]</v>
      </c>
      <c r="AF52" s="839" t="str">
        <f t="shared" si="1"/>
        <v>3+ years</v>
      </c>
      <c r="AG52" s="839" t="str">
        <f t="shared" ca="1" si="2"/>
        <v>Expired</v>
      </c>
    </row>
    <row r="53" spans="1:33" x14ac:dyDescent="0.25">
      <c r="A53" s="830">
        <v>18</v>
      </c>
      <c r="B53" s="830" t="s">
        <v>543</v>
      </c>
      <c r="C53" s="830" t="s">
        <v>363</v>
      </c>
      <c r="D53" s="832"/>
      <c r="E53" s="833">
        <f>VLOOKUP(B53,[1]TQT_MASTER!B:O,13,0)</f>
        <v>45236</v>
      </c>
      <c r="F53" s="834" t="str">
        <f>VLOOKUP(B53,[1]TQT_MASTER!B:O,4,0)</f>
        <v>Associate, Talent Acquisition</v>
      </c>
      <c r="G53" s="834" t="str">
        <f>VLOOKUP(B53,[1]TQT_MASTER!B:O,3,0)</f>
        <v>Associate</v>
      </c>
      <c r="H53" s="834">
        <f>VLOOKUP(B53,[1]TQT_MASTER!B:O,6,0)</f>
        <v>15131</v>
      </c>
      <c r="I53" s="834" t="str">
        <f>VLOOKUP(B53,[1]TQT_MASTER!B:O,5,0)</f>
        <v>Abdulrahman Mohammed R AlMane</v>
      </c>
      <c r="J53" s="834" t="str">
        <f>VLOOKUP(B53,[1]TQT_MASTER!B:O,7,0)</f>
        <v>TQT - HR Operations</v>
      </c>
      <c r="K53" s="834" t="str">
        <f>VLOOKUP(B53,[1]TQT_MASTER!B:O,8,0)</f>
        <v>TQT - Chief Corporate Services Office</v>
      </c>
      <c r="L53" s="834" t="str">
        <f>VLOOKUP(B53,[1]TQT_MASTER!B:O,9,0)</f>
        <v>Human Resources - HRD</v>
      </c>
      <c r="M53" s="834" t="str">
        <f>VLOOKUP(B53,[1]TQT_MASTER!B:O,10,0)</f>
        <v>TRANSCO - Talent Acquisition - HRD</v>
      </c>
      <c r="N53" s="835">
        <f>VLOOKUP(B53,[1]TQT_MASTER!B:O,11,0)</f>
        <v>32450</v>
      </c>
      <c r="O53" s="833">
        <f>VLOOKUP(B53,[1]TQT_MASTER!B:O,14,0)</f>
        <v>46331</v>
      </c>
      <c r="P53" s="834" t="s">
        <v>611</v>
      </c>
      <c r="Q53" s="834" t="s">
        <v>846</v>
      </c>
      <c r="R53" s="834" t="s">
        <v>612</v>
      </c>
      <c r="S53" s="834" t="s">
        <v>616</v>
      </c>
      <c r="T53" s="830" t="s">
        <v>304</v>
      </c>
      <c r="U53" s="834" t="s">
        <v>333</v>
      </c>
      <c r="V53" s="836">
        <v>45236</v>
      </c>
      <c r="W53" s="846">
        <v>45236</v>
      </c>
      <c r="X53" s="836">
        <v>46265</v>
      </c>
      <c r="Y53" s="837">
        <v>2.8219178082191783</v>
      </c>
      <c r="Z53" s="838">
        <f t="shared" ca="1" si="0"/>
        <v>37</v>
      </c>
      <c r="AA53" s="839" t="s">
        <v>600</v>
      </c>
      <c r="AB53" s="840">
        <v>25063.5</v>
      </c>
      <c r="AC53" s="841">
        <v>46174</v>
      </c>
      <c r="AD53" s="842" t="s">
        <v>777</v>
      </c>
      <c r="AE53" s="843" t="str">
        <f ca="1">IF(OR(Z53="",NOT(ISNUMBER(Z53))),"",LOOKUP(Z53,{0,16,21,26,31,36,41,46,51,56,60,66},{"[0-15]","[16-20]","[21-25]","[26-30]","[31-35]","[36-40]","[41-45]","[46-50]","[51-55]","[56-59]","[60-65]","[66-99]"}))</f>
        <v>[36-40]</v>
      </c>
      <c r="AF53" s="839" t="str">
        <f t="shared" si="1"/>
        <v>2-3 years</v>
      </c>
      <c r="AG53" s="839" t="str">
        <f t="shared" ca="1" si="2"/>
        <v>Within 60 Days</v>
      </c>
    </row>
    <row r="54" spans="1:33" x14ac:dyDescent="0.25">
      <c r="A54" s="830">
        <v>19</v>
      </c>
      <c r="B54" s="830" t="s">
        <v>534</v>
      </c>
      <c r="C54" s="830" t="s">
        <v>365</v>
      </c>
      <c r="D54" s="832"/>
      <c r="E54" s="833">
        <f>VLOOKUP(B54,[1]TQT_MASTER!B:O,13,0)</f>
        <v>45411</v>
      </c>
      <c r="F54" s="834" t="str">
        <f>VLOOKUP(B54,[1]TQT_MASTER!B:O,4,0)</f>
        <v>Lead, Projects</v>
      </c>
      <c r="G54" s="834" t="str">
        <f>VLOOKUP(B54,[1]TQT_MASTER!B:O,3,0)</f>
        <v>Lead</v>
      </c>
      <c r="H54" s="834">
        <f>VLOOKUP(B54,[1]TQT_MASTER!B:O,6,0)</f>
        <v>11743</v>
      </c>
      <c r="I54" s="834" t="str">
        <f>VLOOKUP(B54,[1]TQT_MASTER!B:O,5,0)</f>
        <v>MARYAM ABDULLAH EBRAHIM ALGAZ ALALI</v>
      </c>
      <c r="J54" s="834" t="str">
        <f>VLOOKUP(B54,[1]TQT_MASTER!B:O,7,0)</f>
        <v>TQT - Asset Management</v>
      </c>
      <c r="K54" s="834" t="str">
        <f>VLOOKUP(B54,[1]TQT_MASTER!B:O,8,0)</f>
        <v>TQT - Chief Operating Office</v>
      </c>
      <c r="L54" s="834" t="str">
        <f>VLOOKUP(B54,[1]TQT_MASTER!B:O,9,0)</f>
        <v>Asset Management - COO</v>
      </c>
      <c r="M54" s="834" t="str">
        <f>VLOOKUP(B54,[1]TQT_MASTER!B:O,10,0)</f>
        <v>TRANSCO - Asset Management Services - COO</v>
      </c>
      <c r="N54" s="835">
        <f>VLOOKUP(B54,[1]TQT_MASTER!B:O,11,0)</f>
        <v>24421</v>
      </c>
      <c r="O54" s="833">
        <f>VLOOKUP(B54,[1]TQT_MASTER!B:O,14,0)</f>
        <v>46323</v>
      </c>
      <c r="P54" s="834" t="s">
        <v>611</v>
      </c>
      <c r="Q54" s="834" t="s">
        <v>846</v>
      </c>
      <c r="R54" s="834" t="s">
        <v>612</v>
      </c>
      <c r="S54" s="834"/>
      <c r="T54" s="830" t="s">
        <v>304</v>
      </c>
      <c r="U54" s="834" t="s">
        <v>368</v>
      </c>
      <c r="V54" s="836">
        <v>45411</v>
      </c>
      <c r="W54" s="846">
        <v>45411</v>
      </c>
      <c r="X54" s="836">
        <v>46265</v>
      </c>
      <c r="Y54" s="837">
        <v>2.3424657534246576</v>
      </c>
      <c r="Z54" s="838">
        <f t="shared" ca="1" si="0"/>
        <v>59</v>
      </c>
      <c r="AA54" s="839" t="s">
        <v>600</v>
      </c>
      <c r="AB54" s="840">
        <v>68638.5</v>
      </c>
      <c r="AC54" s="841">
        <v>46174</v>
      </c>
      <c r="AD54" s="842" t="s">
        <v>777</v>
      </c>
      <c r="AE54" s="843" t="str">
        <f ca="1">IF(OR(Z54="",NOT(ISNUMBER(Z54))),"",LOOKUP(Z54,{0,16,21,26,31,36,41,46,51,56,60,66},{"[0-15]","[16-20]","[21-25]","[26-30]","[31-35]","[36-40]","[41-45]","[46-50]","[51-55]","[56-59]","[60-65]","[66-99]"}))</f>
        <v>[56-59]</v>
      </c>
      <c r="AF54" s="839" t="str">
        <f t="shared" si="1"/>
        <v>2-3 years</v>
      </c>
      <c r="AG54" s="839" t="str">
        <f t="shared" ca="1" si="2"/>
        <v>Within 60 Days</v>
      </c>
    </row>
    <row r="55" spans="1:33" x14ac:dyDescent="0.25">
      <c r="A55" s="830">
        <v>20</v>
      </c>
      <c r="B55" s="830" t="s">
        <v>535</v>
      </c>
      <c r="C55" s="830" t="s">
        <v>369</v>
      </c>
      <c r="D55" s="832"/>
      <c r="E55" s="833">
        <f>VLOOKUP(B55,[1]TQT_MASTER!B:O,13,0)</f>
        <v>45446</v>
      </c>
      <c r="F55" s="834" t="str">
        <f>VLOOKUP(B55,[1]TQT_MASTER!B:O,4,0)</f>
        <v>Business Partner, Talent Acquisition</v>
      </c>
      <c r="G55" s="834" t="str">
        <f>VLOOKUP(B55,[1]TQT_MASTER!B:O,3,0)</f>
        <v>Business Partner</v>
      </c>
      <c r="H55" s="834">
        <f>VLOOKUP(B55,[1]TQT_MASTER!B:O,6,0)</f>
        <v>15131</v>
      </c>
      <c r="I55" s="834" t="str">
        <f>VLOOKUP(B55,[1]TQT_MASTER!B:O,5,0)</f>
        <v>Abdulrahman Mohammed R AlMane</v>
      </c>
      <c r="J55" s="834" t="str">
        <f>VLOOKUP(B55,[1]TQT_MASTER!B:O,7,0)</f>
        <v>TQT - HR Operations</v>
      </c>
      <c r="K55" s="834" t="str">
        <f>VLOOKUP(B55,[1]TQT_MASTER!B:O,8,0)</f>
        <v>TQT - Chief Corporate Services Office</v>
      </c>
      <c r="L55" s="834" t="str">
        <f>VLOOKUP(B55,[1]TQT_MASTER!B:O,9,0)</f>
        <v>Human Resources - HRD</v>
      </c>
      <c r="M55" s="834" t="str">
        <f>VLOOKUP(B55,[1]TQT_MASTER!B:O,10,0)</f>
        <v>TRANSCO - Talent Acquisition - HRD</v>
      </c>
      <c r="N55" s="835">
        <f>VLOOKUP(B55,[1]TQT_MASTER!B:O,11,0)</f>
        <v>32081</v>
      </c>
      <c r="O55" s="833">
        <f>VLOOKUP(B55,[1]TQT_MASTER!B:O,14,0)</f>
        <v>46549</v>
      </c>
      <c r="P55" s="834" t="s">
        <v>611</v>
      </c>
      <c r="Q55" s="834" t="s">
        <v>846</v>
      </c>
      <c r="R55" s="834"/>
      <c r="S55" s="834" t="s">
        <v>621</v>
      </c>
      <c r="T55" s="830" t="s">
        <v>304</v>
      </c>
      <c r="U55" s="834" t="s">
        <v>333</v>
      </c>
      <c r="V55" s="836">
        <v>45454</v>
      </c>
      <c r="W55" s="846">
        <v>45454</v>
      </c>
      <c r="X55" s="836">
        <v>46265</v>
      </c>
      <c r="Y55" s="837">
        <v>2.2246575342465755</v>
      </c>
      <c r="Z55" s="838">
        <f t="shared" ca="1" si="0"/>
        <v>38</v>
      </c>
      <c r="AA55" s="839" t="s">
        <v>600</v>
      </c>
      <c r="AB55" s="840">
        <v>35038.5</v>
      </c>
      <c r="AC55" s="841">
        <v>46174</v>
      </c>
      <c r="AD55" s="842" t="s">
        <v>777</v>
      </c>
      <c r="AE55" s="843" t="str">
        <f ca="1">IF(OR(Z55="",NOT(ISNUMBER(Z55))),"",LOOKUP(Z55,{0,16,21,26,31,36,41,46,51,56,60,66},{"[0-15]","[16-20]","[21-25]","[26-30]","[31-35]","[36-40]","[41-45]","[46-50]","[51-55]","[56-59]","[60-65]","[66-99]"}))</f>
        <v>[36-40]</v>
      </c>
      <c r="AF55" s="839" t="str">
        <f t="shared" si="1"/>
        <v>2-3 years</v>
      </c>
      <c r="AG55" s="839" t="str">
        <f t="shared" ca="1" si="2"/>
        <v>Over 90 Days</v>
      </c>
    </row>
    <row r="56" spans="1:33" x14ac:dyDescent="0.25">
      <c r="A56" s="830">
        <v>21</v>
      </c>
      <c r="B56" s="830" t="s">
        <v>542</v>
      </c>
      <c r="C56" s="830" t="s">
        <v>372</v>
      </c>
      <c r="D56" s="832"/>
      <c r="E56" s="833">
        <f>VLOOKUP(B56,[1]TQT_MASTER!B:O,13,0)</f>
        <v>45600</v>
      </c>
      <c r="F56" s="834" t="str">
        <f>VLOOKUP(B56,[1]TQT_MASTER!B:O,4,0)</f>
        <v>Lead, Procurement</v>
      </c>
      <c r="G56" s="834" t="str">
        <f>VLOOKUP(B56,[1]TQT_MASTER!B:O,3,0)</f>
        <v>Lead</v>
      </c>
      <c r="H56" s="834">
        <f>VLOOKUP(B56,[1]TQT_MASTER!B:O,6,0)</f>
        <v>12623</v>
      </c>
      <c r="I56" s="834" t="str">
        <f>VLOOKUP(B56,[1]TQT_MASTER!B:O,5,0)</f>
        <v>Alia Al Kaabi</v>
      </c>
      <c r="J56" s="834" t="str">
        <f>VLOOKUP(B56,[1]TQT_MASTER!B:O,7,0)</f>
        <v>TQT - Supply Chain</v>
      </c>
      <c r="K56" s="834" t="str">
        <f>VLOOKUP(B56,[1]TQT_MASTER!B:O,8,0)</f>
        <v>TQT - Chief Financial Office</v>
      </c>
      <c r="L56" s="834" t="str">
        <f>VLOOKUP(B56,[1]TQT_MASTER!B:O,9,0)</f>
        <v>Supply Chain - PSS</v>
      </c>
      <c r="M56" s="834" t="e">
        <f>VLOOKUP(B56,[1]TQT_MASTER!B:O,10,0)</f>
        <v>#REF!</v>
      </c>
      <c r="N56" s="835">
        <f>VLOOKUP(B56,[1]TQT_MASTER!B:O,11,0)</f>
        <v>22302</v>
      </c>
      <c r="O56" s="833">
        <f>VLOOKUP(B56,[1]TQT_MASTER!B:O,14,0)</f>
        <v>46329</v>
      </c>
      <c r="P56" s="834" t="s">
        <v>620</v>
      </c>
      <c r="Q56" s="834" t="s">
        <v>846</v>
      </c>
      <c r="R56" s="834"/>
      <c r="S56" s="834"/>
      <c r="T56" s="830" t="s">
        <v>304</v>
      </c>
      <c r="U56" s="834" t="s">
        <v>333</v>
      </c>
      <c r="V56" s="836">
        <v>45600</v>
      </c>
      <c r="W56" s="846">
        <v>45600</v>
      </c>
      <c r="X56" s="836">
        <v>46265</v>
      </c>
      <c r="Y56" s="837">
        <v>1.8246575342465754</v>
      </c>
      <c r="Z56" s="838">
        <f t="shared" ca="1" si="0"/>
        <v>65</v>
      </c>
      <c r="AA56" s="839" t="s">
        <v>600</v>
      </c>
      <c r="AB56" s="840">
        <v>44488.5</v>
      </c>
      <c r="AC56" s="841">
        <v>46174</v>
      </c>
      <c r="AD56" s="842" t="s">
        <v>777</v>
      </c>
      <c r="AE56" s="843" t="str">
        <f ca="1">IF(OR(Z56="",NOT(ISNUMBER(Z56))),"",LOOKUP(Z56,{0,16,21,26,31,36,41,46,51,56,60,66},{"[0-15]","[16-20]","[21-25]","[26-30]","[31-35]","[36-40]","[41-45]","[46-50]","[51-55]","[56-59]","[60-65]","[66-99]"}))</f>
        <v>[60-65]</v>
      </c>
      <c r="AF56" s="839" t="str">
        <f t="shared" si="1"/>
        <v>1-2 years</v>
      </c>
      <c r="AG56" s="839" t="str">
        <f t="shared" ca="1" si="2"/>
        <v>Within 60 Days</v>
      </c>
    </row>
    <row r="57" spans="1:33" x14ac:dyDescent="0.25">
      <c r="A57" s="830">
        <v>22</v>
      </c>
      <c r="B57" s="830">
        <v>200088</v>
      </c>
      <c r="C57" s="830" t="s">
        <v>378</v>
      </c>
      <c r="D57" s="832"/>
      <c r="E57" s="833">
        <f>VLOOKUP(B57,[1]TQT_MASTER!B:O,13,0)</f>
        <v>45677</v>
      </c>
      <c r="F57" s="834" t="str">
        <f>VLOOKUP(B57,[1]TQT_MASTER!B:O,4,0)</f>
        <v>Advisor, Water Asset</v>
      </c>
      <c r="G57" s="834" t="str">
        <f>VLOOKUP(B57,[1]TQT_MASTER!B:O,3,0)</f>
        <v>Advisor</v>
      </c>
      <c r="H57" s="834">
        <f>VLOOKUP(B57,[1]TQT_MASTER!B:O,6,0)</f>
        <v>12013</v>
      </c>
      <c r="I57" s="834" t="str">
        <f>VLOOKUP(B57,[1]TQT_MASTER!B:O,5,0)</f>
        <v>ABDULLA MOHAMMED AL NUAIMI</v>
      </c>
      <c r="J57" s="834" t="str">
        <f>VLOOKUP(B57,[1]TQT_MASTER!B:O,7,0)</f>
        <v>TQT - Asset Management</v>
      </c>
      <c r="K57" s="834" t="str">
        <f>VLOOKUP(B57,[1]TQT_MASTER!B:O,8,0)</f>
        <v>TQT - Chief Operating Office</v>
      </c>
      <c r="L57" s="834" t="str">
        <f>VLOOKUP(B57,[1]TQT_MASTER!B:O,9,0)</f>
        <v>Asset Management - COO</v>
      </c>
      <c r="M57" s="834" t="str">
        <f>VLOOKUP(B57,[1]TQT_MASTER!B:O,10,0)</f>
        <v>TRANSCO - Water Assets</v>
      </c>
      <c r="N57" s="835">
        <f>VLOOKUP(B57,[1]TQT_MASTER!B:O,11,0)</f>
        <v>22282</v>
      </c>
      <c r="O57" s="833">
        <f>VLOOKUP(B57,[1]TQT_MASTER!B:O,14,0)</f>
        <v>46405</v>
      </c>
      <c r="P57" s="834" t="s">
        <v>611</v>
      </c>
      <c r="Q57" s="834" t="s">
        <v>846</v>
      </c>
      <c r="R57" s="834" t="s">
        <v>612</v>
      </c>
      <c r="S57" s="834" t="s">
        <v>616</v>
      </c>
      <c r="T57" s="830" t="s">
        <v>304</v>
      </c>
      <c r="U57" s="834" t="s">
        <v>309</v>
      </c>
      <c r="V57" s="836">
        <v>45677</v>
      </c>
      <c r="W57" s="846">
        <v>45677</v>
      </c>
      <c r="X57" s="836">
        <v>46265</v>
      </c>
      <c r="Y57" s="837">
        <v>1.6136986301369862</v>
      </c>
      <c r="Z57" s="838">
        <f t="shared" ca="1" si="0"/>
        <v>65</v>
      </c>
      <c r="AA57" s="839" t="s">
        <v>600</v>
      </c>
      <c r="AB57" s="840">
        <v>52888.5</v>
      </c>
      <c r="AC57" s="841">
        <v>46174</v>
      </c>
      <c r="AD57" s="842" t="s">
        <v>777</v>
      </c>
      <c r="AE57" s="843" t="str">
        <f ca="1">IF(OR(Z57="",NOT(ISNUMBER(Z57))),"",LOOKUP(Z57,{0,16,21,26,31,36,41,46,51,56,60,66},{"[0-15]","[16-20]","[21-25]","[26-30]","[31-35]","[36-40]","[41-45]","[46-50]","[51-55]","[56-59]","[60-65]","[66-99]"}))</f>
        <v>[60-65]</v>
      </c>
      <c r="AF57" s="839" t="str">
        <f t="shared" si="1"/>
        <v>1-2 years</v>
      </c>
      <c r="AG57" s="839" t="str">
        <f t="shared" ca="1" si="2"/>
        <v>Over 90 Days</v>
      </c>
    </row>
    <row r="58" spans="1:33" x14ac:dyDescent="0.25">
      <c r="A58" s="830">
        <v>23</v>
      </c>
      <c r="B58" s="830">
        <v>200795</v>
      </c>
      <c r="C58" s="830" t="s">
        <v>382</v>
      </c>
      <c r="D58" s="832"/>
      <c r="E58" s="833">
        <f>VLOOKUP(B58,[1]TQT_MASTER!B:O,13,0)</f>
        <v>45831</v>
      </c>
      <c r="F58" s="834" t="str">
        <f>VLOOKUP(B58,[1]TQT_MASTER!B:O,4,0)</f>
        <v>Fusion EPM Support, Sr. Associate</v>
      </c>
      <c r="G58" s="834" t="str">
        <f>VLOOKUP(B58,[1]TQT_MASTER!B:O,3,0)</f>
        <v>Senior Associate</v>
      </c>
      <c r="H58" s="834">
        <f>VLOOKUP(B58,[1]TQT_MASTER!B:O,6,0)</f>
        <v>12775</v>
      </c>
      <c r="I58" s="834" t="str">
        <f>VLOOKUP(B58,[1]TQT_MASTER!B:O,5,0)</f>
        <v>Barend Pieter Van Der Walt</v>
      </c>
      <c r="J58" s="834" t="str">
        <f>VLOOKUP(B58,[1]TQT_MASTER!B:O,7,0)</f>
        <v>TQT - Business Planning</v>
      </c>
      <c r="K58" s="834" t="str">
        <f>VLOOKUP(B58,[1]TQT_MASTER!B:O,8,0)</f>
        <v>TQT - Chief Financial Office</v>
      </c>
      <c r="L58" s="834" t="str">
        <f>VLOOKUP(B58,[1]TQT_MASTER!B:O,9,0)</f>
        <v>Finance - FIN</v>
      </c>
      <c r="M58" s="834" t="str">
        <f>VLOOKUP(B58,[1]TQT_MASTER!B:O,10,0)</f>
        <v>TRANSCO - Business Planning - FIN</v>
      </c>
      <c r="N58" s="835">
        <f>VLOOKUP(B58,[1]TQT_MASTER!B:O,11,0)</f>
        <v>31222</v>
      </c>
      <c r="O58" s="833">
        <f>VLOOKUP(B58,[1]TQT_MASTER!B:O,14,0)</f>
        <v>46555</v>
      </c>
      <c r="P58" s="834" t="s">
        <v>611</v>
      </c>
      <c r="Q58" s="834" t="s">
        <v>846</v>
      </c>
      <c r="R58" s="834"/>
      <c r="S58" s="834"/>
      <c r="T58" s="830" t="s">
        <v>304</v>
      </c>
      <c r="U58" s="834" t="s">
        <v>333</v>
      </c>
      <c r="V58" s="836">
        <v>45831</v>
      </c>
      <c r="W58" s="846">
        <v>45831</v>
      </c>
      <c r="X58" s="836">
        <v>46265</v>
      </c>
      <c r="Y58" s="837">
        <v>1.1917808219178083</v>
      </c>
      <c r="Z58" s="838">
        <f t="shared" ca="1" si="0"/>
        <v>41</v>
      </c>
      <c r="AA58" s="839" t="s">
        <v>600</v>
      </c>
      <c r="AB58" s="840">
        <v>31888.5</v>
      </c>
      <c r="AC58" s="841">
        <v>46174</v>
      </c>
      <c r="AD58" s="842" t="s">
        <v>777</v>
      </c>
      <c r="AE58" s="843" t="str">
        <f ca="1">IF(OR(Z58="",NOT(ISNUMBER(Z58))),"",LOOKUP(Z58,{0,16,21,26,31,36,41,46,51,56,60,66},{"[0-15]","[16-20]","[21-25]","[26-30]","[31-35]","[36-40]","[41-45]","[46-50]","[51-55]","[56-59]","[60-65]","[66-99]"}))</f>
        <v>[41-45]</v>
      </c>
      <c r="AF58" s="839" t="str">
        <f t="shared" si="1"/>
        <v>1-2 years</v>
      </c>
      <c r="AG58" s="839" t="str">
        <f t="shared" ca="1" si="2"/>
        <v>Over 90 Days</v>
      </c>
    </row>
    <row r="59" spans="1:33" x14ac:dyDescent="0.25">
      <c r="A59" s="830">
        <v>24</v>
      </c>
      <c r="B59" s="847">
        <v>201184</v>
      </c>
      <c r="C59" s="839">
        <v>14221</v>
      </c>
      <c r="D59" s="832"/>
      <c r="E59" s="833">
        <f>VLOOKUP(B59,[1]TQT_MASTER!B:O,13,0)</f>
        <v>45887</v>
      </c>
      <c r="F59" s="834" t="str">
        <f>VLOOKUP(B59,[1]TQT_MASTER!B:O,4,0)</f>
        <v>Associate, People Development</v>
      </c>
      <c r="G59" s="834" t="str">
        <f>VLOOKUP(B59,[1]TQT_MASTER!B:O,3,0)</f>
        <v>Associate</v>
      </c>
      <c r="H59" s="834">
        <f>VLOOKUP(B59,[1]TQT_MASTER!B:O,6,0)</f>
        <v>15162</v>
      </c>
      <c r="I59" s="834" t="str">
        <f>VLOOKUP(B59,[1]TQT_MASTER!B:O,5,0)</f>
        <v>Wadima Mohammed Hamad AlMazrouei</v>
      </c>
      <c r="J59" s="834" t="str">
        <f>VLOOKUP(B59,[1]TQT_MASTER!B:O,7,0)</f>
        <v>TQT - People Management &amp; Performance</v>
      </c>
      <c r="K59" s="834" t="str">
        <f>VLOOKUP(B59,[1]TQT_MASTER!B:O,8,0)</f>
        <v>TQT - Chief Corporate Services Office</v>
      </c>
      <c r="L59" s="834" t="str">
        <f>VLOOKUP(B59,[1]TQT_MASTER!B:O,9,0)</f>
        <v>Human Resources - HRD</v>
      </c>
      <c r="M59" s="834" t="str">
        <f>VLOOKUP(B59,[1]TQT_MASTER!B:O,10,0)</f>
        <v>TRANSCO - Human Resources - HRD</v>
      </c>
      <c r="N59" s="835">
        <f>VLOOKUP(B59,[1]TQT_MASTER!B:O,11,0)</f>
        <v>32306</v>
      </c>
      <c r="O59" s="833">
        <f>VLOOKUP(B59,[1]TQT_MASTER!B:O,14,0)</f>
        <v>46251</v>
      </c>
      <c r="P59" s="834" t="s">
        <v>620</v>
      </c>
      <c r="Q59" s="834" t="s">
        <v>846</v>
      </c>
      <c r="R59" s="834"/>
      <c r="S59" s="834"/>
      <c r="T59" s="830" t="s">
        <v>304</v>
      </c>
      <c r="U59" s="830" t="s">
        <v>333</v>
      </c>
      <c r="V59" s="836">
        <v>45887</v>
      </c>
      <c r="W59" s="846">
        <v>45887</v>
      </c>
      <c r="X59" s="836">
        <v>46265</v>
      </c>
      <c r="Y59" s="837">
        <v>1.0383561643835617</v>
      </c>
      <c r="Z59" s="838">
        <f t="shared" ca="1" si="0"/>
        <v>38</v>
      </c>
      <c r="AA59" s="839" t="s">
        <v>600</v>
      </c>
      <c r="AB59" s="840">
        <v>21388.5</v>
      </c>
      <c r="AC59" s="841">
        <v>46174</v>
      </c>
      <c r="AD59" s="842" t="s">
        <v>777</v>
      </c>
      <c r="AE59" s="843" t="str">
        <f ca="1">IF(OR(Z59="",NOT(ISNUMBER(Z59))),"",LOOKUP(Z59,{0,16,21,26,31,36,41,46,51,56,60,66},{"[0-15]","[16-20]","[21-25]","[26-30]","[31-35]","[36-40]","[41-45]","[46-50]","[51-55]","[56-59]","[60-65]","[66-99]"}))</f>
        <v>[36-40]</v>
      </c>
      <c r="AF59" s="839" t="str">
        <f t="shared" si="1"/>
        <v>1-2 years</v>
      </c>
      <c r="AG59" s="839" t="str">
        <f t="shared" ca="1" si="2"/>
        <v>Expired</v>
      </c>
    </row>
    <row r="60" spans="1:33" x14ac:dyDescent="0.25">
      <c r="A60" s="830">
        <v>25</v>
      </c>
      <c r="B60" s="847">
        <v>201086</v>
      </c>
      <c r="C60" s="839">
        <v>13919</v>
      </c>
      <c r="D60" s="832"/>
      <c r="E60" s="833">
        <f>VLOOKUP(B60,[1]TQT_MASTER!B:O,13,0)</f>
        <v>45873</v>
      </c>
      <c r="F60" s="834" t="str">
        <f>VLOOKUP(B60,[1]TQT_MASTER!B:O,4,0)</f>
        <v>Senior Engineer, Network Model Management</v>
      </c>
      <c r="G60" s="834" t="str">
        <f>VLOOKUP(B60,[1]TQT_MASTER!B:O,3,0)</f>
        <v>Senior Engineer</v>
      </c>
      <c r="H60" s="834">
        <f>VLOOKUP(B60,[1]TQT_MASTER!B:O,6,0)</f>
        <v>11743</v>
      </c>
      <c r="I60" s="834" t="str">
        <f>VLOOKUP(B60,[1]TQT_MASTER!B:O,5,0)</f>
        <v>Maryam Abullah Ebrahim Algaz Alali</v>
      </c>
      <c r="J60" s="834" t="str">
        <f>VLOOKUP(B60,[1]TQT_MASTER!B:O,7,0)</f>
        <v>TQT - Asset Management</v>
      </c>
      <c r="K60" s="834" t="str">
        <f>VLOOKUP(B60,[1]TQT_MASTER!B:O,8,0)</f>
        <v>TQT - Chief Operating Office</v>
      </c>
      <c r="L60" s="834" t="str">
        <f>VLOOKUP(B60,[1]TQT_MASTER!B:O,9,0)</f>
        <v>Asset Management - COO</v>
      </c>
      <c r="M60" s="834" t="str">
        <f>VLOOKUP(B60,[1]TQT_MASTER!B:O,10,0)</f>
        <v>TQT - Operations Technology Strategy</v>
      </c>
      <c r="N60" s="835">
        <f>VLOOKUP(B60,[1]TQT_MASTER!B:O,11,0)</f>
        <v>33856</v>
      </c>
      <c r="O60" s="833">
        <f>VLOOKUP(B60,[1]TQT_MASTER!B:O,14,0)</f>
        <v>46237</v>
      </c>
      <c r="P60" s="834" t="s">
        <v>620</v>
      </c>
      <c r="Q60" s="834" t="s">
        <v>846</v>
      </c>
      <c r="R60" s="834"/>
      <c r="S60" s="834"/>
      <c r="T60" s="830" t="s">
        <v>389</v>
      </c>
      <c r="U60" s="834" t="s">
        <v>333</v>
      </c>
      <c r="V60" s="836">
        <v>45873</v>
      </c>
      <c r="W60" s="846">
        <v>45873</v>
      </c>
      <c r="X60" s="836">
        <v>46265</v>
      </c>
      <c r="Y60" s="837">
        <v>1.0767123287671232</v>
      </c>
      <c r="Z60" s="838">
        <f t="shared" ca="1" si="0"/>
        <v>34</v>
      </c>
      <c r="AA60" s="839" t="s">
        <v>600</v>
      </c>
      <c r="AB60" s="840">
        <v>31888.5</v>
      </c>
      <c r="AC60" s="841">
        <v>46174</v>
      </c>
      <c r="AD60" s="842" t="s">
        <v>777</v>
      </c>
      <c r="AE60" s="843" t="str">
        <f ca="1">IF(OR(Z60="",NOT(ISNUMBER(Z60))),"",LOOKUP(Z60,{0,16,21,26,31,36,41,46,51,56,60,66},{"[0-15]","[16-20]","[21-25]","[26-30]","[31-35]","[36-40]","[41-45]","[46-50]","[51-55]","[56-59]","[60-65]","[66-99]"}))</f>
        <v>[31-35]</v>
      </c>
      <c r="AF60" s="839" t="str">
        <f t="shared" si="1"/>
        <v>1-2 years</v>
      </c>
      <c r="AG60" s="839" t="str">
        <f t="shared" ca="1" si="2"/>
        <v>Expired</v>
      </c>
    </row>
    <row r="61" spans="1:33" x14ac:dyDescent="0.25">
      <c r="A61" s="830">
        <v>26</v>
      </c>
      <c r="B61" s="830">
        <v>201085</v>
      </c>
      <c r="C61" s="830">
        <v>201085</v>
      </c>
      <c r="D61" s="832"/>
      <c r="E61" s="833">
        <f>VLOOKUP(B61,[1]TQT_MASTER!B:O,13,0)</f>
        <v>45901</v>
      </c>
      <c r="F61" s="834" t="str">
        <f>VLOOKUP(B61,[1]TQT_MASTER!B:O,4,0)</f>
        <v>Engineer, Power Systems</v>
      </c>
      <c r="G61" s="834" t="str">
        <f>VLOOKUP(B61,[1]TQT_MASTER!B:O,3,0)</f>
        <v>Engineer</v>
      </c>
      <c r="H61" s="834">
        <f>VLOOKUP(B61,[1]TQT_MASTER!B:O,6,0)</f>
        <v>10903</v>
      </c>
      <c r="I61" s="834" t="str">
        <f>VLOOKUP(B61,[1]TQT_MASTER!B:O,5,0)</f>
        <v>Ahmed Attia Saber Ghazi</v>
      </c>
      <c r="J61" s="834" t="str">
        <f>VLOOKUP(B61,[1]TQT_MASTER!B:O,7,0)</f>
        <v>TQT - Asset Management</v>
      </c>
      <c r="K61" s="834" t="str">
        <f>VLOOKUP(B61,[1]TQT_MASTER!B:O,8,0)</f>
        <v>TQT - Chief Operating Office</v>
      </c>
      <c r="L61" s="834" t="str">
        <f>VLOOKUP(B61,[1]TQT_MASTER!B:O,9,0)</f>
        <v>Asset Management - COO</v>
      </c>
      <c r="M61" s="834" t="str">
        <f>VLOOKUP(B61,[1]TQT_MASTER!B:O,10,0)</f>
        <v>TQT - Power Planning</v>
      </c>
      <c r="N61" s="835">
        <f>VLOOKUP(B61,[1]TQT_MASTER!B:O,11,0)</f>
        <v>36486</v>
      </c>
      <c r="O61" s="833">
        <f>VLOOKUP(B61,[1]TQT_MASTER!B:O,14,0)</f>
        <v>46265</v>
      </c>
      <c r="P61" s="834" t="s">
        <v>620</v>
      </c>
      <c r="Q61" s="834" t="s">
        <v>846</v>
      </c>
      <c r="R61" s="834"/>
      <c r="S61" s="834"/>
      <c r="T61" s="830" t="s">
        <v>304</v>
      </c>
      <c r="U61" s="834" t="s">
        <v>333</v>
      </c>
      <c r="V61" s="836">
        <v>45901</v>
      </c>
      <c r="W61" s="846">
        <v>45901</v>
      </c>
      <c r="X61" s="836">
        <v>46265</v>
      </c>
      <c r="Y61" s="837">
        <v>1</v>
      </c>
      <c r="Z61" s="838">
        <f t="shared" ca="1" si="0"/>
        <v>26</v>
      </c>
      <c r="AA61" s="839" t="s">
        <v>600</v>
      </c>
      <c r="AB61" s="840">
        <v>18238.5</v>
      </c>
      <c r="AC61" s="841">
        <v>46174</v>
      </c>
      <c r="AD61" s="842" t="s">
        <v>777</v>
      </c>
      <c r="AE61" s="843" t="str">
        <f ca="1">IF(OR(Z61="",NOT(ISNUMBER(Z61))),"",LOOKUP(Z61,{0,16,21,26,31,36,41,46,51,56,60,66},{"[0-15]","[16-20]","[21-25]","[26-30]","[31-35]","[36-40]","[41-45]","[46-50]","[51-55]","[56-59]","[60-65]","[66-99]"}))</f>
        <v>[26-30]</v>
      </c>
      <c r="AF61" s="839" t="str">
        <f t="shared" si="1"/>
        <v>0-1 years</v>
      </c>
      <c r="AG61" s="839" t="str">
        <f t="shared" ca="1" si="2"/>
        <v>Expired</v>
      </c>
    </row>
    <row r="62" spans="1:33" x14ac:dyDescent="0.25">
      <c r="A62" s="830">
        <v>27</v>
      </c>
      <c r="B62" s="830">
        <v>201773</v>
      </c>
      <c r="C62" s="847">
        <v>14158</v>
      </c>
      <c r="D62" s="832"/>
      <c r="E62" s="833">
        <f>VLOOKUP(B62,[1]TQT_MASTER!B:O,13,0)</f>
        <v>45978</v>
      </c>
      <c r="F62" s="834" t="str">
        <f>VLOOKUP(B62,[1]TQT_MASTER!B:O,4,0)</f>
        <v>Associate, OD &amp; Planning</v>
      </c>
      <c r="G62" s="834" t="str">
        <f>VLOOKUP(B62,[1]TQT_MASTER!B:O,3,0)</f>
        <v>Associate</v>
      </c>
      <c r="H62" s="834">
        <f>VLOOKUP(B62,[1]TQT_MASTER!B:O,6,0)</f>
        <v>12869</v>
      </c>
      <c r="I62" s="834" t="str">
        <f>VLOOKUP(B62,[1]TQT_MASTER!B:O,5,0)</f>
        <v>Shefa Obaid</v>
      </c>
      <c r="J62" s="834" t="str">
        <f>VLOOKUP(B62,[1]TQT_MASTER!B:O,7,0)</f>
        <v>TQT - People Management &amp; Performance</v>
      </c>
      <c r="K62" s="834" t="str">
        <f>VLOOKUP(B62,[1]TQT_MASTER!B:O,8,0)</f>
        <v>TQT - Chief Corporate Services Office</v>
      </c>
      <c r="L62" s="834" t="str">
        <f>VLOOKUP(B62,[1]TQT_MASTER!B:O,9,0)</f>
        <v>Human Resources - HRD</v>
      </c>
      <c r="M62" s="834" t="str">
        <f>VLOOKUP(B62,[1]TQT_MASTER!B:O,10,0)</f>
        <v>TRANSCO - Human Resources - HRD</v>
      </c>
      <c r="N62" s="835">
        <f>VLOOKUP(B62,[1]TQT_MASTER!B:O,11,0)</f>
        <v>29381</v>
      </c>
      <c r="O62" s="833">
        <f>VLOOKUP(B62,[1]TQT_MASTER!B:O,14,0)</f>
        <v>46342</v>
      </c>
      <c r="P62" s="834" t="s">
        <v>611</v>
      </c>
      <c r="Q62" s="834" t="s">
        <v>846</v>
      </c>
      <c r="R62" s="834"/>
      <c r="S62" s="834" t="s">
        <v>616</v>
      </c>
      <c r="T62" s="830" t="s">
        <v>304</v>
      </c>
      <c r="U62" s="834" t="s">
        <v>333</v>
      </c>
      <c r="V62" s="836">
        <v>45978</v>
      </c>
      <c r="W62" s="846">
        <v>45978</v>
      </c>
      <c r="X62" s="836">
        <v>46265</v>
      </c>
      <c r="Y62" s="837">
        <v>0.78904109589041094</v>
      </c>
      <c r="Z62" s="838">
        <f t="shared" ca="1" si="0"/>
        <v>46</v>
      </c>
      <c r="AA62" s="839" t="s">
        <v>600</v>
      </c>
      <c r="AB62" s="840">
        <v>27688.5</v>
      </c>
      <c r="AC62" s="841">
        <v>46174</v>
      </c>
      <c r="AD62" s="842" t="s">
        <v>777</v>
      </c>
      <c r="AE62" s="843" t="str">
        <f ca="1">IF(OR(Z62="",NOT(ISNUMBER(Z62))),"",LOOKUP(Z62,{0,16,21,26,31,36,41,46,51,56,60,66},{"[0-15]","[16-20]","[21-25]","[26-30]","[31-35]","[36-40]","[41-45]","[46-50]","[51-55]","[56-59]","[60-65]","[66-99]"}))</f>
        <v>[46-50]</v>
      </c>
      <c r="AF62" s="839" t="str">
        <f t="shared" si="1"/>
        <v>0-1 years</v>
      </c>
      <c r="AG62" s="839" t="str">
        <f t="shared" ca="1" si="2"/>
        <v>Within 90 Days</v>
      </c>
    </row>
    <row r="63" spans="1:33" x14ac:dyDescent="0.25">
      <c r="A63" s="830">
        <v>28</v>
      </c>
      <c r="B63" s="830">
        <v>202033</v>
      </c>
      <c r="C63" s="847">
        <v>14145</v>
      </c>
      <c r="D63" s="832"/>
      <c r="E63" s="833">
        <f>VLOOKUP(B63,[1]TQT_MASTER!B:O,13,0)</f>
        <v>46006</v>
      </c>
      <c r="F63" s="834" t="str">
        <f>VLOOKUP(B63,[1]TQT_MASTER!B:O,4,0)</f>
        <v>Senior Engineer, Network Model Management</v>
      </c>
      <c r="G63" s="834" t="str">
        <f>VLOOKUP(B63,[1]TQT_MASTER!B:O,3,0)</f>
        <v>Senior Engineer</v>
      </c>
      <c r="H63" s="834">
        <f>VLOOKUP(B63,[1]TQT_MASTER!B:O,6,0)</f>
        <v>12404</v>
      </c>
      <c r="I63" s="834" t="str">
        <f>VLOOKUP(B63,[1]TQT_MASTER!B:O,5,0)</f>
        <v>Jayaprakash Ponraj</v>
      </c>
      <c r="J63" s="834" t="str">
        <f>VLOOKUP(B63,[1]TQT_MASTER!B:O,7,0)</f>
        <v>TQT - Asset Management</v>
      </c>
      <c r="K63" s="834" t="str">
        <f>VLOOKUP(B63,[1]TQT_MASTER!B:O,8,0)</f>
        <v>TQT - Chief Operating Office</v>
      </c>
      <c r="L63" s="834" t="str">
        <f>VLOOKUP(B63,[1]TQT_MASTER!B:O,9,0)</f>
        <v>TQT - Asset Management</v>
      </c>
      <c r="M63" s="834" t="str">
        <f>VLOOKUP(B63,[1]TQT_MASTER!B:O,10,0)</f>
        <v>TQT - Chief Operating Office</v>
      </c>
      <c r="N63" s="835">
        <f>VLOOKUP(B63,[1]TQT_MASTER!B:O,11,0)</f>
        <v>31049</v>
      </c>
      <c r="O63" s="833">
        <f>VLOOKUP(B63,[1]TQT_MASTER!B:O,14,0)</f>
        <v>46370</v>
      </c>
      <c r="P63" s="834" t="s">
        <v>620</v>
      </c>
      <c r="Q63" s="834" t="s">
        <v>846</v>
      </c>
      <c r="R63" s="834"/>
      <c r="S63" s="834"/>
      <c r="T63" s="830" t="s">
        <v>304</v>
      </c>
      <c r="U63" s="834" t="s">
        <v>333</v>
      </c>
      <c r="V63" s="836">
        <v>46006</v>
      </c>
      <c r="W63" s="846">
        <v>46006</v>
      </c>
      <c r="X63" s="836">
        <v>46265</v>
      </c>
      <c r="Y63" s="837">
        <v>0.71232876712328763</v>
      </c>
      <c r="Z63" s="838">
        <f t="shared" ca="1" si="0"/>
        <v>41</v>
      </c>
      <c r="AA63" s="839" t="s">
        <v>600</v>
      </c>
      <c r="AB63" s="840">
        <v>31888.5</v>
      </c>
      <c r="AC63" s="841">
        <v>46174</v>
      </c>
      <c r="AD63" s="842" t="s">
        <v>777</v>
      </c>
      <c r="AE63" s="843" t="str">
        <f ca="1">IF(OR(Z63="",NOT(ISNUMBER(Z63))),"",LOOKUP(Z63,{0,16,21,26,31,36,41,46,51,56,60,66},{"[0-15]","[16-20]","[21-25]","[26-30]","[31-35]","[36-40]","[41-45]","[46-50]","[51-55]","[56-59]","[60-65]","[66-99]"}))</f>
        <v>[41-45]</v>
      </c>
      <c r="AF63" s="839" t="str">
        <f t="shared" si="1"/>
        <v>0-1 years</v>
      </c>
      <c r="AG63" s="839" t="str">
        <f t="shared" ca="1" si="2"/>
        <v>Within 90 Days</v>
      </c>
    </row>
    <row r="64" spans="1:33" x14ac:dyDescent="0.25">
      <c r="A64" s="830">
        <v>29</v>
      </c>
      <c r="B64" s="830">
        <v>202034</v>
      </c>
      <c r="C64" s="847">
        <v>14174</v>
      </c>
      <c r="D64" s="832"/>
      <c r="E64" s="833">
        <f>VLOOKUP(B64,[1]TQT_MASTER!B:O,13,0)</f>
        <v>46006</v>
      </c>
      <c r="F64" s="834" t="str">
        <f>VLOOKUP(B64,[1]TQT_MASTER!B:O,4,0)</f>
        <v>Associate, Accounts Payable Accounting</v>
      </c>
      <c r="G64" s="834" t="str">
        <f>VLOOKUP(B64,[1]TQT_MASTER!B:O,3,0)</f>
        <v>Associate</v>
      </c>
      <c r="H64" s="834">
        <f>VLOOKUP(B64,[1]TQT_MASTER!B:O,6,0)</f>
        <v>12667</v>
      </c>
      <c r="I64" s="834" t="str">
        <f>VLOOKUP(B64,[1]TQT_MASTER!B:O,5,0)</f>
        <v>Eid ABDULLAH Sidiqi Alhammadi</v>
      </c>
      <c r="J64" s="834" t="str">
        <f>VLOOKUP(B64,[1]TQT_MASTER!B:O,7,0)</f>
        <v>TQT - Financial Operations &amp; Internal Controls</v>
      </c>
      <c r="K64" s="834" t="str">
        <f>VLOOKUP(B64,[1]TQT_MASTER!B:O,8,0)</f>
        <v>TQT - Chief Financial Office</v>
      </c>
      <c r="L64" s="834" t="str">
        <f>VLOOKUP(B64,[1]TQT_MASTER!B:O,9,0)</f>
        <v>Finance - FIN</v>
      </c>
      <c r="M64" s="834" t="str">
        <f>VLOOKUP(B64,[1]TQT_MASTER!B:O,10,0)</f>
        <v>TRANSCO - Financial Operations - FIN</v>
      </c>
      <c r="N64" s="835">
        <f>VLOOKUP(B64,[1]TQT_MASTER!B:O,11,0)</f>
        <v>35364</v>
      </c>
      <c r="O64" s="833">
        <f>VLOOKUP(B64,[1]TQT_MASTER!B:O,14,0)</f>
        <v>46370</v>
      </c>
      <c r="P64" s="834" t="s">
        <v>620</v>
      </c>
      <c r="Q64" s="834" t="s">
        <v>846</v>
      </c>
      <c r="R64" s="834"/>
      <c r="S64" s="834"/>
      <c r="T64" s="830" t="s">
        <v>304</v>
      </c>
      <c r="U64" s="834" t="s">
        <v>356</v>
      </c>
      <c r="V64" s="836">
        <v>46006</v>
      </c>
      <c r="W64" s="846">
        <v>46006</v>
      </c>
      <c r="X64" s="836">
        <v>46265</v>
      </c>
      <c r="Y64" s="837">
        <v>0.71232876712328763</v>
      </c>
      <c r="Z64" s="838">
        <f t="shared" ca="1" si="0"/>
        <v>29</v>
      </c>
      <c r="AA64" s="839" t="s">
        <v>600</v>
      </c>
      <c r="AB64" s="840">
        <v>21388.5</v>
      </c>
      <c r="AC64" s="841">
        <v>46174</v>
      </c>
      <c r="AD64" s="842" t="s">
        <v>777</v>
      </c>
      <c r="AE64" s="843" t="str">
        <f ca="1">IF(OR(Z64="",NOT(ISNUMBER(Z64))),"",LOOKUP(Z64,{0,16,21,26,31,36,41,46,51,56,60,66},{"[0-15]","[16-20]","[21-25]","[26-30]","[31-35]","[36-40]","[41-45]","[46-50]","[51-55]","[56-59]","[60-65]","[66-99]"}))</f>
        <v>[26-30]</v>
      </c>
      <c r="AF64" s="839" t="str">
        <f t="shared" si="1"/>
        <v>0-1 years</v>
      </c>
      <c r="AG64" s="839" t="str">
        <f t="shared" ca="1" si="2"/>
        <v>Within 90 Days</v>
      </c>
    </row>
    <row r="65" spans="1:33" x14ac:dyDescent="0.25">
      <c r="A65" s="830">
        <v>30</v>
      </c>
      <c r="B65" s="830">
        <v>202315</v>
      </c>
      <c r="C65" s="847">
        <v>14335</v>
      </c>
      <c r="D65" s="832"/>
      <c r="E65" s="833">
        <f>VLOOKUP(B65,[1]TQT_MASTER!B:O,13,0)</f>
        <v>46055</v>
      </c>
      <c r="F65" s="834" t="str">
        <f>VLOOKUP(B65,[1]TQT_MASTER!B:O,4,0)</f>
        <v>Officer, Communications</v>
      </c>
      <c r="G65" s="834" t="str">
        <f>VLOOKUP(B65,[1]TQT_MASTER!B:O,3,0)</f>
        <v>Officer</v>
      </c>
      <c r="H65" s="834">
        <f>VLOOKUP(B65,[1]TQT_MASTER!B:O,6,0)</f>
        <v>15077</v>
      </c>
      <c r="I65" s="834" t="str">
        <f>VLOOKUP(B65,[1]TQT_MASTER!B:O,5,0)</f>
        <v>Bahaa Khalil Omran</v>
      </c>
      <c r="J65" s="834" t="str">
        <f>VLOOKUP(B65,[1]TQT_MASTER!B:O,7,0)</f>
        <v>TQT - External Communications</v>
      </c>
      <c r="K65" s="834" t="str">
        <f>VLOOKUP(B65,[1]TQT_MASTER!B:O,8,0)</f>
        <v>TQT - Chief Corporate Services Office</v>
      </c>
      <c r="L65" s="834" t="str">
        <f>VLOOKUP(B65,[1]TQT_MASTER!B:O,9,0)</f>
        <v>Human Resources - HRD</v>
      </c>
      <c r="M65" s="834" t="str">
        <f>VLOOKUP(B65,[1]TQT_MASTER!B:O,10,0)</f>
        <v>TRANSCO - External Communications - HRD</v>
      </c>
      <c r="N65" s="835">
        <f>VLOOKUP(B65,[1]TQT_MASTER!B:O,11,0)</f>
        <v>34516</v>
      </c>
      <c r="O65" s="833">
        <f>VLOOKUP(B65,[1]TQT_MASTER!B:O,14,0)</f>
        <v>46389</v>
      </c>
      <c r="P65" s="834" t="s">
        <v>611</v>
      </c>
      <c r="Q65" s="834" t="s">
        <v>846</v>
      </c>
      <c r="R65" s="834" t="s">
        <v>612</v>
      </c>
      <c r="S65" s="834" t="s">
        <v>616</v>
      </c>
      <c r="T65" s="830"/>
      <c r="U65" s="848" t="s">
        <v>309</v>
      </c>
      <c r="V65" s="836">
        <v>46055</v>
      </c>
      <c r="W65" s="846">
        <v>46055</v>
      </c>
      <c r="X65" s="836">
        <v>46265</v>
      </c>
      <c r="Y65" s="837">
        <v>0.57808219178082187</v>
      </c>
      <c r="Z65" s="838">
        <f t="shared" ca="1" si="0"/>
        <v>32</v>
      </c>
      <c r="AA65" s="839" t="s">
        <v>600</v>
      </c>
      <c r="AB65" s="840">
        <v>16138.5</v>
      </c>
      <c r="AC65" s="841">
        <v>46174</v>
      </c>
      <c r="AD65" s="842" t="s">
        <v>777</v>
      </c>
      <c r="AE65" s="843" t="str">
        <f ca="1">IF(OR(Z65="",NOT(ISNUMBER(Z65))),"",LOOKUP(Z65,{0,16,21,26,31,36,41,46,51,56,60,66},{"[0-15]","[16-20]","[21-25]","[26-30]","[31-35]","[36-40]","[41-45]","[46-50]","[51-55]","[56-59]","[60-65]","[66-99]"}))</f>
        <v>[31-35]</v>
      </c>
      <c r="AF65" s="839" t="str">
        <f t="shared" si="1"/>
        <v>0-1 years</v>
      </c>
      <c r="AG65" s="839" t="str">
        <f t="shared" ca="1" si="2"/>
        <v>Over 90 Days</v>
      </c>
    </row>
    <row r="66" spans="1:33" x14ac:dyDescent="0.25">
      <c r="A66" s="830">
        <v>31</v>
      </c>
      <c r="B66" s="830">
        <v>202372</v>
      </c>
      <c r="C66" s="831">
        <v>202372</v>
      </c>
      <c r="D66" s="849"/>
      <c r="E66" s="833">
        <f>VLOOKUP(B66,[1]TQT_MASTER!B:O,13,0)</f>
        <v>46083</v>
      </c>
      <c r="F66" s="834" t="str">
        <f>VLOOKUP(B66,[1]TQT_MASTER!B:O,4,0)</f>
        <v>Associate, Graphic Design</v>
      </c>
      <c r="G66" s="834" t="str">
        <f>VLOOKUP(B66,[1]TQT_MASTER!B:O,3,0)</f>
        <v>Associate</v>
      </c>
      <c r="H66" s="834">
        <f>VLOOKUP(B66,[1]TQT_MASTER!B:O,6,0)</f>
        <v>15077</v>
      </c>
      <c r="I66" s="834" t="str">
        <f>VLOOKUP(B66,[1]TQT_MASTER!B:O,5,0)</f>
        <v>Bahaa Khalil Omran</v>
      </c>
      <c r="J66" s="834" t="str">
        <f>VLOOKUP(B66,[1]TQT_MASTER!B:O,7,0)</f>
        <v>TQT - Corporate Communications</v>
      </c>
      <c r="K66" s="834" t="str">
        <f>VLOOKUP(B66,[1]TQT_MASTER!B:O,8,0)</f>
        <v>TQT - Chief Corporate Services Office</v>
      </c>
      <c r="L66" s="834" t="str">
        <f>VLOOKUP(B66,[1]TQT_MASTER!B:O,9,0)</f>
        <v>Human Resources - HRD</v>
      </c>
      <c r="M66" s="834" t="str">
        <f>VLOOKUP(B66,[1]TQT_MASTER!B:O,10,0)</f>
        <v>Corporate Communications</v>
      </c>
      <c r="N66" s="835">
        <f>VLOOKUP(B66,[1]TQT_MASTER!B:O,11,0)</f>
        <v>35936</v>
      </c>
      <c r="O66" s="833">
        <f>VLOOKUP(B66,[1]TQT_MASTER!B:O,14,0)</f>
        <v>46447</v>
      </c>
      <c r="P66" s="834" t="s">
        <v>611</v>
      </c>
      <c r="Q66" s="834" t="s">
        <v>846</v>
      </c>
      <c r="R66" s="834" t="s">
        <v>612</v>
      </c>
      <c r="S66" s="834" t="s">
        <v>616</v>
      </c>
      <c r="T66" s="839"/>
      <c r="U66" s="848" t="s">
        <v>356</v>
      </c>
      <c r="V66" s="836">
        <v>46083</v>
      </c>
      <c r="W66" s="846">
        <v>46083</v>
      </c>
      <c r="X66" s="836">
        <v>46265</v>
      </c>
      <c r="Y66" s="837">
        <v>0.50136986301369868</v>
      </c>
      <c r="Z66" s="838">
        <f t="shared" ca="1" si="0"/>
        <v>28</v>
      </c>
      <c r="AA66" s="839" t="s">
        <v>600</v>
      </c>
      <c r="AB66" s="840">
        <v>16138.5</v>
      </c>
      <c r="AC66" s="841">
        <v>46174</v>
      </c>
      <c r="AD66" s="842" t="s">
        <v>777</v>
      </c>
      <c r="AE66" s="843" t="str">
        <f ca="1">IF(OR(Z66="",NOT(ISNUMBER(Z66))),"",LOOKUP(Z66,{0,16,21,26,31,36,41,46,51,56,60,66},{"[0-15]","[16-20]","[21-25]","[26-30]","[31-35]","[36-40]","[41-45]","[46-50]","[51-55]","[56-59]","[60-65]","[66-99]"}))</f>
        <v>[26-30]</v>
      </c>
      <c r="AF66" s="839" t="str">
        <f t="shared" si="1"/>
        <v>0-1 years</v>
      </c>
      <c r="AG66" s="839" t="str">
        <f t="shared" ca="1" si="2"/>
        <v>Over 90 Days</v>
      </c>
    </row>
    <row r="67" spans="1:33" x14ac:dyDescent="0.25">
      <c r="A67" s="830">
        <v>32</v>
      </c>
      <c r="B67" s="830">
        <v>202645</v>
      </c>
      <c r="C67" s="831">
        <v>202645</v>
      </c>
      <c r="D67" s="832"/>
      <c r="E67" s="833">
        <f>VLOOKUP(B67,[1]TQT_MASTER!B:O,13,0)</f>
        <v>46103</v>
      </c>
      <c r="F67" s="834" t="str">
        <f>VLOOKUP(B67,[1]TQT_MASTER!B:O,4,0)</f>
        <v>Engineer, Contract</v>
      </c>
      <c r="G67" s="834" t="str">
        <f>VLOOKUP(B67,[1]TQT_MASTER!B:O,3,0)</f>
        <v>Engineer</v>
      </c>
      <c r="H67" s="834">
        <f>VLOOKUP(B67,[1]TQT_MASTER!B:O,6,0)</f>
        <v>12214</v>
      </c>
      <c r="I67" s="834" t="str">
        <f>VLOOKUP(B67,[1]TQT_MASTER!B:O,5,0)</f>
        <v>Mahmood Abdulmunaim Saed</v>
      </c>
      <c r="J67" s="834" t="str">
        <f>VLOOKUP(B67,[1]TQT_MASTER!B:O,7,0)</f>
        <v>TQT - Supply Chain</v>
      </c>
      <c r="K67" s="834" t="str">
        <f>VLOOKUP(B67,[1]TQT_MASTER!B:O,8,0)</f>
        <v>TQT - Chief Financial Office</v>
      </c>
      <c r="L67" s="834" t="str">
        <f>VLOOKUP(B67,[1]TQT_MASTER!B:O,9,0)</f>
        <v>TQT - Supply Chain</v>
      </c>
      <c r="M67" s="834" t="e">
        <f>VLOOKUP(B67,[1]TQT_MASTER!B:O,10,0)</f>
        <v>#REF!</v>
      </c>
      <c r="N67" s="835">
        <f>VLOOKUP(B67,[1]TQT_MASTER!B:O,11,0)</f>
        <v>32325</v>
      </c>
      <c r="O67" s="833">
        <f>VLOOKUP(B67,[1]TQT_MASTER!B:O,14,0)</f>
        <v>46467</v>
      </c>
      <c r="P67" s="834" t="s">
        <v>620</v>
      </c>
      <c r="Q67" s="834" t="s">
        <v>846</v>
      </c>
      <c r="R67" s="842"/>
      <c r="S67" s="842"/>
      <c r="T67" s="839"/>
      <c r="U67" s="848" t="s">
        <v>333</v>
      </c>
      <c r="V67" s="836">
        <v>46104</v>
      </c>
      <c r="W67" s="846">
        <v>46104</v>
      </c>
      <c r="X67" s="836">
        <v>46265</v>
      </c>
      <c r="Y67" s="837">
        <v>0.44383561643835617</v>
      </c>
      <c r="Z67" s="838">
        <f t="shared" ref="Z67:Z130" ca="1" si="3">IF(N67="","",DATEDIF(IF(ISNUMBER(N67),N67,DATE(IF(VALUE(RIGHT(N67,LEN(N67)-FIND("/",N67,FIND("/",N67)+1)))&lt;30,2000,1900)+VALUE(RIGHT(N67,LEN(N67)-FIND("/",N67,FIND("/",N67)+1))),VALUE(LEFT(N67,FIND("/",N67)-1)),VALUE(MID(N67,FIND("/",N67)+1,FIND("/",N67,FIND("/",N67)+1)-FIND("/",N67)-1)))),TODAY(),"Y"))</f>
        <v>38</v>
      </c>
      <c r="AA67" s="839" t="s">
        <v>600</v>
      </c>
      <c r="AB67" s="840">
        <v>35038.5</v>
      </c>
      <c r="AC67" s="841">
        <v>46174</v>
      </c>
      <c r="AD67" s="842" t="s">
        <v>777</v>
      </c>
      <c r="AE67" s="843" t="str">
        <f ca="1">IF(OR(Z67="",NOT(ISNUMBER(Z67))),"",LOOKUP(Z67,{0,16,21,26,31,36,41,46,51,56,60,66},{"[0-15]","[16-20]","[21-25]","[26-30]","[31-35]","[36-40]","[41-45]","[46-50]","[51-55]","[56-59]","[60-65]","[66-99]"}))</f>
        <v>[36-40]</v>
      </c>
      <c r="AF67" s="839" t="str">
        <f t="shared" ref="AF67:AF130" si="4">IF(OR(V67="",X67=""),"",IF(YEARFRAC(V67,X67,1)&lt;1,"0-1 years",IF(YEARFRAC(V67,X67,1)&lt;2,"1-2 years",IF(YEARFRAC(V67,X67,1)&lt;3,"2-3 years","3+ years"))))</f>
        <v>0-1 years</v>
      </c>
      <c r="AG67" s="839" t="str">
        <f t="shared" ref="AG67:AG130" ca="1" si="5">IF(O67="","",IF(O67&lt;TODAY(),"Expired",IF(O67&lt;=TODAY()+30,"Within 30 Days",IF(O67&lt;=TODAY()+60,"Within 60 Days",IF(O67&lt;=TODAY()+90,"Within 90 Days","Over 90 Days")))))</f>
        <v>Over 90 Days</v>
      </c>
    </row>
    <row r="68" spans="1:33" x14ac:dyDescent="0.25">
      <c r="A68" s="830">
        <v>33</v>
      </c>
      <c r="B68" s="830">
        <v>203053</v>
      </c>
      <c r="C68" s="831">
        <v>203053</v>
      </c>
      <c r="D68" s="832"/>
      <c r="E68" s="833">
        <f>VLOOKUP(B68,[1]TQT_MASTER!B:O,13,0)</f>
        <v>46149</v>
      </c>
      <c r="F68" s="834" t="str">
        <f>VLOOKUP(B68,[1]TQT_MASTER!B:O,4,0)</f>
        <v>Sr Associate HR Projects</v>
      </c>
      <c r="G68" s="834" t="str">
        <f>VLOOKUP(B68,[1]TQT_MASTER!B:O,3,0)</f>
        <v>Sr Associate</v>
      </c>
      <c r="H68" s="834" t="e">
        <f>VLOOKUP(B68,[1]TQT_MASTER!B:O,6,0)</f>
        <v>#REF!</v>
      </c>
      <c r="I68" s="834" t="str">
        <f>VLOOKUP(B68,[1]TQT_MASTER!B:O,5,0)</f>
        <v>Bader Alhammadi</v>
      </c>
      <c r="J68" s="834" t="e">
        <f>VLOOKUP(B68,[1]TQT_MASTER!B:O,7,0)</f>
        <v>#REF!</v>
      </c>
      <c r="K68" s="834" t="str">
        <f>VLOOKUP(B68,[1]TQT_MASTER!B:O,8,0)</f>
        <v>TQT - Chief Corporate Services Office</v>
      </c>
      <c r="L68" s="834" t="str">
        <f>VLOOKUP(B68,[1]TQT_MASTER!B:O,9,0)</f>
        <v>Human Resources - HRD</v>
      </c>
      <c r="M68" s="834" t="e">
        <f>VLOOKUP(B68,[1]TQT_MASTER!B:O,10,0)</f>
        <v>#REF!</v>
      </c>
      <c r="N68" s="835">
        <f>VLOOKUP(B68,[1]TQT_MASTER!B:O,11,0)</f>
        <v>31815</v>
      </c>
      <c r="O68" s="833">
        <f>VLOOKUP(B68,[1]TQT_MASTER!B:O,14,0)</f>
        <v>46513</v>
      </c>
      <c r="P68" s="834" t="s">
        <v>620</v>
      </c>
      <c r="Q68" s="834" t="s">
        <v>846</v>
      </c>
      <c r="R68" s="842"/>
      <c r="S68" s="842"/>
      <c r="T68" s="839"/>
      <c r="U68" s="834" t="s">
        <v>650</v>
      </c>
      <c r="V68" s="836">
        <v>46155</v>
      </c>
      <c r="W68" s="846"/>
      <c r="X68" s="836">
        <f>EDATE(V68,36)</f>
        <v>47251</v>
      </c>
      <c r="Y68" s="837">
        <v>2.7397260273972603E-3</v>
      </c>
      <c r="Z68" s="838">
        <f t="shared" ca="1" si="3"/>
        <v>39</v>
      </c>
      <c r="AA68" s="839" t="s">
        <v>600</v>
      </c>
      <c r="AB68" s="840">
        <v>37138.5</v>
      </c>
      <c r="AC68" s="841">
        <v>46174</v>
      </c>
      <c r="AD68" s="842" t="s">
        <v>777</v>
      </c>
      <c r="AE68" s="843" t="str">
        <f ca="1">IF(OR(Z68="",NOT(ISNUMBER(Z68))),"",LOOKUP(Z68,{0,16,21,26,31,36,41,46,51,56,60,66},{"[0-15]","[16-20]","[21-25]","[26-30]","[31-35]","[36-40]","[41-45]","[46-50]","[51-55]","[56-59]","[60-65]","[66-99]"}))</f>
        <v>[36-40]</v>
      </c>
      <c r="AF68" s="839" t="str">
        <f t="shared" si="4"/>
        <v>3+ years</v>
      </c>
      <c r="AG68" s="839" t="str">
        <f t="shared" ca="1" si="5"/>
        <v>Over 90 Days</v>
      </c>
    </row>
    <row r="69" spans="1:33" ht="15.75" thickBot="1" x14ac:dyDescent="0.3">
      <c r="A69" s="850">
        <v>34</v>
      </c>
      <c r="B69" s="851">
        <v>202805</v>
      </c>
      <c r="C69" s="851">
        <v>202805</v>
      </c>
      <c r="D69" s="852"/>
      <c r="E69" s="853">
        <f>VLOOKUP(B69,[1]TQT_MASTER!B:O,13,0)</f>
        <v>46132</v>
      </c>
      <c r="F69" s="854" t="str">
        <f>VLOOKUP(B69,[1]TQT_MASTER!B:O,4,0)</f>
        <v>CEO Advisor</v>
      </c>
      <c r="G69" s="854" t="str">
        <f>VLOOKUP(B69,[1]TQT_MASTER!B:O,3,0)</f>
        <v>Advisor</v>
      </c>
      <c r="H69" s="854">
        <v>12759</v>
      </c>
      <c r="I69" s="854" t="s">
        <v>954</v>
      </c>
      <c r="J69" s="854" t="e">
        <f>VLOOKUP(B69,[1]TQT_MASTER!B:O,7,0)</f>
        <v>#REF!</v>
      </c>
      <c r="K69" s="854" t="str">
        <f>VLOOKUP(B69,[1]TQT_MASTER!B:O,8,0)</f>
        <v>TQT - Chief Executive Office</v>
      </c>
      <c r="L69" s="854" t="e">
        <f>VLOOKUP(B69,[1]TQT_MASTER!B:O,9,0)</f>
        <v>#REF!</v>
      </c>
      <c r="M69" s="854" t="e">
        <f>VLOOKUP(B69,[1]TQT_MASTER!B:O,10,0)</f>
        <v>#REF!</v>
      </c>
      <c r="N69" s="855">
        <v>22892</v>
      </c>
      <c r="O69" s="856">
        <v>46496</v>
      </c>
      <c r="P69" s="854" t="s">
        <v>611</v>
      </c>
      <c r="Q69" s="854" t="s">
        <v>846</v>
      </c>
      <c r="R69" s="857"/>
      <c r="S69" s="857"/>
      <c r="T69" s="858"/>
      <c r="U69" s="854" t="s">
        <v>650</v>
      </c>
      <c r="V69" s="859">
        <v>46132</v>
      </c>
      <c r="W69" s="860"/>
      <c r="X69" s="859">
        <f>EDATE(V69,36)</f>
        <v>47228</v>
      </c>
      <c r="Y69" s="861">
        <v>2.7397260273972603E-3</v>
      </c>
      <c r="Z69" s="862">
        <f t="shared" ca="1" si="3"/>
        <v>64</v>
      </c>
      <c r="AA69" s="858" t="s">
        <v>600</v>
      </c>
      <c r="AB69" s="863">
        <v>40288.5</v>
      </c>
      <c r="AC69" s="864">
        <v>46174</v>
      </c>
      <c r="AD69" s="857" t="s">
        <v>777</v>
      </c>
      <c r="AE69" s="843" t="str">
        <f ca="1">IF(OR(Z69="",NOT(ISNUMBER(Z69))),"",LOOKUP(Z69,{0,16,21,26,31,36,41,46,51,56,60,66},{"[0-15]","[16-20]","[21-25]","[26-30]","[31-35]","[36-40]","[41-45]","[46-50]","[51-55]","[56-59]","[60-65]","[66-99]"}))</f>
        <v>[60-65]</v>
      </c>
      <c r="AF69" s="839" t="str">
        <f t="shared" si="4"/>
        <v>3+ years</v>
      </c>
      <c r="AG69" s="839" t="str">
        <f t="shared" ca="1" si="5"/>
        <v>Over 90 Days</v>
      </c>
    </row>
    <row r="70" spans="1:33" ht="15.75" thickTop="1" x14ac:dyDescent="0.25">
      <c r="A70" s="839">
        <v>1</v>
      </c>
      <c r="B70" s="830" t="s">
        <v>526</v>
      </c>
      <c r="C70" s="839" t="s">
        <v>300</v>
      </c>
      <c r="D70" s="880"/>
      <c r="E70" s="833">
        <f>VLOOKUP(B70,[1]TQT_MASTER!B:O,13,0)</f>
        <v>44566</v>
      </c>
      <c r="F70" s="834" t="str">
        <f>VLOOKUP(B70,[1]TQT_MASTER!B:O,4,0)</f>
        <v>Engineer, Water Asset Performance</v>
      </c>
      <c r="G70" s="834" t="str">
        <f>VLOOKUP(B70,[1]TQT_MASTER!B:O,3,0)</f>
        <v>Engineer</v>
      </c>
      <c r="H70" s="834">
        <f>VLOOKUP(B70,[1]TQT_MASTER!B:O,6,0)</f>
        <v>200662</v>
      </c>
      <c r="I70" s="834" t="str">
        <f>VLOOKUP(B70,[1]TQT_MASTER!B:O,5,0)</f>
        <v>Benjamin Redwood</v>
      </c>
      <c r="J70" s="834" t="str">
        <f>VLOOKUP(B70,[1]TQT_MASTER!B:O,7,0)</f>
        <v>TQT - Asset Management</v>
      </c>
      <c r="K70" s="834" t="str">
        <f>VLOOKUP(B70,[1]TQT_MASTER!B:O,8,0)</f>
        <v>TQT - Chief Operating Office</v>
      </c>
      <c r="L70" s="834" t="str">
        <f>VLOOKUP(B70,[1]TQT_MASTER!B:O,9,0)</f>
        <v>Asset Management - COO</v>
      </c>
      <c r="M70" s="834" t="str">
        <f>VLOOKUP(B70,[1]TQT_MASTER!B:O,10,0)</f>
        <v>TRANSCO - Water Asset Strategy &amp; Performance - COO</v>
      </c>
      <c r="N70" s="835">
        <f>VLOOKUP(B70,[1]TQT_MASTER!B:O,11,0)</f>
        <v>22312</v>
      </c>
      <c r="O70" s="833">
        <f>VLOOKUP(B70,[1]TQT_MASTER!B:O,14,0)</f>
        <v>46387</v>
      </c>
      <c r="P70" s="842" t="s">
        <v>611</v>
      </c>
      <c r="Q70" s="834" t="s">
        <v>846</v>
      </c>
      <c r="R70" s="842" t="s">
        <v>612</v>
      </c>
      <c r="S70" s="842"/>
      <c r="T70" s="839" t="s">
        <v>304</v>
      </c>
      <c r="U70" s="842" t="s">
        <v>305</v>
      </c>
      <c r="V70" s="836">
        <v>44566</v>
      </c>
      <c r="W70" s="836">
        <v>45170</v>
      </c>
      <c r="X70" s="881">
        <v>46265</v>
      </c>
      <c r="Y70" s="882">
        <v>3.0027397260273974</v>
      </c>
      <c r="Z70" s="838">
        <f t="shared" ca="1" si="3"/>
        <v>65</v>
      </c>
      <c r="AA70" s="839" t="s">
        <v>600</v>
      </c>
      <c r="AB70" s="883">
        <v>33988.5</v>
      </c>
      <c r="AC70" s="841">
        <v>46204</v>
      </c>
      <c r="AD70" s="842" t="s">
        <v>777</v>
      </c>
      <c r="AE70" s="843" t="str">
        <f ca="1">IF(OR(Z70="",NOT(ISNUMBER(Z70))),"",LOOKUP(Z70,{0,16,21,26,31,36,41,46,51,56,60,66},{"[0-15]","[16-20]","[21-25]","[26-30]","[31-35]","[36-40]","[41-45]","[46-50]","[51-55]","[56-59]","[60-65]","[66-99]"}))</f>
        <v>[60-65]</v>
      </c>
      <c r="AF70" s="839" t="str">
        <f t="shared" si="4"/>
        <v>3+ years</v>
      </c>
      <c r="AG70" s="839" t="str">
        <f t="shared" ca="1" si="5"/>
        <v>Over 90 Days</v>
      </c>
    </row>
    <row r="71" spans="1:33" x14ac:dyDescent="0.25">
      <c r="A71" s="839">
        <v>2</v>
      </c>
      <c r="B71" s="830" t="s">
        <v>537</v>
      </c>
      <c r="C71" s="839" t="s">
        <v>306</v>
      </c>
      <c r="D71" s="880"/>
      <c r="E71" s="833">
        <f>VLOOKUP(B71,[1]TQT_MASTER!B:O,13,0)</f>
        <v>44571</v>
      </c>
      <c r="F71" s="834" t="str">
        <f>VLOOKUP(B71,[1]TQT_MASTER!B:O,4,0)</f>
        <v>Technical Advisor</v>
      </c>
      <c r="G71" s="834" t="str">
        <f>VLOOKUP(B71,[1]TQT_MASTER!B:O,3,0)</f>
        <v>Advisor</v>
      </c>
      <c r="H71" s="834">
        <f>VLOOKUP(B71,[1]TQT_MASTER!B:O,6,0)</f>
        <v>10924</v>
      </c>
      <c r="I71" s="834" t="str">
        <f>VLOOKUP(B71,[1]TQT_MASTER!B:O,5,0)</f>
        <v>Bruce</v>
      </c>
      <c r="J71" s="834" t="str">
        <f>VLOOKUP(B71,[1]TQT_MASTER!B:O,7,0)</f>
        <v>TQT - Chief Operating Office</v>
      </c>
      <c r="K71" s="834" t="str">
        <f>VLOOKUP(B71,[1]TQT_MASTER!B:O,8,0)</f>
        <v>TQT - Chief Operating Office</v>
      </c>
      <c r="L71" s="834" t="str">
        <f>VLOOKUP(B71,[1]TQT_MASTER!B:O,9,0)</f>
        <v>Asset Management - COO</v>
      </c>
      <c r="M71" s="834" t="str">
        <f>VLOOKUP(B71,[1]TQT_MASTER!B:O,10,0)</f>
        <v>TRANSCO - Power Asset Management - COO</v>
      </c>
      <c r="N71" s="835">
        <f>VLOOKUP(B71,[1]TQT_MASTER!B:O,11,0)</f>
        <v>21098</v>
      </c>
      <c r="O71" s="833">
        <f>VLOOKUP(B71,[1]TQT_MASTER!B:O,14,0)</f>
        <v>46387</v>
      </c>
      <c r="P71" s="842" t="s">
        <v>611</v>
      </c>
      <c r="Q71" s="834" t="s">
        <v>846</v>
      </c>
      <c r="R71" s="842" t="s">
        <v>612</v>
      </c>
      <c r="S71" s="842" t="s">
        <v>616</v>
      </c>
      <c r="T71" s="839" t="s">
        <v>304</v>
      </c>
      <c r="U71" s="842" t="s">
        <v>309</v>
      </c>
      <c r="V71" s="836">
        <v>44571</v>
      </c>
      <c r="W71" s="836">
        <v>45170</v>
      </c>
      <c r="X71" s="881">
        <v>46265</v>
      </c>
      <c r="Y71" s="882">
        <v>3.0027397260273974</v>
      </c>
      <c r="Z71" s="838">
        <f t="shared" ca="1" si="3"/>
        <v>68</v>
      </c>
      <c r="AA71" s="839" t="s">
        <v>600</v>
      </c>
      <c r="AB71" s="883">
        <v>55116.6</v>
      </c>
      <c r="AC71" s="841">
        <v>46204</v>
      </c>
      <c r="AD71" s="842" t="s">
        <v>777</v>
      </c>
      <c r="AE71" s="843" t="str">
        <f ca="1">IF(OR(Z71="",NOT(ISNUMBER(Z71))),"",LOOKUP(Z71,{0,16,21,26,31,36,41,46,51,56,60,66},{"[0-15]","[16-20]","[21-25]","[26-30]","[31-35]","[36-40]","[41-45]","[46-50]","[51-55]","[56-59]","[60-65]","[66-99]"}))</f>
        <v>[66-99]</v>
      </c>
      <c r="AF71" s="839" t="str">
        <f t="shared" si="4"/>
        <v>3+ years</v>
      </c>
      <c r="AG71" s="839" t="str">
        <f t="shared" ca="1" si="5"/>
        <v>Over 90 Days</v>
      </c>
    </row>
    <row r="72" spans="1:33" x14ac:dyDescent="0.25">
      <c r="A72" s="839">
        <v>3</v>
      </c>
      <c r="B72" s="830" t="s">
        <v>310</v>
      </c>
      <c r="C72" s="839" t="s">
        <v>310</v>
      </c>
      <c r="D72" s="880"/>
      <c r="E72" s="844">
        <v>44571</v>
      </c>
      <c r="F72" s="834" t="s">
        <v>312</v>
      </c>
      <c r="G72" s="834" t="s">
        <v>312</v>
      </c>
      <c r="H72" s="834"/>
      <c r="I72" s="834"/>
      <c r="J72" s="845"/>
      <c r="K72" s="845" t="s">
        <v>905</v>
      </c>
      <c r="L72" s="834"/>
      <c r="M72" s="834"/>
      <c r="N72" s="835">
        <v>20821</v>
      </c>
      <c r="O72" s="833">
        <v>46203</v>
      </c>
      <c r="P72" s="842" t="s">
        <v>611</v>
      </c>
      <c r="Q72" s="834" t="s">
        <v>846</v>
      </c>
      <c r="R72" s="842" t="s">
        <v>612</v>
      </c>
      <c r="S72" s="842"/>
      <c r="T72" s="839" t="s">
        <v>304</v>
      </c>
      <c r="U72" s="842" t="s">
        <v>305</v>
      </c>
      <c r="V72" s="836">
        <v>44571</v>
      </c>
      <c r="W72" s="836">
        <v>46203</v>
      </c>
      <c r="X72" s="881">
        <v>46265</v>
      </c>
      <c r="Y72" s="882">
        <v>3.0027397260273974</v>
      </c>
      <c r="Z72" s="838">
        <f t="shared" ca="1" si="3"/>
        <v>69</v>
      </c>
      <c r="AA72" s="839" t="s">
        <v>600</v>
      </c>
      <c r="AB72" s="883">
        <v>45390.45</v>
      </c>
      <c r="AC72" s="841">
        <v>46204</v>
      </c>
      <c r="AD72" s="842" t="s">
        <v>777</v>
      </c>
      <c r="AE72" s="843" t="str">
        <f ca="1">IF(OR(Z72="",NOT(ISNUMBER(Z72))),"",LOOKUP(Z72,{0,16,21,26,31,36,41,46,51,56,60,66},{"[0-15]","[16-20]","[21-25]","[26-30]","[31-35]","[36-40]","[41-45]","[46-50]","[51-55]","[56-59]","[60-65]","[66-99]"}))</f>
        <v>[66-99]</v>
      </c>
      <c r="AF72" s="839" t="str">
        <f t="shared" si="4"/>
        <v>3+ years</v>
      </c>
      <c r="AG72" s="839" t="str">
        <f t="shared" ca="1" si="5"/>
        <v>Expired</v>
      </c>
    </row>
    <row r="73" spans="1:33" x14ac:dyDescent="0.25">
      <c r="A73" s="839">
        <v>4</v>
      </c>
      <c r="B73" s="830" t="s">
        <v>527</v>
      </c>
      <c r="C73" s="839" t="s">
        <v>313</v>
      </c>
      <c r="D73" s="880"/>
      <c r="E73" s="833">
        <f>VLOOKUP(B73,[1]TQT_MASTER!B:O,13,0)</f>
        <v>44571</v>
      </c>
      <c r="F73" s="834" t="str">
        <f>VLOOKUP(B73,[1]TQT_MASTER!B:O,4,0)</f>
        <v>Sr. Engineer, Infrastructure Coordination</v>
      </c>
      <c r="G73" s="834" t="str">
        <f>VLOOKUP(B73,[1]TQT_MASTER!B:O,3,0)</f>
        <v>Senior Engineer</v>
      </c>
      <c r="H73" s="834">
        <f>VLOOKUP(B73,[1]TQT_MASTER!B:O,6,0)</f>
        <v>11810</v>
      </c>
      <c r="I73" s="834" t="str">
        <f>VLOOKUP(B73,[1]TQT_MASTER!B:O,5,0)</f>
        <v>YOUSIF ABDUL RAHMAN AHMED MOHAMMED ALMARZOUQI</v>
      </c>
      <c r="J73" s="834" t="str">
        <f>VLOOKUP(B73,[1]TQT_MASTER!B:O,7,0)</f>
        <v>TQT - Asset Management</v>
      </c>
      <c r="K73" s="834" t="str">
        <f>VLOOKUP(B73,[1]TQT_MASTER!B:O,8,0)</f>
        <v>TQT - Chief Operating Office</v>
      </c>
      <c r="L73" s="834" t="str">
        <f>VLOOKUP(B73,[1]TQT_MASTER!B:O,9,0)</f>
        <v>Asset Management - COO</v>
      </c>
      <c r="M73" s="834" t="str">
        <f>VLOOKUP(B73,[1]TQT_MASTER!B:O,10,0)</f>
        <v>TRANSCO - Infrastructure Coordination &amp; Services - COO</v>
      </c>
      <c r="N73" s="835">
        <f>VLOOKUP(B73,[1]TQT_MASTER!B:O,11,0)</f>
        <v>21283</v>
      </c>
      <c r="O73" s="833">
        <f>VLOOKUP(B73,[1]TQT_MASTER!B:O,14,0)</f>
        <v>46387</v>
      </c>
      <c r="P73" s="842" t="s">
        <v>611</v>
      </c>
      <c r="Q73" s="834" t="s">
        <v>846</v>
      </c>
      <c r="R73" s="842" t="s">
        <v>612</v>
      </c>
      <c r="S73" s="842"/>
      <c r="T73" s="839" t="s">
        <v>304</v>
      </c>
      <c r="U73" s="842" t="s">
        <v>316</v>
      </c>
      <c r="V73" s="836">
        <v>44571</v>
      </c>
      <c r="W73" s="836">
        <v>45170</v>
      </c>
      <c r="X73" s="836">
        <v>46265</v>
      </c>
      <c r="Y73" s="882">
        <v>3.0027397260273974</v>
      </c>
      <c r="Z73" s="838">
        <f t="shared" ca="1" si="3"/>
        <v>68</v>
      </c>
      <c r="AA73" s="839" t="s">
        <v>600</v>
      </c>
      <c r="AB73" s="883">
        <v>47355</v>
      </c>
      <c r="AC73" s="841">
        <v>46204</v>
      </c>
      <c r="AD73" s="842" t="s">
        <v>777</v>
      </c>
      <c r="AE73" s="843" t="str">
        <f ca="1">IF(OR(Z73="",NOT(ISNUMBER(Z73))),"",LOOKUP(Z73,{0,16,21,26,31,36,41,46,51,56,60,66},{"[0-15]","[16-20]","[21-25]","[26-30]","[31-35]","[36-40]","[41-45]","[46-50]","[51-55]","[56-59]","[60-65]","[66-99]"}))</f>
        <v>[66-99]</v>
      </c>
      <c r="AF73" s="839" t="str">
        <f t="shared" si="4"/>
        <v>3+ years</v>
      </c>
      <c r="AG73" s="839" t="str">
        <f t="shared" ca="1" si="5"/>
        <v>Over 90 Days</v>
      </c>
    </row>
    <row r="74" spans="1:33" x14ac:dyDescent="0.25">
      <c r="A74" s="839">
        <v>5</v>
      </c>
      <c r="B74" s="830" t="s">
        <v>536</v>
      </c>
      <c r="C74" s="839" t="s">
        <v>317</v>
      </c>
      <c r="D74" s="880"/>
      <c r="E74" s="833">
        <f>VLOOKUP(B74,[1]TQT_MASTER!B:O,13,0)</f>
        <v>44571</v>
      </c>
      <c r="F74" s="834" t="str">
        <f>VLOOKUP(B74,[1]TQT_MASTER!B:O,4,0)</f>
        <v>Sr. Technician, Surveying</v>
      </c>
      <c r="G74" s="834" t="str">
        <f>VLOOKUP(B74,[1]TQT_MASTER!B:O,3,0)</f>
        <v>Senior Technician</v>
      </c>
      <c r="H74" s="834">
        <f>VLOOKUP(B74,[1]TQT_MASTER!B:O,6,0)</f>
        <v>11810</v>
      </c>
      <c r="I74" s="834" t="str">
        <f>VLOOKUP(B74,[1]TQT_MASTER!B:O,5,0)</f>
        <v>YOUSIF ABDUL RAHMAN AHMED MOHAMMED ALMARZOUQI</v>
      </c>
      <c r="J74" s="834" t="str">
        <f>VLOOKUP(B74,[1]TQT_MASTER!B:O,7,0)</f>
        <v>TQT - Asset Management</v>
      </c>
      <c r="K74" s="834" t="str">
        <f>VLOOKUP(B74,[1]TQT_MASTER!B:O,8,0)</f>
        <v>TQT - Chief Operating Office</v>
      </c>
      <c r="L74" s="834" t="str">
        <f>VLOOKUP(B74,[1]TQT_MASTER!B:O,9,0)</f>
        <v>Asset Management - COO</v>
      </c>
      <c r="M74" s="834" t="str">
        <f>VLOOKUP(B74,[1]TQT_MASTER!B:O,10,0)</f>
        <v>TRANSCO - Infrastructure Coordination &amp; Services - COO</v>
      </c>
      <c r="N74" s="835">
        <f>VLOOKUP(B74,[1]TQT_MASTER!B:O,11,0)</f>
        <v>22277</v>
      </c>
      <c r="O74" s="833">
        <f>VLOOKUP(B74,[1]TQT_MASTER!B:O,14,0)</f>
        <v>46387</v>
      </c>
      <c r="P74" s="842" t="s">
        <v>611</v>
      </c>
      <c r="Q74" s="834" t="s">
        <v>846</v>
      </c>
      <c r="R74" s="842" t="s">
        <v>612</v>
      </c>
      <c r="S74" s="842" t="s">
        <v>616</v>
      </c>
      <c r="T74" s="839" t="s">
        <v>304</v>
      </c>
      <c r="U74" s="842" t="s">
        <v>309</v>
      </c>
      <c r="V74" s="836">
        <v>44571</v>
      </c>
      <c r="W74" s="836">
        <v>45170</v>
      </c>
      <c r="X74" s="836">
        <v>46265</v>
      </c>
      <c r="Y74" s="882">
        <v>3.0027397260273974</v>
      </c>
      <c r="Z74" s="838">
        <f t="shared" ca="1" si="3"/>
        <v>65</v>
      </c>
      <c r="AA74" s="839" t="s">
        <v>600</v>
      </c>
      <c r="AB74" s="883">
        <v>21750.75</v>
      </c>
      <c r="AC74" s="841">
        <v>46204</v>
      </c>
      <c r="AD74" s="842" t="s">
        <v>777</v>
      </c>
      <c r="AE74" s="843" t="str">
        <f ca="1">IF(OR(Z74="",NOT(ISNUMBER(Z74))),"",LOOKUP(Z74,{0,16,21,26,31,36,41,46,51,56,60,66},{"[0-15]","[16-20]","[21-25]","[26-30]","[31-35]","[36-40]","[41-45]","[46-50]","[51-55]","[56-59]","[60-65]","[66-99]"}))</f>
        <v>[60-65]</v>
      </c>
      <c r="AF74" s="839" t="str">
        <f t="shared" si="4"/>
        <v>3+ years</v>
      </c>
      <c r="AG74" s="839" t="str">
        <f t="shared" ca="1" si="5"/>
        <v>Over 90 Days</v>
      </c>
    </row>
    <row r="75" spans="1:33" x14ac:dyDescent="0.25">
      <c r="A75" s="839">
        <v>6</v>
      </c>
      <c r="B75" s="830" t="s">
        <v>531</v>
      </c>
      <c r="C75" s="839" t="s">
        <v>323</v>
      </c>
      <c r="D75" s="880"/>
      <c r="E75" s="833">
        <f>VLOOKUP(B75,[1]TQT_MASTER!B:O,13,0)</f>
        <v>44571</v>
      </c>
      <c r="F75" s="834" t="str">
        <f>VLOOKUP(B75,[1]TQT_MASTER!B:O,4,0)</f>
        <v>Sr. Associate, Inventory</v>
      </c>
      <c r="G75" s="834" t="str">
        <f>VLOOKUP(B75,[1]TQT_MASTER!B:O,3,0)</f>
        <v>Senior Associate</v>
      </c>
      <c r="H75" s="834">
        <f>VLOOKUP(B75,[1]TQT_MASTER!B:O,6,0)</f>
        <v>11888</v>
      </c>
      <c r="I75" s="834" t="str">
        <f>VLOOKUP(B75,[1]TQT_MASTER!B:O,5,0)</f>
        <v>MOHAMED ALI MOHAMED A. FAISAL ALSHEHHI</v>
      </c>
      <c r="J75" s="834" t="str">
        <f>VLOOKUP(B75,[1]TQT_MASTER!B:O,7,0)</f>
        <v>TQT - Supply Chain</v>
      </c>
      <c r="K75" s="834" t="str">
        <f>VLOOKUP(B75,[1]TQT_MASTER!B:O,8,0)</f>
        <v>TQT - Chief Financial Office</v>
      </c>
      <c r="L75" s="834" t="str">
        <f>VLOOKUP(B75,[1]TQT_MASTER!B:O,9,0)</f>
        <v>Supply Chain - PSS</v>
      </c>
      <c r="M75" s="834" t="str">
        <f>VLOOKUP(B75,[1]TQT_MASTER!B:O,10,0)</f>
        <v>TRANSCO - Inventory Management - PSS</v>
      </c>
      <c r="N75" s="835">
        <f>VLOOKUP(B75,[1]TQT_MASTER!B:O,11,0)</f>
        <v>24080</v>
      </c>
      <c r="O75" s="833">
        <f>VLOOKUP(B75,[1]TQT_MASTER!B:O,14,0)</f>
        <v>46387</v>
      </c>
      <c r="P75" s="842" t="s">
        <v>611</v>
      </c>
      <c r="Q75" s="834" t="s">
        <v>846</v>
      </c>
      <c r="R75" s="842" t="s">
        <v>612</v>
      </c>
      <c r="S75" s="842" t="s">
        <v>619</v>
      </c>
      <c r="T75" s="839" t="s">
        <v>304</v>
      </c>
      <c r="U75" s="842" t="s">
        <v>305</v>
      </c>
      <c r="V75" s="836">
        <v>44571</v>
      </c>
      <c r="W75" s="836">
        <v>45170</v>
      </c>
      <c r="X75" s="836">
        <v>46265</v>
      </c>
      <c r="Y75" s="882">
        <v>3.0027397260273974</v>
      </c>
      <c r="Z75" s="838">
        <f t="shared" ca="1" si="3"/>
        <v>60</v>
      </c>
      <c r="AA75" s="839" t="s">
        <v>600</v>
      </c>
      <c r="AB75" s="883">
        <v>40461.75</v>
      </c>
      <c r="AC75" s="841">
        <v>46204</v>
      </c>
      <c r="AD75" s="842" t="s">
        <v>777</v>
      </c>
      <c r="AE75" s="843" t="str">
        <f ca="1">IF(OR(Z75="",NOT(ISNUMBER(Z75))),"",LOOKUP(Z75,{0,16,21,26,31,36,41,46,51,56,60,66},{"[0-15]","[16-20]","[21-25]","[26-30]","[31-35]","[36-40]","[41-45]","[46-50]","[51-55]","[56-59]","[60-65]","[66-99]"}))</f>
        <v>[60-65]</v>
      </c>
      <c r="AF75" s="839" t="str">
        <f t="shared" si="4"/>
        <v>3+ years</v>
      </c>
      <c r="AG75" s="839" t="str">
        <f t="shared" ca="1" si="5"/>
        <v>Over 90 Days</v>
      </c>
    </row>
    <row r="76" spans="1:33" x14ac:dyDescent="0.25">
      <c r="A76" s="839">
        <v>7</v>
      </c>
      <c r="B76" s="830" t="s">
        <v>530</v>
      </c>
      <c r="C76" s="839" t="s">
        <v>326</v>
      </c>
      <c r="D76" s="880"/>
      <c r="E76" s="833">
        <f>VLOOKUP(B76,[1]TQT_MASTER!B:O,13,0)</f>
        <v>44571</v>
      </c>
      <c r="F76" s="834" t="str">
        <f>VLOOKUP(B76,[1]TQT_MASTER!B:O,4,0)</f>
        <v>Clerk, Driver</v>
      </c>
      <c r="G76" s="834" t="str">
        <f>VLOOKUP(B76,[1]TQT_MASTER!B:O,3,0)</f>
        <v>Clerk</v>
      </c>
      <c r="H76" s="834">
        <f>VLOOKUP(B76,[1]TQT_MASTER!B:O,6,0)</f>
        <v>11969</v>
      </c>
      <c r="I76" s="834" t="str">
        <f>VLOOKUP(B76,[1]TQT_MASTER!B:O,5,0)</f>
        <v>AHMED NASSER MOHAMMED NASSER AL SENANI</v>
      </c>
      <c r="J76" s="834" t="str">
        <f>VLOOKUP(B76,[1]TQT_MASTER!B:O,7,0)</f>
        <v>TQT - Support Services</v>
      </c>
      <c r="K76" s="834" t="str">
        <f>VLOOKUP(B76,[1]TQT_MASTER!B:O,8,0)</f>
        <v>TQT - Chief Corporate Services Office</v>
      </c>
      <c r="L76" s="834" t="str">
        <f>VLOOKUP(B76,[1]TQT_MASTER!B:O,9,0)</f>
        <v>Shared Services - PSS</v>
      </c>
      <c r="M76" s="834" t="str">
        <f>VLOOKUP(B76,[1]TQT_MASTER!B:O,10,0)</f>
        <v>TRANSCO - Transport - PSS</v>
      </c>
      <c r="N76" s="835">
        <f>VLOOKUP(B76,[1]TQT_MASTER!B:O,11,0)</f>
        <v>28284</v>
      </c>
      <c r="O76" s="833">
        <f>VLOOKUP(B76,[1]TQT_MASTER!B:O,14,0)</f>
        <v>46387</v>
      </c>
      <c r="P76" s="842" t="s">
        <v>611</v>
      </c>
      <c r="Q76" s="834" t="s">
        <v>846</v>
      </c>
      <c r="R76" s="842" t="s">
        <v>612</v>
      </c>
      <c r="S76" s="842" t="s">
        <v>621</v>
      </c>
      <c r="T76" s="839" t="s">
        <v>304</v>
      </c>
      <c r="U76" s="842" t="s">
        <v>329</v>
      </c>
      <c r="V76" s="836">
        <v>44571</v>
      </c>
      <c r="W76" s="836">
        <v>45170</v>
      </c>
      <c r="X76" s="836">
        <v>46265</v>
      </c>
      <c r="Y76" s="882">
        <v>3.0027397260273974</v>
      </c>
      <c r="Z76" s="838">
        <f t="shared" ca="1" si="3"/>
        <v>49</v>
      </c>
      <c r="AA76" s="839" t="s">
        <v>600</v>
      </c>
      <c r="AB76" s="883">
        <v>5587.7955000000002</v>
      </c>
      <c r="AC76" s="841">
        <v>46204</v>
      </c>
      <c r="AD76" s="842" t="s">
        <v>777</v>
      </c>
      <c r="AE76" s="843" t="str">
        <f ca="1">IF(OR(Z76="",NOT(ISNUMBER(Z76))),"",LOOKUP(Z76,{0,16,21,26,31,36,41,46,51,56,60,66},{"[0-15]","[16-20]","[21-25]","[26-30]","[31-35]","[36-40]","[41-45]","[46-50]","[51-55]","[56-59]","[60-65]","[66-99]"}))</f>
        <v>[46-50]</v>
      </c>
      <c r="AF76" s="839" t="str">
        <f t="shared" si="4"/>
        <v>3+ years</v>
      </c>
      <c r="AG76" s="839" t="str">
        <f t="shared" ca="1" si="5"/>
        <v>Over 90 Days</v>
      </c>
    </row>
    <row r="77" spans="1:33" x14ac:dyDescent="0.25">
      <c r="A77" s="839">
        <v>8</v>
      </c>
      <c r="B77" s="830" t="s">
        <v>524</v>
      </c>
      <c r="C77" s="839" t="s">
        <v>330</v>
      </c>
      <c r="D77" s="880"/>
      <c r="E77" s="833">
        <f>VLOOKUP(B77,[1]TQT_MASTER!B:O,13,0)</f>
        <v>44566</v>
      </c>
      <c r="F77" s="834" t="str">
        <f>VLOOKUP(B77,[1]TQT_MASTER!B:O,4,0)</f>
        <v>Assistant, Management</v>
      </c>
      <c r="G77" s="834" t="str">
        <f>VLOOKUP(B77,[1]TQT_MASTER!B:O,3,0)</f>
        <v>Assistant</v>
      </c>
      <c r="H77" s="834">
        <f>VLOOKUP(B77,[1]TQT_MASTER!B:O,6,0)</f>
        <v>11566</v>
      </c>
      <c r="I77" s="834" t="str">
        <f>VLOOKUP(B77,[1]TQT_MASTER!B:O,5,0)</f>
        <v>PAUL ANDREW ROBERTS</v>
      </c>
      <c r="J77" s="834" t="str">
        <f>VLOOKUP(B77,[1]TQT_MASTER!B:O,7,0)</f>
        <v>TQT - Safety &amp; Risk Management</v>
      </c>
      <c r="K77" s="834" t="str">
        <f>VLOOKUP(B77,[1]TQT_MASTER!B:O,8,0)</f>
        <v>TQT - Chief Executive Office</v>
      </c>
      <c r="L77" s="834" t="str">
        <f>VLOOKUP(B77,[1]TQT_MASTER!B:O,9,0)</f>
        <v>HSEQ</v>
      </c>
      <c r="M77" s="834" t="str">
        <f>VLOOKUP(B77,[1]TQT_MASTER!B:O,10,0)</f>
        <v>TRANSCO - HSEQ - SRM</v>
      </c>
      <c r="N77" s="835">
        <f>VLOOKUP(B77,[1]TQT_MASTER!B:O,11,0)</f>
        <v>33248</v>
      </c>
      <c r="O77" s="833">
        <f>VLOOKUP(B77,[1]TQT_MASTER!B:O,14,0)</f>
        <v>46387</v>
      </c>
      <c r="P77" s="842" t="s">
        <v>611</v>
      </c>
      <c r="Q77" s="834" t="s">
        <v>846</v>
      </c>
      <c r="R77" s="842" t="s">
        <v>612</v>
      </c>
      <c r="S77" s="842" t="s">
        <v>621</v>
      </c>
      <c r="T77" s="839" t="s">
        <v>304</v>
      </c>
      <c r="U77" s="842" t="s">
        <v>333</v>
      </c>
      <c r="V77" s="836">
        <v>44566</v>
      </c>
      <c r="W77" s="836">
        <v>45170</v>
      </c>
      <c r="X77" s="836">
        <v>46265</v>
      </c>
      <c r="Y77" s="882">
        <v>3.0027397260273974</v>
      </c>
      <c r="Z77" s="838">
        <f t="shared" ca="1" si="3"/>
        <v>35</v>
      </c>
      <c r="AA77" s="839" t="s">
        <v>600</v>
      </c>
      <c r="AB77" s="883">
        <v>12988.5</v>
      </c>
      <c r="AC77" s="841">
        <v>46204</v>
      </c>
      <c r="AD77" s="842" t="s">
        <v>777</v>
      </c>
      <c r="AE77" s="843" t="str">
        <f ca="1">IF(OR(Z77="",NOT(ISNUMBER(Z77))),"",LOOKUP(Z77,{0,16,21,26,31,36,41,46,51,56,60,66},{"[0-15]","[16-20]","[21-25]","[26-30]","[31-35]","[36-40]","[41-45]","[46-50]","[51-55]","[56-59]","[60-65]","[66-99]"}))</f>
        <v>[31-35]</v>
      </c>
      <c r="AF77" s="839" t="str">
        <f t="shared" si="4"/>
        <v>3+ years</v>
      </c>
      <c r="AG77" s="839" t="str">
        <f t="shared" ca="1" si="5"/>
        <v>Over 90 Days</v>
      </c>
    </row>
    <row r="78" spans="1:33" x14ac:dyDescent="0.25">
      <c r="A78" s="839">
        <v>9</v>
      </c>
      <c r="B78" s="830" t="s">
        <v>529</v>
      </c>
      <c r="C78" s="839" t="s">
        <v>334</v>
      </c>
      <c r="D78" s="880"/>
      <c r="E78" s="833">
        <f>VLOOKUP(B78,[1]TQT_MASTER!B:O,13,0)</f>
        <v>44566</v>
      </c>
      <c r="F78" s="834" t="str">
        <f>VLOOKUP(B78,[1]TQT_MASTER!B:O,4,0)</f>
        <v>Advisor, Technical</v>
      </c>
      <c r="G78" s="834" t="str">
        <f>VLOOKUP(B78,[1]TQT_MASTER!B:O,3,0)</f>
        <v>Advisor</v>
      </c>
      <c r="H78" s="834">
        <f>VLOOKUP(B78,[1]TQT_MASTER!B:O,6,0)</f>
        <v>12759</v>
      </c>
      <c r="I78" s="834" t="str">
        <f>VLOOKUP(B78,[1]TQT_MASTER!B:O,5,0)</f>
        <v>Afif Saif Nasser Harhara Alyafei</v>
      </c>
      <c r="J78" s="834" t="str">
        <f>VLOOKUP(B78,[1]TQT_MASTER!B:O,7,0)</f>
        <v>TQT - Chief Executive Office</v>
      </c>
      <c r="K78" s="834" t="str">
        <f>VLOOKUP(B78,[1]TQT_MASTER!B:O,8,0)</f>
        <v>TQT - Chief Executive Office</v>
      </c>
      <c r="L78" s="834" t="str">
        <f>VLOOKUP(B78,[1]TQT_MASTER!B:O,9,0)</f>
        <v>CEO</v>
      </c>
      <c r="M78" s="834" t="str">
        <f>VLOOKUP(B78,[1]TQT_MASTER!B:O,10,0)</f>
        <v>TRANSCO - CEO</v>
      </c>
      <c r="N78" s="835">
        <f>VLOOKUP(B78,[1]TQT_MASTER!B:O,11,0)</f>
        <v>24289</v>
      </c>
      <c r="O78" s="833">
        <f>VLOOKUP(B78,[1]TQT_MASTER!B:O,14,0)</f>
        <v>46387</v>
      </c>
      <c r="P78" s="842" t="s">
        <v>620</v>
      </c>
      <c r="Q78" s="834" t="s">
        <v>846</v>
      </c>
      <c r="R78" s="842"/>
      <c r="S78" s="842"/>
      <c r="T78" s="839" t="s">
        <v>336</v>
      </c>
      <c r="U78" s="842" t="s">
        <v>337</v>
      </c>
      <c r="V78" s="836">
        <v>44566</v>
      </c>
      <c r="W78" s="836">
        <v>45170</v>
      </c>
      <c r="X78" s="836">
        <v>46265</v>
      </c>
      <c r="Y78" s="882">
        <v>3.0027397260273974</v>
      </c>
      <c r="Z78" s="838">
        <f t="shared" ca="1" si="3"/>
        <v>60</v>
      </c>
      <c r="AA78" s="839" t="s">
        <v>600</v>
      </c>
      <c r="AB78" s="883">
        <v>69688.5</v>
      </c>
      <c r="AC78" s="841">
        <v>46204</v>
      </c>
      <c r="AD78" s="842" t="s">
        <v>777</v>
      </c>
      <c r="AE78" s="843" t="str">
        <f ca="1">IF(OR(Z78="",NOT(ISNUMBER(Z78))),"",LOOKUP(Z78,{0,16,21,26,31,36,41,46,51,56,60,66},{"[0-15]","[16-20]","[21-25]","[26-30]","[31-35]","[36-40]","[41-45]","[46-50]","[51-55]","[56-59]","[60-65]","[66-99]"}))</f>
        <v>[60-65]</v>
      </c>
      <c r="AF78" s="839" t="str">
        <f t="shared" si="4"/>
        <v>3+ years</v>
      </c>
      <c r="AG78" s="839" t="str">
        <f t="shared" ca="1" si="5"/>
        <v>Over 90 Days</v>
      </c>
    </row>
    <row r="79" spans="1:33" x14ac:dyDescent="0.25">
      <c r="A79" s="839">
        <v>10</v>
      </c>
      <c r="B79" s="830" t="s">
        <v>523</v>
      </c>
      <c r="C79" s="839" t="s">
        <v>338</v>
      </c>
      <c r="D79" s="880"/>
      <c r="E79" s="833">
        <f>VLOOKUP(B79,[1]TQT_MASTER!B:O,13,0)</f>
        <v>44571</v>
      </c>
      <c r="F79" s="834" t="str">
        <f>VLOOKUP(B79,[1]TQT_MASTER!B:O,4,0)</f>
        <v>Clerk, Stores</v>
      </c>
      <c r="G79" s="834" t="str">
        <f>VLOOKUP(B79,[1]TQT_MASTER!B:O,3,0)</f>
        <v>Clerk</v>
      </c>
      <c r="H79" s="834">
        <f>VLOOKUP(B79,[1]TQT_MASTER!B:O,6,0)</f>
        <v>12667</v>
      </c>
      <c r="I79" s="834" t="str">
        <f>VLOOKUP(B79,[1]TQT_MASTER!B:O,5,0)</f>
        <v>Eid Abdulla Sidiqi Alhammadi</v>
      </c>
      <c r="J79" s="834" t="str">
        <f>VLOOKUP(B79,[1]TQT_MASTER!B:O,7,0)</f>
        <v>TQT - Financial Operations &amp; Internal Controls</v>
      </c>
      <c r="K79" s="834" t="str">
        <f>VLOOKUP(B79,[1]TQT_MASTER!B:O,8,0)</f>
        <v>TQT - Chief Financial Office</v>
      </c>
      <c r="L79" s="834" t="str">
        <f>VLOOKUP(B79,[1]TQT_MASTER!B:O,9,0)</f>
        <v>Finance - FIN</v>
      </c>
      <c r="M79" s="834" t="str">
        <f>VLOOKUP(B79,[1]TQT_MASTER!B:O,10,0)</f>
        <v>TRANSCO - Financial Operations - FIN</v>
      </c>
      <c r="N79" s="835">
        <f>VLOOKUP(B79,[1]TQT_MASTER!B:O,11,0)</f>
        <v>26910</v>
      </c>
      <c r="O79" s="833">
        <f>VLOOKUP(B79,[1]TQT_MASTER!B:O,14,0)</f>
        <v>46387</v>
      </c>
      <c r="P79" s="842" t="s">
        <v>620</v>
      </c>
      <c r="Q79" s="834" t="s">
        <v>846</v>
      </c>
      <c r="R79" s="842"/>
      <c r="S79" s="842"/>
      <c r="T79" s="839" t="s">
        <v>304</v>
      </c>
      <c r="U79" s="842" t="s">
        <v>305</v>
      </c>
      <c r="V79" s="836">
        <v>44571</v>
      </c>
      <c r="W79" s="836">
        <v>45170</v>
      </c>
      <c r="X79" s="836">
        <v>46265</v>
      </c>
      <c r="Y79" s="882">
        <v>3.0027397260273974</v>
      </c>
      <c r="Z79" s="838">
        <f t="shared" ca="1" si="3"/>
        <v>53</v>
      </c>
      <c r="AA79" s="839" t="s">
        <v>600</v>
      </c>
      <c r="AB79" s="883">
        <v>6688.5</v>
      </c>
      <c r="AC79" s="841">
        <v>46204</v>
      </c>
      <c r="AD79" s="842" t="s">
        <v>777</v>
      </c>
      <c r="AE79" s="843" t="str">
        <f ca="1">IF(OR(Z79="",NOT(ISNUMBER(Z79))),"",LOOKUP(Z79,{0,16,21,26,31,36,41,46,51,56,60,66},{"[0-15]","[16-20]","[21-25]","[26-30]","[31-35]","[36-40]","[41-45]","[46-50]","[51-55]","[56-59]","[60-65]","[66-99]"}))</f>
        <v>[51-55]</v>
      </c>
      <c r="AF79" s="839" t="str">
        <f t="shared" si="4"/>
        <v>3+ years</v>
      </c>
      <c r="AG79" s="839" t="str">
        <f t="shared" ca="1" si="5"/>
        <v>Over 90 Days</v>
      </c>
    </row>
    <row r="80" spans="1:33" x14ac:dyDescent="0.25">
      <c r="A80" s="839">
        <v>11</v>
      </c>
      <c r="B80" s="830" t="s">
        <v>522</v>
      </c>
      <c r="C80" s="839" t="s">
        <v>341</v>
      </c>
      <c r="D80" s="880"/>
      <c r="E80" s="833">
        <f>VLOOKUP(B80,[1]TQT_MASTER!B:O,13,0)</f>
        <v>44571</v>
      </c>
      <c r="F80" s="834" t="str">
        <f>VLOOKUP(B80,[1]TQT_MASTER!B:O,4,0)</f>
        <v>Associate, Accounts Payable Accounting</v>
      </c>
      <c r="G80" s="834" t="str">
        <f>VLOOKUP(B80,[1]TQT_MASTER!B:O,3,0)</f>
        <v>Associate</v>
      </c>
      <c r="H80" s="834">
        <f>VLOOKUP(B80,[1]TQT_MASTER!B:O,6,0)</f>
        <v>12667</v>
      </c>
      <c r="I80" s="834" t="str">
        <f>VLOOKUP(B80,[1]TQT_MASTER!B:O,5,0)</f>
        <v>Eid Abdulla Sidiqi Alhammadi</v>
      </c>
      <c r="J80" s="834" t="str">
        <f>VLOOKUP(B80,[1]TQT_MASTER!B:O,7,0)</f>
        <v>TQT - Financial Operations &amp; Internal Controls</v>
      </c>
      <c r="K80" s="834" t="str">
        <f>VLOOKUP(B80,[1]TQT_MASTER!B:O,8,0)</f>
        <v>TQT - Chief Financial Office</v>
      </c>
      <c r="L80" s="834" t="str">
        <f>VLOOKUP(B80,[1]TQT_MASTER!B:O,9,0)</f>
        <v>Finance - FIN</v>
      </c>
      <c r="M80" s="834" t="str">
        <f>VLOOKUP(B80,[1]TQT_MASTER!B:O,10,0)</f>
        <v>TRANSCO - Financial Operations - FIN</v>
      </c>
      <c r="N80" s="835">
        <f>VLOOKUP(B80,[1]TQT_MASTER!B:O,11,0)</f>
        <v>22996</v>
      </c>
      <c r="O80" s="833">
        <f>VLOOKUP(B80,[1]TQT_MASTER!B:O,14,0)</f>
        <v>46387</v>
      </c>
      <c r="P80" s="842" t="s">
        <v>611</v>
      </c>
      <c r="Q80" s="834" t="s">
        <v>846</v>
      </c>
      <c r="R80" s="842" t="s">
        <v>612</v>
      </c>
      <c r="S80" s="842" t="s">
        <v>616</v>
      </c>
      <c r="T80" s="839" t="s">
        <v>304</v>
      </c>
      <c r="U80" s="842" t="s">
        <v>316</v>
      </c>
      <c r="V80" s="836">
        <v>44571</v>
      </c>
      <c r="W80" s="836">
        <v>45170</v>
      </c>
      <c r="X80" s="836">
        <v>46265</v>
      </c>
      <c r="Y80" s="882">
        <v>3.0027397260273974</v>
      </c>
      <c r="Z80" s="838">
        <f t="shared" ca="1" si="3"/>
        <v>63</v>
      </c>
      <c r="AA80" s="839" t="s">
        <v>600</v>
      </c>
      <c r="AB80" s="883">
        <v>38811.15</v>
      </c>
      <c r="AC80" s="841">
        <v>46204</v>
      </c>
      <c r="AD80" s="842" t="s">
        <v>777</v>
      </c>
      <c r="AE80" s="843" t="str">
        <f ca="1">IF(OR(Z80="",NOT(ISNUMBER(Z80))),"",LOOKUP(Z80,{0,16,21,26,31,36,41,46,51,56,60,66},{"[0-15]","[16-20]","[21-25]","[26-30]","[31-35]","[36-40]","[41-45]","[46-50]","[51-55]","[56-59]","[60-65]","[66-99]"}))</f>
        <v>[60-65]</v>
      </c>
      <c r="AF80" s="839" t="str">
        <f t="shared" si="4"/>
        <v>3+ years</v>
      </c>
      <c r="AG80" s="839" t="str">
        <f t="shared" ca="1" si="5"/>
        <v>Over 90 Days</v>
      </c>
    </row>
    <row r="81" spans="1:33" x14ac:dyDescent="0.25">
      <c r="A81" s="839">
        <v>12</v>
      </c>
      <c r="B81" s="830" t="s">
        <v>528</v>
      </c>
      <c r="C81" s="839" t="s">
        <v>344</v>
      </c>
      <c r="D81" s="880"/>
      <c r="E81" s="833">
        <f>VLOOKUP(B81,[1]TQT_MASTER!B:O,13,0)</f>
        <v>44606</v>
      </c>
      <c r="F81" s="834" t="str">
        <f>VLOOKUP(B81,[1]TQT_MASTER!B:O,4,0)</f>
        <v>Lead, Automation &amp; Digitalization</v>
      </c>
      <c r="G81" s="834" t="str">
        <f>VLOOKUP(B81,[1]TQT_MASTER!B:O,3,0)</f>
        <v>Lead</v>
      </c>
      <c r="H81" s="834">
        <f>VLOOKUP(B81,[1]TQT_MASTER!B:O,6,0)</f>
        <v>11996</v>
      </c>
      <c r="I81" s="834" t="str">
        <f>VLOOKUP(B81,[1]TQT_MASTER!B:O,5,0)</f>
        <v>Ramakrishna Subramanian</v>
      </c>
      <c r="J81" s="834" t="str">
        <f>VLOOKUP(B81,[1]TQT_MASTER!B:O,7,0)</f>
        <v>TQT - Chief Executive Office</v>
      </c>
      <c r="K81" s="834" t="str">
        <f>VLOOKUP(B81,[1]TQT_MASTER!B:O,8,0)</f>
        <v>TQT - Chief Executive Office</v>
      </c>
      <c r="L81" s="834" t="str">
        <f>VLOOKUP(B81,[1]TQT_MASTER!B:O,9,0)</f>
        <v>CEO</v>
      </c>
      <c r="M81" s="834" t="str">
        <f>VLOOKUP(B81,[1]TQT_MASTER!B:O,10,0)</f>
        <v>TRANSCO - Operations - COO</v>
      </c>
      <c r="N81" s="835">
        <f>VLOOKUP(B81,[1]TQT_MASTER!B:O,11,0)</f>
        <v>21847</v>
      </c>
      <c r="O81" s="833">
        <f>VLOOKUP(B81,[1]TQT_MASTER!B:O,14,0)</f>
        <v>46387</v>
      </c>
      <c r="P81" s="842" t="s">
        <v>611</v>
      </c>
      <c r="Q81" s="834" t="s">
        <v>846</v>
      </c>
      <c r="R81" s="842" t="s">
        <v>612</v>
      </c>
      <c r="S81" s="842"/>
      <c r="T81" s="839" t="s">
        <v>304</v>
      </c>
      <c r="U81" s="842" t="s">
        <v>333</v>
      </c>
      <c r="V81" s="836">
        <v>44608</v>
      </c>
      <c r="W81" s="836">
        <v>45170</v>
      </c>
      <c r="X81" s="836">
        <v>46265</v>
      </c>
      <c r="Y81" s="882">
        <v>3.0027397260273974</v>
      </c>
      <c r="Z81" s="838">
        <f t="shared" ca="1" si="3"/>
        <v>66</v>
      </c>
      <c r="AA81" s="839" t="s">
        <v>600</v>
      </c>
      <c r="AB81" s="883">
        <v>45013.5</v>
      </c>
      <c r="AC81" s="841">
        <v>46204</v>
      </c>
      <c r="AD81" s="842" t="s">
        <v>777</v>
      </c>
      <c r="AE81" s="843" t="str">
        <f ca="1">IF(OR(Z81="",NOT(ISNUMBER(Z81))),"",LOOKUP(Z81,{0,16,21,26,31,36,41,46,51,56,60,66},{"[0-15]","[16-20]","[21-25]","[26-30]","[31-35]","[36-40]","[41-45]","[46-50]","[51-55]","[56-59]","[60-65]","[66-99]"}))</f>
        <v>[66-99]</v>
      </c>
      <c r="AF81" s="839" t="str">
        <f t="shared" si="4"/>
        <v>3+ years</v>
      </c>
      <c r="AG81" s="839" t="str">
        <f t="shared" ca="1" si="5"/>
        <v>Over 90 Days</v>
      </c>
    </row>
    <row r="82" spans="1:33" x14ac:dyDescent="0.25">
      <c r="A82" s="839">
        <v>13</v>
      </c>
      <c r="B82" s="830" t="s">
        <v>539</v>
      </c>
      <c r="C82" s="839" t="s">
        <v>347</v>
      </c>
      <c r="D82" s="880"/>
      <c r="E82" s="833">
        <f>VLOOKUP(B82,[1]TQT_MASTER!B:O,13,0)</f>
        <v>44816</v>
      </c>
      <c r="F82" s="834" t="str">
        <f>VLOOKUP(B82,[1]TQT_MASTER!B:O,4,0)</f>
        <v>Engineer, CMMS Data Quality Governance</v>
      </c>
      <c r="G82" s="834" t="str">
        <f>VLOOKUP(B82,[1]TQT_MASTER!B:O,3,0)</f>
        <v>Engineer</v>
      </c>
      <c r="H82" s="834">
        <f>VLOOKUP(B82,[1]TQT_MASTER!B:O,6,0)</f>
        <v>12713</v>
      </c>
      <c r="I82" s="834" t="str">
        <f>VLOOKUP(B82,[1]TQT_MASTER!B:O,5,0)</f>
        <v>Ahmed Mohamed Abdulla ALWahedi</v>
      </c>
      <c r="J82" s="834" t="str">
        <f>VLOOKUP(B82,[1]TQT_MASTER!B:O,7,0)</f>
        <v>TQT - Asset Management</v>
      </c>
      <c r="K82" s="834" t="str">
        <f>VLOOKUP(B82,[1]TQT_MASTER!B:O,8,0)</f>
        <v>TQT - Chief Operating Office</v>
      </c>
      <c r="L82" s="834" t="str">
        <f>VLOOKUP(B82,[1]TQT_MASTER!B:O,9,0)</f>
        <v>Asset Management - COO</v>
      </c>
      <c r="M82" s="834" t="str">
        <f>VLOOKUP(B82,[1]TQT_MASTER!B:O,10,0)</f>
        <v>TRANSCO - Asset Information - COO</v>
      </c>
      <c r="N82" s="835">
        <f>VLOOKUP(B82,[1]TQT_MASTER!B:O,11,0)</f>
        <v>26032</v>
      </c>
      <c r="O82" s="833">
        <f>VLOOKUP(B82,[1]TQT_MASTER!B:O,14,0)</f>
        <v>46578</v>
      </c>
      <c r="P82" s="842" t="s">
        <v>620</v>
      </c>
      <c r="Q82" s="834" t="s">
        <v>846</v>
      </c>
      <c r="R82" s="842"/>
      <c r="S82" s="842"/>
      <c r="T82" s="839" t="s">
        <v>304</v>
      </c>
      <c r="U82" s="842" t="s">
        <v>333</v>
      </c>
      <c r="V82" s="836">
        <v>44816</v>
      </c>
      <c r="W82" s="836">
        <v>45170</v>
      </c>
      <c r="X82" s="836">
        <v>46265</v>
      </c>
      <c r="Y82" s="882">
        <v>3.0027397260273974</v>
      </c>
      <c r="Z82" s="838">
        <f t="shared" ca="1" si="3"/>
        <v>55</v>
      </c>
      <c r="AA82" s="839" t="s">
        <v>600</v>
      </c>
      <c r="AB82" s="883">
        <v>26638.5</v>
      </c>
      <c r="AC82" s="841">
        <v>46204</v>
      </c>
      <c r="AD82" s="842" t="s">
        <v>777</v>
      </c>
      <c r="AE82" s="843" t="str">
        <f ca="1">IF(OR(Z82="",NOT(ISNUMBER(Z82))),"",LOOKUP(Z82,{0,16,21,26,31,36,41,46,51,56,60,66},{"[0-15]","[16-20]","[21-25]","[26-30]","[31-35]","[36-40]","[41-45]","[46-50]","[51-55]","[56-59]","[60-65]","[66-99]"}))</f>
        <v>[51-55]</v>
      </c>
      <c r="AF82" s="839" t="str">
        <f t="shared" si="4"/>
        <v>3+ years</v>
      </c>
      <c r="AG82" s="839" t="str">
        <f t="shared" ca="1" si="5"/>
        <v>Over 90 Days</v>
      </c>
    </row>
    <row r="83" spans="1:33" x14ac:dyDescent="0.25">
      <c r="A83" s="839">
        <v>14</v>
      </c>
      <c r="B83" s="830" t="s">
        <v>541</v>
      </c>
      <c r="C83" s="839" t="s">
        <v>350</v>
      </c>
      <c r="D83" s="880"/>
      <c r="E83" s="833">
        <f>VLOOKUP(B83,[1]TQT_MASTER!B:O,13,0)</f>
        <v>44809</v>
      </c>
      <c r="F83" s="834" t="str">
        <f>VLOOKUP(B83,[1]TQT_MASTER!B:O,4,0)</f>
        <v>Associate, Graphic Design</v>
      </c>
      <c r="G83" s="834" t="str">
        <f>VLOOKUP(B83,[1]TQT_MASTER!B:O,3,0)</f>
        <v>Associate</v>
      </c>
      <c r="H83" s="834" t="e">
        <f>VLOOKUP(B83,[1]TQT_MASTER!B:O,6,0)</f>
        <v>#REF!</v>
      </c>
      <c r="I83" s="834" t="str">
        <f>VLOOKUP(B83,[1]TQT_MASTER!B:O,5,0)</f>
        <v>Hessa Alemadi</v>
      </c>
      <c r="J83" s="834" t="str">
        <f>VLOOKUP(B83,[1]TQT_MASTER!B:O,7,0)</f>
        <v>TQT - External Communications</v>
      </c>
      <c r="K83" s="834" t="str">
        <f>VLOOKUP(B83,[1]TQT_MASTER!B:O,8,0)</f>
        <v>TQT - Chief Corporate Services Office</v>
      </c>
      <c r="L83" s="834" t="str">
        <f>VLOOKUP(B83,[1]TQT_MASTER!B:O,9,0)</f>
        <v>Human Resources - HRD</v>
      </c>
      <c r="M83" s="834" t="str">
        <f>VLOOKUP(B83,[1]TQT_MASTER!B:O,10,0)</f>
        <v>TRANSCO - External Communications - HRD</v>
      </c>
      <c r="N83" s="835">
        <f>VLOOKUP(B83,[1]TQT_MASTER!B:O,11,0)</f>
        <v>32200</v>
      </c>
      <c r="O83" s="833">
        <f>VLOOKUP(B83,[1]TQT_MASTER!B:O,14,0)</f>
        <v>46269</v>
      </c>
      <c r="P83" s="842" t="s">
        <v>611</v>
      </c>
      <c r="Q83" s="834" t="s">
        <v>846</v>
      </c>
      <c r="R83" s="842" t="s">
        <v>612</v>
      </c>
      <c r="S83" s="842"/>
      <c r="T83" s="839" t="s">
        <v>304</v>
      </c>
      <c r="U83" s="842" t="s">
        <v>333</v>
      </c>
      <c r="V83" s="836">
        <v>44809</v>
      </c>
      <c r="W83" s="836">
        <v>45170</v>
      </c>
      <c r="X83" s="836">
        <v>46265</v>
      </c>
      <c r="Y83" s="882">
        <v>3.0027397260273974</v>
      </c>
      <c r="Z83" s="838">
        <f t="shared" ca="1" si="3"/>
        <v>38</v>
      </c>
      <c r="AA83" s="839" t="s">
        <v>600</v>
      </c>
      <c r="AB83" s="883">
        <v>26638.5</v>
      </c>
      <c r="AC83" s="841">
        <v>46204</v>
      </c>
      <c r="AD83" s="842" t="s">
        <v>777</v>
      </c>
      <c r="AE83" s="843" t="str">
        <f ca="1">IF(OR(Z83="",NOT(ISNUMBER(Z83))),"",LOOKUP(Z83,{0,16,21,26,31,36,41,46,51,56,60,66},{"[0-15]","[16-20]","[21-25]","[26-30]","[31-35]","[36-40]","[41-45]","[46-50]","[51-55]","[56-59]","[60-65]","[66-99]"}))</f>
        <v>[36-40]</v>
      </c>
      <c r="AF83" s="839" t="str">
        <f t="shared" si="4"/>
        <v>3+ years</v>
      </c>
      <c r="AG83" s="839" t="str">
        <f t="shared" ca="1" si="5"/>
        <v>Expired</v>
      </c>
    </row>
    <row r="84" spans="1:33" x14ac:dyDescent="0.25">
      <c r="A84" s="839">
        <v>15</v>
      </c>
      <c r="B84" s="830" t="s">
        <v>533</v>
      </c>
      <c r="C84" s="839" t="s">
        <v>353</v>
      </c>
      <c r="D84" s="880"/>
      <c r="E84" s="833">
        <f>VLOOKUP(B84,[1]TQT_MASTER!B:O,13,0)</f>
        <v>44830</v>
      </c>
      <c r="F84" s="834" t="str">
        <f>VLOOKUP(B84,[1]TQT_MASTER!B:O,4,0)</f>
        <v>Associate, General Ledger Accounting</v>
      </c>
      <c r="G84" s="834" t="str">
        <f>VLOOKUP(B84,[1]TQT_MASTER!B:O,3,0)</f>
        <v>Associate</v>
      </c>
      <c r="H84" s="834">
        <f>VLOOKUP(B84,[1]TQT_MASTER!B:O,6,0)</f>
        <v>12959</v>
      </c>
      <c r="I84" s="834" t="str">
        <f>VLOOKUP(B84,[1]TQT_MASTER!B:O,5,0)</f>
        <v>Jasmine Kooner</v>
      </c>
      <c r="J84" s="834" t="str">
        <f>VLOOKUP(B84,[1]TQT_MASTER!B:O,7,0)</f>
        <v>TQT - Financial Control</v>
      </c>
      <c r="K84" s="834" t="str">
        <f>VLOOKUP(B84,[1]TQT_MASTER!B:O,8,0)</f>
        <v>TQT - Chief Financial Office</v>
      </c>
      <c r="L84" s="834" t="str">
        <f>VLOOKUP(B84,[1]TQT_MASTER!B:O,9,0)</f>
        <v>Finance - FIN</v>
      </c>
      <c r="M84" s="834" t="str">
        <f>VLOOKUP(B84,[1]TQT_MASTER!B:O,10,0)</f>
        <v>TRANSCO - Financial Controlling - FIN</v>
      </c>
      <c r="N84" s="835">
        <f>VLOOKUP(B84,[1]TQT_MASTER!B:O,11,0)</f>
        <v>31575</v>
      </c>
      <c r="O84" s="833">
        <f>VLOOKUP(B84,[1]TQT_MASTER!B:O,14,0)</f>
        <v>46471</v>
      </c>
      <c r="P84" s="842" t="s">
        <v>620</v>
      </c>
      <c r="Q84" s="834" t="s">
        <v>846</v>
      </c>
      <c r="R84" s="842"/>
      <c r="S84" s="842"/>
      <c r="T84" s="839" t="s">
        <v>304</v>
      </c>
      <c r="U84" s="842" t="s">
        <v>356</v>
      </c>
      <c r="V84" s="836">
        <v>44831</v>
      </c>
      <c r="W84" s="836">
        <v>45170</v>
      </c>
      <c r="X84" s="836">
        <v>46265</v>
      </c>
      <c r="Y84" s="882">
        <v>3.0027397260273974</v>
      </c>
      <c r="Z84" s="838">
        <f t="shared" ca="1" si="3"/>
        <v>40</v>
      </c>
      <c r="AA84" s="839" t="s">
        <v>600</v>
      </c>
      <c r="AB84" s="883">
        <v>26638.5</v>
      </c>
      <c r="AC84" s="841">
        <v>46204</v>
      </c>
      <c r="AD84" s="842" t="s">
        <v>777</v>
      </c>
      <c r="AE84" s="843" t="str">
        <f ca="1">IF(OR(Z84="",NOT(ISNUMBER(Z84))),"",LOOKUP(Z84,{0,16,21,26,31,36,41,46,51,56,60,66},{"[0-15]","[16-20]","[21-25]","[26-30]","[31-35]","[36-40]","[41-45]","[46-50]","[51-55]","[56-59]","[60-65]","[66-99]"}))</f>
        <v>[36-40]</v>
      </c>
      <c r="AF84" s="839" t="str">
        <f t="shared" si="4"/>
        <v>3+ years</v>
      </c>
      <c r="AG84" s="839" t="str">
        <f t="shared" ca="1" si="5"/>
        <v>Over 90 Days</v>
      </c>
    </row>
    <row r="85" spans="1:33" x14ac:dyDescent="0.25">
      <c r="A85" s="839">
        <v>16</v>
      </c>
      <c r="B85" s="830" t="s">
        <v>532</v>
      </c>
      <c r="C85" s="839" t="s">
        <v>357</v>
      </c>
      <c r="D85" s="880"/>
      <c r="E85" s="833">
        <f>VLOOKUP(B85,[1]TQT_MASTER!B:O,13,0)</f>
        <v>44970</v>
      </c>
      <c r="F85" s="834" t="str">
        <f>VLOOKUP(B85,[1]TQT_MASTER!B:O,4,0)</f>
        <v>Associate, Talent Acquisition</v>
      </c>
      <c r="G85" s="834" t="str">
        <f>VLOOKUP(B85,[1]TQT_MASTER!B:O,3,0)</f>
        <v>Associate</v>
      </c>
      <c r="H85" s="834">
        <f>VLOOKUP(B85,[1]TQT_MASTER!B:O,6,0)</f>
        <v>15131</v>
      </c>
      <c r="I85" s="834" t="str">
        <f>VLOOKUP(B85,[1]TQT_MASTER!B:O,5,0)</f>
        <v>Abdulrahman Mohammed R AlMane</v>
      </c>
      <c r="J85" s="834" t="str">
        <f>VLOOKUP(B85,[1]TQT_MASTER!B:O,7,0)</f>
        <v>TQT - HR Operations</v>
      </c>
      <c r="K85" s="834" t="str">
        <f>VLOOKUP(B85,[1]TQT_MASTER!B:O,8,0)</f>
        <v>TQT - Chief Corporate Services Office</v>
      </c>
      <c r="L85" s="834" t="str">
        <f>VLOOKUP(B85,[1]TQT_MASTER!B:O,9,0)</f>
        <v>Human Resources - HRD</v>
      </c>
      <c r="M85" s="834" t="str">
        <f>VLOOKUP(B85,[1]TQT_MASTER!B:O,10,0)</f>
        <v>TRANSCO - Talent Acquisition - HRD</v>
      </c>
      <c r="N85" s="835">
        <f>VLOOKUP(B85,[1]TQT_MASTER!B:O,11,0)</f>
        <v>31644</v>
      </c>
      <c r="O85" s="833">
        <f>VLOOKUP(B85,[1]TQT_MASTER!B:O,14,0)</f>
        <v>46429</v>
      </c>
      <c r="P85" s="842" t="s">
        <v>620</v>
      </c>
      <c r="Q85" s="834" t="s">
        <v>846</v>
      </c>
      <c r="R85" s="842"/>
      <c r="S85" s="842"/>
      <c r="T85" s="839" t="s">
        <v>304</v>
      </c>
      <c r="U85" s="842" t="s">
        <v>333</v>
      </c>
      <c r="V85" s="836">
        <v>44970</v>
      </c>
      <c r="W85" s="836">
        <v>45170</v>
      </c>
      <c r="X85" s="836">
        <v>46265</v>
      </c>
      <c r="Y85" s="882">
        <v>3.0027397260273974</v>
      </c>
      <c r="Z85" s="838">
        <f t="shared" ca="1" si="3"/>
        <v>40</v>
      </c>
      <c r="AA85" s="839" t="s">
        <v>600</v>
      </c>
      <c r="AB85" s="883">
        <v>21388.5</v>
      </c>
      <c r="AC85" s="841">
        <v>46204</v>
      </c>
      <c r="AD85" s="842" t="s">
        <v>777</v>
      </c>
      <c r="AE85" s="843" t="str">
        <f ca="1">IF(OR(Z85="",NOT(ISNUMBER(Z85))),"",LOOKUP(Z85,{0,16,21,26,31,36,41,46,51,56,60,66},{"[0-15]","[16-20]","[21-25]","[26-30]","[31-35]","[36-40]","[41-45]","[46-50]","[51-55]","[56-59]","[60-65]","[66-99]"}))</f>
        <v>[36-40]</v>
      </c>
      <c r="AF85" s="839" t="str">
        <f t="shared" si="4"/>
        <v>3+ years</v>
      </c>
      <c r="AG85" s="839" t="str">
        <f t="shared" ca="1" si="5"/>
        <v>Over 90 Days</v>
      </c>
    </row>
    <row r="86" spans="1:33" x14ac:dyDescent="0.25">
      <c r="A86" s="839">
        <v>17</v>
      </c>
      <c r="B86" s="830" t="s">
        <v>540</v>
      </c>
      <c r="C86" s="839" t="s">
        <v>360</v>
      </c>
      <c r="D86" s="880"/>
      <c r="E86" s="833">
        <f>VLOOKUP(B86,[1]TQT_MASTER!B:O,13,0)</f>
        <v>45152</v>
      </c>
      <c r="F86" s="834" t="str">
        <f>VLOOKUP(B86,[1]TQT_MASTER!B:O,4,0)</f>
        <v>Executive Assistant, Corporate Services Office</v>
      </c>
      <c r="G86" s="834" t="str">
        <f>VLOOKUP(B86,[1]TQT_MASTER!B:O,3,0)</f>
        <v>Assistant</v>
      </c>
      <c r="H86" s="834">
        <f>VLOOKUP(B86,[1]TQT_MASTER!B:O,6,0)</f>
        <v>12780</v>
      </c>
      <c r="I86" s="834" t="str">
        <f>VLOOKUP(B86,[1]TQT_MASTER!B:O,5,0)</f>
        <v>Bader Ahmed Mohamed Saqer Al Hammadi</v>
      </c>
      <c r="J86" s="834" t="str">
        <f>VLOOKUP(B86,[1]TQT_MASTER!B:O,7,0)</f>
        <v>TQT - Chief Corporate Services Office</v>
      </c>
      <c r="K86" s="834" t="str">
        <f>VLOOKUP(B86,[1]TQT_MASTER!B:O,8,0)</f>
        <v>TQT - Chief Corporate Services Office</v>
      </c>
      <c r="L86" s="834" t="str">
        <f>VLOOKUP(B86,[1]TQT_MASTER!B:O,9,0)</f>
        <v>Human Resources - HRD</v>
      </c>
      <c r="M86" s="834" t="str">
        <f>VLOOKUP(B86,[1]TQT_MASTER!B:O,10,0)</f>
        <v>TRANSCO - Human Resources - HRD</v>
      </c>
      <c r="N86" s="835">
        <f>VLOOKUP(B86,[1]TQT_MASTER!B:O,11,0)</f>
        <v>29611</v>
      </c>
      <c r="O86" s="833">
        <f>VLOOKUP(B86,[1]TQT_MASTER!B:O,14,0)</f>
        <v>46248</v>
      </c>
      <c r="P86" s="842" t="s">
        <v>620</v>
      </c>
      <c r="Q86" s="834" t="s">
        <v>846</v>
      </c>
      <c r="R86" s="842"/>
      <c r="S86" s="842"/>
      <c r="T86" s="839" t="s">
        <v>304</v>
      </c>
      <c r="U86" s="842" t="s">
        <v>305</v>
      </c>
      <c r="V86" s="836">
        <v>45152</v>
      </c>
      <c r="W86" s="836">
        <v>45170</v>
      </c>
      <c r="X86" s="836">
        <v>46265</v>
      </c>
      <c r="Y86" s="882">
        <v>3.0027397260273974</v>
      </c>
      <c r="Z86" s="838">
        <f t="shared" ca="1" si="3"/>
        <v>45</v>
      </c>
      <c r="AA86" s="839" t="s">
        <v>600</v>
      </c>
      <c r="AB86" s="883">
        <v>26638.5</v>
      </c>
      <c r="AC86" s="841">
        <v>46204</v>
      </c>
      <c r="AD86" s="842" t="s">
        <v>777</v>
      </c>
      <c r="AE86" s="843" t="str">
        <f ca="1">IF(OR(Z86="",NOT(ISNUMBER(Z86))),"",LOOKUP(Z86,{0,16,21,26,31,36,41,46,51,56,60,66},{"[0-15]","[16-20]","[21-25]","[26-30]","[31-35]","[36-40]","[41-45]","[46-50]","[51-55]","[56-59]","[60-65]","[66-99]"}))</f>
        <v>[41-45]</v>
      </c>
      <c r="AF86" s="839" t="str">
        <f t="shared" si="4"/>
        <v>3+ years</v>
      </c>
      <c r="AG86" s="839" t="str">
        <f t="shared" ca="1" si="5"/>
        <v>Expired</v>
      </c>
    </row>
    <row r="87" spans="1:33" x14ac:dyDescent="0.25">
      <c r="A87" s="839">
        <v>18</v>
      </c>
      <c r="B87" s="830" t="s">
        <v>543</v>
      </c>
      <c r="C87" s="839" t="s">
        <v>363</v>
      </c>
      <c r="D87" s="880"/>
      <c r="E87" s="833">
        <f>VLOOKUP(B87,[1]TQT_MASTER!B:O,13,0)</f>
        <v>45236</v>
      </c>
      <c r="F87" s="834" t="str">
        <f>VLOOKUP(B87,[1]TQT_MASTER!B:O,4,0)</f>
        <v>Associate, Talent Acquisition</v>
      </c>
      <c r="G87" s="834" t="str">
        <f>VLOOKUP(B87,[1]TQT_MASTER!B:O,3,0)</f>
        <v>Associate</v>
      </c>
      <c r="H87" s="834">
        <f>VLOOKUP(B87,[1]TQT_MASTER!B:O,6,0)</f>
        <v>15131</v>
      </c>
      <c r="I87" s="834" t="str">
        <f>VLOOKUP(B87,[1]TQT_MASTER!B:O,5,0)</f>
        <v>Abdulrahman Mohammed R AlMane</v>
      </c>
      <c r="J87" s="834" t="str">
        <f>VLOOKUP(B87,[1]TQT_MASTER!B:O,7,0)</f>
        <v>TQT - HR Operations</v>
      </c>
      <c r="K87" s="834" t="str">
        <f>VLOOKUP(B87,[1]TQT_MASTER!B:O,8,0)</f>
        <v>TQT - Chief Corporate Services Office</v>
      </c>
      <c r="L87" s="834" t="str">
        <f>VLOOKUP(B87,[1]TQT_MASTER!B:O,9,0)</f>
        <v>Human Resources - HRD</v>
      </c>
      <c r="M87" s="834" t="str">
        <f>VLOOKUP(B87,[1]TQT_MASTER!B:O,10,0)</f>
        <v>TRANSCO - Talent Acquisition - HRD</v>
      </c>
      <c r="N87" s="835">
        <f>VLOOKUP(B87,[1]TQT_MASTER!B:O,11,0)</f>
        <v>32450</v>
      </c>
      <c r="O87" s="833">
        <f>VLOOKUP(B87,[1]TQT_MASTER!B:O,14,0)</f>
        <v>46331</v>
      </c>
      <c r="P87" s="842" t="s">
        <v>611</v>
      </c>
      <c r="Q87" s="834" t="s">
        <v>846</v>
      </c>
      <c r="R87" s="842" t="s">
        <v>612</v>
      </c>
      <c r="S87" s="842" t="s">
        <v>616</v>
      </c>
      <c r="T87" s="839" t="s">
        <v>304</v>
      </c>
      <c r="U87" s="842" t="s">
        <v>333</v>
      </c>
      <c r="V87" s="836">
        <v>45236</v>
      </c>
      <c r="W87" s="836">
        <v>45236</v>
      </c>
      <c r="X87" s="836">
        <v>46265</v>
      </c>
      <c r="Y87" s="882">
        <v>2.8219178082191783</v>
      </c>
      <c r="Z87" s="838">
        <f t="shared" ca="1" si="3"/>
        <v>37</v>
      </c>
      <c r="AA87" s="839" t="s">
        <v>600</v>
      </c>
      <c r="AB87" s="883">
        <v>25063.5</v>
      </c>
      <c r="AC87" s="841">
        <v>46204</v>
      </c>
      <c r="AD87" s="842" t="s">
        <v>777</v>
      </c>
      <c r="AE87" s="843" t="str">
        <f ca="1">IF(OR(Z87="",NOT(ISNUMBER(Z87))),"",LOOKUP(Z87,{0,16,21,26,31,36,41,46,51,56,60,66},{"[0-15]","[16-20]","[21-25]","[26-30]","[31-35]","[36-40]","[41-45]","[46-50]","[51-55]","[56-59]","[60-65]","[66-99]"}))</f>
        <v>[36-40]</v>
      </c>
      <c r="AF87" s="839" t="str">
        <f t="shared" si="4"/>
        <v>2-3 years</v>
      </c>
      <c r="AG87" s="839" t="str">
        <f t="shared" ca="1" si="5"/>
        <v>Within 60 Days</v>
      </c>
    </row>
    <row r="88" spans="1:33" x14ac:dyDescent="0.25">
      <c r="A88" s="839">
        <v>19</v>
      </c>
      <c r="B88" s="830" t="s">
        <v>534</v>
      </c>
      <c r="C88" s="839" t="s">
        <v>365</v>
      </c>
      <c r="D88" s="880"/>
      <c r="E88" s="833">
        <f>VLOOKUP(B88,[1]TQT_MASTER!B:O,13,0)</f>
        <v>45411</v>
      </c>
      <c r="F88" s="834" t="str">
        <f>VLOOKUP(B88,[1]TQT_MASTER!B:O,4,0)</f>
        <v>Lead, Projects</v>
      </c>
      <c r="G88" s="834" t="str">
        <f>VLOOKUP(B88,[1]TQT_MASTER!B:O,3,0)</f>
        <v>Lead</v>
      </c>
      <c r="H88" s="834">
        <f>VLOOKUP(B88,[1]TQT_MASTER!B:O,6,0)</f>
        <v>11743</v>
      </c>
      <c r="I88" s="834" t="str">
        <f>VLOOKUP(B88,[1]TQT_MASTER!B:O,5,0)</f>
        <v>MARYAM ABDULLAH EBRAHIM ALGAZ ALALI</v>
      </c>
      <c r="J88" s="834" t="str">
        <f>VLOOKUP(B88,[1]TQT_MASTER!B:O,7,0)</f>
        <v>TQT - Asset Management</v>
      </c>
      <c r="K88" s="834" t="str">
        <f>VLOOKUP(B88,[1]TQT_MASTER!B:O,8,0)</f>
        <v>TQT - Chief Operating Office</v>
      </c>
      <c r="L88" s="834" t="str">
        <f>VLOOKUP(B88,[1]TQT_MASTER!B:O,9,0)</f>
        <v>Asset Management - COO</v>
      </c>
      <c r="M88" s="834" t="str">
        <f>VLOOKUP(B88,[1]TQT_MASTER!B:O,10,0)</f>
        <v>TRANSCO - Asset Management Services - COO</v>
      </c>
      <c r="N88" s="835">
        <f>VLOOKUP(B88,[1]TQT_MASTER!B:O,11,0)</f>
        <v>24421</v>
      </c>
      <c r="O88" s="833">
        <f>VLOOKUP(B88,[1]TQT_MASTER!B:O,14,0)</f>
        <v>46323</v>
      </c>
      <c r="P88" s="842" t="s">
        <v>611</v>
      </c>
      <c r="Q88" s="834" t="s">
        <v>846</v>
      </c>
      <c r="R88" s="842" t="s">
        <v>612</v>
      </c>
      <c r="S88" s="842"/>
      <c r="T88" s="839" t="s">
        <v>304</v>
      </c>
      <c r="U88" s="842" t="s">
        <v>368</v>
      </c>
      <c r="V88" s="836">
        <v>45411</v>
      </c>
      <c r="W88" s="836">
        <v>45411</v>
      </c>
      <c r="X88" s="836">
        <v>46265</v>
      </c>
      <c r="Y88" s="882">
        <v>2.3424657534246576</v>
      </c>
      <c r="Z88" s="838">
        <f t="shared" ca="1" si="3"/>
        <v>59</v>
      </c>
      <c r="AA88" s="839" t="s">
        <v>600</v>
      </c>
      <c r="AB88" s="883">
        <v>68638.5</v>
      </c>
      <c r="AC88" s="841">
        <v>46204</v>
      </c>
      <c r="AD88" s="842" t="s">
        <v>777</v>
      </c>
      <c r="AE88" s="843" t="str">
        <f ca="1">IF(OR(Z88="",NOT(ISNUMBER(Z88))),"",LOOKUP(Z88,{0,16,21,26,31,36,41,46,51,56,60,66},{"[0-15]","[16-20]","[21-25]","[26-30]","[31-35]","[36-40]","[41-45]","[46-50]","[51-55]","[56-59]","[60-65]","[66-99]"}))</f>
        <v>[56-59]</v>
      </c>
      <c r="AF88" s="839" t="str">
        <f t="shared" si="4"/>
        <v>2-3 years</v>
      </c>
      <c r="AG88" s="839" t="str">
        <f t="shared" ca="1" si="5"/>
        <v>Within 60 Days</v>
      </c>
    </row>
    <row r="89" spans="1:33" x14ac:dyDescent="0.25">
      <c r="A89" s="839">
        <v>20</v>
      </c>
      <c r="B89" s="830" t="s">
        <v>535</v>
      </c>
      <c r="C89" s="839" t="s">
        <v>369</v>
      </c>
      <c r="D89" s="880"/>
      <c r="E89" s="833">
        <f>VLOOKUP(B89,[1]TQT_MASTER!B:O,13,0)</f>
        <v>45446</v>
      </c>
      <c r="F89" s="834" t="str">
        <f>VLOOKUP(B89,[1]TQT_MASTER!B:O,4,0)</f>
        <v>Business Partner, Talent Acquisition</v>
      </c>
      <c r="G89" s="834" t="str">
        <f>VLOOKUP(B89,[1]TQT_MASTER!B:O,3,0)</f>
        <v>Business Partner</v>
      </c>
      <c r="H89" s="834">
        <f>VLOOKUP(B89,[1]TQT_MASTER!B:O,6,0)</f>
        <v>15131</v>
      </c>
      <c r="I89" s="834" t="str">
        <f>VLOOKUP(B89,[1]TQT_MASTER!B:O,5,0)</f>
        <v>Abdulrahman Mohammed R AlMane</v>
      </c>
      <c r="J89" s="834" t="str">
        <f>VLOOKUP(B89,[1]TQT_MASTER!B:O,7,0)</f>
        <v>TQT - HR Operations</v>
      </c>
      <c r="K89" s="834" t="str">
        <f>VLOOKUP(B89,[1]TQT_MASTER!B:O,8,0)</f>
        <v>TQT - Chief Corporate Services Office</v>
      </c>
      <c r="L89" s="834" t="str">
        <f>VLOOKUP(B89,[1]TQT_MASTER!B:O,9,0)</f>
        <v>Human Resources - HRD</v>
      </c>
      <c r="M89" s="834" t="str">
        <f>VLOOKUP(B89,[1]TQT_MASTER!B:O,10,0)</f>
        <v>TRANSCO - Talent Acquisition - HRD</v>
      </c>
      <c r="N89" s="835">
        <f>VLOOKUP(B89,[1]TQT_MASTER!B:O,11,0)</f>
        <v>32081</v>
      </c>
      <c r="O89" s="833">
        <f>VLOOKUP(B89,[1]TQT_MASTER!B:O,14,0)</f>
        <v>46549</v>
      </c>
      <c r="P89" s="842" t="s">
        <v>611</v>
      </c>
      <c r="Q89" s="834" t="s">
        <v>846</v>
      </c>
      <c r="R89" s="842"/>
      <c r="S89" s="842" t="s">
        <v>621</v>
      </c>
      <c r="T89" s="839" t="s">
        <v>304</v>
      </c>
      <c r="U89" s="842" t="s">
        <v>333</v>
      </c>
      <c r="V89" s="836">
        <v>45454</v>
      </c>
      <c r="W89" s="836">
        <v>45454</v>
      </c>
      <c r="X89" s="836">
        <v>46265</v>
      </c>
      <c r="Y89" s="882">
        <v>2.2246575342465755</v>
      </c>
      <c r="Z89" s="838">
        <f t="shared" ca="1" si="3"/>
        <v>38</v>
      </c>
      <c r="AA89" s="839" t="s">
        <v>600</v>
      </c>
      <c r="AB89" s="883">
        <v>35038.5</v>
      </c>
      <c r="AC89" s="841">
        <v>46204</v>
      </c>
      <c r="AD89" s="842" t="s">
        <v>777</v>
      </c>
      <c r="AE89" s="843" t="str">
        <f ca="1">IF(OR(Z89="",NOT(ISNUMBER(Z89))),"",LOOKUP(Z89,{0,16,21,26,31,36,41,46,51,56,60,66},{"[0-15]","[16-20]","[21-25]","[26-30]","[31-35]","[36-40]","[41-45]","[46-50]","[51-55]","[56-59]","[60-65]","[66-99]"}))</f>
        <v>[36-40]</v>
      </c>
      <c r="AF89" s="839" t="str">
        <f t="shared" si="4"/>
        <v>2-3 years</v>
      </c>
      <c r="AG89" s="839" t="str">
        <f t="shared" ca="1" si="5"/>
        <v>Over 90 Days</v>
      </c>
    </row>
    <row r="90" spans="1:33" x14ac:dyDescent="0.25">
      <c r="A90" s="839">
        <v>21</v>
      </c>
      <c r="B90" s="830" t="s">
        <v>542</v>
      </c>
      <c r="C90" s="839" t="s">
        <v>372</v>
      </c>
      <c r="D90" s="880"/>
      <c r="E90" s="833">
        <f>VLOOKUP(B90,[1]TQT_MASTER!B:O,13,0)</f>
        <v>45600</v>
      </c>
      <c r="F90" s="834" t="str">
        <f>VLOOKUP(B90,[1]TQT_MASTER!B:O,4,0)</f>
        <v>Lead, Procurement</v>
      </c>
      <c r="G90" s="834" t="str">
        <f>VLOOKUP(B90,[1]TQT_MASTER!B:O,3,0)</f>
        <v>Lead</v>
      </c>
      <c r="H90" s="834">
        <f>VLOOKUP(B90,[1]TQT_MASTER!B:O,6,0)</f>
        <v>12623</v>
      </c>
      <c r="I90" s="834" t="str">
        <f>VLOOKUP(B90,[1]TQT_MASTER!B:O,5,0)</f>
        <v>Alia Al Kaabi</v>
      </c>
      <c r="J90" s="834" t="str">
        <f>VLOOKUP(B90,[1]TQT_MASTER!B:O,7,0)</f>
        <v>TQT - Supply Chain</v>
      </c>
      <c r="K90" s="834" t="str">
        <f>VLOOKUP(B90,[1]TQT_MASTER!B:O,8,0)</f>
        <v>TQT - Chief Financial Office</v>
      </c>
      <c r="L90" s="834" t="str">
        <f>VLOOKUP(B90,[1]TQT_MASTER!B:O,9,0)</f>
        <v>Supply Chain - PSS</v>
      </c>
      <c r="M90" s="834" t="e">
        <f>VLOOKUP(B90,[1]TQT_MASTER!B:O,10,0)</f>
        <v>#REF!</v>
      </c>
      <c r="N90" s="835">
        <f>VLOOKUP(B90,[1]TQT_MASTER!B:O,11,0)</f>
        <v>22302</v>
      </c>
      <c r="O90" s="833">
        <f>VLOOKUP(B90,[1]TQT_MASTER!B:O,14,0)</f>
        <v>46329</v>
      </c>
      <c r="P90" s="842" t="s">
        <v>620</v>
      </c>
      <c r="Q90" s="834" t="s">
        <v>846</v>
      </c>
      <c r="R90" s="842"/>
      <c r="S90" s="842"/>
      <c r="T90" s="839" t="s">
        <v>304</v>
      </c>
      <c r="U90" s="842" t="s">
        <v>333</v>
      </c>
      <c r="V90" s="836">
        <v>45600</v>
      </c>
      <c r="W90" s="836">
        <v>45600</v>
      </c>
      <c r="X90" s="836">
        <v>46265</v>
      </c>
      <c r="Y90" s="882">
        <v>1.8246575342465754</v>
      </c>
      <c r="Z90" s="838">
        <f t="shared" ca="1" si="3"/>
        <v>65</v>
      </c>
      <c r="AA90" s="839" t="s">
        <v>600</v>
      </c>
      <c r="AB90" s="883">
        <v>44488.5</v>
      </c>
      <c r="AC90" s="841">
        <v>46204</v>
      </c>
      <c r="AD90" s="842" t="s">
        <v>777</v>
      </c>
      <c r="AE90" s="843" t="str">
        <f ca="1">IF(OR(Z90="",NOT(ISNUMBER(Z90))),"",LOOKUP(Z90,{0,16,21,26,31,36,41,46,51,56,60,66},{"[0-15]","[16-20]","[21-25]","[26-30]","[31-35]","[36-40]","[41-45]","[46-50]","[51-55]","[56-59]","[60-65]","[66-99]"}))</f>
        <v>[60-65]</v>
      </c>
      <c r="AF90" s="839" t="str">
        <f t="shared" si="4"/>
        <v>1-2 years</v>
      </c>
      <c r="AG90" s="839" t="str">
        <f t="shared" ca="1" si="5"/>
        <v>Within 60 Days</v>
      </c>
    </row>
    <row r="91" spans="1:33" x14ac:dyDescent="0.25">
      <c r="A91" s="839">
        <v>22</v>
      </c>
      <c r="B91" s="830">
        <v>200088</v>
      </c>
      <c r="C91" s="839" t="s">
        <v>378</v>
      </c>
      <c r="D91" s="880"/>
      <c r="E91" s="833">
        <f>VLOOKUP(B91,[1]TQT_MASTER!B:O,13,0)</f>
        <v>45677</v>
      </c>
      <c r="F91" s="834" t="str">
        <f>VLOOKUP(B91,[1]TQT_MASTER!B:O,4,0)</f>
        <v>Advisor, Water Asset</v>
      </c>
      <c r="G91" s="834" t="str">
        <f>VLOOKUP(B91,[1]TQT_MASTER!B:O,3,0)</f>
        <v>Advisor</v>
      </c>
      <c r="H91" s="834">
        <f>VLOOKUP(B91,[1]TQT_MASTER!B:O,6,0)</f>
        <v>12013</v>
      </c>
      <c r="I91" s="834" t="str">
        <f>VLOOKUP(B91,[1]TQT_MASTER!B:O,5,0)</f>
        <v>ABDULLA MOHAMMED AL NUAIMI</v>
      </c>
      <c r="J91" s="834" t="str">
        <f>VLOOKUP(B91,[1]TQT_MASTER!B:O,7,0)</f>
        <v>TQT - Asset Management</v>
      </c>
      <c r="K91" s="834" t="str">
        <f>VLOOKUP(B91,[1]TQT_MASTER!B:O,8,0)</f>
        <v>TQT - Chief Operating Office</v>
      </c>
      <c r="L91" s="834" t="str">
        <f>VLOOKUP(B91,[1]TQT_MASTER!B:O,9,0)</f>
        <v>Asset Management - COO</v>
      </c>
      <c r="M91" s="834" t="str">
        <f>VLOOKUP(B91,[1]TQT_MASTER!B:O,10,0)</f>
        <v>TRANSCO - Water Assets</v>
      </c>
      <c r="N91" s="835">
        <f>VLOOKUP(B91,[1]TQT_MASTER!B:O,11,0)</f>
        <v>22282</v>
      </c>
      <c r="O91" s="833">
        <f>VLOOKUP(B91,[1]TQT_MASTER!B:O,14,0)</f>
        <v>46405</v>
      </c>
      <c r="P91" s="842" t="s">
        <v>611</v>
      </c>
      <c r="Q91" s="834" t="s">
        <v>846</v>
      </c>
      <c r="R91" s="842" t="s">
        <v>612</v>
      </c>
      <c r="S91" s="842" t="s">
        <v>616</v>
      </c>
      <c r="T91" s="839" t="s">
        <v>304</v>
      </c>
      <c r="U91" s="842" t="s">
        <v>309</v>
      </c>
      <c r="V91" s="836">
        <v>45677</v>
      </c>
      <c r="W91" s="836">
        <v>45677</v>
      </c>
      <c r="X91" s="836">
        <v>46265</v>
      </c>
      <c r="Y91" s="882">
        <v>1.6136986301369862</v>
      </c>
      <c r="Z91" s="838">
        <f t="shared" ca="1" si="3"/>
        <v>65</v>
      </c>
      <c r="AA91" s="839" t="s">
        <v>600</v>
      </c>
      <c r="AB91" s="883">
        <v>52888.5</v>
      </c>
      <c r="AC91" s="841">
        <v>46204</v>
      </c>
      <c r="AD91" s="842" t="s">
        <v>777</v>
      </c>
      <c r="AE91" s="843" t="str">
        <f ca="1">IF(OR(Z91="",NOT(ISNUMBER(Z91))),"",LOOKUP(Z91,{0,16,21,26,31,36,41,46,51,56,60,66},{"[0-15]","[16-20]","[21-25]","[26-30]","[31-35]","[36-40]","[41-45]","[46-50]","[51-55]","[56-59]","[60-65]","[66-99]"}))</f>
        <v>[60-65]</v>
      </c>
      <c r="AF91" s="839" t="str">
        <f t="shared" si="4"/>
        <v>1-2 years</v>
      </c>
      <c r="AG91" s="839" t="str">
        <f t="shared" ca="1" si="5"/>
        <v>Over 90 Days</v>
      </c>
    </row>
    <row r="92" spans="1:33" x14ac:dyDescent="0.25">
      <c r="A92" s="839">
        <v>23</v>
      </c>
      <c r="B92" s="830">
        <v>200795</v>
      </c>
      <c r="C92" s="839" t="s">
        <v>382</v>
      </c>
      <c r="D92" s="880"/>
      <c r="E92" s="833">
        <f>VLOOKUP(B92,[1]TQT_MASTER!B:O,13,0)</f>
        <v>45831</v>
      </c>
      <c r="F92" s="834" t="str">
        <f>VLOOKUP(B92,[1]TQT_MASTER!B:O,4,0)</f>
        <v>Fusion EPM Support, Sr. Associate</v>
      </c>
      <c r="G92" s="834" t="str">
        <f>VLOOKUP(B92,[1]TQT_MASTER!B:O,3,0)</f>
        <v>Senior Associate</v>
      </c>
      <c r="H92" s="834">
        <f>VLOOKUP(B92,[1]TQT_MASTER!B:O,6,0)</f>
        <v>12775</v>
      </c>
      <c r="I92" s="834" t="str">
        <f>VLOOKUP(B92,[1]TQT_MASTER!B:O,5,0)</f>
        <v>Barend Pieter Van Der Walt</v>
      </c>
      <c r="J92" s="834" t="str">
        <f>VLOOKUP(B92,[1]TQT_MASTER!B:O,7,0)</f>
        <v>TQT - Business Planning</v>
      </c>
      <c r="K92" s="834" t="str">
        <f>VLOOKUP(B92,[1]TQT_MASTER!B:O,8,0)</f>
        <v>TQT - Chief Financial Office</v>
      </c>
      <c r="L92" s="834" t="str">
        <f>VLOOKUP(B92,[1]TQT_MASTER!B:O,9,0)</f>
        <v>Finance - FIN</v>
      </c>
      <c r="M92" s="834" t="str">
        <f>VLOOKUP(B92,[1]TQT_MASTER!B:O,10,0)</f>
        <v>TRANSCO - Business Planning - FIN</v>
      </c>
      <c r="N92" s="835">
        <f>VLOOKUP(B92,[1]TQT_MASTER!B:O,11,0)</f>
        <v>31222</v>
      </c>
      <c r="O92" s="833">
        <f>VLOOKUP(B92,[1]TQT_MASTER!B:O,14,0)</f>
        <v>46555</v>
      </c>
      <c r="P92" s="842" t="s">
        <v>611</v>
      </c>
      <c r="Q92" s="834" t="s">
        <v>846</v>
      </c>
      <c r="R92" s="842"/>
      <c r="S92" s="842"/>
      <c r="T92" s="839" t="s">
        <v>304</v>
      </c>
      <c r="U92" s="842" t="s">
        <v>333</v>
      </c>
      <c r="V92" s="836">
        <v>45831</v>
      </c>
      <c r="W92" s="836">
        <v>45831</v>
      </c>
      <c r="X92" s="836">
        <v>46265</v>
      </c>
      <c r="Y92" s="882">
        <v>1.1917808219178083</v>
      </c>
      <c r="Z92" s="838">
        <f t="shared" ca="1" si="3"/>
        <v>41</v>
      </c>
      <c r="AA92" s="839" t="s">
        <v>600</v>
      </c>
      <c r="AB92" s="883">
        <v>31888.5</v>
      </c>
      <c r="AC92" s="841">
        <v>46204</v>
      </c>
      <c r="AD92" s="842" t="s">
        <v>777</v>
      </c>
      <c r="AE92" s="843" t="str">
        <f ca="1">IF(OR(Z92="",NOT(ISNUMBER(Z92))),"",LOOKUP(Z92,{0,16,21,26,31,36,41,46,51,56,60,66},{"[0-15]","[16-20]","[21-25]","[26-30]","[31-35]","[36-40]","[41-45]","[46-50]","[51-55]","[56-59]","[60-65]","[66-99]"}))</f>
        <v>[41-45]</v>
      </c>
      <c r="AF92" s="839" t="str">
        <f t="shared" si="4"/>
        <v>1-2 years</v>
      </c>
      <c r="AG92" s="839" t="str">
        <f t="shared" ca="1" si="5"/>
        <v>Over 90 Days</v>
      </c>
    </row>
    <row r="93" spans="1:33" x14ac:dyDescent="0.25">
      <c r="A93" s="839">
        <v>24</v>
      </c>
      <c r="B93" s="847">
        <v>201184</v>
      </c>
      <c r="C93" s="839">
        <v>14221</v>
      </c>
      <c r="D93" s="880"/>
      <c r="E93" s="833">
        <f>VLOOKUP(B93,[1]TQT_MASTER!B:O,13,0)</f>
        <v>45887</v>
      </c>
      <c r="F93" s="834" t="str">
        <f>VLOOKUP(B93,[1]TQT_MASTER!B:O,4,0)</f>
        <v>Associate, People Development</v>
      </c>
      <c r="G93" s="834" t="str">
        <f>VLOOKUP(B93,[1]TQT_MASTER!B:O,3,0)</f>
        <v>Associate</v>
      </c>
      <c r="H93" s="834">
        <f>VLOOKUP(B93,[1]TQT_MASTER!B:O,6,0)</f>
        <v>15162</v>
      </c>
      <c r="I93" s="834" t="str">
        <f>VLOOKUP(B93,[1]TQT_MASTER!B:O,5,0)</f>
        <v>Wadima Mohammed Hamad AlMazrouei</v>
      </c>
      <c r="J93" s="834" t="str">
        <f>VLOOKUP(B93,[1]TQT_MASTER!B:O,7,0)</f>
        <v>TQT - People Management &amp; Performance</v>
      </c>
      <c r="K93" s="834" t="str">
        <f>VLOOKUP(B93,[1]TQT_MASTER!B:O,8,0)</f>
        <v>TQT - Chief Corporate Services Office</v>
      </c>
      <c r="L93" s="834" t="str">
        <f>VLOOKUP(B93,[1]TQT_MASTER!B:O,9,0)</f>
        <v>Human Resources - HRD</v>
      </c>
      <c r="M93" s="834" t="str">
        <f>VLOOKUP(B93,[1]TQT_MASTER!B:O,10,0)</f>
        <v>TRANSCO - Human Resources - HRD</v>
      </c>
      <c r="N93" s="835">
        <f>VLOOKUP(B93,[1]TQT_MASTER!B:O,11,0)</f>
        <v>32306</v>
      </c>
      <c r="O93" s="833">
        <f>VLOOKUP(B93,[1]TQT_MASTER!B:O,14,0)</f>
        <v>46251</v>
      </c>
      <c r="P93" s="842" t="s">
        <v>620</v>
      </c>
      <c r="Q93" s="834" t="s">
        <v>846</v>
      </c>
      <c r="R93" s="842"/>
      <c r="S93" s="842"/>
      <c r="T93" s="839" t="s">
        <v>304</v>
      </c>
      <c r="U93" s="839" t="s">
        <v>333</v>
      </c>
      <c r="V93" s="836">
        <v>45887</v>
      </c>
      <c r="W93" s="836">
        <v>45887</v>
      </c>
      <c r="X93" s="836">
        <v>46265</v>
      </c>
      <c r="Y93" s="882">
        <v>1.0383561643835617</v>
      </c>
      <c r="Z93" s="838">
        <f t="shared" ca="1" si="3"/>
        <v>38</v>
      </c>
      <c r="AA93" s="839" t="s">
        <v>600</v>
      </c>
      <c r="AB93" s="883">
        <v>21388.5</v>
      </c>
      <c r="AC93" s="841">
        <v>46204</v>
      </c>
      <c r="AD93" s="842" t="s">
        <v>777</v>
      </c>
      <c r="AE93" s="843" t="str">
        <f ca="1">IF(OR(Z93="",NOT(ISNUMBER(Z93))),"",LOOKUP(Z93,{0,16,21,26,31,36,41,46,51,56,60,66},{"[0-15]","[16-20]","[21-25]","[26-30]","[31-35]","[36-40]","[41-45]","[46-50]","[51-55]","[56-59]","[60-65]","[66-99]"}))</f>
        <v>[36-40]</v>
      </c>
      <c r="AF93" s="839" t="str">
        <f t="shared" si="4"/>
        <v>1-2 years</v>
      </c>
      <c r="AG93" s="839" t="str">
        <f t="shared" ca="1" si="5"/>
        <v>Expired</v>
      </c>
    </row>
    <row r="94" spans="1:33" x14ac:dyDescent="0.25">
      <c r="A94" s="839">
        <v>25</v>
      </c>
      <c r="B94" s="847">
        <v>201086</v>
      </c>
      <c r="C94" s="839">
        <v>13919</v>
      </c>
      <c r="D94" s="880"/>
      <c r="E94" s="833">
        <f>VLOOKUP(B94,[1]TQT_MASTER!B:O,13,0)</f>
        <v>45873</v>
      </c>
      <c r="F94" s="834" t="str">
        <f>VLOOKUP(B94,[1]TQT_MASTER!B:O,4,0)</f>
        <v>Senior Engineer, Network Model Management</v>
      </c>
      <c r="G94" s="834" t="str">
        <f>VLOOKUP(B94,[1]TQT_MASTER!B:O,3,0)</f>
        <v>Senior Engineer</v>
      </c>
      <c r="H94" s="834">
        <f>VLOOKUP(B94,[1]TQT_MASTER!B:O,6,0)</f>
        <v>11743</v>
      </c>
      <c r="I94" s="834" t="str">
        <f>VLOOKUP(B94,[1]TQT_MASTER!B:O,5,0)</f>
        <v>Maryam Abullah Ebrahim Algaz Alali</v>
      </c>
      <c r="J94" s="834" t="str">
        <f>VLOOKUP(B94,[1]TQT_MASTER!B:O,7,0)</f>
        <v>TQT - Asset Management</v>
      </c>
      <c r="K94" s="834" t="str">
        <f>VLOOKUP(B94,[1]TQT_MASTER!B:O,8,0)</f>
        <v>TQT - Chief Operating Office</v>
      </c>
      <c r="L94" s="834" t="str">
        <f>VLOOKUP(B94,[1]TQT_MASTER!B:O,9,0)</f>
        <v>Asset Management - COO</v>
      </c>
      <c r="M94" s="834" t="str">
        <f>VLOOKUP(B94,[1]TQT_MASTER!B:O,10,0)</f>
        <v>TQT - Operations Technology Strategy</v>
      </c>
      <c r="N94" s="835">
        <f>VLOOKUP(B94,[1]TQT_MASTER!B:O,11,0)</f>
        <v>33856</v>
      </c>
      <c r="O94" s="833">
        <f>VLOOKUP(B94,[1]TQT_MASTER!B:O,14,0)</f>
        <v>46237</v>
      </c>
      <c r="P94" s="842" t="s">
        <v>620</v>
      </c>
      <c r="Q94" s="834" t="s">
        <v>846</v>
      </c>
      <c r="R94" s="842"/>
      <c r="S94" s="842"/>
      <c r="T94" s="839" t="s">
        <v>389</v>
      </c>
      <c r="U94" s="842" t="s">
        <v>333</v>
      </c>
      <c r="V94" s="836">
        <v>45873</v>
      </c>
      <c r="W94" s="836">
        <v>45873</v>
      </c>
      <c r="X94" s="836">
        <v>46265</v>
      </c>
      <c r="Y94" s="882">
        <v>1.0767123287671232</v>
      </c>
      <c r="Z94" s="838">
        <f t="shared" ca="1" si="3"/>
        <v>34</v>
      </c>
      <c r="AA94" s="839" t="s">
        <v>600</v>
      </c>
      <c r="AB94" s="883">
        <v>31888.5</v>
      </c>
      <c r="AC94" s="841">
        <v>46204</v>
      </c>
      <c r="AD94" s="842" t="s">
        <v>777</v>
      </c>
      <c r="AE94" s="843" t="str">
        <f ca="1">IF(OR(Z94="",NOT(ISNUMBER(Z94))),"",LOOKUP(Z94,{0,16,21,26,31,36,41,46,51,56,60,66},{"[0-15]","[16-20]","[21-25]","[26-30]","[31-35]","[36-40]","[41-45]","[46-50]","[51-55]","[56-59]","[60-65]","[66-99]"}))</f>
        <v>[31-35]</v>
      </c>
      <c r="AF94" s="839" t="str">
        <f t="shared" si="4"/>
        <v>1-2 years</v>
      </c>
      <c r="AG94" s="839" t="str">
        <f t="shared" ca="1" si="5"/>
        <v>Expired</v>
      </c>
    </row>
    <row r="95" spans="1:33" x14ac:dyDescent="0.25">
      <c r="A95" s="839">
        <v>26</v>
      </c>
      <c r="B95" s="830">
        <v>201085</v>
      </c>
      <c r="C95" s="830">
        <v>201085</v>
      </c>
      <c r="D95" s="880"/>
      <c r="E95" s="833">
        <f>VLOOKUP(B95,[1]TQT_MASTER!B:O,13,0)</f>
        <v>45901</v>
      </c>
      <c r="F95" s="834" t="str">
        <f>VLOOKUP(B95,[1]TQT_MASTER!B:O,4,0)</f>
        <v>Engineer, Power Systems</v>
      </c>
      <c r="G95" s="834" t="str">
        <f>VLOOKUP(B95,[1]TQT_MASTER!B:O,3,0)</f>
        <v>Engineer</v>
      </c>
      <c r="H95" s="834">
        <f>VLOOKUP(B95,[1]TQT_MASTER!B:O,6,0)</f>
        <v>10903</v>
      </c>
      <c r="I95" s="834" t="str">
        <f>VLOOKUP(B95,[1]TQT_MASTER!B:O,5,0)</f>
        <v>Ahmed Attia Saber Ghazi</v>
      </c>
      <c r="J95" s="834" t="str">
        <f>VLOOKUP(B95,[1]TQT_MASTER!B:O,7,0)</f>
        <v>TQT - Asset Management</v>
      </c>
      <c r="K95" s="834" t="str">
        <f>VLOOKUP(B95,[1]TQT_MASTER!B:O,8,0)</f>
        <v>TQT - Chief Operating Office</v>
      </c>
      <c r="L95" s="834" t="str">
        <f>VLOOKUP(B95,[1]TQT_MASTER!B:O,9,0)</f>
        <v>Asset Management - COO</v>
      </c>
      <c r="M95" s="834" t="str">
        <f>VLOOKUP(B95,[1]TQT_MASTER!B:O,10,0)</f>
        <v>TQT - Power Planning</v>
      </c>
      <c r="N95" s="835">
        <f>VLOOKUP(B95,[1]TQT_MASTER!B:O,11,0)</f>
        <v>36486</v>
      </c>
      <c r="O95" s="833">
        <f>VLOOKUP(B95,[1]TQT_MASTER!B:O,14,0)</f>
        <v>46265</v>
      </c>
      <c r="P95" s="842" t="s">
        <v>620</v>
      </c>
      <c r="Q95" s="834" t="s">
        <v>846</v>
      </c>
      <c r="R95" s="842"/>
      <c r="S95" s="842"/>
      <c r="T95" s="839" t="s">
        <v>304</v>
      </c>
      <c r="U95" s="842" t="s">
        <v>333</v>
      </c>
      <c r="V95" s="836">
        <v>45901</v>
      </c>
      <c r="W95" s="836">
        <v>45901</v>
      </c>
      <c r="X95" s="836">
        <v>46265</v>
      </c>
      <c r="Y95" s="882">
        <v>1</v>
      </c>
      <c r="Z95" s="838">
        <f t="shared" ca="1" si="3"/>
        <v>26</v>
      </c>
      <c r="AA95" s="839" t="s">
        <v>600</v>
      </c>
      <c r="AB95" s="883">
        <v>18238.5</v>
      </c>
      <c r="AC95" s="841">
        <v>46204</v>
      </c>
      <c r="AD95" s="842" t="s">
        <v>777</v>
      </c>
      <c r="AE95" s="843" t="str">
        <f ca="1">IF(OR(Z95="",NOT(ISNUMBER(Z95))),"",LOOKUP(Z95,{0,16,21,26,31,36,41,46,51,56,60,66},{"[0-15]","[16-20]","[21-25]","[26-30]","[31-35]","[36-40]","[41-45]","[46-50]","[51-55]","[56-59]","[60-65]","[66-99]"}))</f>
        <v>[26-30]</v>
      </c>
      <c r="AF95" s="839" t="str">
        <f t="shared" si="4"/>
        <v>0-1 years</v>
      </c>
      <c r="AG95" s="839" t="str">
        <f t="shared" ca="1" si="5"/>
        <v>Expired</v>
      </c>
    </row>
    <row r="96" spans="1:33" x14ac:dyDescent="0.25">
      <c r="A96" s="839">
        <v>27</v>
      </c>
      <c r="B96" s="830">
        <v>201773</v>
      </c>
      <c r="C96" s="847">
        <v>14158</v>
      </c>
      <c r="D96" s="880"/>
      <c r="E96" s="833">
        <f>VLOOKUP(B96,[1]TQT_MASTER!B:O,13,0)</f>
        <v>45978</v>
      </c>
      <c r="F96" s="834" t="str">
        <f>VLOOKUP(B96,[1]TQT_MASTER!B:O,4,0)</f>
        <v>Associate, OD &amp; Planning</v>
      </c>
      <c r="G96" s="834" t="str">
        <f>VLOOKUP(B96,[1]TQT_MASTER!B:O,3,0)</f>
        <v>Associate</v>
      </c>
      <c r="H96" s="834">
        <f>VLOOKUP(B96,[1]TQT_MASTER!B:O,6,0)</f>
        <v>12869</v>
      </c>
      <c r="I96" s="834" t="str">
        <f>VLOOKUP(B96,[1]TQT_MASTER!B:O,5,0)</f>
        <v>Shefa Obaid</v>
      </c>
      <c r="J96" s="834" t="str">
        <f>VLOOKUP(B96,[1]TQT_MASTER!B:O,7,0)</f>
        <v>TQT - People Management &amp; Performance</v>
      </c>
      <c r="K96" s="834" t="str">
        <f>VLOOKUP(B96,[1]TQT_MASTER!B:O,8,0)</f>
        <v>TQT - Chief Corporate Services Office</v>
      </c>
      <c r="L96" s="834" t="str">
        <f>VLOOKUP(B96,[1]TQT_MASTER!B:O,9,0)</f>
        <v>Human Resources - HRD</v>
      </c>
      <c r="M96" s="834" t="str">
        <f>VLOOKUP(B96,[1]TQT_MASTER!B:O,10,0)</f>
        <v>TRANSCO - Human Resources - HRD</v>
      </c>
      <c r="N96" s="835">
        <f>VLOOKUP(B96,[1]TQT_MASTER!B:O,11,0)</f>
        <v>29381</v>
      </c>
      <c r="O96" s="833">
        <f>VLOOKUP(B96,[1]TQT_MASTER!B:O,14,0)</f>
        <v>46342</v>
      </c>
      <c r="P96" s="842" t="s">
        <v>611</v>
      </c>
      <c r="Q96" s="834" t="s">
        <v>846</v>
      </c>
      <c r="R96" s="842"/>
      <c r="S96" s="842" t="s">
        <v>616</v>
      </c>
      <c r="T96" s="839" t="s">
        <v>304</v>
      </c>
      <c r="U96" s="842" t="s">
        <v>333</v>
      </c>
      <c r="V96" s="836">
        <v>45978</v>
      </c>
      <c r="W96" s="836">
        <v>45978</v>
      </c>
      <c r="X96" s="836">
        <v>46265</v>
      </c>
      <c r="Y96" s="882">
        <v>0.78904109589041094</v>
      </c>
      <c r="Z96" s="838">
        <f t="shared" ca="1" si="3"/>
        <v>46</v>
      </c>
      <c r="AA96" s="839" t="s">
        <v>600</v>
      </c>
      <c r="AB96" s="883">
        <v>27688.5</v>
      </c>
      <c r="AC96" s="841">
        <v>46204</v>
      </c>
      <c r="AD96" s="842" t="s">
        <v>777</v>
      </c>
      <c r="AE96" s="843" t="str">
        <f ca="1">IF(OR(Z96="",NOT(ISNUMBER(Z96))),"",LOOKUP(Z96,{0,16,21,26,31,36,41,46,51,56,60,66},{"[0-15]","[16-20]","[21-25]","[26-30]","[31-35]","[36-40]","[41-45]","[46-50]","[51-55]","[56-59]","[60-65]","[66-99]"}))</f>
        <v>[46-50]</v>
      </c>
      <c r="AF96" s="839" t="str">
        <f t="shared" si="4"/>
        <v>0-1 years</v>
      </c>
      <c r="AG96" s="839" t="str">
        <f t="shared" ca="1" si="5"/>
        <v>Within 90 Days</v>
      </c>
    </row>
    <row r="97" spans="1:33" x14ac:dyDescent="0.25">
      <c r="A97" s="839">
        <v>28</v>
      </c>
      <c r="B97" s="830">
        <v>202033</v>
      </c>
      <c r="C97" s="847">
        <v>14145</v>
      </c>
      <c r="D97" s="880"/>
      <c r="E97" s="833">
        <f>VLOOKUP(B97,[1]TQT_MASTER!B:O,13,0)</f>
        <v>46006</v>
      </c>
      <c r="F97" s="834" t="str">
        <f>VLOOKUP(B97,[1]TQT_MASTER!B:O,4,0)</f>
        <v>Senior Engineer, Network Model Management</v>
      </c>
      <c r="G97" s="834" t="str">
        <f>VLOOKUP(B97,[1]TQT_MASTER!B:O,3,0)</f>
        <v>Senior Engineer</v>
      </c>
      <c r="H97" s="834">
        <f>VLOOKUP(B97,[1]TQT_MASTER!B:O,6,0)</f>
        <v>12404</v>
      </c>
      <c r="I97" s="834" t="str">
        <f>VLOOKUP(B97,[1]TQT_MASTER!B:O,5,0)</f>
        <v>Jayaprakash Ponraj</v>
      </c>
      <c r="J97" s="834" t="str">
        <f>VLOOKUP(B97,[1]TQT_MASTER!B:O,7,0)</f>
        <v>TQT - Asset Management</v>
      </c>
      <c r="K97" s="834" t="str">
        <f>VLOOKUP(B97,[1]TQT_MASTER!B:O,8,0)</f>
        <v>TQT - Chief Operating Office</v>
      </c>
      <c r="L97" s="834" t="str">
        <f>VLOOKUP(B97,[1]TQT_MASTER!B:O,9,0)</f>
        <v>TQT - Asset Management</v>
      </c>
      <c r="M97" s="834" t="str">
        <f>VLOOKUP(B97,[1]TQT_MASTER!B:O,10,0)</f>
        <v>TQT - Chief Operating Office</v>
      </c>
      <c r="N97" s="835">
        <f>VLOOKUP(B97,[1]TQT_MASTER!B:O,11,0)</f>
        <v>31049</v>
      </c>
      <c r="O97" s="833">
        <f>VLOOKUP(B97,[1]TQT_MASTER!B:O,14,0)</f>
        <v>46370</v>
      </c>
      <c r="P97" s="842" t="s">
        <v>620</v>
      </c>
      <c r="Q97" s="834" t="s">
        <v>846</v>
      </c>
      <c r="R97" s="842"/>
      <c r="S97" s="842"/>
      <c r="T97" s="839" t="s">
        <v>304</v>
      </c>
      <c r="U97" s="842" t="s">
        <v>333</v>
      </c>
      <c r="V97" s="836">
        <v>46006</v>
      </c>
      <c r="W97" s="836">
        <v>46006</v>
      </c>
      <c r="X97" s="836">
        <v>46265</v>
      </c>
      <c r="Y97" s="882">
        <v>0.71232876712328763</v>
      </c>
      <c r="Z97" s="838">
        <f t="shared" ca="1" si="3"/>
        <v>41</v>
      </c>
      <c r="AA97" s="839" t="s">
        <v>600</v>
      </c>
      <c r="AB97" s="883">
        <v>31888.5</v>
      </c>
      <c r="AC97" s="841">
        <v>46204</v>
      </c>
      <c r="AD97" s="842" t="s">
        <v>777</v>
      </c>
      <c r="AE97" s="843" t="str">
        <f ca="1">IF(OR(Z97="",NOT(ISNUMBER(Z97))),"",LOOKUP(Z97,{0,16,21,26,31,36,41,46,51,56,60,66},{"[0-15]","[16-20]","[21-25]","[26-30]","[31-35]","[36-40]","[41-45]","[46-50]","[51-55]","[56-59]","[60-65]","[66-99]"}))</f>
        <v>[41-45]</v>
      </c>
      <c r="AF97" s="839" t="str">
        <f t="shared" si="4"/>
        <v>0-1 years</v>
      </c>
      <c r="AG97" s="839" t="str">
        <f t="shared" ca="1" si="5"/>
        <v>Within 90 Days</v>
      </c>
    </row>
    <row r="98" spans="1:33" x14ac:dyDescent="0.25">
      <c r="A98" s="839">
        <v>29</v>
      </c>
      <c r="B98" s="830">
        <v>202034</v>
      </c>
      <c r="C98" s="847">
        <v>14174</v>
      </c>
      <c r="D98" s="880"/>
      <c r="E98" s="833">
        <f>VLOOKUP(B98,[1]TQT_MASTER!B:O,13,0)</f>
        <v>46006</v>
      </c>
      <c r="F98" s="834" t="str">
        <f>VLOOKUP(B98,[1]TQT_MASTER!B:O,4,0)</f>
        <v>Associate, Accounts Payable Accounting</v>
      </c>
      <c r="G98" s="834" t="str">
        <f>VLOOKUP(B98,[1]TQT_MASTER!B:O,3,0)</f>
        <v>Associate</v>
      </c>
      <c r="H98" s="834">
        <f>VLOOKUP(B98,[1]TQT_MASTER!B:O,6,0)</f>
        <v>12667</v>
      </c>
      <c r="I98" s="834" t="str">
        <f>VLOOKUP(B98,[1]TQT_MASTER!B:O,5,0)</f>
        <v>Eid ABDULLAH Sidiqi Alhammadi</v>
      </c>
      <c r="J98" s="834" t="str">
        <f>VLOOKUP(B98,[1]TQT_MASTER!B:O,7,0)</f>
        <v>TQT - Financial Operations &amp; Internal Controls</v>
      </c>
      <c r="K98" s="834" t="str">
        <f>VLOOKUP(B98,[1]TQT_MASTER!B:O,8,0)</f>
        <v>TQT - Chief Financial Office</v>
      </c>
      <c r="L98" s="834" t="str">
        <f>VLOOKUP(B98,[1]TQT_MASTER!B:O,9,0)</f>
        <v>Finance - FIN</v>
      </c>
      <c r="M98" s="834" t="str">
        <f>VLOOKUP(B98,[1]TQT_MASTER!B:O,10,0)</f>
        <v>TRANSCO - Financial Operations - FIN</v>
      </c>
      <c r="N98" s="835">
        <f>VLOOKUP(B98,[1]TQT_MASTER!B:O,11,0)</f>
        <v>35364</v>
      </c>
      <c r="O98" s="833">
        <f>VLOOKUP(B98,[1]TQT_MASTER!B:O,14,0)</f>
        <v>46370</v>
      </c>
      <c r="P98" s="842" t="s">
        <v>620</v>
      </c>
      <c r="Q98" s="834" t="s">
        <v>846</v>
      </c>
      <c r="R98" s="842"/>
      <c r="S98" s="842"/>
      <c r="T98" s="839" t="s">
        <v>304</v>
      </c>
      <c r="U98" s="842" t="s">
        <v>356</v>
      </c>
      <c r="V98" s="836">
        <v>46006</v>
      </c>
      <c r="W98" s="836">
        <v>46006</v>
      </c>
      <c r="X98" s="836">
        <v>46265</v>
      </c>
      <c r="Y98" s="882">
        <v>0.71232876712328763</v>
      </c>
      <c r="Z98" s="838">
        <f t="shared" ca="1" si="3"/>
        <v>29</v>
      </c>
      <c r="AA98" s="839" t="s">
        <v>600</v>
      </c>
      <c r="AB98" s="883">
        <v>21388.5</v>
      </c>
      <c r="AC98" s="841">
        <v>46204</v>
      </c>
      <c r="AD98" s="842" t="s">
        <v>777</v>
      </c>
      <c r="AE98" s="843" t="str">
        <f ca="1">IF(OR(Z98="",NOT(ISNUMBER(Z98))),"",LOOKUP(Z98,{0,16,21,26,31,36,41,46,51,56,60,66},{"[0-15]","[16-20]","[21-25]","[26-30]","[31-35]","[36-40]","[41-45]","[46-50]","[51-55]","[56-59]","[60-65]","[66-99]"}))</f>
        <v>[26-30]</v>
      </c>
      <c r="AF98" s="839" t="str">
        <f t="shared" si="4"/>
        <v>0-1 years</v>
      </c>
      <c r="AG98" s="839" t="str">
        <f t="shared" ca="1" si="5"/>
        <v>Within 90 Days</v>
      </c>
    </row>
    <row r="99" spans="1:33" x14ac:dyDescent="0.25">
      <c r="A99" s="839">
        <v>30</v>
      </c>
      <c r="B99" s="830">
        <v>202315</v>
      </c>
      <c r="C99" s="847">
        <v>14335</v>
      </c>
      <c r="D99" s="880"/>
      <c r="E99" s="833">
        <f>VLOOKUP(B99,[1]TQT_MASTER!B:O,13,0)</f>
        <v>46055</v>
      </c>
      <c r="F99" s="834" t="str">
        <f>VLOOKUP(B99,[1]TQT_MASTER!B:O,4,0)</f>
        <v>Officer, Communications</v>
      </c>
      <c r="G99" s="834" t="str">
        <f>VLOOKUP(B99,[1]TQT_MASTER!B:O,3,0)</f>
        <v>Officer</v>
      </c>
      <c r="H99" s="834">
        <f>VLOOKUP(B99,[1]TQT_MASTER!B:O,6,0)</f>
        <v>15077</v>
      </c>
      <c r="I99" s="834" t="str">
        <f>VLOOKUP(B99,[1]TQT_MASTER!B:O,5,0)</f>
        <v>Bahaa Khalil Omran</v>
      </c>
      <c r="J99" s="834" t="str">
        <f>VLOOKUP(B99,[1]TQT_MASTER!B:O,7,0)</f>
        <v>TQT - External Communications</v>
      </c>
      <c r="K99" s="834" t="str">
        <f>VLOOKUP(B99,[1]TQT_MASTER!B:O,8,0)</f>
        <v>TQT - Chief Corporate Services Office</v>
      </c>
      <c r="L99" s="834" t="str">
        <f>VLOOKUP(B99,[1]TQT_MASTER!B:O,9,0)</f>
        <v>Human Resources - HRD</v>
      </c>
      <c r="M99" s="834" t="str">
        <f>VLOOKUP(B99,[1]TQT_MASTER!B:O,10,0)</f>
        <v>TRANSCO - External Communications - HRD</v>
      </c>
      <c r="N99" s="835">
        <f>VLOOKUP(B99,[1]TQT_MASTER!B:O,11,0)</f>
        <v>34516</v>
      </c>
      <c r="O99" s="833">
        <f>VLOOKUP(B99,[1]TQT_MASTER!B:O,14,0)</f>
        <v>46389</v>
      </c>
      <c r="P99" s="842" t="s">
        <v>611</v>
      </c>
      <c r="Q99" s="834" t="s">
        <v>846</v>
      </c>
      <c r="R99" s="842" t="s">
        <v>612</v>
      </c>
      <c r="S99" s="842" t="s">
        <v>616</v>
      </c>
      <c r="T99" s="839"/>
      <c r="U99" s="842" t="s">
        <v>309</v>
      </c>
      <c r="V99" s="836">
        <v>46055</v>
      </c>
      <c r="W99" s="836">
        <v>46055</v>
      </c>
      <c r="X99" s="836">
        <v>46265</v>
      </c>
      <c r="Y99" s="882">
        <v>0.57808219178082187</v>
      </c>
      <c r="Z99" s="838">
        <f t="shared" ca="1" si="3"/>
        <v>32</v>
      </c>
      <c r="AA99" s="839" t="s">
        <v>600</v>
      </c>
      <c r="AB99" s="883">
        <v>16138.5</v>
      </c>
      <c r="AC99" s="841">
        <v>46204</v>
      </c>
      <c r="AD99" s="842" t="s">
        <v>777</v>
      </c>
      <c r="AE99" s="843" t="str">
        <f ca="1">IF(OR(Z99="",NOT(ISNUMBER(Z99))),"",LOOKUP(Z99,{0,16,21,26,31,36,41,46,51,56,60,66},{"[0-15]","[16-20]","[21-25]","[26-30]","[31-35]","[36-40]","[41-45]","[46-50]","[51-55]","[56-59]","[60-65]","[66-99]"}))</f>
        <v>[31-35]</v>
      </c>
      <c r="AF99" s="839" t="str">
        <f t="shared" si="4"/>
        <v>0-1 years</v>
      </c>
      <c r="AG99" s="839" t="str">
        <f t="shared" ca="1" si="5"/>
        <v>Over 90 Days</v>
      </c>
    </row>
    <row r="100" spans="1:33" x14ac:dyDescent="0.25">
      <c r="A100" s="839">
        <v>31</v>
      </c>
      <c r="B100" s="830">
        <v>202372</v>
      </c>
      <c r="C100" s="831">
        <v>202372</v>
      </c>
      <c r="D100" s="880"/>
      <c r="E100" s="833">
        <f>VLOOKUP(B100,[1]TQT_MASTER!B:O,13,0)</f>
        <v>46083</v>
      </c>
      <c r="F100" s="834" t="str">
        <f>VLOOKUP(B100,[1]TQT_MASTER!B:O,4,0)</f>
        <v>Associate, Graphic Design</v>
      </c>
      <c r="G100" s="834" t="str">
        <f>VLOOKUP(B100,[1]TQT_MASTER!B:O,3,0)</f>
        <v>Associate</v>
      </c>
      <c r="H100" s="834">
        <f>VLOOKUP(B100,[1]TQT_MASTER!B:O,6,0)</f>
        <v>15077</v>
      </c>
      <c r="I100" s="834" t="str">
        <f>VLOOKUP(B100,[1]TQT_MASTER!B:O,5,0)</f>
        <v>Bahaa Khalil Omran</v>
      </c>
      <c r="J100" s="834" t="str">
        <f>VLOOKUP(B100,[1]TQT_MASTER!B:O,7,0)</f>
        <v>TQT - Corporate Communications</v>
      </c>
      <c r="K100" s="834" t="str">
        <f>VLOOKUP(B100,[1]TQT_MASTER!B:O,8,0)</f>
        <v>TQT - Chief Corporate Services Office</v>
      </c>
      <c r="L100" s="834" t="str">
        <f>VLOOKUP(B100,[1]TQT_MASTER!B:O,9,0)</f>
        <v>Human Resources - HRD</v>
      </c>
      <c r="M100" s="834" t="str">
        <f>VLOOKUP(B100,[1]TQT_MASTER!B:O,10,0)</f>
        <v>Corporate Communications</v>
      </c>
      <c r="N100" s="835">
        <f>VLOOKUP(B100,[1]TQT_MASTER!B:O,11,0)</f>
        <v>35936</v>
      </c>
      <c r="O100" s="833">
        <f>VLOOKUP(B100,[1]TQT_MASTER!B:O,14,0)</f>
        <v>46447</v>
      </c>
      <c r="P100" s="842" t="s">
        <v>611</v>
      </c>
      <c r="Q100" s="834" t="s">
        <v>846</v>
      </c>
      <c r="R100" s="842" t="s">
        <v>612</v>
      </c>
      <c r="S100" s="842" t="s">
        <v>616</v>
      </c>
      <c r="T100" s="839"/>
      <c r="U100" s="842" t="s">
        <v>356</v>
      </c>
      <c r="V100" s="836">
        <v>46083</v>
      </c>
      <c r="W100" s="836">
        <v>46083</v>
      </c>
      <c r="X100" s="836">
        <v>46265</v>
      </c>
      <c r="Y100" s="882">
        <v>0.50136986301369868</v>
      </c>
      <c r="Z100" s="838">
        <f t="shared" ca="1" si="3"/>
        <v>28</v>
      </c>
      <c r="AA100" s="839" t="s">
        <v>600</v>
      </c>
      <c r="AB100" s="883">
        <v>16138.5</v>
      </c>
      <c r="AC100" s="841">
        <v>46204</v>
      </c>
      <c r="AD100" s="842" t="s">
        <v>777</v>
      </c>
      <c r="AE100" s="843" t="str">
        <f ca="1">IF(OR(Z100="",NOT(ISNUMBER(Z100))),"",LOOKUP(Z100,{0,16,21,26,31,36,41,46,51,56,60,66},{"[0-15]","[16-20]","[21-25]","[26-30]","[31-35]","[36-40]","[41-45]","[46-50]","[51-55]","[56-59]","[60-65]","[66-99]"}))</f>
        <v>[26-30]</v>
      </c>
      <c r="AF100" s="839" t="str">
        <f t="shared" si="4"/>
        <v>0-1 years</v>
      </c>
      <c r="AG100" s="839" t="str">
        <f t="shared" ca="1" si="5"/>
        <v>Over 90 Days</v>
      </c>
    </row>
    <row r="101" spans="1:33" x14ac:dyDescent="0.25">
      <c r="A101" s="839">
        <v>32</v>
      </c>
      <c r="B101" s="830">
        <v>202645</v>
      </c>
      <c r="C101" s="831">
        <v>202645</v>
      </c>
      <c r="D101" s="880"/>
      <c r="E101" s="833">
        <f>VLOOKUP(B101,[1]TQT_MASTER!B:O,13,0)</f>
        <v>46103</v>
      </c>
      <c r="F101" s="834" t="str">
        <f>VLOOKUP(B101,[1]TQT_MASTER!B:O,4,0)</f>
        <v>Engineer, Contract</v>
      </c>
      <c r="G101" s="834" t="str">
        <f>VLOOKUP(B101,[1]TQT_MASTER!B:O,3,0)</f>
        <v>Engineer</v>
      </c>
      <c r="H101" s="834">
        <f>VLOOKUP(B101,[1]TQT_MASTER!B:O,6,0)</f>
        <v>12214</v>
      </c>
      <c r="I101" s="834" t="str">
        <f>VLOOKUP(B101,[1]TQT_MASTER!B:O,5,0)</f>
        <v>Mahmood Abdulmunaim Saed</v>
      </c>
      <c r="J101" s="834" t="str">
        <f>VLOOKUP(B101,[1]TQT_MASTER!B:O,7,0)</f>
        <v>TQT - Supply Chain</v>
      </c>
      <c r="K101" s="834" t="str">
        <f>VLOOKUP(B101,[1]TQT_MASTER!B:O,8,0)</f>
        <v>TQT - Chief Financial Office</v>
      </c>
      <c r="L101" s="834" t="str">
        <f>VLOOKUP(B101,[1]TQT_MASTER!B:O,9,0)</f>
        <v>TQT - Supply Chain</v>
      </c>
      <c r="M101" s="834" t="e">
        <f>VLOOKUP(B101,[1]TQT_MASTER!B:O,10,0)</f>
        <v>#REF!</v>
      </c>
      <c r="N101" s="835">
        <f>VLOOKUP(B101,[1]TQT_MASTER!B:O,11,0)</f>
        <v>32325</v>
      </c>
      <c r="O101" s="833">
        <f>VLOOKUP(B101,[1]TQT_MASTER!B:O,14,0)</f>
        <v>46467</v>
      </c>
      <c r="P101" s="842" t="s">
        <v>620</v>
      </c>
      <c r="Q101" s="834" t="s">
        <v>846</v>
      </c>
      <c r="R101" s="842"/>
      <c r="S101" s="842"/>
      <c r="T101" s="839"/>
      <c r="U101" s="842" t="s">
        <v>333</v>
      </c>
      <c r="V101" s="836">
        <v>46104</v>
      </c>
      <c r="W101" s="836">
        <v>46104</v>
      </c>
      <c r="X101" s="836">
        <v>46265</v>
      </c>
      <c r="Y101" s="882">
        <v>0.44383561643835617</v>
      </c>
      <c r="Z101" s="838">
        <f t="shared" ca="1" si="3"/>
        <v>38</v>
      </c>
      <c r="AA101" s="839" t="s">
        <v>600</v>
      </c>
      <c r="AB101" s="883">
        <v>35038.5</v>
      </c>
      <c r="AC101" s="841">
        <v>46204</v>
      </c>
      <c r="AD101" s="842" t="s">
        <v>777</v>
      </c>
      <c r="AE101" s="843" t="str">
        <f ca="1">IF(OR(Z101="",NOT(ISNUMBER(Z101))),"",LOOKUP(Z101,{0,16,21,26,31,36,41,46,51,56,60,66},{"[0-15]","[16-20]","[21-25]","[26-30]","[31-35]","[36-40]","[41-45]","[46-50]","[51-55]","[56-59]","[60-65]","[66-99]"}))</f>
        <v>[36-40]</v>
      </c>
      <c r="AF101" s="839" t="str">
        <f t="shared" si="4"/>
        <v>0-1 years</v>
      </c>
      <c r="AG101" s="839" t="str">
        <f t="shared" ca="1" si="5"/>
        <v>Over 90 Days</v>
      </c>
    </row>
    <row r="102" spans="1:33" x14ac:dyDescent="0.25">
      <c r="A102" s="839">
        <v>33</v>
      </c>
      <c r="B102" s="830">
        <v>203053</v>
      </c>
      <c r="C102" s="831">
        <v>203053</v>
      </c>
      <c r="D102" s="880"/>
      <c r="E102" s="833">
        <f>VLOOKUP(B102,[1]TQT_MASTER!B:O,13,0)</f>
        <v>46149</v>
      </c>
      <c r="F102" s="834" t="str">
        <f>VLOOKUP(B102,[1]TQT_MASTER!B:O,4,0)</f>
        <v>Sr Associate HR Projects</v>
      </c>
      <c r="G102" s="834" t="str">
        <f>VLOOKUP(B102,[1]TQT_MASTER!B:O,3,0)</f>
        <v>Sr Associate</v>
      </c>
      <c r="H102" s="834" t="e">
        <f>VLOOKUP(B102,[1]TQT_MASTER!B:O,6,0)</f>
        <v>#REF!</v>
      </c>
      <c r="I102" s="834" t="str">
        <f>VLOOKUP(B102,[1]TQT_MASTER!B:O,5,0)</f>
        <v>Bader Alhammadi</v>
      </c>
      <c r="J102" s="834" t="e">
        <f>VLOOKUP(B102,[1]TQT_MASTER!B:O,7,0)</f>
        <v>#REF!</v>
      </c>
      <c r="K102" s="834" t="str">
        <f>VLOOKUP(B102,[1]TQT_MASTER!B:O,8,0)</f>
        <v>TQT - Chief Corporate Services Office</v>
      </c>
      <c r="L102" s="834" t="str">
        <f>VLOOKUP(B102,[1]TQT_MASTER!B:O,9,0)</f>
        <v>Human Resources - HRD</v>
      </c>
      <c r="M102" s="834" t="e">
        <f>VLOOKUP(B102,[1]TQT_MASTER!B:O,10,0)</f>
        <v>#REF!</v>
      </c>
      <c r="N102" s="835">
        <f>VLOOKUP(B102,[1]TQT_MASTER!B:O,11,0)</f>
        <v>31815</v>
      </c>
      <c r="O102" s="833">
        <f>VLOOKUP(B102,[1]TQT_MASTER!B:O,14,0)</f>
        <v>46513</v>
      </c>
      <c r="P102" s="834" t="s">
        <v>620</v>
      </c>
      <c r="Q102" s="834" t="s">
        <v>846</v>
      </c>
      <c r="R102" s="842"/>
      <c r="S102" s="842"/>
      <c r="T102" s="839"/>
      <c r="U102" s="842" t="s">
        <v>650</v>
      </c>
      <c r="V102" s="836">
        <v>46155</v>
      </c>
      <c r="W102" s="836"/>
      <c r="X102" s="836">
        <f>EDATE(V102,36)</f>
        <v>47251</v>
      </c>
      <c r="Y102" s="882">
        <v>2.7397260273972603E-3</v>
      </c>
      <c r="Z102" s="838">
        <f t="shared" ca="1" si="3"/>
        <v>39</v>
      </c>
      <c r="AA102" s="839" t="s">
        <v>600</v>
      </c>
      <c r="AB102" s="883">
        <v>37138.5</v>
      </c>
      <c r="AC102" s="841">
        <v>46204</v>
      </c>
      <c r="AD102" s="842" t="s">
        <v>777</v>
      </c>
      <c r="AE102" s="843" t="str">
        <f ca="1">IF(OR(Z102="",NOT(ISNUMBER(Z102))),"",LOOKUP(Z102,{0,16,21,26,31,36,41,46,51,56,60,66},{"[0-15]","[16-20]","[21-25]","[26-30]","[31-35]","[36-40]","[41-45]","[46-50]","[51-55]","[56-59]","[60-65]","[66-99]"}))</f>
        <v>[36-40]</v>
      </c>
      <c r="AF102" s="839" t="str">
        <f t="shared" si="4"/>
        <v>3+ years</v>
      </c>
      <c r="AG102" s="839" t="str">
        <f t="shared" ca="1" si="5"/>
        <v>Over 90 Days</v>
      </c>
    </row>
    <row r="103" spans="1:33" x14ac:dyDescent="0.25">
      <c r="A103" s="839">
        <v>34</v>
      </c>
      <c r="B103" s="830">
        <v>202805</v>
      </c>
      <c r="C103" s="831">
        <v>202805</v>
      </c>
      <c r="D103" s="880"/>
      <c r="E103" s="833">
        <f>VLOOKUP(B103,[1]TQT_MASTER!B:O,13,0)</f>
        <v>46132</v>
      </c>
      <c r="F103" s="834" t="str">
        <f>VLOOKUP(B103,[1]TQT_MASTER!B:O,4,0)</f>
        <v>CEO Advisor</v>
      </c>
      <c r="G103" s="834" t="str">
        <f>VLOOKUP(B103,[1]TQT_MASTER!B:O,3,0)</f>
        <v>Advisor</v>
      </c>
      <c r="H103" s="834">
        <v>12759</v>
      </c>
      <c r="I103" s="834" t="s">
        <v>954</v>
      </c>
      <c r="J103" s="834" t="e">
        <f>VLOOKUP(B103,[1]TQT_MASTER!B:O,7,0)</f>
        <v>#REF!</v>
      </c>
      <c r="K103" s="834" t="str">
        <f>VLOOKUP(B103,[1]TQT_MASTER!B:O,8,0)</f>
        <v>TQT - Chief Executive Office</v>
      </c>
      <c r="L103" s="834" t="e">
        <f>VLOOKUP(B103,[1]TQT_MASTER!B:O,9,0)</f>
        <v>#REF!</v>
      </c>
      <c r="M103" s="834" t="e">
        <f>VLOOKUP(B103,[1]TQT_MASTER!B:O,10,0)</f>
        <v>#REF!</v>
      </c>
      <c r="N103" s="884">
        <v>22892</v>
      </c>
      <c r="O103" s="885">
        <v>46496</v>
      </c>
      <c r="P103" s="834" t="s">
        <v>611</v>
      </c>
      <c r="Q103" s="834" t="s">
        <v>846</v>
      </c>
      <c r="R103" s="842"/>
      <c r="S103" s="842"/>
      <c r="T103" s="839"/>
      <c r="U103" s="842" t="s">
        <v>650</v>
      </c>
      <c r="V103" s="836">
        <v>46132</v>
      </c>
      <c r="W103" s="836"/>
      <c r="X103" s="836">
        <f>EDATE(V103,36)</f>
        <v>47228</v>
      </c>
      <c r="Y103" s="882">
        <v>2.7397260273972603E-3</v>
      </c>
      <c r="Z103" s="838">
        <f t="shared" ca="1" si="3"/>
        <v>64</v>
      </c>
      <c r="AA103" s="839" t="s">
        <v>600</v>
      </c>
      <c r="AB103" s="883">
        <v>40288.5</v>
      </c>
      <c r="AC103" s="841">
        <v>46204</v>
      </c>
      <c r="AD103" s="842" t="s">
        <v>777</v>
      </c>
      <c r="AE103" s="843" t="str">
        <f ca="1">IF(OR(Z103="",NOT(ISNUMBER(Z103))),"",LOOKUP(Z103,{0,16,21,26,31,36,41,46,51,56,60,66},{"[0-15]","[16-20]","[21-25]","[26-30]","[31-35]","[36-40]","[41-45]","[46-50]","[51-55]","[56-59]","[60-65]","[66-99]"}))</f>
        <v>[60-65]</v>
      </c>
      <c r="AF103" s="839" t="str">
        <f t="shared" si="4"/>
        <v>3+ years</v>
      </c>
      <c r="AG103" s="839" t="str">
        <f t="shared" ca="1" si="5"/>
        <v>Over 90 Days</v>
      </c>
    </row>
    <row r="104" spans="1:33" ht="15.75" thickBot="1" x14ac:dyDescent="0.3">
      <c r="A104" s="886">
        <v>35</v>
      </c>
      <c r="B104" s="851">
        <v>203281</v>
      </c>
      <c r="C104" s="851"/>
      <c r="D104" s="852"/>
      <c r="E104" s="887">
        <f>VLOOKUP(B104,[1]TQT_MASTER!B:O,13,0)</f>
        <v>46244</v>
      </c>
      <c r="F104" s="854" t="str">
        <f>VLOOKUP(B104,[1]TQT_MASTER!B:O,4,0)</f>
        <v>Sr Associate Branding &amp; Internal Communication</v>
      </c>
      <c r="G104" s="854" t="str">
        <f>VLOOKUP(B104,[1]TQT_MASTER!B:O,3,0)</f>
        <v>Sr Associate</v>
      </c>
      <c r="H104" s="854" t="e">
        <f>VLOOKUP(B104,[1]TQT_MASTER!B:O,6,0)</f>
        <v>#REF!</v>
      </c>
      <c r="I104" s="854" t="s">
        <v>955</v>
      </c>
      <c r="J104" s="854" t="e">
        <f>VLOOKUP(B104,[1]TQT_MASTER!B:O,7,0)</f>
        <v>#REF!</v>
      </c>
      <c r="K104" s="854" t="str">
        <f>VLOOKUP(B104,[1]TQT_MASTER!B:O,8,0)</f>
        <v>TQT - Chief Corporate Services Office</v>
      </c>
      <c r="L104" s="854" t="str">
        <f>VLOOKUP(B104,[1]TQT_MASTER!B:O,9,0)</f>
        <v>Human Resources - HRD</v>
      </c>
      <c r="M104" s="854" t="str">
        <f>VLOOKUP(B104,[1]TQT_MASTER!B:O,10,0)</f>
        <v>Corporate Communications</v>
      </c>
      <c r="N104" s="855">
        <v>32051</v>
      </c>
      <c r="O104" s="856">
        <v>46295</v>
      </c>
      <c r="P104" s="854" t="s">
        <v>611</v>
      </c>
      <c r="Q104" s="854" t="s">
        <v>846</v>
      </c>
      <c r="R104" s="857"/>
      <c r="S104" s="857"/>
      <c r="T104" s="858"/>
      <c r="U104" s="854"/>
      <c r="V104" s="859">
        <v>46211</v>
      </c>
      <c r="W104" s="860"/>
      <c r="X104" s="859">
        <v>46295</v>
      </c>
      <c r="Y104" s="861"/>
      <c r="Z104" s="862">
        <f t="shared" ca="1" si="3"/>
        <v>38</v>
      </c>
      <c r="AA104" s="858" t="s">
        <v>600</v>
      </c>
      <c r="AB104" s="863">
        <v>32500</v>
      </c>
      <c r="AC104" s="864">
        <v>46204</v>
      </c>
      <c r="AD104" s="857" t="s">
        <v>777</v>
      </c>
      <c r="AE104" s="843" t="str">
        <f ca="1">IF(OR(Z104="",NOT(ISNUMBER(Z104))),"",LOOKUP(Z104,{0,16,21,26,31,36,41,46,51,56,60,66},{"[0-15]","[16-20]","[21-25]","[26-30]","[31-35]","[36-40]","[41-45]","[46-50]","[51-55]","[56-59]","[60-65]","[66-99]"}))</f>
        <v>[36-40]</v>
      </c>
      <c r="AF104" s="839" t="str">
        <f t="shared" si="4"/>
        <v>0-1 years</v>
      </c>
      <c r="AG104" s="839" t="str">
        <f t="shared" ca="1" si="5"/>
        <v>Within 30 Days</v>
      </c>
    </row>
    <row r="105" spans="1:33" ht="15.75" thickTop="1" x14ac:dyDescent="0.25">
      <c r="A105" s="875">
        <v>1</v>
      </c>
      <c r="B105" s="866" t="s">
        <v>526</v>
      </c>
      <c r="C105" s="875" t="s">
        <v>300</v>
      </c>
      <c r="D105" s="888"/>
      <c r="E105" s="869">
        <f>VLOOKUP(B105,[1]TQT_MASTER!B:O,13,0)</f>
        <v>44566</v>
      </c>
      <c r="F105" s="870" t="str">
        <f>VLOOKUP(B105,[1]TQT_MASTER!B:O,4,0)</f>
        <v>Engineer, Water Asset Performance</v>
      </c>
      <c r="G105" s="870" t="str">
        <f>VLOOKUP(B105,[1]TQT_MASTER!B:O,3,0)</f>
        <v>Engineer</v>
      </c>
      <c r="H105" s="870">
        <f>VLOOKUP(B105,[1]TQT_MASTER!B:O,6,0)</f>
        <v>200662</v>
      </c>
      <c r="I105" s="870" t="str">
        <f>VLOOKUP(B105,[1]TQT_MASTER!B:O,5,0)</f>
        <v>Benjamin Redwood</v>
      </c>
      <c r="J105" s="870" t="str">
        <f>VLOOKUP(B105,[1]TQT_MASTER!B:O,7,0)</f>
        <v>TQT - Asset Management</v>
      </c>
      <c r="K105" s="870" t="str">
        <f>VLOOKUP(B105,[1]TQT_MASTER!B:O,8,0)</f>
        <v>TQT - Chief Operating Office</v>
      </c>
      <c r="L105" s="870" t="str">
        <f>VLOOKUP(B105,[1]TQT_MASTER!B:O,9,0)</f>
        <v>Asset Management - COO</v>
      </c>
      <c r="M105" s="870" t="str">
        <f>VLOOKUP(B105,[1]TQT_MASTER!B:O,10,0)</f>
        <v>TRANSCO - Water Asset Strategy &amp; Performance - COO</v>
      </c>
      <c r="N105" s="871">
        <f>VLOOKUP(B105,[1]TQT_MASTER!B:O,11,0)</f>
        <v>22312</v>
      </c>
      <c r="O105" s="869">
        <f>VLOOKUP(B105,[1]TQT_MASTER!B:O,14,0)</f>
        <v>46387</v>
      </c>
      <c r="P105" s="878" t="s">
        <v>611</v>
      </c>
      <c r="Q105" s="870" t="s">
        <v>846</v>
      </c>
      <c r="R105" s="878" t="s">
        <v>612</v>
      </c>
      <c r="S105" s="878"/>
      <c r="T105" s="875" t="s">
        <v>304</v>
      </c>
      <c r="U105" s="878" t="s">
        <v>305</v>
      </c>
      <c r="V105" s="872">
        <v>44566</v>
      </c>
      <c r="W105" s="872">
        <v>45170</v>
      </c>
      <c r="X105" s="872">
        <v>46265</v>
      </c>
      <c r="Y105" s="889">
        <v>3.0027397260273974</v>
      </c>
      <c r="Z105" s="874">
        <f t="shared" ca="1" si="3"/>
        <v>65</v>
      </c>
      <c r="AA105" s="875" t="s">
        <v>600</v>
      </c>
      <c r="AB105" s="890">
        <v>33988.5</v>
      </c>
      <c r="AC105" s="877">
        <v>46235</v>
      </c>
      <c r="AD105" s="878" t="s">
        <v>777</v>
      </c>
      <c r="AE105" s="843" t="str">
        <f ca="1">IF(OR(Z105="",NOT(ISNUMBER(Z105))),"",LOOKUP(Z105,{0,16,21,26,31,36,41,46,51,56,60,66},{"[0-15]","[16-20]","[21-25]","[26-30]","[31-35]","[36-40]","[41-45]","[46-50]","[51-55]","[56-59]","[60-65]","[66-99]"}))</f>
        <v>[60-65]</v>
      </c>
      <c r="AF105" s="839" t="str">
        <f t="shared" si="4"/>
        <v>3+ years</v>
      </c>
      <c r="AG105" s="839" t="str">
        <f t="shared" ca="1" si="5"/>
        <v>Over 90 Days</v>
      </c>
    </row>
    <row r="106" spans="1:33" x14ac:dyDescent="0.25">
      <c r="A106" s="839">
        <v>2</v>
      </c>
      <c r="B106" s="830" t="s">
        <v>537</v>
      </c>
      <c r="C106" s="839" t="s">
        <v>306</v>
      </c>
      <c r="D106" s="880"/>
      <c r="E106" s="833">
        <f>VLOOKUP(B106,[1]TQT_MASTER!B:O,13,0)</f>
        <v>44571</v>
      </c>
      <c r="F106" s="834" t="str">
        <f>VLOOKUP(B106,[1]TQT_MASTER!B:O,4,0)</f>
        <v>Technical Advisor</v>
      </c>
      <c r="G106" s="834" t="str">
        <f>VLOOKUP(B106,[1]TQT_MASTER!B:O,3,0)</f>
        <v>Advisor</v>
      </c>
      <c r="H106" s="834">
        <f>VLOOKUP(B106,[1]TQT_MASTER!B:O,6,0)</f>
        <v>10924</v>
      </c>
      <c r="I106" s="834" t="str">
        <f>VLOOKUP(B106,[1]TQT_MASTER!B:O,5,0)</f>
        <v>Bruce</v>
      </c>
      <c r="J106" s="834" t="str">
        <f>VLOOKUP(B106,[1]TQT_MASTER!B:O,7,0)</f>
        <v>TQT - Chief Operating Office</v>
      </c>
      <c r="K106" s="834" t="str">
        <f>VLOOKUP(B106,[1]TQT_MASTER!B:O,8,0)</f>
        <v>TQT - Chief Operating Office</v>
      </c>
      <c r="L106" s="834" t="str">
        <f>VLOOKUP(B106,[1]TQT_MASTER!B:O,9,0)</f>
        <v>Asset Management - COO</v>
      </c>
      <c r="M106" s="834" t="str">
        <f>VLOOKUP(B106,[1]TQT_MASTER!B:O,10,0)</f>
        <v>TRANSCO - Power Asset Management - COO</v>
      </c>
      <c r="N106" s="835">
        <f>VLOOKUP(B106,[1]TQT_MASTER!B:O,11,0)</f>
        <v>21098</v>
      </c>
      <c r="O106" s="833">
        <f>VLOOKUP(B106,[1]TQT_MASTER!B:O,14,0)</f>
        <v>46387</v>
      </c>
      <c r="P106" s="842" t="s">
        <v>611</v>
      </c>
      <c r="Q106" s="834" t="s">
        <v>846</v>
      </c>
      <c r="R106" s="842" t="s">
        <v>612</v>
      </c>
      <c r="S106" s="842" t="s">
        <v>616</v>
      </c>
      <c r="T106" s="839" t="s">
        <v>304</v>
      </c>
      <c r="U106" s="842" t="s">
        <v>309</v>
      </c>
      <c r="V106" s="836">
        <v>44571</v>
      </c>
      <c r="W106" s="836">
        <v>45170</v>
      </c>
      <c r="X106" s="836">
        <v>46265</v>
      </c>
      <c r="Y106" s="882">
        <v>3.0027397260273974</v>
      </c>
      <c r="Z106" s="838">
        <f t="shared" ca="1" si="3"/>
        <v>68</v>
      </c>
      <c r="AA106" s="839" t="s">
        <v>600</v>
      </c>
      <c r="AB106" s="883">
        <v>55116.6</v>
      </c>
      <c r="AC106" s="841">
        <v>46235</v>
      </c>
      <c r="AD106" s="842" t="s">
        <v>777</v>
      </c>
      <c r="AE106" s="843" t="str">
        <f ca="1">IF(OR(Z106="",NOT(ISNUMBER(Z106))),"",LOOKUP(Z106,{0,16,21,26,31,36,41,46,51,56,60,66},{"[0-15]","[16-20]","[21-25]","[26-30]","[31-35]","[36-40]","[41-45]","[46-50]","[51-55]","[56-59]","[60-65]","[66-99]"}))</f>
        <v>[66-99]</v>
      </c>
      <c r="AF106" s="839" t="str">
        <f t="shared" si="4"/>
        <v>3+ years</v>
      </c>
      <c r="AG106" s="839" t="str">
        <f t="shared" ca="1" si="5"/>
        <v>Over 90 Days</v>
      </c>
    </row>
    <row r="107" spans="1:33" x14ac:dyDescent="0.25">
      <c r="A107" s="839">
        <v>3</v>
      </c>
      <c r="B107" s="830" t="s">
        <v>310</v>
      </c>
      <c r="C107" s="839" t="s">
        <v>310</v>
      </c>
      <c r="D107" s="880"/>
      <c r="E107" s="844">
        <v>44571</v>
      </c>
      <c r="F107" s="834" t="s">
        <v>312</v>
      </c>
      <c r="G107" s="834" t="s">
        <v>312</v>
      </c>
      <c r="H107" s="834"/>
      <c r="I107" s="834"/>
      <c r="J107" s="845"/>
      <c r="K107" s="845" t="s">
        <v>905</v>
      </c>
      <c r="L107" s="834"/>
      <c r="M107" s="834"/>
      <c r="N107" s="835">
        <v>20821</v>
      </c>
      <c r="O107" s="833">
        <v>46203</v>
      </c>
      <c r="P107" s="842" t="s">
        <v>611</v>
      </c>
      <c r="Q107" s="834" t="s">
        <v>846</v>
      </c>
      <c r="R107" s="842" t="s">
        <v>612</v>
      </c>
      <c r="S107" s="842"/>
      <c r="T107" s="839" t="s">
        <v>304</v>
      </c>
      <c r="U107" s="842" t="s">
        <v>305</v>
      </c>
      <c r="V107" s="836">
        <v>44571</v>
      </c>
      <c r="W107" s="836">
        <v>46203</v>
      </c>
      <c r="X107" s="836">
        <v>46265</v>
      </c>
      <c r="Y107" s="882">
        <v>3.0027397260273974</v>
      </c>
      <c r="Z107" s="838">
        <f t="shared" ca="1" si="3"/>
        <v>69</v>
      </c>
      <c r="AA107" s="839" t="s">
        <v>600</v>
      </c>
      <c r="AB107" s="883">
        <v>45390.45</v>
      </c>
      <c r="AC107" s="841">
        <v>46235</v>
      </c>
      <c r="AD107" s="842" t="s">
        <v>928</v>
      </c>
      <c r="AE107" s="843" t="str">
        <f ca="1">IF(OR(Z107="",NOT(ISNUMBER(Z107))),"",LOOKUP(Z107,{0,16,21,26,31,36,41,46,51,56,60,66},{"[0-15]","[16-20]","[21-25]","[26-30]","[31-35]","[36-40]","[41-45]","[46-50]","[51-55]","[56-59]","[60-65]","[66-99]"}))</f>
        <v>[66-99]</v>
      </c>
      <c r="AF107" s="839" t="str">
        <f t="shared" si="4"/>
        <v>3+ years</v>
      </c>
      <c r="AG107" s="839" t="str">
        <f t="shared" ca="1" si="5"/>
        <v>Expired</v>
      </c>
    </row>
    <row r="108" spans="1:33" x14ac:dyDescent="0.25">
      <c r="A108" s="839">
        <v>4</v>
      </c>
      <c r="B108" s="830" t="s">
        <v>527</v>
      </c>
      <c r="C108" s="839" t="s">
        <v>313</v>
      </c>
      <c r="D108" s="880"/>
      <c r="E108" s="833">
        <f>VLOOKUP(B108,[1]TQT_MASTER!B:O,13,0)</f>
        <v>44571</v>
      </c>
      <c r="F108" s="834" t="str">
        <f>VLOOKUP(B108,[1]TQT_MASTER!B:O,4,0)</f>
        <v>Sr. Engineer, Infrastructure Coordination</v>
      </c>
      <c r="G108" s="834" t="str">
        <f>VLOOKUP(B108,[1]TQT_MASTER!B:O,3,0)</f>
        <v>Senior Engineer</v>
      </c>
      <c r="H108" s="834">
        <f>VLOOKUP(B108,[1]TQT_MASTER!B:O,6,0)</f>
        <v>11810</v>
      </c>
      <c r="I108" s="834" t="str">
        <f>VLOOKUP(B108,[1]TQT_MASTER!B:O,5,0)</f>
        <v>YOUSIF ABDUL RAHMAN AHMED MOHAMMED ALMARZOUQI</v>
      </c>
      <c r="J108" s="834" t="str">
        <f>VLOOKUP(B108,[1]TQT_MASTER!B:O,7,0)</f>
        <v>TQT - Asset Management</v>
      </c>
      <c r="K108" s="834" t="str">
        <f>VLOOKUP(B108,[1]TQT_MASTER!B:O,8,0)</f>
        <v>TQT - Chief Operating Office</v>
      </c>
      <c r="L108" s="834" t="str">
        <f>VLOOKUP(B108,[1]TQT_MASTER!B:O,9,0)</f>
        <v>Asset Management - COO</v>
      </c>
      <c r="M108" s="834" t="str">
        <f>VLOOKUP(B108,[1]TQT_MASTER!B:O,10,0)</f>
        <v>TRANSCO - Infrastructure Coordination &amp; Services - COO</v>
      </c>
      <c r="N108" s="835">
        <f>VLOOKUP(B108,[1]TQT_MASTER!B:O,11,0)</f>
        <v>21283</v>
      </c>
      <c r="O108" s="833">
        <f>VLOOKUP(B108,[1]TQT_MASTER!B:O,14,0)</f>
        <v>46387</v>
      </c>
      <c r="P108" s="842" t="s">
        <v>611</v>
      </c>
      <c r="Q108" s="834" t="s">
        <v>846</v>
      </c>
      <c r="R108" s="842" t="s">
        <v>612</v>
      </c>
      <c r="S108" s="842"/>
      <c r="T108" s="839" t="s">
        <v>304</v>
      </c>
      <c r="U108" s="842" t="s">
        <v>316</v>
      </c>
      <c r="V108" s="836">
        <v>44571</v>
      </c>
      <c r="W108" s="836">
        <v>45170</v>
      </c>
      <c r="X108" s="836">
        <v>46265</v>
      </c>
      <c r="Y108" s="882">
        <v>3.0027397260273974</v>
      </c>
      <c r="Z108" s="838">
        <f t="shared" ca="1" si="3"/>
        <v>68</v>
      </c>
      <c r="AA108" s="839" t="s">
        <v>600</v>
      </c>
      <c r="AB108" s="883">
        <v>47355</v>
      </c>
      <c r="AC108" s="841">
        <v>46235</v>
      </c>
      <c r="AD108" s="842" t="s">
        <v>777</v>
      </c>
      <c r="AE108" s="843" t="str">
        <f ca="1">IF(OR(Z108="",NOT(ISNUMBER(Z108))),"",LOOKUP(Z108,{0,16,21,26,31,36,41,46,51,56,60,66},{"[0-15]","[16-20]","[21-25]","[26-30]","[31-35]","[36-40]","[41-45]","[46-50]","[51-55]","[56-59]","[60-65]","[66-99]"}))</f>
        <v>[66-99]</v>
      </c>
      <c r="AF108" s="839" t="str">
        <f t="shared" si="4"/>
        <v>3+ years</v>
      </c>
      <c r="AG108" s="839" t="str">
        <f t="shared" ca="1" si="5"/>
        <v>Over 90 Days</v>
      </c>
    </row>
    <row r="109" spans="1:33" x14ac:dyDescent="0.25">
      <c r="A109" s="839">
        <v>5</v>
      </c>
      <c r="B109" s="830" t="s">
        <v>536</v>
      </c>
      <c r="C109" s="839" t="s">
        <v>317</v>
      </c>
      <c r="D109" s="880"/>
      <c r="E109" s="833">
        <f>VLOOKUP(B109,[1]TQT_MASTER!B:O,13,0)</f>
        <v>44571</v>
      </c>
      <c r="F109" s="834" t="str">
        <f>VLOOKUP(B109,[1]TQT_MASTER!B:O,4,0)</f>
        <v>Sr. Technician, Surveying</v>
      </c>
      <c r="G109" s="834" t="str">
        <f>VLOOKUP(B109,[1]TQT_MASTER!B:O,3,0)</f>
        <v>Senior Technician</v>
      </c>
      <c r="H109" s="834">
        <f>VLOOKUP(B109,[1]TQT_MASTER!B:O,6,0)</f>
        <v>11810</v>
      </c>
      <c r="I109" s="834" t="str">
        <f>VLOOKUP(B109,[1]TQT_MASTER!B:O,5,0)</f>
        <v>YOUSIF ABDUL RAHMAN AHMED MOHAMMED ALMARZOUQI</v>
      </c>
      <c r="J109" s="834" t="str">
        <f>VLOOKUP(B109,[1]TQT_MASTER!B:O,7,0)</f>
        <v>TQT - Asset Management</v>
      </c>
      <c r="K109" s="834" t="str">
        <f>VLOOKUP(B109,[1]TQT_MASTER!B:O,8,0)</f>
        <v>TQT - Chief Operating Office</v>
      </c>
      <c r="L109" s="834" t="str">
        <f>VLOOKUP(B109,[1]TQT_MASTER!B:O,9,0)</f>
        <v>Asset Management - COO</v>
      </c>
      <c r="M109" s="834" t="str">
        <f>VLOOKUP(B109,[1]TQT_MASTER!B:O,10,0)</f>
        <v>TRANSCO - Infrastructure Coordination &amp; Services - COO</v>
      </c>
      <c r="N109" s="835">
        <f>VLOOKUP(B109,[1]TQT_MASTER!B:O,11,0)</f>
        <v>22277</v>
      </c>
      <c r="O109" s="833">
        <f>VLOOKUP(B109,[1]TQT_MASTER!B:O,14,0)</f>
        <v>46387</v>
      </c>
      <c r="P109" s="842" t="s">
        <v>611</v>
      </c>
      <c r="Q109" s="834" t="s">
        <v>846</v>
      </c>
      <c r="R109" s="842" t="s">
        <v>612</v>
      </c>
      <c r="S109" s="842" t="s">
        <v>616</v>
      </c>
      <c r="T109" s="839" t="s">
        <v>304</v>
      </c>
      <c r="U109" s="842" t="s">
        <v>309</v>
      </c>
      <c r="V109" s="836">
        <v>44571</v>
      </c>
      <c r="W109" s="836">
        <v>45170</v>
      </c>
      <c r="X109" s="836">
        <v>46265</v>
      </c>
      <c r="Y109" s="882">
        <v>3.0027397260273974</v>
      </c>
      <c r="Z109" s="838">
        <f t="shared" ca="1" si="3"/>
        <v>65</v>
      </c>
      <c r="AA109" s="839" t="s">
        <v>600</v>
      </c>
      <c r="AB109" s="883">
        <v>21750.75</v>
      </c>
      <c r="AC109" s="841">
        <v>46235</v>
      </c>
      <c r="AD109" s="842" t="s">
        <v>777</v>
      </c>
      <c r="AE109" s="843" t="str">
        <f ca="1">IF(OR(Z109="",NOT(ISNUMBER(Z109))),"",LOOKUP(Z109,{0,16,21,26,31,36,41,46,51,56,60,66},{"[0-15]","[16-20]","[21-25]","[26-30]","[31-35]","[36-40]","[41-45]","[46-50]","[51-55]","[56-59]","[60-65]","[66-99]"}))</f>
        <v>[60-65]</v>
      </c>
      <c r="AF109" s="839" t="str">
        <f t="shared" si="4"/>
        <v>3+ years</v>
      </c>
      <c r="AG109" s="839" t="str">
        <f t="shared" ca="1" si="5"/>
        <v>Over 90 Days</v>
      </c>
    </row>
    <row r="110" spans="1:33" x14ac:dyDescent="0.25">
      <c r="A110" s="839">
        <v>6</v>
      </c>
      <c r="B110" s="830" t="s">
        <v>531</v>
      </c>
      <c r="C110" s="839" t="s">
        <v>323</v>
      </c>
      <c r="D110" s="880"/>
      <c r="E110" s="833">
        <f>VLOOKUP(B110,[1]TQT_MASTER!B:O,13,0)</f>
        <v>44571</v>
      </c>
      <c r="F110" s="834" t="str">
        <f>VLOOKUP(B110,[1]TQT_MASTER!B:O,4,0)</f>
        <v>Sr. Associate, Inventory</v>
      </c>
      <c r="G110" s="834" t="str">
        <f>VLOOKUP(B110,[1]TQT_MASTER!B:O,3,0)</f>
        <v>Senior Associate</v>
      </c>
      <c r="H110" s="834">
        <f>VLOOKUP(B110,[1]TQT_MASTER!B:O,6,0)</f>
        <v>11888</v>
      </c>
      <c r="I110" s="834" t="str">
        <f>VLOOKUP(B110,[1]TQT_MASTER!B:O,5,0)</f>
        <v>MOHAMED ALI MOHAMED A. FAISAL ALSHEHHI</v>
      </c>
      <c r="J110" s="834" t="str">
        <f>VLOOKUP(B110,[1]TQT_MASTER!B:O,7,0)</f>
        <v>TQT - Supply Chain</v>
      </c>
      <c r="K110" s="834" t="str">
        <f>VLOOKUP(B110,[1]TQT_MASTER!B:O,8,0)</f>
        <v>TQT - Chief Financial Office</v>
      </c>
      <c r="L110" s="834" t="str">
        <f>VLOOKUP(B110,[1]TQT_MASTER!B:O,9,0)</f>
        <v>Supply Chain - PSS</v>
      </c>
      <c r="M110" s="834" t="str">
        <f>VLOOKUP(B110,[1]TQT_MASTER!B:O,10,0)</f>
        <v>TRANSCO - Inventory Management - PSS</v>
      </c>
      <c r="N110" s="835">
        <f>VLOOKUP(B110,[1]TQT_MASTER!B:O,11,0)</f>
        <v>24080</v>
      </c>
      <c r="O110" s="833">
        <f>VLOOKUP(B110,[1]TQT_MASTER!B:O,14,0)</f>
        <v>46387</v>
      </c>
      <c r="P110" s="842" t="s">
        <v>611</v>
      </c>
      <c r="Q110" s="834" t="s">
        <v>846</v>
      </c>
      <c r="R110" s="842" t="s">
        <v>612</v>
      </c>
      <c r="S110" s="842" t="s">
        <v>619</v>
      </c>
      <c r="T110" s="839" t="s">
        <v>304</v>
      </c>
      <c r="U110" s="842" t="s">
        <v>305</v>
      </c>
      <c r="V110" s="836">
        <v>44571</v>
      </c>
      <c r="W110" s="836">
        <v>45170</v>
      </c>
      <c r="X110" s="836">
        <v>46265</v>
      </c>
      <c r="Y110" s="882">
        <v>3.0027397260273974</v>
      </c>
      <c r="Z110" s="838">
        <f t="shared" ca="1" si="3"/>
        <v>60</v>
      </c>
      <c r="AA110" s="839" t="s">
        <v>600</v>
      </c>
      <c r="AB110" s="883">
        <v>40461.75</v>
      </c>
      <c r="AC110" s="841">
        <v>46235</v>
      </c>
      <c r="AD110" s="842" t="s">
        <v>777</v>
      </c>
      <c r="AE110" s="843" t="str">
        <f ca="1">IF(OR(Z110="",NOT(ISNUMBER(Z110))),"",LOOKUP(Z110,{0,16,21,26,31,36,41,46,51,56,60,66},{"[0-15]","[16-20]","[21-25]","[26-30]","[31-35]","[36-40]","[41-45]","[46-50]","[51-55]","[56-59]","[60-65]","[66-99]"}))</f>
        <v>[60-65]</v>
      </c>
      <c r="AF110" s="839" t="str">
        <f t="shared" si="4"/>
        <v>3+ years</v>
      </c>
      <c r="AG110" s="839" t="str">
        <f t="shared" ca="1" si="5"/>
        <v>Over 90 Days</v>
      </c>
    </row>
    <row r="111" spans="1:33" x14ac:dyDescent="0.25">
      <c r="A111" s="839">
        <v>7</v>
      </c>
      <c r="B111" s="830" t="s">
        <v>530</v>
      </c>
      <c r="C111" s="839" t="s">
        <v>326</v>
      </c>
      <c r="D111" s="880"/>
      <c r="E111" s="833">
        <f>VLOOKUP(B111,[1]TQT_MASTER!B:O,13,0)</f>
        <v>44571</v>
      </c>
      <c r="F111" s="834" t="str">
        <f>VLOOKUP(B111,[1]TQT_MASTER!B:O,4,0)</f>
        <v>Clerk, Driver</v>
      </c>
      <c r="G111" s="834" t="str">
        <f>VLOOKUP(B111,[1]TQT_MASTER!B:O,3,0)</f>
        <v>Clerk</v>
      </c>
      <c r="H111" s="834">
        <f>VLOOKUP(B111,[1]TQT_MASTER!B:O,6,0)</f>
        <v>11969</v>
      </c>
      <c r="I111" s="834" t="str">
        <f>VLOOKUP(B111,[1]TQT_MASTER!B:O,5,0)</f>
        <v>AHMED NASSER MOHAMMED NASSER AL SENANI</v>
      </c>
      <c r="J111" s="834" t="str">
        <f>VLOOKUP(B111,[1]TQT_MASTER!B:O,7,0)</f>
        <v>TQT - Support Services</v>
      </c>
      <c r="K111" s="834" t="str">
        <f>VLOOKUP(B111,[1]TQT_MASTER!B:O,8,0)</f>
        <v>TQT - Chief Corporate Services Office</v>
      </c>
      <c r="L111" s="834" t="str">
        <f>VLOOKUP(B111,[1]TQT_MASTER!B:O,9,0)</f>
        <v>Shared Services - PSS</v>
      </c>
      <c r="M111" s="834" t="str">
        <f>VLOOKUP(B111,[1]TQT_MASTER!B:O,10,0)</f>
        <v>TRANSCO - Transport - PSS</v>
      </c>
      <c r="N111" s="835">
        <f>VLOOKUP(B111,[1]TQT_MASTER!B:O,11,0)</f>
        <v>28284</v>
      </c>
      <c r="O111" s="833">
        <f>VLOOKUP(B111,[1]TQT_MASTER!B:O,14,0)</f>
        <v>46387</v>
      </c>
      <c r="P111" s="842" t="s">
        <v>611</v>
      </c>
      <c r="Q111" s="834" t="s">
        <v>846</v>
      </c>
      <c r="R111" s="842" t="s">
        <v>612</v>
      </c>
      <c r="S111" s="842" t="s">
        <v>621</v>
      </c>
      <c r="T111" s="839" t="s">
        <v>304</v>
      </c>
      <c r="U111" s="842" t="s">
        <v>329</v>
      </c>
      <c r="V111" s="836">
        <v>44571</v>
      </c>
      <c r="W111" s="836">
        <v>45170</v>
      </c>
      <c r="X111" s="836">
        <v>46265</v>
      </c>
      <c r="Y111" s="882">
        <v>3.0027397260273974</v>
      </c>
      <c r="Z111" s="838">
        <f t="shared" ca="1" si="3"/>
        <v>49</v>
      </c>
      <c r="AA111" s="839" t="s">
        <v>600</v>
      </c>
      <c r="AB111" s="883">
        <v>5587.7955000000002</v>
      </c>
      <c r="AC111" s="841">
        <v>46235</v>
      </c>
      <c r="AD111" s="842" t="s">
        <v>777</v>
      </c>
      <c r="AE111" s="843" t="str">
        <f ca="1">IF(OR(Z111="",NOT(ISNUMBER(Z111))),"",LOOKUP(Z111,{0,16,21,26,31,36,41,46,51,56,60,66},{"[0-15]","[16-20]","[21-25]","[26-30]","[31-35]","[36-40]","[41-45]","[46-50]","[51-55]","[56-59]","[60-65]","[66-99]"}))</f>
        <v>[46-50]</v>
      </c>
      <c r="AF111" s="839" t="str">
        <f t="shared" si="4"/>
        <v>3+ years</v>
      </c>
      <c r="AG111" s="839" t="str">
        <f t="shared" ca="1" si="5"/>
        <v>Over 90 Days</v>
      </c>
    </row>
    <row r="112" spans="1:33" x14ac:dyDescent="0.25">
      <c r="A112" s="839">
        <v>8</v>
      </c>
      <c r="B112" s="830" t="s">
        <v>524</v>
      </c>
      <c r="C112" s="839" t="s">
        <v>330</v>
      </c>
      <c r="D112" s="880"/>
      <c r="E112" s="833">
        <f>VLOOKUP(B112,[1]TQT_MASTER!B:O,13,0)</f>
        <v>44566</v>
      </c>
      <c r="F112" s="834" t="str">
        <f>VLOOKUP(B112,[1]TQT_MASTER!B:O,4,0)</f>
        <v>Assistant, Management</v>
      </c>
      <c r="G112" s="834" t="str">
        <f>VLOOKUP(B112,[1]TQT_MASTER!B:O,3,0)</f>
        <v>Assistant</v>
      </c>
      <c r="H112" s="834">
        <f>VLOOKUP(B112,[1]TQT_MASTER!B:O,6,0)</f>
        <v>11566</v>
      </c>
      <c r="I112" s="834" t="str">
        <f>VLOOKUP(B112,[1]TQT_MASTER!B:O,5,0)</f>
        <v>PAUL ANDREW ROBERTS</v>
      </c>
      <c r="J112" s="834" t="str">
        <f>VLOOKUP(B112,[1]TQT_MASTER!B:O,7,0)</f>
        <v>TQT - Safety &amp; Risk Management</v>
      </c>
      <c r="K112" s="834" t="str">
        <f>VLOOKUP(B112,[1]TQT_MASTER!B:O,8,0)</f>
        <v>TQT - Chief Executive Office</v>
      </c>
      <c r="L112" s="834" t="str">
        <f>VLOOKUP(B112,[1]TQT_MASTER!B:O,9,0)</f>
        <v>HSEQ</v>
      </c>
      <c r="M112" s="834" t="str">
        <f>VLOOKUP(B112,[1]TQT_MASTER!B:O,10,0)</f>
        <v>TRANSCO - HSEQ - SRM</v>
      </c>
      <c r="N112" s="835">
        <f>VLOOKUP(B112,[1]TQT_MASTER!B:O,11,0)</f>
        <v>33248</v>
      </c>
      <c r="O112" s="833">
        <f>VLOOKUP(B112,[1]TQT_MASTER!B:O,14,0)</f>
        <v>46387</v>
      </c>
      <c r="P112" s="842" t="s">
        <v>611</v>
      </c>
      <c r="Q112" s="834" t="s">
        <v>846</v>
      </c>
      <c r="R112" s="842" t="s">
        <v>612</v>
      </c>
      <c r="S112" s="842" t="s">
        <v>621</v>
      </c>
      <c r="T112" s="839" t="s">
        <v>304</v>
      </c>
      <c r="U112" s="842" t="s">
        <v>333</v>
      </c>
      <c r="V112" s="836">
        <v>44566</v>
      </c>
      <c r="W112" s="836">
        <v>45170</v>
      </c>
      <c r="X112" s="836">
        <v>46265</v>
      </c>
      <c r="Y112" s="882">
        <v>3.0027397260273974</v>
      </c>
      <c r="Z112" s="838">
        <f t="shared" ca="1" si="3"/>
        <v>35</v>
      </c>
      <c r="AA112" s="839" t="s">
        <v>600</v>
      </c>
      <c r="AB112" s="883">
        <v>12988.5</v>
      </c>
      <c r="AC112" s="841">
        <v>46235</v>
      </c>
      <c r="AD112" s="842" t="s">
        <v>777</v>
      </c>
      <c r="AE112" s="843" t="str">
        <f ca="1">IF(OR(Z112="",NOT(ISNUMBER(Z112))),"",LOOKUP(Z112,{0,16,21,26,31,36,41,46,51,56,60,66},{"[0-15]","[16-20]","[21-25]","[26-30]","[31-35]","[36-40]","[41-45]","[46-50]","[51-55]","[56-59]","[60-65]","[66-99]"}))</f>
        <v>[31-35]</v>
      </c>
      <c r="AF112" s="839" t="str">
        <f t="shared" si="4"/>
        <v>3+ years</v>
      </c>
      <c r="AG112" s="839" t="str">
        <f t="shared" ca="1" si="5"/>
        <v>Over 90 Days</v>
      </c>
    </row>
    <row r="113" spans="1:33" x14ac:dyDescent="0.25">
      <c r="A113" s="839">
        <v>9</v>
      </c>
      <c r="B113" s="830" t="s">
        <v>529</v>
      </c>
      <c r="C113" s="839" t="s">
        <v>334</v>
      </c>
      <c r="D113" s="880"/>
      <c r="E113" s="833">
        <f>VLOOKUP(B113,[1]TQT_MASTER!B:O,13,0)</f>
        <v>44566</v>
      </c>
      <c r="F113" s="834" t="str">
        <f>VLOOKUP(B113,[1]TQT_MASTER!B:O,4,0)</f>
        <v>Advisor, Technical</v>
      </c>
      <c r="G113" s="834" t="str">
        <f>VLOOKUP(B113,[1]TQT_MASTER!B:O,3,0)</f>
        <v>Advisor</v>
      </c>
      <c r="H113" s="834">
        <f>VLOOKUP(B113,[1]TQT_MASTER!B:O,6,0)</f>
        <v>12759</v>
      </c>
      <c r="I113" s="834" t="str">
        <f>VLOOKUP(B113,[1]TQT_MASTER!B:O,5,0)</f>
        <v>Afif Saif Nasser Harhara Alyafei</v>
      </c>
      <c r="J113" s="834" t="str">
        <f>VLOOKUP(B113,[1]TQT_MASTER!B:O,7,0)</f>
        <v>TQT - Chief Executive Office</v>
      </c>
      <c r="K113" s="834" t="str">
        <f>VLOOKUP(B113,[1]TQT_MASTER!B:O,8,0)</f>
        <v>TQT - Chief Executive Office</v>
      </c>
      <c r="L113" s="834" t="str">
        <f>VLOOKUP(B113,[1]TQT_MASTER!B:O,9,0)</f>
        <v>CEO</v>
      </c>
      <c r="M113" s="834" t="str">
        <f>VLOOKUP(B113,[1]TQT_MASTER!B:O,10,0)</f>
        <v>TRANSCO - CEO</v>
      </c>
      <c r="N113" s="835">
        <f>VLOOKUP(B113,[1]TQT_MASTER!B:O,11,0)</f>
        <v>24289</v>
      </c>
      <c r="O113" s="833">
        <f>VLOOKUP(B113,[1]TQT_MASTER!B:O,14,0)</f>
        <v>46387</v>
      </c>
      <c r="P113" s="842" t="s">
        <v>620</v>
      </c>
      <c r="Q113" s="834" t="s">
        <v>846</v>
      </c>
      <c r="R113" s="842"/>
      <c r="S113" s="842"/>
      <c r="T113" s="839" t="s">
        <v>336</v>
      </c>
      <c r="U113" s="842" t="s">
        <v>337</v>
      </c>
      <c r="V113" s="836">
        <v>44566</v>
      </c>
      <c r="W113" s="836">
        <v>45170</v>
      </c>
      <c r="X113" s="836">
        <v>46265</v>
      </c>
      <c r="Y113" s="882">
        <v>3.0027397260273974</v>
      </c>
      <c r="Z113" s="838">
        <f t="shared" ca="1" si="3"/>
        <v>60</v>
      </c>
      <c r="AA113" s="839" t="s">
        <v>600</v>
      </c>
      <c r="AB113" s="883">
        <v>69688.5</v>
      </c>
      <c r="AC113" s="841">
        <v>46235</v>
      </c>
      <c r="AD113" s="842" t="s">
        <v>777</v>
      </c>
      <c r="AE113" s="843" t="str">
        <f ca="1">IF(OR(Z113="",NOT(ISNUMBER(Z113))),"",LOOKUP(Z113,{0,16,21,26,31,36,41,46,51,56,60,66},{"[0-15]","[16-20]","[21-25]","[26-30]","[31-35]","[36-40]","[41-45]","[46-50]","[51-55]","[56-59]","[60-65]","[66-99]"}))</f>
        <v>[60-65]</v>
      </c>
      <c r="AF113" s="839" t="str">
        <f t="shared" si="4"/>
        <v>3+ years</v>
      </c>
      <c r="AG113" s="839" t="str">
        <f t="shared" ca="1" si="5"/>
        <v>Over 90 Days</v>
      </c>
    </row>
    <row r="114" spans="1:33" x14ac:dyDescent="0.25">
      <c r="A114" s="839">
        <v>10</v>
      </c>
      <c r="B114" s="830" t="s">
        <v>523</v>
      </c>
      <c r="C114" s="839" t="s">
        <v>338</v>
      </c>
      <c r="D114" s="880"/>
      <c r="E114" s="833">
        <f>VLOOKUP(B114,[1]TQT_MASTER!B:O,13,0)</f>
        <v>44571</v>
      </c>
      <c r="F114" s="834" t="str">
        <f>VLOOKUP(B114,[1]TQT_MASTER!B:O,4,0)</f>
        <v>Clerk, Stores</v>
      </c>
      <c r="G114" s="834" t="str">
        <f>VLOOKUP(B114,[1]TQT_MASTER!B:O,3,0)</f>
        <v>Clerk</v>
      </c>
      <c r="H114" s="834">
        <f>VLOOKUP(B114,[1]TQT_MASTER!B:O,6,0)</f>
        <v>12667</v>
      </c>
      <c r="I114" s="834" t="str">
        <f>VLOOKUP(B114,[1]TQT_MASTER!B:O,5,0)</f>
        <v>Eid Abdulla Sidiqi Alhammadi</v>
      </c>
      <c r="J114" s="834" t="str">
        <f>VLOOKUP(B114,[1]TQT_MASTER!B:O,7,0)</f>
        <v>TQT - Financial Operations &amp; Internal Controls</v>
      </c>
      <c r="K114" s="834" t="str">
        <f>VLOOKUP(B114,[1]TQT_MASTER!B:O,8,0)</f>
        <v>TQT - Chief Financial Office</v>
      </c>
      <c r="L114" s="834" t="str">
        <f>VLOOKUP(B114,[1]TQT_MASTER!B:O,9,0)</f>
        <v>Finance - FIN</v>
      </c>
      <c r="M114" s="834" t="str">
        <f>VLOOKUP(B114,[1]TQT_MASTER!B:O,10,0)</f>
        <v>TRANSCO - Financial Operations - FIN</v>
      </c>
      <c r="N114" s="835">
        <f>VLOOKUP(B114,[1]TQT_MASTER!B:O,11,0)</f>
        <v>26910</v>
      </c>
      <c r="O114" s="833">
        <f>VLOOKUP(B114,[1]TQT_MASTER!B:O,14,0)</f>
        <v>46387</v>
      </c>
      <c r="P114" s="842" t="s">
        <v>620</v>
      </c>
      <c r="Q114" s="834" t="s">
        <v>846</v>
      </c>
      <c r="R114" s="842"/>
      <c r="S114" s="842"/>
      <c r="T114" s="839" t="s">
        <v>304</v>
      </c>
      <c r="U114" s="842" t="s">
        <v>305</v>
      </c>
      <c r="V114" s="836">
        <v>44571</v>
      </c>
      <c r="W114" s="836">
        <v>45170</v>
      </c>
      <c r="X114" s="836">
        <v>46265</v>
      </c>
      <c r="Y114" s="882">
        <v>3.0027397260273974</v>
      </c>
      <c r="Z114" s="838">
        <f t="shared" ca="1" si="3"/>
        <v>53</v>
      </c>
      <c r="AA114" s="839" t="s">
        <v>600</v>
      </c>
      <c r="AB114" s="883">
        <v>6688.5</v>
      </c>
      <c r="AC114" s="841">
        <v>46235</v>
      </c>
      <c r="AD114" s="842" t="s">
        <v>777</v>
      </c>
      <c r="AE114" s="843" t="str">
        <f ca="1">IF(OR(Z114="",NOT(ISNUMBER(Z114))),"",LOOKUP(Z114,{0,16,21,26,31,36,41,46,51,56,60,66},{"[0-15]","[16-20]","[21-25]","[26-30]","[31-35]","[36-40]","[41-45]","[46-50]","[51-55]","[56-59]","[60-65]","[66-99]"}))</f>
        <v>[51-55]</v>
      </c>
      <c r="AF114" s="839" t="str">
        <f t="shared" si="4"/>
        <v>3+ years</v>
      </c>
      <c r="AG114" s="839" t="str">
        <f t="shared" ca="1" si="5"/>
        <v>Over 90 Days</v>
      </c>
    </row>
    <row r="115" spans="1:33" x14ac:dyDescent="0.25">
      <c r="A115" s="839">
        <v>11</v>
      </c>
      <c r="B115" s="830" t="s">
        <v>522</v>
      </c>
      <c r="C115" s="839" t="s">
        <v>341</v>
      </c>
      <c r="D115" s="880"/>
      <c r="E115" s="833">
        <f>VLOOKUP(B115,[1]TQT_MASTER!B:O,13,0)</f>
        <v>44571</v>
      </c>
      <c r="F115" s="834" t="str">
        <f>VLOOKUP(B115,[1]TQT_MASTER!B:O,4,0)</f>
        <v>Associate, Accounts Payable Accounting</v>
      </c>
      <c r="G115" s="834" t="str">
        <f>VLOOKUP(B115,[1]TQT_MASTER!B:O,3,0)</f>
        <v>Associate</v>
      </c>
      <c r="H115" s="834">
        <f>VLOOKUP(B115,[1]TQT_MASTER!B:O,6,0)</f>
        <v>12667</v>
      </c>
      <c r="I115" s="834" t="str">
        <f>VLOOKUP(B115,[1]TQT_MASTER!B:O,5,0)</f>
        <v>Eid Abdulla Sidiqi Alhammadi</v>
      </c>
      <c r="J115" s="834" t="str">
        <f>VLOOKUP(B115,[1]TQT_MASTER!B:O,7,0)</f>
        <v>TQT - Financial Operations &amp; Internal Controls</v>
      </c>
      <c r="K115" s="834" t="str">
        <f>VLOOKUP(B115,[1]TQT_MASTER!B:O,8,0)</f>
        <v>TQT - Chief Financial Office</v>
      </c>
      <c r="L115" s="834" t="str">
        <f>VLOOKUP(B115,[1]TQT_MASTER!B:O,9,0)</f>
        <v>Finance - FIN</v>
      </c>
      <c r="M115" s="834" t="str">
        <f>VLOOKUP(B115,[1]TQT_MASTER!B:O,10,0)</f>
        <v>TRANSCO - Financial Operations - FIN</v>
      </c>
      <c r="N115" s="835">
        <f>VLOOKUP(B115,[1]TQT_MASTER!B:O,11,0)</f>
        <v>22996</v>
      </c>
      <c r="O115" s="833">
        <f>VLOOKUP(B115,[1]TQT_MASTER!B:O,14,0)</f>
        <v>46387</v>
      </c>
      <c r="P115" s="842" t="s">
        <v>611</v>
      </c>
      <c r="Q115" s="834" t="s">
        <v>846</v>
      </c>
      <c r="R115" s="842" t="s">
        <v>612</v>
      </c>
      <c r="S115" s="842" t="s">
        <v>616</v>
      </c>
      <c r="T115" s="839" t="s">
        <v>304</v>
      </c>
      <c r="U115" s="842" t="s">
        <v>316</v>
      </c>
      <c r="V115" s="836">
        <v>44571</v>
      </c>
      <c r="W115" s="836">
        <v>45170</v>
      </c>
      <c r="X115" s="836">
        <v>46265</v>
      </c>
      <c r="Y115" s="882">
        <v>3.0027397260273974</v>
      </c>
      <c r="Z115" s="838">
        <f t="shared" ca="1" si="3"/>
        <v>63</v>
      </c>
      <c r="AA115" s="839" t="s">
        <v>600</v>
      </c>
      <c r="AB115" s="883">
        <v>38811.15</v>
      </c>
      <c r="AC115" s="841">
        <v>46235</v>
      </c>
      <c r="AD115" s="842" t="s">
        <v>777</v>
      </c>
      <c r="AE115" s="843" t="str">
        <f ca="1">IF(OR(Z115="",NOT(ISNUMBER(Z115))),"",LOOKUP(Z115,{0,16,21,26,31,36,41,46,51,56,60,66},{"[0-15]","[16-20]","[21-25]","[26-30]","[31-35]","[36-40]","[41-45]","[46-50]","[51-55]","[56-59]","[60-65]","[66-99]"}))</f>
        <v>[60-65]</v>
      </c>
      <c r="AF115" s="839" t="str">
        <f t="shared" si="4"/>
        <v>3+ years</v>
      </c>
      <c r="AG115" s="839" t="str">
        <f t="shared" ca="1" si="5"/>
        <v>Over 90 Days</v>
      </c>
    </row>
    <row r="116" spans="1:33" x14ac:dyDescent="0.25">
      <c r="A116" s="839">
        <v>12</v>
      </c>
      <c r="B116" s="830" t="s">
        <v>528</v>
      </c>
      <c r="C116" s="839" t="s">
        <v>344</v>
      </c>
      <c r="D116" s="880"/>
      <c r="E116" s="833">
        <f>VLOOKUP(B116,[1]TQT_MASTER!B:O,13,0)</f>
        <v>44606</v>
      </c>
      <c r="F116" s="834" t="str">
        <f>VLOOKUP(B116,[1]TQT_MASTER!B:O,4,0)</f>
        <v>Lead, Automation &amp; Digitalization</v>
      </c>
      <c r="G116" s="834" t="str">
        <f>VLOOKUP(B116,[1]TQT_MASTER!B:O,3,0)</f>
        <v>Lead</v>
      </c>
      <c r="H116" s="834">
        <f>VLOOKUP(B116,[1]TQT_MASTER!B:O,6,0)</f>
        <v>11996</v>
      </c>
      <c r="I116" s="834" t="str">
        <f>VLOOKUP(B116,[1]TQT_MASTER!B:O,5,0)</f>
        <v>Ramakrishna Subramanian</v>
      </c>
      <c r="J116" s="834" t="str">
        <f>VLOOKUP(B116,[1]TQT_MASTER!B:O,7,0)</f>
        <v>TQT - Chief Executive Office</v>
      </c>
      <c r="K116" s="834" t="str">
        <f>VLOOKUP(B116,[1]TQT_MASTER!B:O,8,0)</f>
        <v>TQT - Chief Executive Office</v>
      </c>
      <c r="L116" s="834" t="str">
        <f>VLOOKUP(B116,[1]TQT_MASTER!B:O,9,0)</f>
        <v>CEO</v>
      </c>
      <c r="M116" s="834" t="str">
        <f>VLOOKUP(B116,[1]TQT_MASTER!B:O,10,0)</f>
        <v>TRANSCO - Operations - COO</v>
      </c>
      <c r="N116" s="835">
        <f>VLOOKUP(B116,[1]TQT_MASTER!B:O,11,0)</f>
        <v>21847</v>
      </c>
      <c r="O116" s="833">
        <f>VLOOKUP(B116,[1]TQT_MASTER!B:O,14,0)</f>
        <v>46387</v>
      </c>
      <c r="P116" s="842" t="s">
        <v>611</v>
      </c>
      <c r="Q116" s="834" t="s">
        <v>846</v>
      </c>
      <c r="R116" s="842" t="s">
        <v>612</v>
      </c>
      <c r="S116" s="842"/>
      <c r="T116" s="839" t="s">
        <v>304</v>
      </c>
      <c r="U116" s="842" t="s">
        <v>333</v>
      </c>
      <c r="V116" s="836">
        <v>44608</v>
      </c>
      <c r="W116" s="836">
        <v>45170</v>
      </c>
      <c r="X116" s="836">
        <v>46265</v>
      </c>
      <c r="Y116" s="882">
        <v>3.0027397260273974</v>
      </c>
      <c r="Z116" s="838">
        <f t="shared" ca="1" si="3"/>
        <v>66</v>
      </c>
      <c r="AA116" s="839" t="s">
        <v>600</v>
      </c>
      <c r="AB116" s="883">
        <v>45013.5</v>
      </c>
      <c r="AC116" s="841">
        <v>46235</v>
      </c>
      <c r="AD116" s="842" t="s">
        <v>777</v>
      </c>
      <c r="AE116" s="843" t="str">
        <f ca="1">IF(OR(Z116="",NOT(ISNUMBER(Z116))),"",LOOKUP(Z116,{0,16,21,26,31,36,41,46,51,56,60,66},{"[0-15]","[16-20]","[21-25]","[26-30]","[31-35]","[36-40]","[41-45]","[46-50]","[51-55]","[56-59]","[60-65]","[66-99]"}))</f>
        <v>[66-99]</v>
      </c>
      <c r="AF116" s="839" t="str">
        <f t="shared" si="4"/>
        <v>3+ years</v>
      </c>
      <c r="AG116" s="839" t="str">
        <f t="shared" ca="1" si="5"/>
        <v>Over 90 Days</v>
      </c>
    </row>
    <row r="117" spans="1:33" x14ac:dyDescent="0.25">
      <c r="A117" s="839">
        <v>13</v>
      </c>
      <c r="B117" s="830" t="s">
        <v>539</v>
      </c>
      <c r="C117" s="839" t="s">
        <v>347</v>
      </c>
      <c r="D117" s="880"/>
      <c r="E117" s="833">
        <f>VLOOKUP(B117,[1]TQT_MASTER!B:O,13,0)</f>
        <v>44816</v>
      </c>
      <c r="F117" s="834" t="str">
        <f>VLOOKUP(B117,[1]TQT_MASTER!B:O,4,0)</f>
        <v>Engineer, CMMS Data Quality Governance</v>
      </c>
      <c r="G117" s="834" t="str">
        <f>VLOOKUP(B117,[1]TQT_MASTER!B:O,3,0)</f>
        <v>Engineer</v>
      </c>
      <c r="H117" s="834">
        <f>VLOOKUP(B117,[1]TQT_MASTER!B:O,6,0)</f>
        <v>12713</v>
      </c>
      <c r="I117" s="834" t="str">
        <f>VLOOKUP(B117,[1]TQT_MASTER!B:O,5,0)</f>
        <v>Ahmed Mohamed Abdulla ALWahedi</v>
      </c>
      <c r="J117" s="834" t="str">
        <f>VLOOKUP(B117,[1]TQT_MASTER!B:O,7,0)</f>
        <v>TQT - Asset Management</v>
      </c>
      <c r="K117" s="834" t="str">
        <f>VLOOKUP(B117,[1]TQT_MASTER!B:O,8,0)</f>
        <v>TQT - Chief Operating Office</v>
      </c>
      <c r="L117" s="834" t="str">
        <f>VLOOKUP(B117,[1]TQT_MASTER!B:O,9,0)</f>
        <v>Asset Management - COO</v>
      </c>
      <c r="M117" s="834" t="str">
        <f>VLOOKUP(B117,[1]TQT_MASTER!B:O,10,0)</f>
        <v>TRANSCO - Asset Information - COO</v>
      </c>
      <c r="N117" s="835">
        <f>VLOOKUP(B117,[1]TQT_MASTER!B:O,11,0)</f>
        <v>26032</v>
      </c>
      <c r="O117" s="833">
        <f>VLOOKUP(B117,[1]TQT_MASTER!B:O,14,0)</f>
        <v>46578</v>
      </c>
      <c r="P117" s="842" t="s">
        <v>620</v>
      </c>
      <c r="Q117" s="834" t="s">
        <v>846</v>
      </c>
      <c r="R117" s="842"/>
      <c r="S117" s="842"/>
      <c r="T117" s="839" t="s">
        <v>304</v>
      </c>
      <c r="U117" s="842" t="s">
        <v>333</v>
      </c>
      <c r="V117" s="836">
        <v>44816</v>
      </c>
      <c r="W117" s="836">
        <v>45170</v>
      </c>
      <c r="X117" s="836">
        <v>46265</v>
      </c>
      <c r="Y117" s="882">
        <v>3.0027397260273974</v>
      </c>
      <c r="Z117" s="838">
        <f t="shared" ca="1" si="3"/>
        <v>55</v>
      </c>
      <c r="AA117" s="839" t="s">
        <v>600</v>
      </c>
      <c r="AB117" s="883">
        <v>26638.5</v>
      </c>
      <c r="AC117" s="841">
        <v>46235</v>
      </c>
      <c r="AD117" s="842" t="s">
        <v>777</v>
      </c>
      <c r="AE117" s="843" t="str">
        <f ca="1">IF(OR(Z117="",NOT(ISNUMBER(Z117))),"",LOOKUP(Z117,{0,16,21,26,31,36,41,46,51,56,60,66},{"[0-15]","[16-20]","[21-25]","[26-30]","[31-35]","[36-40]","[41-45]","[46-50]","[51-55]","[56-59]","[60-65]","[66-99]"}))</f>
        <v>[51-55]</v>
      </c>
      <c r="AF117" s="839" t="str">
        <f t="shared" si="4"/>
        <v>3+ years</v>
      </c>
      <c r="AG117" s="839" t="str">
        <f t="shared" ca="1" si="5"/>
        <v>Over 90 Days</v>
      </c>
    </row>
    <row r="118" spans="1:33" x14ac:dyDescent="0.25">
      <c r="A118" s="839">
        <v>14</v>
      </c>
      <c r="B118" s="830" t="s">
        <v>541</v>
      </c>
      <c r="C118" s="839" t="s">
        <v>350</v>
      </c>
      <c r="D118" s="880"/>
      <c r="E118" s="833">
        <f>VLOOKUP(B118,[1]TQT_MASTER!B:O,13,0)</f>
        <v>44809</v>
      </c>
      <c r="F118" s="834" t="str">
        <f>VLOOKUP(B118,[1]TQT_MASTER!B:O,4,0)</f>
        <v>Associate, Graphic Design</v>
      </c>
      <c r="G118" s="834" t="str">
        <f>VLOOKUP(B118,[1]TQT_MASTER!B:O,3,0)</f>
        <v>Associate</v>
      </c>
      <c r="H118" s="834" t="e">
        <f>VLOOKUP(B118,[1]TQT_MASTER!B:O,6,0)</f>
        <v>#REF!</v>
      </c>
      <c r="I118" s="834" t="str">
        <f>VLOOKUP(B118,[1]TQT_MASTER!B:O,5,0)</f>
        <v>Hessa Alemadi</v>
      </c>
      <c r="J118" s="834" t="str">
        <f>VLOOKUP(B118,[1]TQT_MASTER!B:O,7,0)</f>
        <v>TQT - External Communications</v>
      </c>
      <c r="K118" s="834" t="str">
        <f>VLOOKUP(B118,[1]TQT_MASTER!B:O,8,0)</f>
        <v>TQT - Chief Corporate Services Office</v>
      </c>
      <c r="L118" s="834" t="str">
        <f>VLOOKUP(B118,[1]TQT_MASTER!B:O,9,0)</f>
        <v>Human Resources - HRD</v>
      </c>
      <c r="M118" s="834" t="str">
        <f>VLOOKUP(B118,[1]TQT_MASTER!B:O,10,0)</f>
        <v>TRANSCO - External Communications - HRD</v>
      </c>
      <c r="N118" s="835">
        <f>VLOOKUP(B118,[1]TQT_MASTER!B:O,11,0)</f>
        <v>32200</v>
      </c>
      <c r="O118" s="833">
        <f>VLOOKUP(B118,[1]TQT_MASTER!B:O,14,0)</f>
        <v>46269</v>
      </c>
      <c r="P118" s="842" t="s">
        <v>611</v>
      </c>
      <c r="Q118" s="834" t="s">
        <v>846</v>
      </c>
      <c r="R118" s="842" t="s">
        <v>612</v>
      </c>
      <c r="S118" s="842"/>
      <c r="T118" s="839" t="s">
        <v>304</v>
      </c>
      <c r="U118" s="842" t="s">
        <v>333</v>
      </c>
      <c r="V118" s="836">
        <v>44809</v>
      </c>
      <c r="W118" s="836">
        <v>45170</v>
      </c>
      <c r="X118" s="836">
        <v>46265</v>
      </c>
      <c r="Y118" s="882">
        <v>3.0027397260273974</v>
      </c>
      <c r="Z118" s="838">
        <f t="shared" ca="1" si="3"/>
        <v>38</v>
      </c>
      <c r="AA118" s="839" t="s">
        <v>600</v>
      </c>
      <c r="AB118" s="883">
        <v>26638.5</v>
      </c>
      <c r="AC118" s="841">
        <v>46235</v>
      </c>
      <c r="AD118" s="842" t="s">
        <v>777</v>
      </c>
      <c r="AE118" s="843" t="str">
        <f ca="1">IF(OR(Z118="",NOT(ISNUMBER(Z118))),"",LOOKUP(Z118,{0,16,21,26,31,36,41,46,51,56,60,66},{"[0-15]","[16-20]","[21-25]","[26-30]","[31-35]","[36-40]","[41-45]","[46-50]","[51-55]","[56-59]","[60-65]","[66-99]"}))</f>
        <v>[36-40]</v>
      </c>
      <c r="AF118" s="839" t="str">
        <f t="shared" si="4"/>
        <v>3+ years</v>
      </c>
      <c r="AG118" s="839" t="str">
        <f t="shared" ca="1" si="5"/>
        <v>Expired</v>
      </c>
    </row>
    <row r="119" spans="1:33" x14ac:dyDescent="0.25">
      <c r="A119" s="839">
        <v>15</v>
      </c>
      <c r="B119" s="830" t="s">
        <v>533</v>
      </c>
      <c r="C119" s="839" t="s">
        <v>353</v>
      </c>
      <c r="D119" s="880"/>
      <c r="E119" s="833">
        <f>VLOOKUP(B119,[1]TQT_MASTER!B:O,13,0)</f>
        <v>44830</v>
      </c>
      <c r="F119" s="834" t="str">
        <f>VLOOKUP(B119,[1]TQT_MASTER!B:O,4,0)</f>
        <v>Associate, General Ledger Accounting</v>
      </c>
      <c r="G119" s="834" t="str">
        <f>VLOOKUP(B119,[1]TQT_MASTER!B:O,3,0)</f>
        <v>Associate</v>
      </c>
      <c r="H119" s="834">
        <f>VLOOKUP(B119,[1]TQT_MASTER!B:O,6,0)</f>
        <v>12959</v>
      </c>
      <c r="I119" s="834" t="str">
        <f>VLOOKUP(B119,[1]TQT_MASTER!B:O,5,0)</f>
        <v>Jasmine Kooner</v>
      </c>
      <c r="J119" s="834" t="str">
        <f>VLOOKUP(B119,[1]TQT_MASTER!B:O,7,0)</f>
        <v>TQT - Financial Control</v>
      </c>
      <c r="K119" s="834" t="str">
        <f>VLOOKUP(B119,[1]TQT_MASTER!B:O,8,0)</f>
        <v>TQT - Chief Financial Office</v>
      </c>
      <c r="L119" s="834" t="str">
        <f>VLOOKUP(B119,[1]TQT_MASTER!B:O,9,0)</f>
        <v>Finance - FIN</v>
      </c>
      <c r="M119" s="834" t="str">
        <f>VLOOKUP(B119,[1]TQT_MASTER!B:O,10,0)</f>
        <v>TRANSCO - Financial Controlling - FIN</v>
      </c>
      <c r="N119" s="835">
        <f>VLOOKUP(B119,[1]TQT_MASTER!B:O,11,0)</f>
        <v>31575</v>
      </c>
      <c r="O119" s="833">
        <f>VLOOKUP(B119,[1]TQT_MASTER!B:O,14,0)</f>
        <v>46471</v>
      </c>
      <c r="P119" s="842" t="s">
        <v>620</v>
      </c>
      <c r="Q119" s="834" t="s">
        <v>846</v>
      </c>
      <c r="R119" s="842"/>
      <c r="S119" s="842"/>
      <c r="T119" s="839" t="s">
        <v>304</v>
      </c>
      <c r="U119" s="842" t="s">
        <v>356</v>
      </c>
      <c r="V119" s="836">
        <v>44831</v>
      </c>
      <c r="W119" s="836">
        <v>45170</v>
      </c>
      <c r="X119" s="836">
        <v>46265</v>
      </c>
      <c r="Y119" s="882">
        <v>3.0027397260273974</v>
      </c>
      <c r="Z119" s="838">
        <f t="shared" ca="1" si="3"/>
        <v>40</v>
      </c>
      <c r="AA119" s="839" t="s">
        <v>600</v>
      </c>
      <c r="AB119" s="883">
        <v>26638.5</v>
      </c>
      <c r="AC119" s="841">
        <v>46235</v>
      </c>
      <c r="AD119" s="842" t="s">
        <v>777</v>
      </c>
      <c r="AE119" s="843" t="str">
        <f ca="1">IF(OR(Z119="",NOT(ISNUMBER(Z119))),"",LOOKUP(Z119,{0,16,21,26,31,36,41,46,51,56,60,66},{"[0-15]","[16-20]","[21-25]","[26-30]","[31-35]","[36-40]","[41-45]","[46-50]","[51-55]","[56-59]","[60-65]","[66-99]"}))</f>
        <v>[36-40]</v>
      </c>
      <c r="AF119" s="839" t="str">
        <f t="shared" si="4"/>
        <v>3+ years</v>
      </c>
      <c r="AG119" s="839" t="str">
        <f t="shared" ca="1" si="5"/>
        <v>Over 90 Days</v>
      </c>
    </row>
    <row r="120" spans="1:33" x14ac:dyDescent="0.25">
      <c r="A120" s="839">
        <v>16</v>
      </c>
      <c r="B120" s="830" t="s">
        <v>532</v>
      </c>
      <c r="C120" s="839" t="s">
        <v>357</v>
      </c>
      <c r="D120" s="880"/>
      <c r="E120" s="833">
        <f>VLOOKUP(B120,[1]TQT_MASTER!B:O,13,0)</f>
        <v>44970</v>
      </c>
      <c r="F120" s="834" t="str">
        <f>VLOOKUP(B120,[1]TQT_MASTER!B:O,4,0)</f>
        <v>Associate, Talent Acquisition</v>
      </c>
      <c r="G120" s="834" t="str">
        <f>VLOOKUP(B120,[1]TQT_MASTER!B:O,3,0)</f>
        <v>Associate</v>
      </c>
      <c r="H120" s="834">
        <f>VLOOKUP(B120,[1]TQT_MASTER!B:O,6,0)</f>
        <v>15131</v>
      </c>
      <c r="I120" s="834" t="str">
        <f>VLOOKUP(B120,[1]TQT_MASTER!B:O,5,0)</f>
        <v>Abdulrahman Mohammed R AlMane</v>
      </c>
      <c r="J120" s="834" t="str">
        <f>VLOOKUP(B120,[1]TQT_MASTER!B:O,7,0)</f>
        <v>TQT - HR Operations</v>
      </c>
      <c r="K120" s="834" t="str">
        <f>VLOOKUP(B120,[1]TQT_MASTER!B:O,8,0)</f>
        <v>TQT - Chief Corporate Services Office</v>
      </c>
      <c r="L120" s="834" t="str">
        <f>VLOOKUP(B120,[1]TQT_MASTER!B:O,9,0)</f>
        <v>Human Resources - HRD</v>
      </c>
      <c r="M120" s="834" t="str">
        <f>VLOOKUP(B120,[1]TQT_MASTER!B:O,10,0)</f>
        <v>TRANSCO - Talent Acquisition - HRD</v>
      </c>
      <c r="N120" s="835">
        <f>VLOOKUP(B120,[1]TQT_MASTER!B:O,11,0)</f>
        <v>31644</v>
      </c>
      <c r="O120" s="833">
        <f>VLOOKUP(B120,[1]TQT_MASTER!B:O,14,0)</f>
        <v>46429</v>
      </c>
      <c r="P120" s="842" t="s">
        <v>620</v>
      </c>
      <c r="Q120" s="834" t="s">
        <v>846</v>
      </c>
      <c r="R120" s="842"/>
      <c r="S120" s="842"/>
      <c r="T120" s="839" t="s">
        <v>304</v>
      </c>
      <c r="U120" s="842" t="s">
        <v>333</v>
      </c>
      <c r="V120" s="836">
        <v>44970</v>
      </c>
      <c r="W120" s="836">
        <v>45170</v>
      </c>
      <c r="X120" s="836">
        <v>46265</v>
      </c>
      <c r="Y120" s="882">
        <v>3.0027397260273974</v>
      </c>
      <c r="Z120" s="838">
        <f t="shared" ca="1" si="3"/>
        <v>40</v>
      </c>
      <c r="AA120" s="839" t="s">
        <v>600</v>
      </c>
      <c r="AB120" s="883">
        <v>21388.5</v>
      </c>
      <c r="AC120" s="841">
        <v>46235</v>
      </c>
      <c r="AD120" s="842" t="s">
        <v>777</v>
      </c>
      <c r="AE120" s="843" t="str">
        <f ca="1">IF(OR(Z120="",NOT(ISNUMBER(Z120))),"",LOOKUP(Z120,{0,16,21,26,31,36,41,46,51,56,60,66},{"[0-15]","[16-20]","[21-25]","[26-30]","[31-35]","[36-40]","[41-45]","[46-50]","[51-55]","[56-59]","[60-65]","[66-99]"}))</f>
        <v>[36-40]</v>
      </c>
      <c r="AF120" s="839" t="str">
        <f t="shared" si="4"/>
        <v>3+ years</v>
      </c>
      <c r="AG120" s="839" t="str">
        <f t="shared" ca="1" si="5"/>
        <v>Over 90 Days</v>
      </c>
    </row>
    <row r="121" spans="1:33" x14ac:dyDescent="0.25">
      <c r="A121" s="839">
        <v>17</v>
      </c>
      <c r="B121" s="830" t="s">
        <v>540</v>
      </c>
      <c r="C121" s="839" t="s">
        <v>360</v>
      </c>
      <c r="D121" s="880"/>
      <c r="E121" s="833">
        <f>VLOOKUP(B121,[1]TQT_MASTER!B:O,13,0)</f>
        <v>45152</v>
      </c>
      <c r="F121" s="834" t="str">
        <f>VLOOKUP(B121,[1]TQT_MASTER!B:O,4,0)</f>
        <v>Executive Assistant, Corporate Services Office</v>
      </c>
      <c r="G121" s="834" t="str">
        <f>VLOOKUP(B121,[1]TQT_MASTER!B:O,3,0)</f>
        <v>Assistant</v>
      </c>
      <c r="H121" s="834">
        <f>VLOOKUP(B121,[1]TQT_MASTER!B:O,6,0)</f>
        <v>12780</v>
      </c>
      <c r="I121" s="834" t="str">
        <f>VLOOKUP(B121,[1]TQT_MASTER!B:O,5,0)</f>
        <v>Bader Ahmed Mohamed Saqer Al Hammadi</v>
      </c>
      <c r="J121" s="834" t="str">
        <f>VLOOKUP(B121,[1]TQT_MASTER!B:O,7,0)</f>
        <v>TQT - Chief Corporate Services Office</v>
      </c>
      <c r="K121" s="834" t="str">
        <f>VLOOKUP(B121,[1]TQT_MASTER!B:O,8,0)</f>
        <v>TQT - Chief Corporate Services Office</v>
      </c>
      <c r="L121" s="834" t="str">
        <f>VLOOKUP(B121,[1]TQT_MASTER!B:O,9,0)</f>
        <v>Human Resources - HRD</v>
      </c>
      <c r="M121" s="834" t="str">
        <f>VLOOKUP(B121,[1]TQT_MASTER!B:O,10,0)</f>
        <v>TRANSCO - Human Resources - HRD</v>
      </c>
      <c r="N121" s="835">
        <f>VLOOKUP(B121,[1]TQT_MASTER!B:O,11,0)</f>
        <v>29611</v>
      </c>
      <c r="O121" s="833">
        <f>VLOOKUP(B121,[1]TQT_MASTER!B:O,14,0)</f>
        <v>46248</v>
      </c>
      <c r="P121" s="842" t="s">
        <v>620</v>
      </c>
      <c r="Q121" s="834" t="s">
        <v>846</v>
      </c>
      <c r="R121" s="842"/>
      <c r="S121" s="842"/>
      <c r="T121" s="839" t="s">
        <v>304</v>
      </c>
      <c r="U121" s="842" t="s">
        <v>305</v>
      </c>
      <c r="V121" s="836">
        <v>45152</v>
      </c>
      <c r="W121" s="836">
        <v>45170</v>
      </c>
      <c r="X121" s="836">
        <v>46265</v>
      </c>
      <c r="Y121" s="882">
        <v>3.0027397260273974</v>
      </c>
      <c r="Z121" s="838">
        <f t="shared" ca="1" si="3"/>
        <v>45</v>
      </c>
      <c r="AA121" s="839" t="s">
        <v>600</v>
      </c>
      <c r="AB121" s="883">
        <v>28138.5</v>
      </c>
      <c r="AC121" s="841">
        <v>46235</v>
      </c>
      <c r="AD121" s="842" t="s">
        <v>777</v>
      </c>
      <c r="AE121" s="843" t="str">
        <f ca="1">IF(OR(Z121="",NOT(ISNUMBER(Z121))),"",LOOKUP(Z121,{0,16,21,26,31,36,41,46,51,56,60,66},{"[0-15]","[16-20]","[21-25]","[26-30]","[31-35]","[36-40]","[41-45]","[46-50]","[51-55]","[56-59]","[60-65]","[66-99]"}))</f>
        <v>[41-45]</v>
      </c>
      <c r="AF121" s="839" t="str">
        <f t="shared" si="4"/>
        <v>3+ years</v>
      </c>
      <c r="AG121" s="839" t="str">
        <f t="shared" ca="1" si="5"/>
        <v>Expired</v>
      </c>
    </row>
    <row r="122" spans="1:33" x14ac:dyDescent="0.25">
      <c r="A122" s="839">
        <v>18</v>
      </c>
      <c r="B122" s="830" t="s">
        <v>543</v>
      </c>
      <c r="C122" s="839" t="s">
        <v>363</v>
      </c>
      <c r="D122" s="880"/>
      <c r="E122" s="833">
        <f>VLOOKUP(B122,[1]TQT_MASTER!B:O,13,0)</f>
        <v>45236</v>
      </c>
      <c r="F122" s="834" t="str">
        <f>VLOOKUP(B122,[1]TQT_MASTER!B:O,4,0)</f>
        <v>Associate, Talent Acquisition</v>
      </c>
      <c r="G122" s="834" t="str">
        <f>VLOOKUP(B122,[1]TQT_MASTER!B:O,3,0)</f>
        <v>Associate</v>
      </c>
      <c r="H122" s="834">
        <f>VLOOKUP(B122,[1]TQT_MASTER!B:O,6,0)</f>
        <v>15131</v>
      </c>
      <c r="I122" s="834" t="str">
        <f>VLOOKUP(B122,[1]TQT_MASTER!B:O,5,0)</f>
        <v>Abdulrahman Mohammed R AlMane</v>
      </c>
      <c r="J122" s="834" t="str">
        <f>VLOOKUP(B122,[1]TQT_MASTER!B:O,7,0)</f>
        <v>TQT - HR Operations</v>
      </c>
      <c r="K122" s="834" t="str">
        <f>VLOOKUP(B122,[1]TQT_MASTER!B:O,8,0)</f>
        <v>TQT - Chief Corporate Services Office</v>
      </c>
      <c r="L122" s="834" t="str">
        <f>VLOOKUP(B122,[1]TQT_MASTER!B:O,9,0)</f>
        <v>Human Resources - HRD</v>
      </c>
      <c r="M122" s="834" t="str">
        <f>VLOOKUP(B122,[1]TQT_MASTER!B:O,10,0)</f>
        <v>TRANSCO - Talent Acquisition - HRD</v>
      </c>
      <c r="N122" s="835">
        <f>VLOOKUP(B122,[1]TQT_MASTER!B:O,11,0)</f>
        <v>32450</v>
      </c>
      <c r="O122" s="833">
        <f>VLOOKUP(B122,[1]TQT_MASTER!B:O,14,0)</f>
        <v>46331</v>
      </c>
      <c r="P122" s="842" t="s">
        <v>611</v>
      </c>
      <c r="Q122" s="834" t="s">
        <v>846</v>
      </c>
      <c r="R122" s="842" t="s">
        <v>612</v>
      </c>
      <c r="S122" s="842" t="s">
        <v>616</v>
      </c>
      <c r="T122" s="839" t="s">
        <v>304</v>
      </c>
      <c r="U122" s="842" t="s">
        <v>333</v>
      </c>
      <c r="V122" s="836">
        <v>45236</v>
      </c>
      <c r="W122" s="836">
        <v>45236</v>
      </c>
      <c r="X122" s="836">
        <v>46265</v>
      </c>
      <c r="Y122" s="882">
        <v>2.8219178082191783</v>
      </c>
      <c r="Z122" s="838">
        <f t="shared" ca="1" si="3"/>
        <v>37</v>
      </c>
      <c r="AA122" s="839" t="s">
        <v>600</v>
      </c>
      <c r="AB122" s="883">
        <v>25063.5</v>
      </c>
      <c r="AC122" s="841">
        <v>46235</v>
      </c>
      <c r="AD122" s="842" t="s">
        <v>777</v>
      </c>
      <c r="AE122" s="843" t="str">
        <f ca="1">IF(OR(Z122="",NOT(ISNUMBER(Z122))),"",LOOKUP(Z122,{0,16,21,26,31,36,41,46,51,56,60,66},{"[0-15]","[16-20]","[21-25]","[26-30]","[31-35]","[36-40]","[41-45]","[46-50]","[51-55]","[56-59]","[60-65]","[66-99]"}))</f>
        <v>[36-40]</v>
      </c>
      <c r="AF122" s="839" t="str">
        <f t="shared" si="4"/>
        <v>2-3 years</v>
      </c>
      <c r="AG122" s="839" t="str">
        <f t="shared" ca="1" si="5"/>
        <v>Within 60 Days</v>
      </c>
    </row>
    <row r="123" spans="1:33" x14ac:dyDescent="0.25">
      <c r="A123" s="839">
        <v>19</v>
      </c>
      <c r="B123" s="830" t="s">
        <v>534</v>
      </c>
      <c r="C123" s="839" t="s">
        <v>365</v>
      </c>
      <c r="D123" s="880"/>
      <c r="E123" s="833">
        <f>VLOOKUP(B123,[1]TQT_MASTER!B:O,13,0)</f>
        <v>45411</v>
      </c>
      <c r="F123" s="834" t="str">
        <f>VLOOKUP(B123,[1]TQT_MASTER!B:O,4,0)</f>
        <v>Lead, Projects</v>
      </c>
      <c r="G123" s="834" t="str">
        <f>VLOOKUP(B123,[1]TQT_MASTER!B:O,3,0)</f>
        <v>Lead</v>
      </c>
      <c r="H123" s="834">
        <f>VLOOKUP(B123,[1]TQT_MASTER!B:O,6,0)</f>
        <v>11743</v>
      </c>
      <c r="I123" s="834" t="str">
        <f>VLOOKUP(B123,[1]TQT_MASTER!B:O,5,0)</f>
        <v>MARYAM ABDULLAH EBRAHIM ALGAZ ALALI</v>
      </c>
      <c r="J123" s="834" t="str">
        <f>VLOOKUP(B123,[1]TQT_MASTER!B:O,7,0)</f>
        <v>TQT - Asset Management</v>
      </c>
      <c r="K123" s="834" t="str">
        <f>VLOOKUP(B123,[1]TQT_MASTER!B:O,8,0)</f>
        <v>TQT - Chief Operating Office</v>
      </c>
      <c r="L123" s="834" t="str">
        <f>VLOOKUP(B123,[1]TQT_MASTER!B:O,9,0)</f>
        <v>Asset Management - COO</v>
      </c>
      <c r="M123" s="834" t="str">
        <f>VLOOKUP(B123,[1]TQT_MASTER!B:O,10,0)</f>
        <v>TRANSCO - Asset Management Services - COO</v>
      </c>
      <c r="N123" s="835">
        <f>VLOOKUP(B123,[1]TQT_MASTER!B:O,11,0)</f>
        <v>24421</v>
      </c>
      <c r="O123" s="833">
        <f>VLOOKUP(B123,[1]TQT_MASTER!B:O,14,0)</f>
        <v>46323</v>
      </c>
      <c r="P123" s="842" t="s">
        <v>611</v>
      </c>
      <c r="Q123" s="834" t="s">
        <v>846</v>
      </c>
      <c r="R123" s="842" t="s">
        <v>612</v>
      </c>
      <c r="S123" s="842"/>
      <c r="T123" s="839" t="s">
        <v>304</v>
      </c>
      <c r="U123" s="842" t="s">
        <v>368</v>
      </c>
      <c r="V123" s="836">
        <v>45411</v>
      </c>
      <c r="W123" s="836">
        <v>45411</v>
      </c>
      <c r="X123" s="836">
        <v>46265</v>
      </c>
      <c r="Y123" s="882">
        <v>2.3424657534246576</v>
      </c>
      <c r="Z123" s="838">
        <f t="shared" ca="1" si="3"/>
        <v>59</v>
      </c>
      <c r="AA123" s="839" t="s">
        <v>600</v>
      </c>
      <c r="AB123" s="883">
        <v>68638.5</v>
      </c>
      <c r="AC123" s="841">
        <v>46235</v>
      </c>
      <c r="AD123" s="842" t="s">
        <v>777</v>
      </c>
      <c r="AE123" s="843" t="str">
        <f ca="1">IF(OR(Z123="",NOT(ISNUMBER(Z123))),"",LOOKUP(Z123,{0,16,21,26,31,36,41,46,51,56,60,66},{"[0-15]","[16-20]","[21-25]","[26-30]","[31-35]","[36-40]","[41-45]","[46-50]","[51-55]","[56-59]","[60-65]","[66-99]"}))</f>
        <v>[56-59]</v>
      </c>
      <c r="AF123" s="839" t="str">
        <f t="shared" si="4"/>
        <v>2-3 years</v>
      </c>
      <c r="AG123" s="839" t="str">
        <f t="shared" ca="1" si="5"/>
        <v>Within 60 Days</v>
      </c>
    </row>
    <row r="124" spans="1:33" x14ac:dyDescent="0.25">
      <c r="A124" s="839">
        <v>20</v>
      </c>
      <c r="B124" s="830" t="s">
        <v>535</v>
      </c>
      <c r="C124" s="839" t="s">
        <v>369</v>
      </c>
      <c r="D124" s="880"/>
      <c r="E124" s="833">
        <f>VLOOKUP(B124,[1]TQT_MASTER!B:O,13,0)</f>
        <v>45446</v>
      </c>
      <c r="F124" s="834" t="str">
        <f>VLOOKUP(B124,[1]TQT_MASTER!B:O,4,0)</f>
        <v>Business Partner, Talent Acquisition</v>
      </c>
      <c r="G124" s="834" t="str">
        <f>VLOOKUP(B124,[1]TQT_MASTER!B:O,3,0)</f>
        <v>Business Partner</v>
      </c>
      <c r="H124" s="834">
        <f>VLOOKUP(B124,[1]TQT_MASTER!B:O,6,0)</f>
        <v>15131</v>
      </c>
      <c r="I124" s="834" t="str">
        <f>VLOOKUP(B124,[1]TQT_MASTER!B:O,5,0)</f>
        <v>Abdulrahman Mohammed R AlMane</v>
      </c>
      <c r="J124" s="834" t="str">
        <f>VLOOKUP(B124,[1]TQT_MASTER!B:O,7,0)</f>
        <v>TQT - HR Operations</v>
      </c>
      <c r="K124" s="834" t="str">
        <f>VLOOKUP(B124,[1]TQT_MASTER!B:O,8,0)</f>
        <v>TQT - Chief Corporate Services Office</v>
      </c>
      <c r="L124" s="834" t="str">
        <f>VLOOKUP(B124,[1]TQT_MASTER!B:O,9,0)</f>
        <v>Human Resources - HRD</v>
      </c>
      <c r="M124" s="834" t="str">
        <f>VLOOKUP(B124,[1]TQT_MASTER!B:O,10,0)</f>
        <v>TRANSCO - Talent Acquisition - HRD</v>
      </c>
      <c r="N124" s="835">
        <f>VLOOKUP(B124,[1]TQT_MASTER!B:O,11,0)</f>
        <v>32081</v>
      </c>
      <c r="O124" s="833">
        <f>VLOOKUP(B124,[1]TQT_MASTER!B:O,14,0)</f>
        <v>46549</v>
      </c>
      <c r="P124" s="842" t="s">
        <v>611</v>
      </c>
      <c r="Q124" s="834" t="s">
        <v>846</v>
      </c>
      <c r="R124" s="842"/>
      <c r="S124" s="842" t="s">
        <v>621</v>
      </c>
      <c r="T124" s="839" t="s">
        <v>304</v>
      </c>
      <c r="U124" s="842" t="s">
        <v>333</v>
      </c>
      <c r="V124" s="836">
        <v>45454</v>
      </c>
      <c r="W124" s="836">
        <v>45454</v>
      </c>
      <c r="X124" s="836">
        <v>46265</v>
      </c>
      <c r="Y124" s="882">
        <v>2.2246575342465755</v>
      </c>
      <c r="Z124" s="838">
        <f t="shared" ca="1" si="3"/>
        <v>38</v>
      </c>
      <c r="AA124" s="839" t="s">
        <v>600</v>
      </c>
      <c r="AB124" s="883">
        <v>35038.5</v>
      </c>
      <c r="AC124" s="841">
        <v>46235</v>
      </c>
      <c r="AD124" s="842" t="s">
        <v>777</v>
      </c>
      <c r="AE124" s="843" t="str">
        <f ca="1">IF(OR(Z124="",NOT(ISNUMBER(Z124))),"",LOOKUP(Z124,{0,16,21,26,31,36,41,46,51,56,60,66},{"[0-15]","[16-20]","[21-25]","[26-30]","[31-35]","[36-40]","[41-45]","[46-50]","[51-55]","[56-59]","[60-65]","[66-99]"}))</f>
        <v>[36-40]</v>
      </c>
      <c r="AF124" s="839" t="str">
        <f t="shared" si="4"/>
        <v>2-3 years</v>
      </c>
      <c r="AG124" s="839" t="str">
        <f t="shared" ca="1" si="5"/>
        <v>Over 90 Days</v>
      </c>
    </row>
    <row r="125" spans="1:33" x14ac:dyDescent="0.25">
      <c r="A125" s="839">
        <v>21</v>
      </c>
      <c r="B125" s="830" t="s">
        <v>542</v>
      </c>
      <c r="C125" s="839" t="s">
        <v>372</v>
      </c>
      <c r="D125" s="880"/>
      <c r="E125" s="833">
        <f>VLOOKUP(B125,[1]TQT_MASTER!B:O,13,0)</f>
        <v>45600</v>
      </c>
      <c r="F125" s="834" t="str">
        <f>VLOOKUP(B125,[1]TQT_MASTER!B:O,4,0)</f>
        <v>Lead, Procurement</v>
      </c>
      <c r="G125" s="834" t="str">
        <f>VLOOKUP(B125,[1]TQT_MASTER!B:O,3,0)</f>
        <v>Lead</v>
      </c>
      <c r="H125" s="834">
        <f>VLOOKUP(B125,[1]TQT_MASTER!B:O,6,0)</f>
        <v>12623</v>
      </c>
      <c r="I125" s="834" t="str">
        <f>VLOOKUP(B125,[1]TQT_MASTER!B:O,5,0)</f>
        <v>Alia Al Kaabi</v>
      </c>
      <c r="J125" s="834" t="str">
        <f>VLOOKUP(B125,[1]TQT_MASTER!B:O,7,0)</f>
        <v>TQT - Supply Chain</v>
      </c>
      <c r="K125" s="834" t="str">
        <f>VLOOKUP(B125,[1]TQT_MASTER!B:O,8,0)</f>
        <v>TQT - Chief Financial Office</v>
      </c>
      <c r="L125" s="834" t="str">
        <f>VLOOKUP(B125,[1]TQT_MASTER!B:O,9,0)</f>
        <v>Supply Chain - PSS</v>
      </c>
      <c r="M125" s="834" t="e">
        <f>VLOOKUP(B125,[1]TQT_MASTER!B:O,10,0)</f>
        <v>#REF!</v>
      </c>
      <c r="N125" s="835">
        <f>VLOOKUP(B125,[1]TQT_MASTER!B:O,11,0)</f>
        <v>22302</v>
      </c>
      <c r="O125" s="833">
        <f>VLOOKUP(B125,[1]TQT_MASTER!B:O,14,0)</f>
        <v>46329</v>
      </c>
      <c r="P125" s="842" t="s">
        <v>620</v>
      </c>
      <c r="Q125" s="834" t="s">
        <v>846</v>
      </c>
      <c r="R125" s="842"/>
      <c r="S125" s="842"/>
      <c r="T125" s="839" t="s">
        <v>304</v>
      </c>
      <c r="U125" s="842" t="s">
        <v>333</v>
      </c>
      <c r="V125" s="836">
        <v>45600</v>
      </c>
      <c r="W125" s="836">
        <v>45600</v>
      </c>
      <c r="X125" s="836">
        <v>46265</v>
      </c>
      <c r="Y125" s="882">
        <v>1.8246575342465754</v>
      </c>
      <c r="Z125" s="838">
        <f t="shared" ca="1" si="3"/>
        <v>65</v>
      </c>
      <c r="AA125" s="839" t="s">
        <v>600</v>
      </c>
      <c r="AB125" s="883">
        <v>44488.5</v>
      </c>
      <c r="AC125" s="841">
        <v>46235</v>
      </c>
      <c r="AD125" s="842" t="s">
        <v>777</v>
      </c>
      <c r="AE125" s="843" t="str">
        <f ca="1">IF(OR(Z125="",NOT(ISNUMBER(Z125))),"",LOOKUP(Z125,{0,16,21,26,31,36,41,46,51,56,60,66},{"[0-15]","[16-20]","[21-25]","[26-30]","[31-35]","[36-40]","[41-45]","[46-50]","[51-55]","[56-59]","[60-65]","[66-99]"}))</f>
        <v>[60-65]</v>
      </c>
      <c r="AF125" s="839" t="str">
        <f t="shared" si="4"/>
        <v>1-2 years</v>
      </c>
      <c r="AG125" s="839" t="str">
        <f t="shared" ca="1" si="5"/>
        <v>Within 60 Days</v>
      </c>
    </row>
    <row r="126" spans="1:33" x14ac:dyDescent="0.25">
      <c r="A126" s="839">
        <v>22</v>
      </c>
      <c r="B126" s="830">
        <v>200088</v>
      </c>
      <c r="C126" s="839" t="s">
        <v>378</v>
      </c>
      <c r="D126" s="880"/>
      <c r="E126" s="833">
        <f>VLOOKUP(B126,[1]TQT_MASTER!B:O,13,0)</f>
        <v>45677</v>
      </c>
      <c r="F126" s="834" t="str">
        <f>VLOOKUP(B126,[1]TQT_MASTER!B:O,4,0)</f>
        <v>Advisor, Water Asset</v>
      </c>
      <c r="G126" s="834" t="str">
        <f>VLOOKUP(B126,[1]TQT_MASTER!B:O,3,0)</f>
        <v>Advisor</v>
      </c>
      <c r="H126" s="834">
        <f>VLOOKUP(B126,[1]TQT_MASTER!B:O,6,0)</f>
        <v>12013</v>
      </c>
      <c r="I126" s="834" t="str">
        <f>VLOOKUP(B126,[1]TQT_MASTER!B:O,5,0)</f>
        <v>ABDULLA MOHAMMED AL NUAIMI</v>
      </c>
      <c r="J126" s="834" t="str">
        <f>VLOOKUP(B126,[1]TQT_MASTER!B:O,7,0)</f>
        <v>TQT - Asset Management</v>
      </c>
      <c r="K126" s="834" t="str">
        <f>VLOOKUP(B126,[1]TQT_MASTER!B:O,8,0)</f>
        <v>TQT - Chief Operating Office</v>
      </c>
      <c r="L126" s="834" t="str">
        <f>VLOOKUP(B126,[1]TQT_MASTER!B:O,9,0)</f>
        <v>Asset Management - COO</v>
      </c>
      <c r="M126" s="834" t="str">
        <f>VLOOKUP(B126,[1]TQT_MASTER!B:O,10,0)</f>
        <v>TRANSCO - Water Assets</v>
      </c>
      <c r="N126" s="835">
        <f>VLOOKUP(B126,[1]TQT_MASTER!B:O,11,0)</f>
        <v>22282</v>
      </c>
      <c r="O126" s="833">
        <f>VLOOKUP(B126,[1]TQT_MASTER!B:O,14,0)</f>
        <v>46405</v>
      </c>
      <c r="P126" s="842" t="s">
        <v>611</v>
      </c>
      <c r="Q126" s="834" t="s">
        <v>846</v>
      </c>
      <c r="R126" s="842" t="s">
        <v>612</v>
      </c>
      <c r="S126" s="842" t="s">
        <v>616</v>
      </c>
      <c r="T126" s="839" t="s">
        <v>304</v>
      </c>
      <c r="U126" s="842" t="s">
        <v>309</v>
      </c>
      <c r="V126" s="836">
        <v>45677</v>
      </c>
      <c r="W126" s="836">
        <v>45677</v>
      </c>
      <c r="X126" s="836">
        <v>46265</v>
      </c>
      <c r="Y126" s="882">
        <v>1.6136986301369862</v>
      </c>
      <c r="Z126" s="838">
        <f t="shared" ca="1" si="3"/>
        <v>65</v>
      </c>
      <c r="AA126" s="839" t="s">
        <v>600</v>
      </c>
      <c r="AB126" s="883">
        <v>52888.5</v>
      </c>
      <c r="AC126" s="841">
        <v>46235</v>
      </c>
      <c r="AD126" s="842" t="s">
        <v>777</v>
      </c>
      <c r="AE126" s="843" t="str">
        <f ca="1">IF(OR(Z126="",NOT(ISNUMBER(Z126))),"",LOOKUP(Z126,{0,16,21,26,31,36,41,46,51,56,60,66},{"[0-15]","[16-20]","[21-25]","[26-30]","[31-35]","[36-40]","[41-45]","[46-50]","[51-55]","[56-59]","[60-65]","[66-99]"}))</f>
        <v>[60-65]</v>
      </c>
      <c r="AF126" s="839" t="str">
        <f t="shared" si="4"/>
        <v>1-2 years</v>
      </c>
      <c r="AG126" s="839" t="str">
        <f t="shared" ca="1" si="5"/>
        <v>Over 90 Days</v>
      </c>
    </row>
    <row r="127" spans="1:33" x14ac:dyDescent="0.25">
      <c r="A127" s="839">
        <v>23</v>
      </c>
      <c r="B127" s="830">
        <v>200795</v>
      </c>
      <c r="C127" s="839" t="s">
        <v>382</v>
      </c>
      <c r="D127" s="880"/>
      <c r="E127" s="833">
        <f>VLOOKUP(B127,[1]TQT_MASTER!B:O,13,0)</f>
        <v>45831</v>
      </c>
      <c r="F127" s="834" t="str">
        <f>VLOOKUP(B127,[1]TQT_MASTER!B:O,4,0)</f>
        <v>Fusion EPM Support, Sr. Associate</v>
      </c>
      <c r="G127" s="834" t="str">
        <f>VLOOKUP(B127,[1]TQT_MASTER!B:O,3,0)</f>
        <v>Senior Associate</v>
      </c>
      <c r="H127" s="834">
        <f>VLOOKUP(B127,[1]TQT_MASTER!B:O,6,0)</f>
        <v>12775</v>
      </c>
      <c r="I127" s="834" t="str">
        <f>VLOOKUP(B127,[1]TQT_MASTER!B:O,5,0)</f>
        <v>Barend Pieter Van Der Walt</v>
      </c>
      <c r="J127" s="834" t="str">
        <f>VLOOKUP(B127,[1]TQT_MASTER!B:O,7,0)</f>
        <v>TQT - Business Planning</v>
      </c>
      <c r="K127" s="834" t="str">
        <f>VLOOKUP(B127,[1]TQT_MASTER!B:O,8,0)</f>
        <v>TQT - Chief Financial Office</v>
      </c>
      <c r="L127" s="834" t="str">
        <f>VLOOKUP(B127,[1]TQT_MASTER!B:O,9,0)</f>
        <v>Finance - FIN</v>
      </c>
      <c r="M127" s="834" t="str">
        <f>VLOOKUP(B127,[1]TQT_MASTER!B:O,10,0)</f>
        <v>TRANSCO - Business Planning - FIN</v>
      </c>
      <c r="N127" s="835">
        <f>VLOOKUP(B127,[1]TQT_MASTER!B:O,11,0)</f>
        <v>31222</v>
      </c>
      <c r="O127" s="833">
        <f>VLOOKUP(B127,[1]TQT_MASTER!B:O,14,0)</f>
        <v>46555</v>
      </c>
      <c r="P127" s="842" t="s">
        <v>611</v>
      </c>
      <c r="Q127" s="834" t="s">
        <v>846</v>
      </c>
      <c r="R127" s="842"/>
      <c r="S127" s="842"/>
      <c r="T127" s="839" t="s">
        <v>304</v>
      </c>
      <c r="U127" s="842" t="s">
        <v>333</v>
      </c>
      <c r="V127" s="836">
        <v>45831</v>
      </c>
      <c r="W127" s="836">
        <v>45831</v>
      </c>
      <c r="X127" s="836">
        <v>46265</v>
      </c>
      <c r="Y127" s="882">
        <v>1.1917808219178083</v>
      </c>
      <c r="Z127" s="838">
        <f t="shared" ca="1" si="3"/>
        <v>41</v>
      </c>
      <c r="AA127" s="839" t="s">
        <v>600</v>
      </c>
      <c r="AB127" s="883">
        <v>31888.5</v>
      </c>
      <c r="AC127" s="841">
        <v>46235</v>
      </c>
      <c r="AD127" s="842" t="s">
        <v>777</v>
      </c>
      <c r="AE127" s="843" t="str">
        <f ca="1">IF(OR(Z127="",NOT(ISNUMBER(Z127))),"",LOOKUP(Z127,{0,16,21,26,31,36,41,46,51,56,60,66},{"[0-15]","[16-20]","[21-25]","[26-30]","[31-35]","[36-40]","[41-45]","[46-50]","[51-55]","[56-59]","[60-65]","[66-99]"}))</f>
        <v>[41-45]</v>
      </c>
      <c r="AF127" s="839" t="str">
        <f t="shared" si="4"/>
        <v>1-2 years</v>
      </c>
      <c r="AG127" s="839" t="str">
        <f t="shared" ca="1" si="5"/>
        <v>Over 90 Days</v>
      </c>
    </row>
    <row r="128" spans="1:33" x14ac:dyDescent="0.25">
      <c r="A128" s="839">
        <v>24</v>
      </c>
      <c r="B128" s="847">
        <v>201184</v>
      </c>
      <c r="C128" s="839">
        <v>14221</v>
      </c>
      <c r="D128" s="880"/>
      <c r="E128" s="833">
        <f>VLOOKUP(B128,[1]TQT_MASTER!B:O,13,0)</f>
        <v>45887</v>
      </c>
      <c r="F128" s="834" t="str">
        <f>VLOOKUP(B128,[1]TQT_MASTER!B:O,4,0)</f>
        <v>Associate, People Development</v>
      </c>
      <c r="G128" s="834" t="str">
        <f>VLOOKUP(B128,[1]TQT_MASTER!B:O,3,0)</f>
        <v>Associate</v>
      </c>
      <c r="H128" s="834">
        <f>VLOOKUP(B128,[1]TQT_MASTER!B:O,6,0)</f>
        <v>15162</v>
      </c>
      <c r="I128" s="834" t="str">
        <f>VLOOKUP(B128,[1]TQT_MASTER!B:O,5,0)</f>
        <v>Wadima Mohammed Hamad AlMazrouei</v>
      </c>
      <c r="J128" s="834" t="str">
        <f>VLOOKUP(B128,[1]TQT_MASTER!B:O,7,0)</f>
        <v>TQT - People Management &amp; Performance</v>
      </c>
      <c r="K128" s="834" t="str">
        <f>VLOOKUP(B128,[1]TQT_MASTER!B:O,8,0)</f>
        <v>TQT - Chief Corporate Services Office</v>
      </c>
      <c r="L128" s="834" t="str">
        <f>VLOOKUP(B128,[1]TQT_MASTER!B:O,9,0)</f>
        <v>Human Resources - HRD</v>
      </c>
      <c r="M128" s="834" t="str">
        <f>VLOOKUP(B128,[1]TQT_MASTER!B:O,10,0)</f>
        <v>TRANSCO - Human Resources - HRD</v>
      </c>
      <c r="N128" s="835">
        <f>VLOOKUP(B128,[1]TQT_MASTER!B:O,11,0)</f>
        <v>32306</v>
      </c>
      <c r="O128" s="833">
        <f>VLOOKUP(B128,[1]TQT_MASTER!B:O,14,0)</f>
        <v>46251</v>
      </c>
      <c r="P128" s="842" t="s">
        <v>620</v>
      </c>
      <c r="Q128" s="834" t="s">
        <v>846</v>
      </c>
      <c r="R128" s="842"/>
      <c r="S128" s="842"/>
      <c r="T128" s="839" t="s">
        <v>304</v>
      </c>
      <c r="U128" s="839" t="s">
        <v>333</v>
      </c>
      <c r="V128" s="836">
        <v>45887</v>
      </c>
      <c r="W128" s="836">
        <v>45887</v>
      </c>
      <c r="X128" s="836">
        <v>46265</v>
      </c>
      <c r="Y128" s="882">
        <v>1.0383561643835617</v>
      </c>
      <c r="Z128" s="838">
        <f t="shared" ca="1" si="3"/>
        <v>38</v>
      </c>
      <c r="AA128" s="839" t="s">
        <v>600</v>
      </c>
      <c r="AB128" s="883">
        <v>23388.5</v>
      </c>
      <c r="AC128" s="841">
        <v>46235</v>
      </c>
      <c r="AD128" s="842" t="s">
        <v>777</v>
      </c>
      <c r="AE128" s="843" t="str">
        <f ca="1">IF(OR(Z128="",NOT(ISNUMBER(Z128))),"",LOOKUP(Z128,{0,16,21,26,31,36,41,46,51,56,60,66},{"[0-15]","[16-20]","[21-25]","[26-30]","[31-35]","[36-40]","[41-45]","[46-50]","[51-55]","[56-59]","[60-65]","[66-99]"}))</f>
        <v>[36-40]</v>
      </c>
      <c r="AF128" s="839" t="str">
        <f t="shared" si="4"/>
        <v>1-2 years</v>
      </c>
      <c r="AG128" s="839" t="str">
        <f t="shared" ca="1" si="5"/>
        <v>Expired</v>
      </c>
    </row>
    <row r="129" spans="1:33" x14ac:dyDescent="0.25">
      <c r="A129" s="839">
        <v>25</v>
      </c>
      <c r="B129" s="847">
        <v>201086</v>
      </c>
      <c r="C129" s="839">
        <v>13919</v>
      </c>
      <c r="D129" s="880"/>
      <c r="E129" s="833">
        <f>VLOOKUP(B129,[1]TQT_MASTER!B:O,13,0)</f>
        <v>45873</v>
      </c>
      <c r="F129" s="834" t="str">
        <f>VLOOKUP(B129,[1]TQT_MASTER!B:O,4,0)</f>
        <v>Senior Engineer, Network Model Management</v>
      </c>
      <c r="G129" s="834" t="str">
        <f>VLOOKUP(B129,[1]TQT_MASTER!B:O,3,0)</f>
        <v>Senior Engineer</v>
      </c>
      <c r="H129" s="834">
        <f>VLOOKUP(B129,[1]TQT_MASTER!B:O,6,0)</f>
        <v>11743</v>
      </c>
      <c r="I129" s="834" t="str">
        <f>VLOOKUP(B129,[1]TQT_MASTER!B:O,5,0)</f>
        <v>Maryam Abullah Ebrahim Algaz Alali</v>
      </c>
      <c r="J129" s="834" t="str">
        <f>VLOOKUP(B129,[1]TQT_MASTER!B:O,7,0)</f>
        <v>TQT - Asset Management</v>
      </c>
      <c r="K129" s="834" t="str">
        <f>VLOOKUP(B129,[1]TQT_MASTER!B:O,8,0)</f>
        <v>TQT - Chief Operating Office</v>
      </c>
      <c r="L129" s="834" t="str">
        <f>VLOOKUP(B129,[1]TQT_MASTER!B:O,9,0)</f>
        <v>Asset Management - COO</v>
      </c>
      <c r="M129" s="834" t="str">
        <f>VLOOKUP(B129,[1]TQT_MASTER!B:O,10,0)</f>
        <v>TQT - Operations Technology Strategy</v>
      </c>
      <c r="N129" s="835">
        <f>VLOOKUP(B129,[1]TQT_MASTER!B:O,11,0)</f>
        <v>33856</v>
      </c>
      <c r="O129" s="833">
        <f>VLOOKUP(B129,[1]TQT_MASTER!B:O,14,0)</f>
        <v>46237</v>
      </c>
      <c r="P129" s="842" t="s">
        <v>620</v>
      </c>
      <c r="Q129" s="834" t="s">
        <v>846</v>
      </c>
      <c r="R129" s="842"/>
      <c r="S129" s="842"/>
      <c r="T129" s="839" t="s">
        <v>389</v>
      </c>
      <c r="U129" s="842" t="s">
        <v>333</v>
      </c>
      <c r="V129" s="836">
        <v>45873</v>
      </c>
      <c r="W129" s="836">
        <v>45873</v>
      </c>
      <c r="X129" s="836">
        <v>46265</v>
      </c>
      <c r="Y129" s="882">
        <v>1.0767123287671232</v>
      </c>
      <c r="Z129" s="838">
        <f t="shared" ca="1" si="3"/>
        <v>34</v>
      </c>
      <c r="AA129" s="839" t="s">
        <v>600</v>
      </c>
      <c r="AB129" s="883">
        <v>31888.5</v>
      </c>
      <c r="AC129" s="841">
        <v>46235</v>
      </c>
      <c r="AD129" s="842" t="s">
        <v>777</v>
      </c>
      <c r="AE129" s="843" t="str">
        <f ca="1">IF(OR(Z129="",NOT(ISNUMBER(Z129))),"",LOOKUP(Z129,{0,16,21,26,31,36,41,46,51,56,60,66},{"[0-15]","[16-20]","[21-25]","[26-30]","[31-35]","[36-40]","[41-45]","[46-50]","[51-55]","[56-59]","[60-65]","[66-99]"}))</f>
        <v>[31-35]</v>
      </c>
      <c r="AF129" s="839" t="str">
        <f t="shared" si="4"/>
        <v>1-2 years</v>
      </c>
      <c r="AG129" s="839" t="str">
        <f t="shared" ca="1" si="5"/>
        <v>Expired</v>
      </c>
    </row>
    <row r="130" spans="1:33" x14ac:dyDescent="0.25">
      <c r="A130" s="839">
        <v>26</v>
      </c>
      <c r="B130" s="830">
        <v>201085</v>
      </c>
      <c r="C130" s="830">
        <v>201085</v>
      </c>
      <c r="D130" s="880"/>
      <c r="E130" s="833">
        <f>VLOOKUP(B130,[1]TQT_MASTER!B:O,13,0)</f>
        <v>45901</v>
      </c>
      <c r="F130" s="834" t="str">
        <f>VLOOKUP(B130,[1]TQT_MASTER!B:O,4,0)</f>
        <v>Engineer, Power Systems</v>
      </c>
      <c r="G130" s="834" t="str">
        <f>VLOOKUP(B130,[1]TQT_MASTER!B:O,3,0)</f>
        <v>Engineer</v>
      </c>
      <c r="H130" s="834">
        <f>VLOOKUP(B130,[1]TQT_MASTER!B:O,6,0)</f>
        <v>10903</v>
      </c>
      <c r="I130" s="834" t="str">
        <f>VLOOKUP(B130,[1]TQT_MASTER!B:O,5,0)</f>
        <v>Ahmed Attia Saber Ghazi</v>
      </c>
      <c r="J130" s="834" t="str">
        <f>VLOOKUP(B130,[1]TQT_MASTER!B:O,7,0)</f>
        <v>TQT - Asset Management</v>
      </c>
      <c r="K130" s="834" t="str">
        <f>VLOOKUP(B130,[1]TQT_MASTER!B:O,8,0)</f>
        <v>TQT - Chief Operating Office</v>
      </c>
      <c r="L130" s="834" t="str">
        <f>VLOOKUP(B130,[1]TQT_MASTER!B:O,9,0)</f>
        <v>Asset Management - COO</v>
      </c>
      <c r="M130" s="834" t="str">
        <f>VLOOKUP(B130,[1]TQT_MASTER!B:O,10,0)</f>
        <v>TQT - Power Planning</v>
      </c>
      <c r="N130" s="835">
        <f>VLOOKUP(B130,[1]TQT_MASTER!B:O,11,0)</f>
        <v>36486</v>
      </c>
      <c r="O130" s="833">
        <f>VLOOKUP(B130,[1]TQT_MASTER!B:O,14,0)</f>
        <v>46265</v>
      </c>
      <c r="P130" s="842" t="s">
        <v>620</v>
      </c>
      <c r="Q130" s="834" t="s">
        <v>846</v>
      </c>
      <c r="R130" s="842"/>
      <c r="S130" s="842"/>
      <c r="T130" s="839" t="s">
        <v>304</v>
      </c>
      <c r="U130" s="842" t="s">
        <v>333</v>
      </c>
      <c r="V130" s="836">
        <v>45901</v>
      </c>
      <c r="W130" s="836">
        <v>45901</v>
      </c>
      <c r="X130" s="836">
        <v>46265</v>
      </c>
      <c r="Y130" s="882">
        <v>1</v>
      </c>
      <c r="Z130" s="838">
        <f t="shared" ca="1" si="3"/>
        <v>26</v>
      </c>
      <c r="AA130" s="839" t="s">
        <v>600</v>
      </c>
      <c r="AB130" s="883">
        <v>18238.5</v>
      </c>
      <c r="AC130" s="841">
        <v>46235</v>
      </c>
      <c r="AD130" s="842" t="s">
        <v>777</v>
      </c>
      <c r="AE130" s="843" t="str">
        <f ca="1">IF(OR(Z130="",NOT(ISNUMBER(Z130))),"",LOOKUP(Z130,{0,16,21,26,31,36,41,46,51,56,60,66},{"[0-15]","[16-20]","[21-25]","[26-30]","[31-35]","[36-40]","[41-45]","[46-50]","[51-55]","[56-59]","[60-65]","[66-99]"}))</f>
        <v>[26-30]</v>
      </c>
      <c r="AF130" s="839" t="str">
        <f t="shared" si="4"/>
        <v>0-1 years</v>
      </c>
      <c r="AG130" s="839" t="str">
        <f t="shared" ca="1" si="5"/>
        <v>Expired</v>
      </c>
    </row>
    <row r="131" spans="1:33" x14ac:dyDescent="0.25">
      <c r="A131" s="839">
        <v>27</v>
      </c>
      <c r="B131" s="830">
        <v>201773</v>
      </c>
      <c r="C131" s="847">
        <v>14158</v>
      </c>
      <c r="D131" s="880"/>
      <c r="E131" s="833">
        <f>VLOOKUP(B131,[1]TQT_MASTER!B:O,13,0)</f>
        <v>45978</v>
      </c>
      <c r="F131" s="834" t="str">
        <f>VLOOKUP(B131,[1]TQT_MASTER!B:O,4,0)</f>
        <v>Associate, OD &amp; Planning</v>
      </c>
      <c r="G131" s="834" t="str">
        <f>VLOOKUP(B131,[1]TQT_MASTER!B:O,3,0)</f>
        <v>Associate</v>
      </c>
      <c r="H131" s="834">
        <f>VLOOKUP(B131,[1]TQT_MASTER!B:O,6,0)</f>
        <v>12869</v>
      </c>
      <c r="I131" s="834" t="str">
        <f>VLOOKUP(B131,[1]TQT_MASTER!B:O,5,0)</f>
        <v>Shefa Obaid</v>
      </c>
      <c r="J131" s="834" t="str">
        <f>VLOOKUP(B131,[1]TQT_MASTER!B:O,7,0)</f>
        <v>TQT - People Management &amp; Performance</v>
      </c>
      <c r="K131" s="834" t="str">
        <f>VLOOKUP(B131,[1]TQT_MASTER!B:O,8,0)</f>
        <v>TQT - Chief Corporate Services Office</v>
      </c>
      <c r="L131" s="834" t="str">
        <f>VLOOKUP(B131,[1]TQT_MASTER!B:O,9,0)</f>
        <v>Human Resources - HRD</v>
      </c>
      <c r="M131" s="834" t="str">
        <f>VLOOKUP(B131,[1]TQT_MASTER!B:O,10,0)</f>
        <v>TRANSCO - Human Resources - HRD</v>
      </c>
      <c r="N131" s="835">
        <f>VLOOKUP(B131,[1]TQT_MASTER!B:O,11,0)</f>
        <v>29381</v>
      </c>
      <c r="O131" s="833">
        <f>VLOOKUP(B131,[1]TQT_MASTER!B:O,14,0)</f>
        <v>46342</v>
      </c>
      <c r="P131" s="842" t="s">
        <v>611</v>
      </c>
      <c r="Q131" s="834" t="s">
        <v>846</v>
      </c>
      <c r="R131" s="842"/>
      <c r="S131" s="842" t="s">
        <v>616</v>
      </c>
      <c r="T131" s="839" t="s">
        <v>304</v>
      </c>
      <c r="U131" s="842" t="s">
        <v>333</v>
      </c>
      <c r="V131" s="836">
        <v>45978</v>
      </c>
      <c r="W131" s="836">
        <v>45978</v>
      </c>
      <c r="X131" s="836">
        <v>46265</v>
      </c>
      <c r="Y131" s="882">
        <v>0.78904109589041094</v>
      </c>
      <c r="Z131" s="838">
        <f t="shared" ref="Z131:Z194" ca="1" si="6">IF(N131="","",DATEDIF(IF(ISNUMBER(N131),N131,DATE(IF(VALUE(RIGHT(N131,LEN(N131)-FIND("/",N131,FIND("/",N131)+1)))&lt;30,2000,1900)+VALUE(RIGHT(N131,LEN(N131)-FIND("/",N131,FIND("/",N131)+1))),VALUE(LEFT(N131,FIND("/",N131)-1)),VALUE(MID(N131,FIND("/",N131)+1,FIND("/",N131,FIND("/",N131)+1)-FIND("/",N131)-1)))),TODAY(),"Y"))</f>
        <v>46</v>
      </c>
      <c r="AA131" s="839" t="s">
        <v>600</v>
      </c>
      <c r="AB131" s="883">
        <v>27688.5</v>
      </c>
      <c r="AC131" s="841">
        <v>46235</v>
      </c>
      <c r="AD131" s="842" t="s">
        <v>777</v>
      </c>
      <c r="AE131" s="843" t="str">
        <f ca="1">IF(OR(Z131="",NOT(ISNUMBER(Z131))),"",LOOKUP(Z131,{0,16,21,26,31,36,41,46,51,56,60,66},{"[0-15]","[16-20]","[21-25]","[26-30]","[31-35]","[36-40]","[41-45]","[46-50]","[51-55]","[56-59]","[60-65]","[66-99]"}))</f>
        <v>[46-50]</v>
      </c>
      <c r="AF131" s="839" t="str">
        <f t="shared" ref="AF131:AF194" si="7">IF(OR(V131="",X131=""),"",IF(YEARFRAC(V131,X131,1)&lt;1,"0-1 years",IF(YEARFRAC(V131,X131,1)&lt;2,"1-2 years",IF(YEARFRAC(V131,X131,1)&lt;3,"2-3 years","3+ years"))))</f>
        <v>0-1 years</v>
      </c>
      <c r="AG131" s="839" t="str">
        <f t="shared" ref="AG131:AG194" ca="1" si="8">IF(O131="","",IF(O131&lt;TODAY(),"Expired",IF(O131&lt;=TODAY()+30,"Within 30 Days",IF(O131&lt;=TODAY()+60,"Within 60 Days",IF(O131&lt;=TODAY()+90,"Within 90 Days","Over 90 Days")))))</f>
        <v>Within 90 Days</v>
      </c>
    </row>
    <row r="132" spans="1:33" x14ac:dyDescent="0.25">
      <c r="A132" s="839">
        <v>28</v>
      </c>
      <c r="B132" s="830">
        <v>202033</v>
      </c>
      <c r="C132" s="847">
        <v>14145</v>
      </c>
      <c r="D132" s="880"/>
      <c r="E132" s="833">
        <f>VLOOKUP(B132,[1]TQT_MASTER!B:O,13,0)</f>
        <v>46006</v>
      </c>
      <c r="F132" s="834" t="str">
        <f>VLOOKUP(B132,[1]TQT_MASTER!B:O,4,0)</f>
        <v>Senior Engineer, Network Model Management</v>
      </c>
      <c r="G132" s="834" t="str">
        <f>VLOOKUP(B132,[1]TQT_MASTER!B:O,3,0)</f>
        <v>Senior Engineer</v>
      </c>
      <c r="H132" s="834">
        <f>VLOOKUP(B132,[1]TQT_MASTER!B:O,6,0)</f>
        <v>12404</v>
      </c>
      <c r="I132" s="834" t="str">
        <f>VLOOKUP(B132,[1]TQT_MASTER!B:O,5,0)</f>
        <v>Jayaprakash Ponraj</v>
      </c>
      <c r="J132" s="834" t="str">
        <f>VLOOKUP(B132,[1]TQT_MASTER!B:O,7,0)</f>
        <v>TQT - Asset Management</v>
      </c>
      <c r="K132" s="834" t="str">
        <f>VLOOKUP(B132,[1]TQT_MASTER!B:O,8,0)</f>
        <v>TQT - Chief Operating Office</v>
      </c>
      <c r="L132" s="834" t="str">
        <f>VLOOKUP(B132,[1]TQT_MASTER!B:O,9,0)</f>
        <v>TQT - Asset Management</v>
      </c>
      <c r="M132" s="834" t="str">
        <f>VLOOKUP(B132,[1]TQT_MASTER!B:O,10,0)</f>
        <v>TQT - Chief Operating Office</v>
      </c>
      <c r="N132" s="835">
        <f>VLOOKUP(B132,[1]TQT_MASTER!B:O,11,0)</f>
        <v>31049</v>
      </c>
      <c r="O132" s="833">
        <f>VLOOKUP(B132,[1]TQT_MASTER!B:O,14,0)</f>
        <v>46370</v>
      </c>
      <c r="P132" s="842" t="s">
        <v>620</v>
      </c>
      <c r="Q132" s="834" t="s">
        <v>846</v>
      </c>
      <c r="R132" s="842"/>
      <c r="S132" s="842"/>
      <c r="T132" s="839" t="s">
        <v>304</v>
      </c>
      <c r="U132" s="842" t="s">
        <v>333</v>
      </c>
      <c r="V132" s="836">
        <v>46006</v>
      </c>
      <c r="W132" s="836">
        <v>46006</v>
      </c>
      <c r="X132" s="836">
        <v>46265</v>
      </c>
      <c r="Y132" s="882">
        <v>0.71232876712328763</v>
      </c>
      <c r="Z132" s="838">
        <f t="shared" ca="1" si="6"/>
        <v>41</v>
      </c>
      <c r="AA132" s="839" t="s">
        <v>600</v>
      </c>
      <c r="AB132" s="883">
        <v>31888.5</v>
      </c>
      <c r="AC132" s="841">
        <v>46235</v>
      </c>
      <c r="AD132" s="842" t="s">
        <v>777</v>
      </c>
      <c r="AE132" s="843" t="str">
        <f ca="1">IF(OR(Z132="",NOT(ISNUMBER(Z132))),"",LOOKUP(Z132,{0,16,21,26,31,36,41,46,51,56,60,66},{"[0-15]","[16-20]","[21-25]","[26-30]","[31-35]","[36-40]","[41-45]","[46-50]","[51-55]","[56-59]","[60-65]","[66-99]"}))</f>
        <v>[41-45]</v>
      </c>
      <c r="AF132" s="839" t="str">
        <f t="shared" si="7"/>
        <v>0-1 years</v>
      </c>
      <c r="AG132" s="839" t="str">
        <f t="shared" ca="1" si="8"/>
        <v>Within 90 Days</v>
      </c>
    </row>
    <row r="133" spans="1:33" x14ac:dyDescent="0.25">
      <c r="A133" s="839">
        <v>29</v>
      </c>
      <c r="B133" s="830">
        <v>202034</v>
      </c>
      <c r="C133" s="847">
        <v>14174</v>
      </c>
      <c r="D133" s="880"/>
      <c r="E133" s="833">
        <f>VLOOKUP(B133,[1]TQT_MASTER!B:O,13,0)</f>
        <v>46006</v>
      </c>
      <c r="F133" s="834" t="str">
        <f>VLOOKUP(B133,[1]TQT_MASTER!B:O,4,0)</f>
        <v>Associate, Accounts Payable Accounting</v>
      </c>
      <c r="G133" s="834" t="str">
        <f>VLOOKUP(B133,[1]TQT_MASTER!B:O,3,0)</f>
        <v>Associate</v>
      </c>
      <c r="H133" s="834">
        <f>VLOOKUP(B133,[1]TQT_MASTER!B:O,6,0)</f>
        <v>12667</v>
      </c>
      <c r="I133" s="834" t="str">
        <f>VLOOKUP(B133,[1]TQT_MASTER!B:O,5,0)</f>
        <v>Eid ABDULLAH Sidiqi Alhammadi</v>
      </c>
      <c r="J133" s="834" t="str">
        <f>VLOOKUP(B133,[1]TQT_MASTER!B:O,7,0)</f>
        <v>TQT - Financial Operations &amp; Internal Controls</v>
      </c>
      <c r="K133" s="834" t="str">
        <f>VLOOKUP(B133,[1]TQT_MASTER!B:O,8,0)</f>
        <v>TQT - Chief Financial Office</v>
      </c>
      <c r="L133" s="834" t="str">
        <f>VLOOKUP(B133,[1]TQT_MASTER!B:O,9,0)</f>
        <v>Finance - FIN</v>
      </c>
      <c r="M133" s="834" t="str">
        <f>VLOOKUP(B133,[1]TQT_MASTER!B:O,10,0)</f>
        <v>TRANSCO - Financial Operations - FIN</v>
      </c>
      <c r="N133" s="835">
        <f>VLOOKUP(B133,[1]TQT_MASTER!B:O,11,0)</f>
        <v>35364</v>
      </c>
      <c r="O133" s="833">
        <f>VLOOKUP(B133,[1]TQT_MASTER!B:O,14,0)</f>
        <v>46370</v>
      </c>
      <c r="P133" s="842" t="s">
        <v>620</v>
      </c>
      <c r="Q133" s="834" t="s">
        <v>846</v>
      </c>
      <c r="R133" s="842"/>
      <c r="S133" s="842"/>
      <c r="T133" s="839" t="s">
        <v>304</v>
      </c>
      <c r="U133" s="842" t="s">
        <v>356</v>
      </c>
      <c r="V133" s="836">
        <v>46006</v>
      </c>
      <c r="W133" s="836">
        <v>46006</v>
      </c>
      <c r="X133" s="836">
        <v>46265</v>
      </c>
      <c r="Y133" s="882">
        <v>0.71232876712328763</v>
      </c>
      <c r="Z133" s="838">
        <f t="shared" ca="1" si="6"/>
        <v>29</v>
      </c>
      <c r="AA133" s="839" t="s">
        <v>600</v>
      </c>
      <c r="AB133" s="883">
        <v>21388.5</v>
      </c>
      <c r="AC133" s="841">
        <v>46235</v>
      </c>
      <c r="AD133" s="842" t="s">
        <v>777</v>
      </c>
      <c r="AE133" s="843" t="str">
        <f ca="1">IF(OR(Z133="",NOT(ISNUMBER(Z133))),"",LOOKUP(Z133,{0,16,21,26,31,36,41,46,51,56,60,66},{"[0-15]","[16-20]","[21-25]","[26-30]","[31-35]","[36-40]","[41-45]","[46-50]","[51-55]","[56-59]","[60-65]","[66-99]"}))</f>
        <v>[26-30]</v>
      </c>
      <c r="AF133" s="839" t="str">
        <f t="shared" si="7"/>
        <v>0-1 years</v>
      </c>
      <c r="AG133" s="839" t="str">
        <f t="shared" ca="1" si="8"/>
        <v>Within 90 Days</v>
      </c>
    </row>
    <row r="134" spans="1:33" x14ac:dyDescent="0.25">
      <c r="A134" s="839">
        <v>30</v>
      </c>
      <c r="B134" s="830">
        <v>202315</v>
      </c>
      <c r="C134" s="847">
        <v>14335</v>
      </c>
      <c r="D134" s="880"/>
      <c r="E134" s="833">
        <f>VLOOKUP(B134,[1]TQT_MASTER!B:O,13,0)</f>
        <v>46055</v>
      </c>
      <c r="F134" s="834" t="str">
        <f>VLOOKUP(B134,[1]TQT_MASTER!B:O,4,0)</f>
        <v>Officer, Communications</v>
      </c>
      <c r="G134" s="834" t="str">
        <f>VLOOKUP(B134,[1]TQT_MASTER!B:O,3,0)</f>
        <v>Officer</v>
      </c>
      <c r="H134" s="834">
        <f>VLOOKUP(B134,[1]TQT_MASTER!B:O,6,0)</f>
        <v>15077</v>
      </c>
      <c r="I134" s="834" t="str">
        <f>VLOOKUP(B134,[1]TQT_MASTER!B:O,5,0)</f>
        <v>Bahaa Khalil Omran</v>
      </c>
      <c r="J134" s="834" t="str">
        <f>VLOOKUP(B134,[1]TQT_MASTER!B:O,7,0)</f>
        <v>TQT - External Communications</v>
      </c>
      <c r="K134" s="834" t="str">
        <f>VLOOKUP(B134,[1]TQT_MASTER!B:O,8,0)</f>
        <v>TQT - Chief Corporate Services Office</v>
      </c>
      <c r="L134" s="834" t="str">
        <f>VLOOKUP(B134,[1]TQT_MASTER!B:O,9,0)</f>
        <v>Human Resources - HRD</v>
      </c>
      <c r="M134" s="834" t="str">
        <f>VLOOKUP(B134,[1]TQT_MASTER!B:O,10,0)</f>
        <v>TRANSCO - External Communications - HRD</v>
      </c>
      <c r="N134" s="835">
        <f>VLOOKUP(B134,[1]TQT_MASTER!B:O,11,0)</f>
        <v>34516</v>
      </c>
      <c r="O134" s="833">
        <f>VLOOKUP(B134,[1]TQT_MASTER!B:O,14,0)</f>
        <v>46389</v>
      </c>
      <c r="P134" s="842" t="s">
        <v>611</v>
      </c>
      <c r="Q134" s="834" t="s">
        <v>846</v>
      </c>
      <c r="R134" s="842" t="s">
        <v>612</v>
      </c>
      <c r="S134" s="842" t="s">
        <v>616</v>
      </c>
      <c r="T134" s="839"/>
      <c r="U134" s="842" t="s">
        <v>309</v>
      </c>
      <c r="V134" s="836">
        <v>46055</v>
      </c>
      <c r="W134" s="836">
        <v>46055</v>
      </c>
      <c r="X134" s="836">
        <v>46265</v>
      </c>
      <c r="Y134" s="882">
        <v>0.57808219178082187</v>
      </c>
      <c r="Z134" s="838">
        <f t="shared" ca="1" si="6"/>
        <v>32</v>
      </c>
      <c r="AA134" s="839" t="s">
        <v>600</v>
      </c>
      <c r="AB134" s="883">
        <v>16138.5</v>
      </c>
      <c r="AC134" s="841">
        <v>46235</v>
      </c>
      <c r="AD134" s="842" t="s">
        <v>777</v>
      </c>
      <c r="AE134" s="843" t="str">
        <f ca="1">IF(OR(Z134="",NOT(ISNUMBER(Z134))),"",LOOKUP(Z134,{0,16,21,26,31,36,41,46,51,56,60,66},{"[0-15]","[16-20]","[21-25]","[26-30]","[31-35]","[36-40]","[41-45]","[46-50]","[51-55]","[56-59]","[60-65]","[66-99]"}))</f>
        <v>[31-35]</v>
      </c>
      <c r="AF134" s="839" t="str">
        <f t="shared" si="7"/>
        <v>0-1 years</v>
      </c>
      <c r="AG134" s="839" t="str">
        <f t="shared" ca="1" si="8"/>
        <v>Over 90 Days</v>
      </c>
    </row>
    <row r="135" spans="1:33" x14ac:dyDescent="0.25">
      <c r="A135" s="839">
        <v>31</v>
      </c>
      <c r="B135" s="830">
        <v>202372</v>
      </c>
      <c r="C135" s="831">
        <v>202372</v>
      </c>
      <c r="D135" s="880"/>
      <c r="E135" s="833">
        <f>VLOOKUP(B135,[1]TQT_MASTER!B:O,13,0)</f>
        <v>46083</v>
      </c>
      <c r="F135" s="834" t="str">
        <f>VLOOKUP(B135,[1]TQT_MASTER!B:O,4,0)</f>
        <v>Associate, Graphic Design</v>
      </c>
      <c r="G135" s="834" t="str">
        <f>VLOOKUP(B135,[1]TQT_MASTER!B:O,3,0)</f>
        <v>Associate</v>
      </c>
      <c r="H135" s="834">
        <f>VLOOKUP(B135,[1]TQT_MASTER!B:O,6,0)</f>
        <v>15077</v>
      </c>
      <c r="I135" s="834" t="str">
        <f>VLOOKUP(B135,[1]TQT_MASTER!B:O,5,0)</f>
        <v>Bahaa Khalil Omran</v>
      </c>
      <c r="J135" s="834" t="str">
        <f>VLOOKUP(B135,[1]TQT_MASTER!B:O,7,0)</f>
        <v>TQT - Corporate Communications</v>
      </c>
      <c r="K135" s="834" t="str">
        <f>VLOOKUP(B135,[1]TQT_MASTER!B:O,8,0)</f>
        <v>TQT - Chief Corporate Services Office</v>
      </c>
      <c r="L135" s="834" t="str">
        <f>VLOOKUP(B135,[1]TQT_MASTER!B:O,9,0)</f>
        <v>Human Resources - HRD</v>
      </c>
      <c r="M135" s="834" t="str">
        <f>VLOOKUP(B135,[1]TQT_MASTER!B:O,10,0)</f>
        <v>Corporate Communications</v>
      </c>
      <c r="N135" s="835">
        <f>VLOOKUP(B135,[1]TQT_MASTER!B:O,11,0)</f>
        <v>35936</v>
      </c>
      <c r="O135" s="833">
        <f>VLOOKUP(B135,[1]TQT_MASTER!B:O,14,0)</f>
        <v>46447</v>
      </c>
      <c r="P135" s="842" t="s">
        <v>611</v>
      </c>
      <c r="Q135" s="834" t="s">
        <v>846</v>
      </c>
      <c r="R135" s="842" t="s">
        <v>612</v>
      </c>
      <c r="S135" s="842" t="s">
        <v>616</v>
      </c>
      <c r="T135" s="839"/>
      <c r="U135" s="842" t="s">
        <v>356</v>
      </c>
      <c r="V135" s="836">
        <v>46083</v>
      </c>
      <c r="W135" s="836">
        <v>46083</v>
      </c>
      <c r="X135" s="836">
        <v>46265</v>
      </c>
      <c r="Y135" s="882">
        <v>0.50136986301369868</v>
      </c>
      <c r="Z135" s="838">
        <f t="shared" ca="1" si="6"/>
        <v>28</v>
      </c>
      <c r="AA135" s="839" t="s">
        <v>600</v>
      </c>
      <c r="AB135" s="883">
        <v>16138.5</v>
      </c>
      <c r="AC135" s="841">
        <v>46235</v>
      </c>
      <c r="AD135" s="842" t="s">
        <v>777</v>
      </c>
      <c r="AE135" s="843" t="str">
        <f ca="1">IF(OR(Z135="",NOT(ISNUMBER(Z135))),"",LOOKUP(Z135,{0,16,21,26,31,36,41,46,51,56,60,66},{"[0-15]","[16-20]","[21-25]","[26-30]","[31-35]","[36-40]","[41-45]","[46-50]","[51-55]","[56-59]","[60-65]","[66-99]"}))</f>
        <v>[26-30]</v>
      </c>
      <c r="AF135" s="839" t="str">
        <f t="shared" si="7"/>
        <v>0-1 years</v>
      </c>
      <c r="AG135" s="839" t="str">
        <f t="shared" ca="1" si="8"/>
        <v>Over 90 Days</v>
      </c>
    </row>
    <row r="136" spans="1:33" x14ac:dyDescent="0.25">
      <c r="A136" s="839">
        <v>32</v>
      </c>
      <c r="B136" s="830">
        <v>202645</v>
      </c>
      <c r="C136" s="831">
        <v>202645</v>
      </c>
      <c r="D136" s="880"/>
      <c r="E136" s="833">
        <f>VLOOKUP(B136,[1]TQT_MASTER!B:O,13,0)</f>
        <v>46103</v>
      </c>
      <c r="F136" s="834" t="str">
        <f>VLOOKUP(B136,[1]TQT_MASTER!B:O,4,0)</f>
        <v>Engineer, Contract</v>
      </c>
      <c r="G136" s="834" t="str">
        <f>VLOOKUP(B136,[1]TQT_MASTER!B:O,3,0)</f>
        <v>Engineer</v>
      </c>
      <c r="H136" s="834">
        <f>VLOOKUP(B136,[1]TQT_MASTER!B:O,6,0)</f>
        <v>12214</v>
      </c>
      <c r="I136" s="834" t="str">
        <f>VLOOKUP(B136,[1]TQT_MASTER!B:O,5,0)</f>
        <v>Mahmood Abdulmunaim Saed</v>
      </c>
      <c r="J136" s="834" t="str">
        <f>VLOOKUP(B136,[1]TQT_MASTER!B:O,7,0)</f>
        <v>TQT - Supply Chain</v>
      </c>
      <c r="K136" s="834" t="str">
        <f>VLOOKUP(B136,[1]TQT_MASTER!B:O,8,0)</f>
        <v>TQT - Chief Financial Office</v>
      </c>
      <c r="L136" s="834" t="str">
        <f>VLOOKUP(B136,[1]TQT_MASTER!B:O,9,0)</f>
        <v>TQT - Supply Chain</v>
      </c>
      <c r="M136" s="834" t="e">
        <f>VLOOKUP(B136,[1]TQT_MASTER!B:O,10,0)</f>
        <v>#REF!</v>
      </c>
      <c r="N136" s="835">
        <f>VLOOKUP(B136,[1]TQT_MASTER!B:O,11,0)</f>
        <v>32325</v>
      </c>
      <c r="O136" s="833">
        <f>VLOOKUP(B136,[1]TQT_MASTER!B:O,14,0)</f>
        <v>46467</v>
      </c>
      <c r="P136" s="842" t="s">
        <v>620</v>
      </c>
      <c r="Q136" s="834" t="s">
        <v>846</v>
      </c>
      <c r="R136" s="842"/>
      <c r="S136" s="842"/>
      <c r="T136" s="839"/>
      <c r="U136" s="842" t="s">
        <v>333</v>
      </c>
      <c r="V136" s="836">
        <v>46104</v>
      </c>
      <c r="W136" s="836">
        <v>46104</v>
      </c>
      <c r="X136" s="836">
        <v>46265</v>
      </c>
      <c r="Y136" s="882">
        <v>0.44383561643835617</v>
      </c>
      <c r="Z136" s="838">
        <f t="shared" ca="1" si="6"/>
        <v>38</v>
      </c>
      <c r="AA136" s="839" t="s">
        <v>600</v>
      </c>
      <c r="AB136" s="883">
        <v>35038.5</v>
      </c>
      <c r="AC136" s="841">
        <v>46235</v>
      </c>
      <c r="AD136" s="842" t="s">
        <v>777</v>
      </c>
      <c r="AE136" s="843" t="str">
        <f ca="1">IF(OR(Z136="",NOT(ISNUMBER(Z136))),"",LOOKUP(Z136,{0,16,21,26,31,36,41,46,51,56,60,66},{"[0-15]","[16-20]","[21-25]","[26-30]","[31-35]","[36-40]","[41-45]","[46-50]","[51-55]","[56-59]","[60-65]","[66-99]"}))</f>
        <v>[36-40]</v>
      </c>
      <c r="AF136" s="839" t="str">
        <f t="shared" si="7"/>
        <v>0-1 years</v>
      </c>
      <c r="AG136" s="839" t="str">
        <f t="shared" ca="1" si="8"/>
        <v>Over 90 Days</v>
      </c>
    </row>
    <row r="137" spans="1:33" x14ac:dyDescent="0.25">
      <c r="A137" s="839">
        <v>33</v>
      </c>
      <c r="B137" s="830">
        <v>203053</v>
      </c>
      <c r="C137" s="831">
        <v>203053</v>
      </c>
      <c r="D137" s="880"/>
      <c r="E137" s="833">
        <f>VLOOKUP(B137,[1]TQT_MASTER!B:O,13,0)</f>
        <v>46149</v>
      </c>
      <c r="F137" s="834" t="str">
        <f>VLOOKUP(B137,[1]TQT_MASTER!B:O,4,0)</f>
        <v>Sr Associate HR Projects</v>
      </c>
      <c r="G137" s="834" t="str">
        <f>VLOOKUP(B137,[1]TQT_MASTER!B:O,3,0)</f>
        <v>Sr Associate</v>
      </c>
      <c r="H137" s="834" t="e">
        <f>VLOOKUP(B137,[1]TQT_MASTER!B:O,6,0)</f>
        <v>#REF!</v>
      </c>
      <c r="I137" s="834" t="str">
        <f>VLOOKUP(B137,[1]TQT_MASTER!B:O,5,0)</f>
        <v>Bader Alhammadi</v>
      </c>
      <c r="J137" s="834" t="e">
        <f>VLOOKUP(B137,[1]TQT_MASTER!B:O,7,0)</f>
        <v>#REF!</v>
      </c>
      <c r="K137" s="834" t="str">
        <f>VLOOKUP(B137,[1]TQT_MASTER!B:O,8,0)</f>
        <v>TQT - Chief Corporate Services Office</v>
      </c>
      <c r="L137" s="834" t="str">
        <f>VLOOKUP(B137,[1]TQT_MASTER!B:O,9,0)</f>
        <v>Human Resources - HRD</v>
      </c>
      <c r="M137" s="834" t="e">
        <f>VLOOKUP(B137,[1]TQT_MASTER!B:O,10,0)</f>
        <v>#REF!</v>
      </c>
      <c r="N137" s="835">
        <f>VLOOKUP(B137,[1]TQT_MASTER!B:O,11,0)</f>
        <v>31815</v>
      </c>
      <c r="O137" s="833">
        <f>VLOOKUP(B137,[1]TQT_MASTER!B:O,14,0)</f>
        <v>46513</v>
      </c>
      <c r="P137" s="834" t="s">
        <v>620</v>
      </c>
      <c r="Q137" s="834" t="s">
        <v>846</v>
      </c>
      <c r="R137" s="842"/>
      <c r="S137" s="842"/>
      <c r="T137" s="839"/>
      <c r="U137" s="842" t="s">
        <v>650</v>
      </c>
      <c r="V137" s="836">
        <v>46155</v>
      </c>
      <c r="W137" s="836"/>
      <c r="X137" s="836">
        <f>EDATE(V137,36)</f>
        <v>47251</v>
      </c>
      <c r="Y137" s="882">
        <v>2.7397260273972603E-3</v>
      </c>
      <c r="Z137" s="838">
        <f t="shared" ca="1" si="6"/>
        <v>39</v>
      </c>
      <c r="AA137" s="839" t="s">
        <v>600</v>
      </c>
      <c r="AB137" s="883">
        <v>37138.5</v>
      </c>
      <c r="AC137" s="841">
        <v>46235</v>
      </c>
      <c r="AD137" s="842" t="s">
        <v>777</v>
      </c>
      <c r="AE137" s="843" t="str">
        <f ca="1">IF(OR(Z137="",NOT(ISNUMBER(Z137))),"",LOOKUP(Z137,{0,16,21,26,31,36,41,46,51,56,60,66},{"[0-15]","[16-20]","[21-25]","[26-30]","[31-35]","[36-40]","[41-45]","[46-50]","[51-55]","[56-59]","[60-65]","[66-99]"}))</f>
        <v>[36-40]</v>
      </c>
      <c r="AF137" s="839" t="str">
        <f t="shared" si="7"/>
        <v>3+ years</v>
      </c>
      <c r="AG137" s="839" t="str">
        <f t="shared" ca="1" si="8"/>
        <v>Over 90 Days</v>
      </c>
    </row>
    <row r="138" spans="1:33" x14ac:dyDescent="0.25">
      <c r="A138" s="839">
        <v>34</v>
      </c>
      <c r="B138" s="830">
        <v>202805</v>
      </c>
      <c r="C138" s="831">
        <v>202805</v>
      </c>
      <c r="D138" s="880"/>
      <c r="E138" s="833">
        <f>VLOOKUP(B138,[1]TQT_MASTER!B:O,13,0)</f>
        <v>46132</v>
      </c>
      <c r="F138" s="834" t="str">
        <f>VLOOKUP(B138,[1]TQT_MASTER!B:O,4,0)</f>
        <v>CEO Advisor</v>
      </c>
      <c r="G138" s="834" t="str">
        <f>VLOOKUP(B138,[1]TQT_MASTER!B:O,3,0)</f>
        <v>Advisor</v>
      </c>
      <c r="H138" s="834">
        <v>12759</v>
      </c>
      <c r="I138" s="834" t="s">
        <v>954</v>
      </c>
      <c r="J138" s="834" t="e">
        <f>VLOOKUP(B138,[1]TQT_MASTER!B:O,7,0)</f>
        <v>#REF!</v>
      </c>
      <c r="K138" s="834" t="str">
        <f>VLOOKUP(B138,[1]TQT_MASTER!B:O,8,0)</f>
        <v>TQT - Chief Executive Office</v>
      </c>
      <c r="L138" s="834" t="e">
        <f>VLOOKUP(B138,[1]TQT_MASTER!B:O,9,0)</f>
        <v>#REF!</v>
      </c>
      <c r="M138" s="834" t="e">
        <f>VLOOKUP(B138,[1]TQT_MASTER!B:O,10,0)</f>
        <v>#REF!</v>
      </c>
      <c r="N138" s="884">
        <v>22892</v>
      </c>
      <c r="O138" s="885">
        <v>46496</v>
      </c>
      <c r="P138" s="834" t="s">
        <v>611</v>
      </c>
      <c r="Q138" s="834" t="s">
        <v>846</v>
      </c>
      <c r="R138" s="842"/>
      <c r="S138" s="842"/>
      <c r="T138" s="839"/>
      <c r="U138" s="842" t="s">
        <v>650</v>
      </c>
      <c r="V138" s="836">
        <v>46132</v>
      </c>
      <c r="W138" s="836"/>
      <c r="X138" s="836">
        <f>EDATE(V138,36)</f>
        <v>47228</v>
      </c>
      <c r="Y138" s="882">
        <v>2.7397260273972603E-3</v>
      </c>
      <c r="Z138" s="838">
        <f t="shared" ca="1" si="6"/>
        <v>64</v>
      </c>
      <c r="AA138" s="839" t="s">
        <v>600</v>
      </c>
      <c r="AB138" s="883">
        <v>40288.5</v>
      </c>
      <c r="AC138" s="841">
        <v>46235</v>
      </c>
      <c r="AD138" s="842" t="s">
        <v>777</v>
      </c>
      <c r="AE138" s="843" t="str">
        <f ca="1">IF(OR(Z138="",NOT(ISNUMBER(Z138))),"",LOOKUP(Z138,{0,16,21,26,31,36,41,46,51,56,60,66},{"[0-15]","[16-20]","[21-25]","[26-30]","[31-35]","[36-40]","[41-45]","[46-50]","[51-55]","[56-59]","[60-65]","[66-99]"}))</f>
        <v>[60-65]</v>
      </c>
      <c r="AF138" s="839" t="str">
        <f t="shared" si="7"/>
        <v>3+ years</v>
      </c>
      <c r="AG138" s="839" t="str">
        <f t="shared" ca="1" si="8"/>
        <v>Over 90 Days</v>
      </c>
    </row>
    <row r="139" spans="1:33" ht="15.75" thickBot="1" x14ac:dyDescent="0.3">
      <c r="A139" s="886">
        <v>35</v>
      </c>
      <c r="B139" s="851">
        <v>203281</v>
      </c>
      <c r="C139" s="851"/>
      <c r="D139" s="852"/>
      <c r="E139" s="887">
        <f>VLOOKUP(B139,[1]TQT_MASTER!B:O,13,0)</f>
        <v>46244</v>
      </c>
      <c r="F139" s="854" t="str">
        <f>VLOOKUP(B139,[1]TQT_MASTER!B:O,4,0)</f>
        <v>Sr Associate Branding &amp; Internal Communication</v>
      </c>
      <c r="G139" s="854" t="str">
        <f>VLOOKUP(B139,[1]TQT_MASTER!B:O,3,0)</f>
        <v>Sr Associate</v>
      </c>
      <c r="H139" s="854" t="e">
        <f>VLOOKUP(B139,[1]TQT_MASTER!B:O,6,0)</f>
        <v>#REF!</v>
      </c>
      <c r="I139" s="854" t="s">
        <v>955</v>
      </c>
      <c r="J139" s="854" t="e">
        <f>VLOOKUP(B139,[1]TQT_MASTER!B:O,7,0)</f>
        <v>#REF!</v>
      </c>
      <c r="K139" s="854" t="str">
        <f>VLOOKUP(B139,[1]TQT_MASTER!B:O,8,0)</f>
        <v>TQT - Chief Corporate Services Office</v>
      </c>
      <c r="L139" s="854" t="str">
        <f>VLOOKUP(B139,[1]TQT_MASTER!B:O,9,0)</f>
        <v>Human Resources - HRD</v>
      </c>
      <c r="M139" s="854" t="str">
        <f>VLOOKUP(B139,[1]TQT_MASTER!B:O,10,0)</f>
        <v>Corporate Communications</v>
      </c>
      <c r="N139" s="855">
        <v>32051</v>
      </c>
      <c r="O139" s="856">
        <v>46295</v>
      </c>
      <c r="P139" s="854" t="s">
        <v>611</v>
      </c>
      <c r="Q139" s="854" t="s">
        <v>846</v>
      </c>
      <c r="R139" s="857"/>
      <c r="S139" s="857"/>
      <c r="T139" s="858"/>
      <c r="U139" s="854"/>
      <c r="V139" s="859">
        <v>46211</v>
      </c>
      <c r="W139" s="860"/>
      <c r="X139" s="859">
        <v>46295</v>
      </c>
      <c r="Y139" s="861"/>
      <c r="Z139" s="862">
        <f t="shared" ca="1" si="6"/>
        <v>38</v>
      </c>
      <c r="AA139" s="858" t="s">
        <v>600</v>
      </c>
      <c r="AB139" s="863">
        <v>32500</v>
      </c>
      <c r="AC139" s="864">
        <v>46235</v>
      </c>
      <c r="AD139" s="857" t="s">
        <v>777</v>
      </c>
      <c r="AE139" s="843" t="str">
        <f ca="1">IF(OR(Z139="",NOT(ISNUMBER(Z139))),"",LOOKUP(Z139,{0,16,21,26,31,36,41,46,51,56,60,66},{"[0-15]","[16-20]","[21-25]","[26-30]","[31-35]","[36-40]","[41-45]","[46-50]","[51-55]","[56-59]","[60-65]","[66-99]"}))</f>
        <v>[36-40]</v>
      </c>
      <c r="AF139" s="839" t="str">
        <f t="shared" si="7"/>
        <v>0-1 years</v>
      </c>
      <c r="AG139" s="839" t="str">
        <f t="shared" ca="1" si="8"/>
        <v>Within 30 Days</v>
      </c>
    </row>
    <row r="140" spans="1:33" ht="16.5" thickTop="1" thickBot="1" x14ac:dyDescent="0.3">
      <c r="A140" s="875">
        <v>1</v>
      </c>
      <c r="B140" s="866" t="s">
        <v>526</v>
      </c>
      <c r="C140" s="875" t="s">
        <v>300</v>
      </c>
      <c r="D140" s="888"/>
      <c r="E140" s="887">
        <f>VLOOKUP(B140,[1]TQT_MASTER!B:O,13,0)</f>
        <v>44566</v>
      </c>
      <c r="F140" s="870" t="str">
        <f>VLOOKUP(B140,[1]TQT_MASTER!B:O,4,0)</f>
        <v>Engineer, Water Asset Performance</v>
      </c>
      <c r="G140" s="870" t="str">
        <f>VLOOKUP(B140,[1]TQT_MASTER!B:O,3,0)</f>
        <v>Engineer</v>
      </c>
      <c r="H140" s="870">
        <f>VLOOKUP(B140,[1]TQT_MASTER!B:O,6,0)</f>
        <v>200662</v>
      </c>
      <c r="I140" s="870" t="str">
        <f>VLOOKUP(B140,[1]TQT_MASTER!B:O,5,0)</f>
        <v>Benjamin Redwood</v>
      </c>
      <c r="J140" s="870" t="str">
        <f>VLOOKUP(B140,[1]TQT_MASTER!B:O,7,0)</f>
        <v>TQT - Asset Management</v>
      </c>
      <c r="K140" s="870" t="str">
        <f>VLOOKUP(B140,[1]TQT_MASTER!B:O,8,0)</f>
        <v>TQT - Chief Operating Office</v>
      </c>
      <c r="L140" s="870" t="str">
        <f>VLOOKUP(B140,[1]TQT_MASTER!B:O,9,0)</f>
        <v>Asset Management - COO</v>
      </c>
      <c r="M140" s="870" t="str">
        <f>VLOOKUP(B140,[1]TQT_MASTER!B:O,10,0)</f>
        <v>TRANSCO - Water Asset Strategy &amp; Performance - COO</v>
      </c>
      <c r="N140" s="871">
        <f>VLOOKUP(B140,[1]TQT_MASTER!B:O,11,0)</f>
        <v>22312</v>
      </c>
      <c r="O140" s="869">
        <f>VLOOKUP(B140,[1]TQT_MASTER!B:O,14,0)</f>
        <v>46387</v>
      </c>
      <c r="P140" s="878" t="s">
        <v>611</v>
      </c>
      <c r="Q140" s="870" t="s">
        <v>846</v>
      </c>
      <c r="R140" s="878" t="s">
        <v>612</v>
      </c>
      <c r="S140" s="878"/>
      <c r="T140" s="875" t="s">
        <v>304</v>
      </c>
      <c r="U140" s="878" t="s">
        <v>305</v>
      </c>
      <c r="V140" s="872">
        <v>44566</v>
      </c>
      <c r="W140" s="872">
        <v>45170</v>
      </c>
      <c r="X140" s="872">
        <v>46265</v>
      </c>
      <c r="Y140" s="889">
        <v>3.0027397260273974</v>
      </c>
      <c r="Z140" s="874">
        <f t="shared" ca="1" si="6"/>
        <v>65</v>
      </c>
      <c r="AA140" s="875" t="s">
        <v>600</v>
      </c>
      <c r="AB140" s="890">
        <v>33988.5</v>
      </c>
      <c r="AC140" s="877">
        <v>46266</v>
      </c>
      <c r="AD140" s="878" t="s">
        <v>777</v>
      </c>
      <c r="AE140" s="843" t="str">
        <f ca="1">IF(OR(Z140="",NOT(ISNUMBER(Z140))),"",LOOKUP(Z140,{0,16,21,26,31,36,41,46,51,56,60,66},{"[0-15]","[16-20]","[21-25]","[26-30]","[31-35]","[36-40]","[41-45]","[46-50]","[51-55]","[56-59]","[60-65]","[66-99]"}))</f>
        <v>[60-65]</v>
      </c>
      <c r="AF140" s="839" t="str">
        <f t="shared" si="7"/>
        <v>3+ years</v>
      </c>
      <c r="AG140" s="839" t="str">
        <f t="shared" ca="1" si="8"/>
        <v>Over 90 Days</v>
      </c>
    </row>
    <row r="141" spans="1:33" ht="16.5" thickTop="1" thickBot="1" x14ac:dyDescent="0.3">
      <c r="A141" s="839">
        <v>2</v>
      </c>
      <c r="B141" s="830" t="s">
        <v>537</v>
      </c>
      <c r="C141" s="839" t="s">
        <v>306</v>
      </c>
      <c r="D141" s="880"/>
      <c r="E141" s="887">
        <f>VLOOKUP(B141,[1]TQT_MASTER!B:O,13,0)</f>
        <v>44571</v>
      </c>
      <c r="F141" s="834" t="str">
        <f>VLOOKUP(B141,[1]TQT_MASTER!B:O,4,0)</f>
        <v>Technical Advisor</v>
      </c>
      <c r="G141" s="834" t="str">
        <f>VLOOKUP(B141,[1]TQT_MASTER!B:O,3,0)</f>
        <v>Advisor</v>
      </c>
      <c r="H141" s="834">
        <f>VLOOKUP(B141,[1]TQT_MASTER!B:O,6,0)</f>
        <v>10924</v>
      </c>
      <c r="I141" s="834" t="str">
        <f>VLOOKUP(B141,[1]TQT_MASTER!B:O,5,0)</f>
        <v>Bruce</v>
      </c>
      <c r="J141" s="834" t="str">
        <f>VLOOKUP(B141,[1]TQT_MASTER!B:O,7,0)</f>
        <v>TQT - Chief Operating Office</v>
      </c>
      <c r="K141" s="834" t="str">
        <f>VLOOKUP(B141,[1]TQT_MASTER!B:O,8,0)</f>
        <v>TQT - Chief Operating Office</v>
      </c>
      <c r="L141" s="834" t="str">
        <f>VLOOKUP(B141,[1]TQT_MASTER!B:O,9,0)</f>
        <v>Asset Management - COO</v>
      </c>
      <c r="M141" s="834" t="str">
        <f>VLOOKUP(B141,[1]TQT_MASTER!B:O,10,0)</f>
        <v>TRANSCO - Power Asset Management - COO</v>
      </c>
      <c r="N141" s="835">
        <f>VLOOKUP(B141,[1]TQT_MASTER!B:O,11,0)</f>
        <v>21098</v>
      </c>
      <c r="O141" s="833">
        <f>VLOOKUP(B141,[1]TQT_MASTER!B:O,14,0)</f>
        <v>46387</v>
      </c>
      <c r="P141" s="842" t="s">
        <v>611</v>
      </c>
      <c r="Q141" s="834" t="s">
        <v>846</v>
      </c>
      <c r="R141" s="842" t="s">
        <v>612</v>
      </c>
      <c r="S141" s="842" t="s">
        <v>616</v>
      </c>
      <c r="T141" s="839" t="s">
        <v>304</v>
      </c>
      <c r="U141" s="842" t="s">
        <v>309</v>
      </c>
      <c r="V141" s="836">
        <v>44571</v>
      </c>
      <c r="W141" s="836">
        <v>45170</v>
      </c>
      <c r="X141" s="836">
        <v>46265</v>
      </c>
      <c r="Y141" s="882">
        <v>3.0027397260273974</v>
      </c>
      <c r="Z141" s="838">
        <f t="shared" ca="1" si="6"/>
        <v>68</v>
      </c>
      <c r="AA141" s="839" t="s">
        <v>600</v>
      </c>
      <c r="AB141" s="883">
        <v>55116.6</v>
      </c>
      <c r="AC141" s="841">
        <v>46266</v>
      </c>
      <c r="AD141" s="842" t="s">
        <v>777</v>
      </c>
      <c r="AE141" s="843" t="str">
        <f ca="1">IF(OR(Z141="",NOT(ISNUMBER(Z141))),"",LOOKUP(Z141,{0,16,21,26,31,36,41,46,51,56,60,66},{"[0-15]","[16-20]","[21-25]","[26-30]","[31-35]","[36-40]","[41-45]","[46-50]","[51-55]","[56-59]","[60-65]","[66-99]"}))</f>
        <v>[66-99]</v>
      </c>
      <c r="AF141" s="839" t="str">
        <f t="shared" si="7"/>
        <v>3+ years</v>
      </c>
      <c r="AG141" s="839" t="str">
        <f t="shared" ca="1" si="8"/>
        <v>Over 90 Days</v>
      </c>
    </row>
    <row r="142" spans="1:33" ht="16.5" thickTop="1" thickBot="1" x14ac:dyDescent="0.3">
      <c r="A142" s="839">
        <v>3</v>
      </c>
      <c r="B142" s="830" t="s">
        <v>310</v>
      </c>
      <c r="C142" s="839" t="s">
        <v>310</v>
      </c>
      <c r="D142" s="880"/>
      <c r="E142" s="887">
        <v>44571</v>
      </c>
      <c r="F142" s="834" t="s">
        <v>312</v>
      </c>
      <c r="G142" s="834" t="s">
        <v>312</v>
      </c>
      <c r="H142" s="834"/>
      <c r="I142" s="834"/>
      <c r="J142" s="845"/>
      <c r="K142" s="845" t="s">
        <v>905</v>
      </c>
      <c r="L142" s="834"/>
      <c r="M142" s="834"/>
      <c r="N142" s="835">
        <v>20821</v>
      </c>
      <c r="O142" s="833">
        <v>46203</v>
      </c>
      <c r="P142" s="842" t="s">
        <v>611</v>
      </c>
      <c r="Q142" s="834" t="s">
        <v>846</v>
      </c>
      <c r="R142" s="842" t="s">
        <v>612</v>
      </c>
      <c r="S142" s="842"/>
      <c r="T142" s="839" t="s">
        <v>304</v>
      </c>
      <c r="U142" s="842" t="s">
        <v>305</v>
      </c>
      <c r="V142" s="836">
        <v>44571</v>
      </c>
      <c r="W142" s="836">
        <v>46203</v>
      </c>
      <c r="X142" s="836">
        <v>46265</v>
      </c>
      <c r="Y142" s="882">
        <v>3.0027397260273974</v>
      </c>
      <c r="Z142" s="838">
        <f t="shared" ca="1" si="6"/>
        <v>69</v>
      </c>
      <c r="AA142" s="839" t="s">
        <v>600</v>
      </c>
      <c r="AB142" s="883">
        <v>45390.45</v>
      </c>
      <c r="AC142" s="841">
        <v>46266</v>
      </c>
      <c r="AD142" s="842" t="s">
        <v>928</v>
      </c>
      <c r="AE142" s="843" t="str">
        <f ca="1">IF(OR(Z142="",NOT(ISNUMBER(Z142))),"",LOOKUP(Z142,{0,16,21,26,31,36,41,46,51,56,60,66},{"[0-15]","[16-20]","[21-25]","[26-30]","[31-35]","[36-40]","[41-45]","[46-50]","[51-55]","[56-59]","[60-65]","[66-99]"}))</f>
        <v>[66-99]</v>
      </c>
      <c r="AF142" s="839" t="str">
        <f t="shared" si="7"/>
        <v>3+ years</v>
      </c>
      <c r="AG142" s="839" t="str">
        <f t="shared" ca="1" si="8"/>
        <v>Expired</v>
      </c>
    </row>
    <row r="143" spans="1:33" ht="16.5" thickTop="1" thickBot="1" x14ac:dyDescent="0.3">
      <c r="A143" s="839">
        <v>4</v>
      </c>
      <c r="B143" s="830" t="s">
        <v>527</v>
      </c>
      <c r="C143" s="839" t="s">
        <v>313</v>
      </c>
      <c r="D143" s="880"/>
      <c r="E143" s="887">
        <f>VLOOKUP(B143,[1]TQT_MASTER!B:O,13,0)</f>
        <v>44571</v>
      </c>
      <c r="F143" s="834" t="str">
        <f>VLOOKUP(B143,[1]TQT_MASTER!B:O,4,0)</f>
        <v>Sr. Engineer, Infrastructure Coordination</v>
      </c>
      <c r="G143" s="834" t="str">
        <f>VLOOKUP(B143,[1]TQT_MASTER!B:O,3,0)</f>
        <v>Senior Engineer</v>
      </c>
      <c r="H143" s="834">
        <f>VLOOKUP(B143,[1]TQT_MASTER!B:O,6,0)</f>
        <v>11810</v>
      </c>
      <c r="I143" s="834" t="str">
        <f>VLOOKUP(B143,[1]TQT_MASTER!B:O,5,0)</f>
        <v>YOUSIF ABDUL RAHMAN AHMED MOHAMMED ALMARZOUQI</v>
      </c>
      <c r="J143" s="834" t="str">
        <f>VLOOKUP(B143,[1]TQT_MASTER!B:O,7,0)</f>
        <v>TQT - Asset Management</v>
      </c>
      <c r="K143" s="834" t="str">
        <f>VLOOKUP(B143,[1]TQT_MASTER!B:O,8,0)</f>
        <v>TQT - Chief Operating Office</v>
      </c>
      <c r="L143" s="834" t="str">
        <f>VLOOKUP(B143,[1]TQT_MASTER!B:O,9,0)</f>
        <v>Asset Management - COO</v>
      </c>
      <c r="M143" s="834" t="str">
        <f>VLOOKUP(B143,[1]TQT_MASTER!B:O,10,0)</f>
        <v>TRANSCO - Infrastructure Coordination &amp; Services - COO</v>
      </c>
      <c r="N143" s="835">
        <f>VLOOKUP(B143,[1]TQT_MASTER!B:O,11,0)</f>
        <v>21283</v>
      </c>
      <c r="O143" s="833">
        <f>VLOOKUP(B143,[1]TQT_MASTER!B:O,14,0)</f>
        <v>46387</v>
      </c>
      <c r="P143" s="842" t="s">
        <v>611</v>
      </c>
      <c r="Q143" s="834" t="s">
        <v>846</v>
      </c>
      <c r="R143" s="842" t="s">
        <v>612</v>
      </c>
      <c r="S143" s="842"/>
      <c r="T143" s="839" t="s">
        <v>304</v>
      </c>
      <c r="U143" s="842" t="s">
        <v>316</v>
      </c>
      <c r="V143" s="836">
        <v>44571</v>
      </c>
      <c r="W143" s="836">
        <v>45170</v>
      </c>
      <c r="X143" s="836">
        <v>46265</v>
      </c>
      <c r="Y143" s="882">
        <v>3.0027397260273974</v>
      </c>
      <c r="Z143" s="838">
        <f t="shared" ca="1" si="6"/>
        <v>68</v>
      </c>
      <c r="AA143" s="839" t="s">
        <v>600</v>
      </c>
      <c r="AB143" s="883">
        <v>47355</v>
      </c>
      <c r="AC143" s="841">
        <v>46266</v>
      </c>
      <c r="AD143" s="842" t="s">
        <v>777</v>
      </c>
      <c r="AE143" s="843" t="str">
        <f ca="1">IF(OR(Z143="",NOT(ISNUMBER(Z143))),"",LOOKUP(Z143,{0,16,21,26,31,36,41,46,51,56,60,66},{"[0-15]","[16-20]","[21-25]","[26-30]","[31-35]","[36-40]","[41-45]","[46-50]","[51-55]","[56-59]","[60-65]","[66-99]"}))</f>
        <v>[66-99]</v>
      </c>
      <c r="AF143" s="839" t="str">
        <f t="shared" si="7"/>
        <v>3+ years</v>
      </c>
      <c r="AG143" s="839" t="str">
        <f t="shared" ca="1" si="8"/>
        <v>Over 90 Days</v>
      </c>
    </row>
    <row r="144" spans="1:33" ht="16.5" thickTop="1" thickBot="1" x14ac:dyDescent="0.3">
      <c r="A144" s="839">
        <v>5</v>
      </c>
      <c r="B144" s="830" t="s">
        <v>536</v>
      </c>
      <c r="C144" s="839" t="s">
        <v>317</v>
      </c>
      <c r="D144" s="880"/>
      <c r="E144" s="887">
        <f>VLOOKUP(B144,[1]TQT_MASTER!B:O,13,0)</f>
        <v>44571</v>
      </c>
      <c r="F144" s="834" t="str">
        <f>VLOOKUP(B144,[1]TQT_MASTER!B:O,4,0)</f>
        <v>Sr. Technician, Surveying</v>
      </c>
      <c r="G144" s="834" t="str">
        <f>VLOOKUP(B144,[1]TQT_MASTER!B:O,3,0)</f>
        <v>Senior Technician</v>
      </c>
      <c r="H144" s="834">
        <f>VLOOKUP(B144,[1]TQT_MASTER!B:O,6,0)</f>
        <v>11810</v>
      </c>
      <c r="I144" s="834" t="str">
        <f>VLOOKUP(B144,[1]TQT_MASTER!B:O,5,0)</f>
        <v>YOUSIF ABDUL RAHMAN AHMED MOHAMMED ALMARZOUQI</v>
      </c>
      <c r="J144" s="834" t="str">
        <f>VLOOKUP(B144,[1]TQT_MASTER!B:O,7,0)</f>
        <v>TQT - Asset Management</v>
      </c>
      <c r="K144" s="834" t="str">
        <f>VLOOKUP(B144,[1]TQT_MASTER!B:O,8,0)</f>
        <v>TQT - Chief Operating Office</v>
      </c>
      <c r="L144" s="834" t="str">
        <f>VLOOKUP(B144,[1]TQT_MASTER!B:O,9,0)</f>
        <v>Asset Management - COO</v>
      </c>
      <c r="M144" s="834" t="str">
        <f>VLOOKUP(B144,[1]TQT_MASTER!B:O,10,0)</f>
        <v>TRANSCO - Infrastructure Coordination &amp; Services - COO</v>
      </c>
      <c r="N144" s="835">
        <f>VLOOKUP(B144,[1]TQT_MASTER!B:O,11,0)</f>
        <v>22277</v>
      </c>
      <c r="O144" s="833">
        <f>VLOOKUP(B144,[1]TQT_MASTER!B:O,14,0)</f>
        <v>46387</v>
      </c>
      <c r="P144" s="842" t="s">
        <v>611</v>
      </c>
      <c r="Q144" s="834" t="s">
        <v>846</v>
      </c>
      <c r="R144" s="842" t="s">
        <v>612</v>
      </c>
      <c r="S144" s="842" t="s">
        <v>616</v>
      </c>
      <c r="T144" s="839" t="s">
        <v>304</v>
      </c>
      <c r="U144" s="842" t="s">
        <v>309</v>
      </c>
      <c r="V144" s="836">
        <v>44571</v>
      </c>
      <c r="W144" s="836">
        <v>45170</v>
      </c>
      <c r="X144" s="836">
        <v>46265</v>
      </c>
      <c r="Y144" s="882">
        <v>3.0027397260273974</v>
      </c>
      <c r="Z144" s="838">
        <f t="shared" ca="1" si="6"/>
        <v>65</v>
      </c>
      <c r="AA144" s="839" t="s">
        <v>600</v>
      </c>
      <c r="AB144" s="883">
        <v>21750.75</v>
      </c>
      <c r="AC144" s="841">
        <v>46266</v>
      </c>
      <c r="AD144" s="842" t="s">
        <v>777</v>
      </c>
      <c r="AE144" s="843" t="str">
        <f ca="1">IF(OR(Z144="",NOT(ISNUMBER(Z144))),"",LOOKUP(Z144,{0,16,21,26,31,36,41,46,51,56,60,66},{"[0-15]","[16-20]","[21-25]","[26-30]","[31-35]","[36-40]","[41-45]","[46-50]","[51-55]","[56-59]","[60-65]","[66-99]"}))</f>
        <v>[60-65]</v>
      </c>
      <c r="AF144" s="839" t="str">
        <f t="shared" si="7"/>
        <v>3+ years</v>
      </c>
      <c r="AG144" s="839" t="str">
        <f t="shared" ca="1" si="8"/>
        <v>Over 90 Days</v>
      </c>
    </row>
    <row r="145" spans="1:33" ht="16.5" thickTop="1" thickBot="1" x14ac:dyDescent="0.3">
      <c r="A145" s="839">
        <v>6</v>
      </c>
      <c r="B145" s="830" t="s">
        <v>531</v>
      </c>
      <c r="C145" s="839" t="s">
        <v>323</v>
      </c>
      <c r="D145" s="880"/>
      <c r="E145" s="887">
        <f>VLOOKUP(B145,[1]TQT_MASTER!B:O,13,0)</f>
        <v>44571</v>
      </c>
      <c r="F145" s="834" t="str">
        <f>VLOOKUP(B145,[1]TQT_MASTER!B:O,4,0)</f>
        <v>Sr. Associate, Inventory</v>
      </c>
      <c r="G145" s="834" t="str">
        <f>VLOOKUP(B145,[1]TQT_MASTER!B:O,3,0)</f>
        <v>Senior Associate</v>
      </c>
      <c r="H145" s="834">
        <f>VLOOKUP(B145,[1]TQT_MASTER!B:O,6,0)</f>
        <v>11888</v>
      </c>
      <c r="I145" s="834" t="str">
        <f>VLOOKUP(B145,[1]TQT_MASTER!B:O,5,0)</f>
        <v>MOHAMED ALI MOHAMED A. FAISAL ALSHEHHI</v>
      </c>
      <c r="J145" s="834" t="str">
        <f>VLOOKUP(B145,[1]TQT_MASTER!B:O,7,0)</f>
        <v>TQT - Supply Chain</v>
      </c>
      <c r="K145" s="834" t="str">
        <f>VLOOKUP(B145,[1]TQT_MASTER!B:O,8,0)</f>
        <v>TQT - Chief Financial Office</v>
      </c>
      <c r="L145" s="834" t="str">
        <f>VLOOKUP(B145,[1]TQT_MASTER!B:O,9,0)</f>
        <v>Supply Chain - PSS</v>
      </c>
      <c r="M145" s="834" t="str">
        <f>VLOOKUP(B145,[1]TQT_MASTER!B:O,10,0)</f>
        <v>TRANSCO - Inventory Management - PSS</v>
      </c>
      <c r="N145" s="835">
        <f>VLOOKUP(B145,[1]TQT_MASTER!B:O,11,0)</f>
        <v>24080</v>
      </c>
      <c r="O145" s="833">
        <f>VLOOKUP(B145,[1]TQT_MASTER!B:O,14,0)</f>
        <v>46387</v>
      </c>
      <c r="P145" s="842" t="s">
        <v>611</v>
      </c>
      <c r="Q145" s="834" t="s">
        <v>846</v>
      </c>
      <c r="R145" s="842" t="s">
        <v>612</v>
      </c>
      <c r="S145" s="842" t="s">
        <v>619</v>
      </c>
      <c r="T145" s="839" t="s">
        <v>304</v>
      </c>
      <c r="U145" s="842" t="s">
        <v>305</v>
      </c>
      <c r="V145" s="836">
        <v>44571</v>
      </c>
      <c r="W145" s="836">
        <v>45170</v>
      </c>
      <c r="X145" s="836">
        <v>46265</v>
      </c>
      <c r="Y145" s="882">
        <v>3.0027397260273974</v>
      </c>
      <c r="Z145" s="838">
        <f t="shared" ca="1" si="6"/>
        <v>60</v>
      </c>
      <c r="AA145" s="839" t="s">
        <v>600</v>
      </c>
      <c r="AB145" s="883">
        <v>40461.75</v>
      </c>
      <c r="AC145" s="841">
        <v>46266</v>
      </c>
      <c r="AD145" s="842" t="s">
        <v>777</v>
      </c>
      <c r="AE145" s="843" t="str">
        <f ca="1">IF(OR(Z145="",NOT(ISNUMBER(Z145))),"",LOOKUP(Z145,{0,16,21,26,31,36,41,46,51,56,60,66},{"[0-15]","[16-20]","[21-25]","[26-30]","[31-35]","[36-40]","[41-45]","[46-50]","[51-55]","[56-59]","[60-65]","[66-99]"}))</f>
        <v>[60-65]</v>
      </c>
      <c r="AF145" s="839" t="str">
        <f t="shared" si="7"/>
        <v>3+ years</v>
      </c>
      <c r="AG145" s="839" t="str">
        <f t="shared" ca="1" si="8"/>
        <v>Over 90 Days</v>
      </c>
    </row>
    <row r="146" spans="1:33" ht="16.5" thickTop="1" thickBot="1" x14ac:dyDescent="0.3">
      <c r="A146" s="839">
        <v>7</v>
      </c>
      <c r="B146" s="830" t="s">
        <v>530</v>
      </c>
      <c r="C146" s="839" t="s">
        <v>326</v>
      </c>
      <c r="D146" s="880"/>
      <c r="E146" s="887">
        <f>VLOOKUP(B146,[1]TQT_MASTER!B:O,13,0)</f>
        <v>44571</v>
      </c>
      <c r="F146" s="834" t="str">
        <f>VLOOKUP(B146,[1]TQT_MASTER!B:O,4,0)</f>
        <v>Clerk, Driver</v>
      </c>
      <c r="G146" s="834" t="str">
        <f>VLOOKUP(B146,[1]TQT_MASTER!B:O,3,0)</f>
        <v>Clerk</v>
      </c>
      <c r="H146" s="834">
        <f>VLOOKUP(B146,[1]TQT_MASTER!B:O,6,0)</f>
        <v>11969</v>
      </c>
      <c r="I146" s="834" t="str">
        <f>VLOOKUP(B146,[1]TQT_MASTER!B:O,5,0)</f>
        <v>AHMED NASSER MOHAMMED NASSER AL SENANI</v>
      </c>
      <c r="J146" s="834" t="str">
        <f>VLOOKUP(B146,[1]TQT_MASTER!B:O,7,0)</f>
        <v>TQT - Support Services</v>
      </c>
      <c r="K146" s="834" t="str">
        <f>VLOOKUP(B146,[1]TQT_MASTER!B:O,8,0)</f>
        <v>TQT - Chief Corporate Services Office</v>
      </c>
      <c r="L146" s="834" t="str">
        <f>VLOOKUP(B146,[1]TQT_MASTER!B:O,9,0)</f>
        <v>Shared Services - PSS</v>
      </c>
      <c r="M146" s="834" t="str">
        <f>VLOOKUP(B146,[1]TQT_MASTER!B:O,10,0)</f>
        <v>TRANSCO - Transport - PSS</v>
      </c>
      <c r="N146" s="835">
        <f>VLOOKUP(B146,[1]TQT_MASTER!B:O,11,0)</f>
        <v>28284</v>
      </c>
      <c r="O146" s="833">
        <f>VLOOKUP(B146,[1]TQT_MASTER!B:O,14,0)</f>
        <v>46387</v>
      </c>
      <c r="P146" s="842" t="s">
        <v>611</v>
      </c>
      <c r="Q146" s="834" t="s">
        <v>846</v>
      </c>
      <c r="R146" s="842" t="s">
        <v>612</v>
      </c>
      <c r="S146" s="842" t="s">
        <v>621</v>
      </c>
      <c r="T146" s="839" t="s">
        <v>304</v>
      </c>
      <c r="U146" s="842" t="s">
        <v>329</v>
      </c>
      <c r="V146" s="836">
        <v>44571</v>
      </c>
      <c r="W146" s="836">
        <v>45170</v>
      </c>
      <c r="X146" s="836">
        <v>46265</v>
      </c>
      <c r="Y146" s="882">
        <v>3.0027397260273974</v>
      </c>
      <c r="Z146" s="838">
        <f t="shared" ca="1" si="6"/>
        <v>49</v>
      </c>
      <c r="AA146" s="839" t="s">
        <v>600</v>
      </c>
      <c r="AB146" s="883">
        <v>5587.7955000000002</v>
      </c>
      <c r="AC146" s="841">
        <v>46266</v>
      </c>
      <c r="AD146" s="842" t="s">
        <v>777</v>
      </c>
      <c r="AE146" s="843" t="str">
        <f ca="1">IF(OR(Z146="",NOT(ISNUMBER(Z146))),"",LOOKUP(Z146,{0,16,21,26,31,36,41,46,51,56,60,66},{"[0-15]","[16-20]","[21-25]","[26-30]","[31-35]","[36-40]","[41-45]","[46-50]","[51-55]","[56-59]","[60-65]","[66-99]"}))</f>
        <v>[46-50]</v>
      </c>
      <c r="AF146" s="839" t="str">
        <f t="shared" si="7"/>
        <v>3+ years</v>
      </c>
      <c r="AG146" s="839" t="str">
        <f t="shared" ca="1" si="8"/>
        <v>Over 90 Days</v>
      </c>
    </row>
    <row r="147" spans="1:33" ht="16.5" thickTop="1" thickBot="1" x14ac:dyDescent="0.3">
      <c r="A147" s="839">
        <v>8</v>
      </c>
      <c r="B147" s="830" t="s">
        <v>524</v>
      </c>
      <c r="C147" s="839" t="s">
        <v>330</v>
      </c>
      <c r="D147" s="880"/>
      <c r="E147" s="887">
        <f>VLOOKUP(B147,[1]TQT_MASTER!B:O,13,0)</f>
        <v>44566</v>
      </c>
      <c r="F147" s="834" t="str">
        <f>VLOOKUP(B147,[1]TQT_MASTER!B:O,4,0)</f>
        <v>Assistant, Management</v>
      </c>
      <c r="G147" s="834" t="str">
        <f>VLOOKUP(B147,[1]TQT_MASTER!B:O,3,0)</f>
        <v>Assistant</v>
      </c>
      <c r="H147" s="834">
        <f>VLOOKUP(B147,[1]TQT_MASTER!B:O,6,0)</f>
        <v>11566</v>
      </c>
      <c r="I147" s="834" t="str">
        <f>VLOOKUP(B147,[1]TQT_MASTER!B:O,5,0)</f>
        <v>PAUL ANDREW ROBERTS</v>
      </c>
      <c r="J147" s="834" t="str">
        <f>VLOOKUP(B147,[1]TQT_MASTER!B:O,7,0)</f>
        <v>TQT - Safety &amp; Risk Management</v>
      </c>
      <c r="K147" s="834" t="str">
        <f>VLOOKUP(B147,[1]TQT_MASTER!B:O,8,0)</f>
        <v>TQT - Chief Executive Office</v>
      </c>
      <c r="L147" s="834" t="str">
        <f>VLOOKUP(B147,[1]TQT_MASTER!B:O,9,0)</f>
        <v>HSEQ</v>
      </c>
      <c r="M147" s="834" t="str">
        <f>VLOOKUP(B147,[1]TQT_MASTER!B:O,10,0)</f>
        <v>TRANSCO - HSEQ - SRM</v>
      </c>
      <c r="N147" s="835">
        <f>VLOOKUP(B147,[1]TQT_MASTER!B:O,11,0)</f>
        <v>33248</v>
      </c>
      <c r="O147" s="833">
        <f>VLOOKUP(B147,[1]TQT_MASTER!B:O,14,0)</f>
        <v>46387</v>
      </c>
      <c r="P147" s="842" t="s">
        <v>611</v>
      </c>
      <c r="Q147" s="834" t="s">
        <v>846</v>
      </c>
      <c r="R147" s="842" t="s">
        <v>612</v>
      </c>
      <c r="S147" s="842" t="s">
        <v>621</v>
      </c>
      <c r="T147" s="839" t="s">
        <v>304</v>
      </c>
      <c r="U147" s="842" t="s">
        <v>333</v>
      </c>
      <c r="V147" s="836">
        <v>44566</v>
      </c>
      <c r="W147" s="836">
        <v>45170</v>
      </c>
      <c r="X147" s="836">
        <v>46265</v>
      </c>
      <c r="Y147" s="882">
        <v>3.0027397260273974</v>
      </c>
      <c r="Z147" s="838">
        <f t="shared" ca="1" si="6"/>
        <v>35</v>
      </c>
      <c r="AA147" s="839" t="s">
        <v>600</v>
      </c>
      <c r="AB147" s="883">
        <v>12988.5</v>
      </c>
      <c r="AC147" s="841">
        <v>46266</v>
      </c>
      <c r="AD147" s="842" t="s">
        <v>777</v>
      </c>
      <c r="AE147" s="843" t="str">
        <f ca="1">IF(OR(Z147="",NOT(ISNUMBER(Z147))),"",LOOKUP(Z147,{0,16,21,26,31,36,41,46,51,56,60,66},{"[0-15]","[16-20]","[21-25]","[26-30]","[31-35]","[36-40]","[41-45]","[46-50]","[51-55]","[56-59]","[60-65]","[66-99]"}))</f>
        <v>[31-35]</v>
      </c>
      <c r="AF147" s="839" t="str">
        <f t="shared" si="7"/>
        <v>3+ years</v>
      </c>
      <c r="AG147" s="839" t="str">
        <f t="shared" ca="1" si="8"/>
        <v>Over 90 Days</v>
      </c>
    </row>
    <row r="148" spans="1:33" ht="16.5" thickTop="1" thickBot="1" x14ac:dyDescent="0.3">
      <c r="A148" s="839">
        <v>9</v>
      </c>
      <c r="B148" s="830" t="s">
        <v>529</v>
      </c>
      <c r="C148" s="839" t="s">
        <v>334</v>
      </c>
      <c r="D148" s="880"/>
      <c r="E148" s="887">
        <f>VLOOKUP(B148,[1]TQT_MASTER!B:O,13,0)</f>
        <v>44566</v>
      </c>
      <c r="F148" s="834" t="str">
        <f>VLOOKUP(B148,[1]TQT_MASTER!B:O,4,0)</f>
        <v>Advisor, Technical</v>
      </c>
      <c r="G148" s="834" t="str">
        <f>VLOOKUP(B148,[1]TQT_MASTER!B:O,3,0)</f>
        <v>Advisor</v>
      </c>
      <c r="H148" s="834">
        <f>VLOOKUP(B148,[1]TQT_MASTER!B:O,6,0)</f>
        <v>12759</v>
      </c>
      <c r="I148" s="834" t="str">
        <f>VLOOKUP(B148,[1]TQT_MASTER!B:O,5,0)</f>
        <v>Afif Saif Nasser Harhara Alyafei</v>
      </c>
      <c r="J148" s="834" t="str">
        <f>VLOOKUP(B148,[1]TQT_MASTER!B:O,7,0)</f>
        <v>TQT - Chief Executive Office</v>
      </c>
      <c r="K148" s="834" t="str">
        <f>VLOOKUP(B148,[1]TQT_MASTER!B:O,8,0)</f>
        <v>TQT - Chief Executive Office</v>
      </c>
      <c r="L148" s="834" t="str">
        <f>VLOOKUP(B148,[1]TQT_MASTER!B:O,9,0)</f>
        <v>CEO</v>
      </c>
      <c r="M148" s="834" t="str">
        <f>VLOOKUP(B148,[1]TQT_MASTER!B:O,10,0)</f>
        <v>TRANSCO - CEO</v>
      </c>
      <c r="N148" s="835">
        <f>VLOOKUP(B148,[1]TQT_MASTER!B:O,11,0)</f>
        <v>24289</v>
      </c>
      <c r="O148" s="833">
        <f>VLOOKUP(B148,[1]TQT_MASTER!B:O,14,0)</f>
        <v>46387</v>
      </c>
      <c r="P148" s="842" t="s">
        <v>620</v>
      </c>
      <c r="Q148" s="834" t="s">
        <v>846</v>
      </c>
      <c r="R148" s="842"/>
      <c r="S148" s="842"/>
      <c r="T148" s="839" t="s">
        <v>336</v>
      </c>
      <c r="U148" s="842" t="s">
        <v>337</v>
      </c>
      <c r="V148" s="836">
        <v>44566</v>
      </c>
      <c r="W148" s="836">
        <v>45170</v>
      </c>
      <c r="X148" s="836">
        <v>46265</v>
      </c>
      <c r="Y148" s="882">
        <v>3.0027397260273974</v>
      </c>
      <c r="Z148" s="838">
        <f t="shared" ca="1" si="6"/>
        <v>60</v>
      </c>
      <c r="AA148" s="839" t="s">
        <v>600</v>
      </c>
      <c r="AB148" s="883">
        <v>69688.5</v>
      </c>
      <c r="AC148" s="841">
        <v>46266</v>
      </c>
      <c r="AD148" s="842" t="s">
        <v>777</v>
      </c>
      <c r="AE148" s="843" t="str">
        <f ca="1">IF(OR(Z148="",NOT(ISNUMBER(Z148))),"",LOOKUP(Z148,{0,16,21,26,31,36,41,46,51,56,60,66},{"[0-15]","[16-20]","[21-25]","[26-30]","[31-35]","[36-40]","[41-45]","[46-50]","[51-55]","[56-59]","[60-65]","[66-99]"}))</f>
        <v>[60-65]</v>
      </c>
      <c r="AF148" s="839" t="str">
        <f t="shared" si="7"/>
        <v>3+ years</v>
      </c>
      <c r="AG148" s="839" t="str">
        <f t="shared" ca="1" si="8"/>
        <v>Over 90 Days</v>
      </c>
    </row>
    <row r="149" spans="1:33" ht="16.5" thickTop="1" thickBot="1" x14ac:dyDescent="0.3">
      <c r="A149" s="839">
        <v>10</v>
      </c>
      <c r="B149" s="830" t="s">
        <v>523</v>
      </c>
      <c r="C149" s="839" t="s">
        <v>338</v>
      </c>
      <c r="D149" s="880"/>
      <c r="E149" s="887">
        <f>VLOOKUP(B149,[1]TQT_MASTER!B:O,13,0)</f>
        <v>44571</v>
      </c>
      <c r="F149" s="834" t="str">
        <f>VLOOKUP(B149,[1]TQT_MASTER!B:O,4,0)</f>
        <v>Clerk, Stores</v>
      </c>
      <c r="G149" s="834" t="str">
        <f>VLOOKUP(B149,[1]TQT_MASTER!B:O,3,0)</f>
        <v>Clerk</v>
      </c>
      <c r="H149" s="834">
        <f>VLOOKUP(B149,[1]TQT_MASTER!B:O,6,0)</f>
        <v>12667</v>
      </c>
      <c r="I149" s="834" t="str">
        <f>VLOOKUP(B149,[1]TQT_MASTER!B:O,5,0)</f>
        <v>Eid Abdulla Sidiqi Alhammadi</v>
      </c>
      <c r="J149" s="834" t="str">
        <f>VLOOKUP(B149,[1]TQT_MASTER!B:O,7,0)</f>
        <v>TQT - Financial Operations &amp; Internal Controls</v>
      </c>
      <c r="K149" s="834" t="str">
        <f>VLOOKUP(B149,[1]TQT_MASTER!B:O,8,0)</f>
        <v>TQT - Chief Financial Office</v>
      </c>
      <c r="L149" s="834" t="str">
        <f>VLOOKUP(B149,[1]TQT_MASTER!B:O,9,0)</f>
        <v>Finance - FIN</v>
      </c>
      <c r="M149" s="834" t="str">
        <f>VLOOKUP(B149,[1]TQT_MASTER!B:O,10,0)</f>
        <v>TRANSCO - Financial Operations - FIN</v>
      </c>
      <c r="N149" s="835">
        <f>VLOOKUP(B149,[1]TQT_MASTER!B:O,11,0)</f>
        <v>26910</v>
      </c>
      <c r="O149" s="833">
        <f>VLOOKUP(B149,[1]TQT_MASTER!B:O,14,0)</f>
        <v>46387</v>
      </c>
      <c r="P149" s="842" t="s">
        <v>620</v>
      </c>
      <c r="Q149" s="834" t="s">
        <v>846</v>
      </c>
      <c r="R149" s="842"/>
      <c r="S149" s="842"/>
      <c r="T149" s="839" t="s">
        <v>304</v>
      </c>
      <c r="U149" s="842" t="s">
        <v>305</v>
      </c>
      <c r="V149" s="836">
        <v>44571</v>
      </c>
      <c r="W149" s="836">
        <v>45170</v>
      </c>
      <c r="X149" s="836">
        <v>46265</v>
      </c>
      <c r="Y149" s="882">
        <v>3.0027397260273974</v>
      </c>
      <c r="Z149" s="838">
        <f t="shared" ca="1" si="6"/>
        <v>53</v>
      </c>
      <c r="AA149" s="839" t="s">
        <v>600</v>
      </c>
      <c r="AB149" s="883">
        <v>6688.5</v>
      </c>
      <c r="AC149" s="841">
        <v>46266</v>
      </c>
      <c r="AD149" s="842" t="s">
        <v>777</v>
      </c>
      <c r="AE149" s="843" t="str">
        <f ca="1">IF(OR(Z149="",NOT(ISNUMBER(Z149))),"",LOOKUP(Z149,{0,16,21,26,31,36,41,46,51,56,60,66},{"[0-15]","[16-20]","[21-25]","[26-30]","[31-35]","[36-40]","[41-45]","[46-50]","[51-55]","[56-59]","[60-65]","[66-99]"}))</f>
        <v>[51-55]</v>
      </c>
      <c r="AF149" s="839" t="str">
        <f t="shared" si="7"/>
        <v>3+ years</v>
      </c>
      <c r="AG149" s="839" t="str">
        <f t="shared" ca="1" si="8"/>
        <v>Over 90 Days</v>
      </c>
    </row>
    <row r="150" spans="1:33" ht="16.5" thickTop="1" thickBot="1" x14ac:dyDescent="0.3">
      <c r="A150" s="839">
        <v>11</v>
      </c>
      <c r="B150" s="830" t="s">
        <v>522</v>
      </c>
      <c r="C150" s="839" t="s">
        <v>341</v>
      </c>
      <c r="D150" s="880"/>
      <c r="E150" s="887">
        <f>VLOOKUP(B150,[1]TQT_MASTER!B:O,13,0)</f>
        <v>44571</v>
      </c>
      <c r="F150" s="834" t="str">
        <f>VLOOKUP(B150,[1]TQT_MASTER!B:O,4,0)</f>
        <v>Associate, Accounts Payable Accounting</v>
      </c>
      <c r="G150" s="834" t="str">
        <f>VLOOKUP(B150,[1]TQT_MASTER!B:O,3,0)</f>
        <v>Associate</v>
      </c>
      <c r="H150" s="834">
        <f>VLOOKUP(B150,[1]TQT_MASTER!B:O,6,0)</f>
        <v>12667</v>
      </c>
      <c r="I150" s="834" t="str">
        <f>VLOOKUP(B150,[1]TQT_MASTER!B:O,5,0)</f>
        <v>Eid Abdulla Sidiqi Alhammadi</v>
      </c>
      <c r="J150" s="834" t="str">
        <f>VLOOKUP(B150,[1]TQT_MASTER!B:O,7,0)</f>
        <v>TQT - Financial Operations &amp; Internal Controls</v>
      </c>
      <c r="K150" s="834" t="str">
        <f>VLOOKUP(B150,[1]TQT_MASTER!B:O,8,0)</f>
        <v>TQT - Chief Financial Office</v>
      </c>
      <c r="L150" s="834" t="str">
        <f>VLOOKUP(B150,[1]TQT_MASTER!B:O,9,0)</f>
        <v>Finance - FIN</v>
      </c>
      <c r="M150" s="834" t="str">
        <f>VLOOKUP(B150,[1]TQT_MASTER!B:O,10,0)</f>
        <v>TRANSCO - Financial Operations - FIN</v>
      </c>
      <c r="N150" s="835">
        <f>VLOOKUP(B150,[1]TQT_MASTER!B:O,11,0)</f>
        <v>22996</v>
      </c>
      <c r="O150" s="833">
        <f>VLOOKUP(B150,[1]TQT_MASTER!B:O,14,0)</f>
        <v>46387</v>
      </c>
      <c r="P150" s="842" t="s">
        <v>611</v>
      </c>
      <c r="Q150" s="834" t="s">
        <v>846</v>
      </c>
      <c r="R150" s="842" t="s">
        <v>612</v>
      </c>
      <c r="S150" s="842" t="s">
        <v>616</v>
      </c>
      <c r="T150" s="839" t="s">
        <v>304</v>
      </c>
      <c r="U150" s="842" t="s">
        <v>316</v>
      </c>
      <c r="V150" s="836">
        <v>44571</v>
      </c>
      <c r="W150" s="836">
        <v>45170</v>
      </c>
      <c r="X150" s="836">
        <v>46265</v>
      </c>
      <c r="Y150" s="882">
        <v>3.0027397260273974</v>
      </c>
      <c r="Z150" s="838">
        <f t="shared" ca="1" si="6"/>
        <v>63</v>
      </c>
      <c r="AA150" s="839" t="s">
        <v>600</v>
      </c>
      <c r="AB150" s="883">
        <v>38811.15</v>
      </c>
      <c r="AC150" s="841">
        <v>46266</v>
      </c>
      <c r="AD150" s="842" t="s">
        <v>777</v>
      </c>
      <c r="AE150" s="843" t="str">
        <f ca="1">IF(OR(Z150="",NOT(ISNUMBER(Z150))),"",LOOKUP(Z150,{0,16,21,26,31,36,41,46,51,56,60,66},{"[0-15]","[16-20]","[21-25]","[26-30]","[31-35]","[36-40]","[41-45]","[46-50]","[51-55]","[56-59]","[60-65]","[66-99]"}))</f>
        <v>[60-65]</v>
      </c>
      <c r="AF150" s="839" t="str">
        <f t="shared" si="7"/>
        <v>3+ years</v>
      </c>
      <c r="AG150" s="839" t="str">
        <f t="shared" ca="1" si="8"/>
        <v>Over 90 Days</v>
      </c>
    </row>
    <row r="151" spans="1:33" ht="16.5" thickTop="1" thickBot="1" x14ac:dyDescent="0.3">
      <c r="A151" s="839">
        <v>12</v>
      </c>
      <c r="B151" s="830" t="s">
        <v>528</v>
      </c>
      <c r="C151" s="839" t="s">
        <v>344</v>
      </c>
      <c r="D151" s="880"/>
      <c r="E151" s="887">
        <f>VLOOKUP(B151,[1]TQT_MASTER!B:O,13,0)</f>
        <v>44606</v>
      </c>
      <c r="F151" s="834" t="str">
        <f>VLOOKUP(B151,[1]TQT_MASTER!B:O,4,0)</f>
        <v>Lead, Automation &amp; Digitalization</v>
      </c>
      <c r="G151" s="834" t="str">
        <f>VLOOKUP(B151,[1]TQT_MASTER!B:O,3,0)</f>
        <v>Lead</v>
      </c>
      <c r="H151" s="834">
        <f>VLOOKUP(B151,[1]TQT_MASTER!B:O,6,0)</f>
        <v>11996</v>
      </c>
      <c r="I151" s="834" t="str">
        <f>VLOOKUP(B151,[1]TQT_MASTER!B:O,5,0)</f>
        <v>Ramakrishna Subramanian</v>
      </c>
      <c r="J151" s="834" t="str">
        <f>VLOOKUP(B151,[1]TQT_MASTER!B:O,7,0)</f>
        <v>TQT - Chief Executive Office</v>
      </c>
      <c r="K151" s="834" t="str">
        <f>VLOOKUP(B151,[1]TQT_MASTER!B:O,8,0)</f>
        <v>TQT - Chief Executive Office</v>
      </c>
      <c r="L151" s="834" t="str">
        <f>VLOOKUP(B151,[1]TQT_MASTER!B:O,9,0)</f>
        <v>CEO</v>
      </c>
      <c r="M151" s="834" t="str">
        <f>VLOOKUP(B151,[1]TQT_MASTER!B:O,10,0)</f>
        <v>TRANSCO - Operations - COO</v>
      </c>
      <c r="N151" s="835">
        <f>VLOOKUP(B151,[1]TQT_MASTER!B:O,11,0)</f>
        <v>21847</v>
      </c>
      <c r="O151" s="833">
        <f>VLOOKUP(B151,[1]TQT_MASTER!B:O,14,0)</f>
        <v>46387</v>
      </c>
      <c r="P151" s="842" t="s">
        <v>611</v>
      </c>
      <c r="Q151" s="834" t="s">
        <v>846</v>
      </c>
      <c r="R151" s="842" t="s">
        <v>612</v>
      </c>
      <c r="S151" s="842"/>
      <c r="T151" s="839" t="s">
        <v>304</v>
      </c>
      <c r="U151" s="842" t="s">
        <v>333</v>
      </c>
      <c r="V151" s="836">
        <v>44608</v>
      </c>
      <c r="W151" s="836">
        <v>45170</v>
      </c>
      <c r="X151" s="836">
        <v>46265</v>
      </c>
      <c r="Y151" s="882">
        <v>3.0027397260273974</v>
      </c>
      <c r="Z151" s="838">
        <f t="shared" ca="1" si="6"/>
        <v>66</v>
      </c>
      <c r="AA151" s="839" t="s">
        <v>600</v>
      </c>
      <c r="AB151" s="883">
        <v>45013.5</v>
      </c>
      <c r="AC151" s="841">
        <v>46266</v>
      </c>
      <c r="AD151" s="842" t="s">
        <v>777</v>
      </c>
      <c r="AE151" s="843" t="str">
        <f ca="1">IF(OR(Z151="",NOT(ISNUMBER(Z151))),"",LOOKUP(Z151,{0,16,21,26,31,36,41,46,51,56,60,66},{"[0-15]","[16-20]","[21-25]","[26-30]","[31-35]","[36-40]","[41-45]","[46-50]","[51-55]","[56-59]","[60-65]","[66-99]"}))</f>
        <v>[66-99]</v>
      </c>
      <c r="AF151" s="839" t="str">
        <f t="shared" si="7"/>
        <v>3+ years</v>
      </c>
      <c r="AG151" s="839" t="str">
        <f t="shared" ca="1" si="8"/>
        <v>Over 90 Days</v>
      </c>
    </row>
    <row r="152" spans="1:33" ht="16.5" thickTop="1" thickBot="1" x14ac:dyDescent="0.3">
      <c r="A152" s="839">
        <v>13</v>
      </c>
      <c r="B152" s="830" t="s">
        <v>539</v>
      </c>
      <c r="C152" s="839" t="s">
        <v>347</v>
      </c>
      <c r="D152" s="880"/>
      <c r="E152" s="887">
        <f>VLOOKUP(B152,[1]TQT_MASTER!B:O,13,0)</f>
        <v>44816</v>
      </c>
      <c r="F152" s="834" t="str">
        <f>VLOOKUP(B152,[1]TQT_MASTER!B:O,4,0)</f>
        <v>Engineer, CMMS Data Quality Governance</v>
      </c>
      <c r="G152" s="834" t="str">
        <f>VLOOKUP(B152,[1]TQT_MASTER!B:O,3,0)</f>
        <v>Engineer</v>
      </c>
      <c r="H152" s="834">
        <f>VLOOKUP(B152,[1]TQT_MASTER!B:O,6,0)</f>
        <v>12713</v>
      </c>
      <c r="I152" s="834" t="str">
        <f>VLOOKUP(B152,[1]TQT_MASTER!B:O,5,0)</f>
        <v>Ahmed Mohamed Abdulla ALWahedi</v>
      </c>
      <c r="J152" s="834" t="str">
        <f>VLOOKUP(B152,[1]TQT_MASTER!B:O,7,0)</f>
        <v>TQT - Asset Management</v>
      </c>
      <c r="K152" s="834" t="str">
        <f>VLOOKUP(B152,[1]TQT_MASTER!B:O,8,0)</f>
        <v>TQT - Chief Operating Office</v>
      </c>
      <c r="L152" s="834" t="str">
        <f>VLOOKUP(B152,[1]TQT_MASTER!B:O,9,0)</f>
        <v>Asset Management - COO</v>
      </c>
      <c r="M152" s="834" t="str">
        <f>VLOOKUP(B152,[1]TQT_MASTER!B:O,10,0)</f>
        <v>TRANSCO - Asset Information - COO</v>
      </c>
      <c r="N152" s="835">
        <f>VLOOKUP(B152,[1]TQT_MASTER!B:O,11,0)</f>
        <v>26032</v>
      </c>
      <c r="O152" s="833">
        <f>VLOOKUP(B152,[1]TQT_MASTER!B:O,14,0)</f>
        <v>46578</v>
      </c>
      <c r="P152" s="842" t="s">
        <v>620</v>
      </c>
      <c r="Q152" s="834" t="s">
        <v>846</v>
      </c>
      <c r="R152" s="842"/>
      <c r="S152" s="842"/>
      <c r="T152" s="839" t="s">
        <v>304</v>
      </c>
      <c r="U152" s="842" t="s">
        <v>333</v>
      </c>
      <c r="V152" s="836">
        <v>44816</v>
      </c>
      <c r="W152" s="836">
        <v>45170</v>
      </c>
      <c r="X152" s="836">
        <v>46265</v>
      </c>
      <c r="Y152" s="882">
        <v>3.0027397260273974</v>
      </c>
      <c r="Z152" s="838">
        <f t="shared" ca="1" si="6"/>
        <v>55</v>
      </c>
      <c r="AA152" s="839" t="s">
        <v>600</v>
      </c>
      <c r="AB152" s="883">
        <v>26638.5</v>
      </c>
      <c r="AC152" s="841">
        <v>46266</v>
      </c>
      <c r="AD152" s="842" t="s">
        <v>777</v>
      </c>
      <c r="AE152" s="843" t="str">
        <f ca="1">IF(OR(Z152="",NOT(ISNUMBER(Z152))),"",LOOKUP(Z152,{0,16,21,26,31,36,41,46,51,56,60,66},{"[0-15]","[16-20]","[21-25]","[26-30]","[31-35]","[36-40]","[41-45]","[46-50]","[51-55]","[56-59]","[60-65]","[66-99]"}))</f>
        <v>[51-55]</v>
      </c>
      <c r="AF152" s="839" t="str">
        <f t="shared" si="7"/>
        <v>3+ years</v>
      </c>
      <c r="AG152" s="839" t="str">
        <f t="shared" ca="1" si="8"/>
        <v>Over 90 Days</v>
      </c>
    </row>
    <row r="153" spans="1:33" ht="16.5" thickTop="1" thickBot="1" x14ac:dyDescent="0.3">
      <c r="A153" s="839">
        <v>14</v>
      </c>
      <c r="B153" s="830" t="s">
        <v>541</v>
      </c>
      <c r="C153" s="839" t="s">
        <v>350</v>
      </c>
      <c r="D153" s="880"/>
      <c r="E153" s="887">
        <f>VLOOKUP(B153,[1]TQT_MASTER!B:O,13,0)</f>
        <v>44809</v>
      </c>
      <c r="F153" s="834" t="str">
        <f>VLOOKUP(B153,[1]TQT_MASTER!B:O,4,0)</f>
        <v>Associate, Graphic Design</v>
      </c>
      <c r="G153" s="834" t="str">
        <f>VLOOKUP(B153,[1]TQT_MASTER!B:O,3,0)</f>
        <v>Associate</v>
      </c>
      <c r="H153" s="834" t="e">
        <f>VLOOKUP(B153,[1]TQT_MASTER!B:O,6,0)</f>
        <v>#REF!</v>
      </c>
      <c r="I153" s="834" t="str">
        <f>VLOOKUP(B153,[1]TQT_MASTER!B:O,5,0)</f>
        <v>Hessa Alemadi</v>
      </c>
      <c r="J153" s="834" t="str">
        <f>VLOOKUP(B153,[1]TQT_MASTER!B:O,7,0)</f>
        <v>TQT - External Communications</v>
      </c>
      <c r="K153" s="834" t="str">
        <f>VLOOKUP(B153,[1]TQT_MASTER!B:O,8,0)</f>
        <v>TQT - Chief Corporate Services Office</v>
      </c>
      <c r="L153" s="834" t="str">
        <f>VLOOKUP(B153,[1]TQT_MASTER!B:O,9,0)</f>
        <v>Human Resources - HRD</v>
      </c>
      <c r="M153" s="834" t="str">
        <f>VLOOKUP(B153,[1]TQT_MASTER!B:O,10,0)</f>
        <v>TRANSCO - External Communications - HRD</v>
      </c>
      <c r="N153" s="835">
        <f>VLOOKUP(B153,[1]TQT_MASTER!B:O,11,0)</f>
        <v>32200</v>
      </c>
      <c r="O153" s="833">
        <f>VLOOKUP(B153,[1]TQT_MASTER!B:O,14,0)</f>
        <v>46269</v>
      </c>
      <c r="P153" s="842" t="s">
        <v>611</v>
      </c>
      <c r="Q153" s="834" t="s">
        <v>846</v>
      </c>
      <c r="R153" s="842" t="s">
        <v>612</v>
      </c>
      <c r="S153" s="842"/>
      <c r="T153" s="839" t="s">
        <v>304</v>
      </c>
      <c r="U153" s="842" t="s">
        <v>333</v>
      </c>
      <c r="V153" s="836">
        <v>44809</v>
      </c>
      <c r="W153" s="836">
        <v>45170</v>
      </c>
      <c r="X153" s="836">
        <v>46265</v>
      </c>
      <c r="Y153" s="882">
        <v>3.0027397260273974</v>
      </c>
      <c r="Z153" s="838">
        <f t="shared" ca="1" si="6"/>
        <v>38</v>
      </c>
      <c r="AA153" s="839" t="s">
        <v>600</v>
      </c>
      <c r="AB153" s="883">
        <v>26638.5</v>
      </c>
      <c r="AC153" s="841">
        <v>46266</v>
      </c>
      <c r="AD153" s="842" t="s">
        <v>777</v>
      </c>
      <c r="AE153" s="843" t="str">
        <f ca="1">IF(OR(Z153="",NOT(ISNUMBER(Z153))),"",LOOKUP(Z153,{0,16,21,26,31,36,41,46,51,56,60,66},{"[0-15]","[16-20]","[21-25]","[26-30]","[31-35]","[36-40]","[41-45]","[46-50]","[51-55]","[56-59]","[60-65]","[66-99]"}))</f>
        <v>[36-40]</v>
      </c>
      <c r="AF153" s="839" t="str">
        <f t="shared" si="7"/>
        <v>3+ years</v>
      </c>
      <c r="AG153" s="839" t="str">
        <f t="shared" ca="1" si="8"/>
        <v>Expired</v>
      </c>
    </row>
    <row r="154" spans="1:33" ht="16.5" thickTop="1" thickBot="1" x14ac:dyDescent="0.3">
      <c r="A154" s="839">
        <v>15</v>
      </c>
      <c r="B154" s="830" t="s">
        <v>533</v>
      </c>
      <c r="C154" s="839" t="s">
        <v>353</v>
      </c>
      <c r="D154" s="880"/>
      <c r="E154" s="887">
        <f>VLOOKUP(B154,[1]TQT_MASTER!B:O,13,0)</f>
        <v>44830</v>
      </c>
      <c r="F154" s="834" t="str">
        <f>VLOOKUP(B154,[1]TQT_MASTER!B:O,4,0)</f>
        <v>Associate, General Ledger Accounting</v>
      </c>
      <c r="G154" s="834" t="str">
        <f>VLOOKUP(B154,[1]TQT_MASTER!B:O,3,0)</f>
        <v>Associate</v>
      </c>
      <c r="H154" s="834">
        <f>VLOOKUP(B154,[1]TQT_MASTER!B:O,6,0)</f>
        <v>12959</v>
      </c>
      <c r="I154" s="834" t="str">
        <f>VLOOKUP(B154,[1]TQT_MASTER!B:O,5,0)</f>
        <v>Jasmine Kooner</v>
      </c>
      <c r="J154" s="834" t="str">
        <f>VLOOKUP(B154,[1]TQT_MASTER!B:O,7,0)</f>
        <v>TQT - Financial Control</v>
      </c>
      <c r="K154" s="834" t="str">
        <f>VLOOKUP(B154,[1]TQT_MASTER!B:O,8,0)</f>
        <v>TQT - Chief Financial Office</v>
      </c>
      <c r="L154" s="834" t="str">
        <f>VLOOKUP(B154,[1]TQT_MASTER!B:O,9,0)</f>
        <v>Finance - FIN</v>
      </c>
      <c r="M154" s="834" t="str">
        <f>VLOOKUP(B154,[1]TQT_MASTER!B:O,10,0)</f>
        <v>TRANSCO - Financial Controlling - FIN</v>
      </c>
      <c r="N154" s="835">
        <f>VLOOKUP(B154,[1]TQT_MASTER!B:O,11,0)</f>
        <v>31575</v>
      </c>
      <c r="O154" s="833">
        <f>VLOOKUP(B154,[1]TQT_MASTER!B:O,14,0)</f>
        <v>46471</v>
      </c>
      <c r="P154" s="842" t="s">
        <v>620</v>
      </c>
      <c r="Q154" s="834" t="s">
        <v>846</v>
      </c>
      <c r="R154" s="842"/>
      <c r="S154" s="842"/>
      <c r="T154" s="839" t="s">
        <v>304</v>
      </c>
      <c r="U154" s="842" t="s">
        <v>356</v>
      </c>
      <c r="V154" s="836">
        <v>44831</v>
      </c>
      <c r="W154" s="836">
        <v>45170</v>
      </c>
      <c r="X154" s="836">
        <v>46265</v>
      </c>
      <c r="Y154" s="882">
        <v>3.0027397260273974</v>
      </c>
      <c r="Z154" s="838">
        <f t="shared" ca="1" si="6"/>
        <v>40</v>
      </c>
      <c r="AA154" s="839" t="s">
        <v>600</v>
      </c>
      <c r="AB154" s="883">
        <v>26638.5</v>
      </c>
      <c r="AC154" s="841">
        <v>46266</v>
      </c>
      <c r="AD154" s="842" t="s">
        <v>777</v>
      </c>
      <c r="AE154" s="843" t="str">
        <f ca="1">IF(OR(Z154="",NOT(ISNUMBER(Z154))),"",LOOKUP(Z154,{0,16,21,26,31,36,41,46,51,56,60,66},{"[0-15]","[16-20]","[21-25]","[26-30]","[31-35]","[36-40]","[41-45]","[46-50]","[51-55]","[56-59]","[60-65]","[66-99]"}))</f>
        <v>[36-40]</v>
      </c>
      <c r="AF154" s="839" t="str">
        <f t="shared" si="7"/>
        <v>3+ years</v>
      </c>
      <c r="AG154" s="839" t="str">
        <f t="shared" ca="1" si="8"/>
        <v>Over 90 Days</v>
      </c>
    </row>
    <row r="155" spans="1:33" ht="16.5" thickTop="1" thickBot="1" x14ac:dyDescent="0.3">
      <c r="A155" s="839">
        <v>16</v>
      </c>
      <c r="B155" s="830" t="s">
        <v>532</v>
      </c>
      <c r="C155" s="839" t="s">
        <v>357</v>
      </c>
      <c r="D155" s="880"/>
      <c r="E155" s="887">
        <f>VLOOKUP(B155,[1]TQT_MASTER!B:O,13,0)</f>
        <v>44970</v>
      </c>
      <c r="F155" s="834" t="str">
        <f>VLOOKUP(B155,[1]TQT_MASTER!B:O,4,0)</f>
        <v>Associate, Talent Acquisition</v>
      </c>
      <c r="G155" s="834" t="str">
        <f>VLOOKUP(B155,[1]TQT_MASTER!B:O,3,0)</f>
        <v>Associate</v>
      </c>
      <c r="H155" s="834">
        <f>VLOOKUP(B155,[1]TQT_MASTER!B:O,6,0)</f>
        <v>15131</v>
      </c>
      <c r="I155" s="834" t="str">
        <f>VLOOKUP(B155,[1]TQT_MASTER!B:O,5,0)</f>
        <v>Abdulrahman Mohammed R AlMane</v>
      </c>
      <c r="J155" s="834" t="str">
        <f>VLOOKUP(B155,[1]TQT_MASTER!B:O,7,0)</f>
        <v>TQT - HR Operations</v>
      </c>
      <c r="K155" s="834" t="str">
        <f>VLOOKUP(B155,[1]TQT_MASTER!B:O,8,0)</f>
        <v>TQT - Chief Corporate Services Office</v>
      </c>
      <c r="L155" s="834" t="str">
        <f>VLOOKUP(B155,[1]TQT_MASTER!B:O,9,0)</f>
        <v>Human Resources - HRD</v>
      </c>
      <c r="M155" s="834" t="str">
        <f>VLOOKUP(B155,[1]TQT_MASTER!B:O,10,0)</f>
        <v>TRANSCO - Talent Acquisition - HRD</v>
      </c>
      <c r="N155" s="835">
        <f>VLOOKUP(B155,[1]TQT_MASTER!B:O,11,0)</f>
        <v>31644</v>
      </c>
      <c r="O155" s="833">
        <f>VLOOKUP(B155,[1]TQT_MASTER!B:O,14,0)</f>
        <v>46429</v>
      </c>
      <c r="P155" s="842" t="s">
        <v>620</v>
      </c>
      <c r="Q155" s="834" t="s">
        <v>846</v>
      </c>
      <c r="R155" s="842"/>
      <c r="S155" s="842"/>
      <c r="T155" s="839" t="s">
        <v>304</v>
      </c>
      <c r="U155" s="842" t="s">
        <v>333</v>
      </c>
      <c r="V155" s="836">
        <v>44970</v>
      </c>
      <c r="W155" s="836">
        <v>45170</v>
      </c>
      <c r="X155" s="836">
        <v>46265</v>
      </c>
      <c r="Y155" s="882">
        <v>3.0027397260273974</v>
      </c>
      <c r="Z155" s="838">
        <f t="shared" ca="1" si="6"/>
        <v>40</v>
      </c>
      <c r="AA155" s="839" t="s">
        <v>600</v>
      </c>
      <c r="AB155" s="883">
        <v>21388.5</v>
      </c>
      <c r="AC155" s="841">
        <v>46266</v>
      </c>
      <c r="AD155" s="842" t="s">
        <v>777</v>
      </c>
      <c r="AE155" s="843" t="str">
        <f ca="1">IF(OR(Z155="",NOT(ISNUMBER(Z155))),"",LOOKUP(Z155,{0,16,21,26,31,36,41,46,51,56,60,66},{"[0-15]","[16-20]","[21-25]","[26-30]","[31-35]","[36-40]","[41-45]","[46-50]","[51-55]","[56-59]","[60-65]","[66-99]"}))</f>
        <v>[36-40]</v>
      </c>
      <c r="AF155" s="839" t="str">
        <f t="shared" si="7"/>
        <v>3+ years</v>
      </c>
      <c r="AG155" s="839" t="str">
        <f t="shared" ca="1" si="8"/>
        <v>Over 90 Days</v>
      </c>
    </row>
    <row r="156" spans="1:33" ht="16.5" thickTop="1" thickBot="1" x14ac:dyDescent="0.3">
      <c r="A156" s="839">
        <v>17</v>
      </c>
      <c r="B156" s="830" t="s">
        <v>540</v>
      </c>
      <c r="C156" s="839" t="s">
        <v>360</v>
      </c>
      <c r="D156" s="880"/>
      <c r="E156" s="887">
        <f>VLOOKUP(B156,[1]TQT_MASTER!B:O,13,0)</f>
        <v>45152</v>
      </c>
      <c r="F156" s="834" t="str">
        <f>VLOOKUP(B156,[1]TQT_MASTER!B:O,4,0)</f>
        <v>Executive Assistant, Corporate Services Office</v>
      </c>
      <c r="G156" s="834" t="str">
        <f>VLOOKUP(B156,[1]TQT_MASTER!B:O,3,0)</f>
        <v>Assistant</v>
      </c>
      <c r="H156" s="834">
        <f>VLOOKUP(B156,[1]TQT_MASTER!B:O,6,0)</f>
        <v>12780</v>
      </c>
      <c r="I156" s="834" t="str">
        <f>VLOOKUP(B156,[1]TQT_MASTER!B:O,5,0)</f>
        <v>Bader Ahmed Mohamed Saqer Al Hammadi</v>
      </c>
      <c r="J156" s="834" t="str">
        <f>VLOOKUP(B156,[1]TQT_MASTER!B:O,7,0)</f>
        <v>TQT - Chief Corporate Services Office</v>
      </c>
      <c r="K156" s="834" t="str">
        <f>VLOOKUP(B156,[1]TQT_MASTER!B:O,8,0)</f>
        <v>TQT - Chief Corporate Services Office</v>
      </c>
      <c r="L156" s="834" t="str">
        <f>VLOOKUP(B156,[1]TQT_MASTER!B:O,9,0)</f>
        <v>Human Resources - HRD</v>
      </c>
      <c r="M156" s="834" t="str">
        <f>VLOOKUP(B156,[1]TQT_MASTER!B:O,10,0)</f>
        <v>TRANSCO - Human Resources - HRD</v>
      </c>
      <c r="N156" s="835">
        <f>VLOOKUP(B156,[1]TQT_MASTER!B:O,11,0)</f>
        <v>29611</v>
      </c>
      <c r="O156" s="833">
        <f>VLOOKUP(B156,[1]TQT_MASTER!B:O,14,0)</f>
        <v>46248</v>
      </c>
      <c r="P156" s="842" t="s">
        <v>620</v>
      </c>
      <c r="Q156" s="834" t="s">
        <v>846</v>
      </c>
      <c r="R156" s="842"/>
      <c r="S156" s="842"/>
      <c r="T156" s="839" t="s">
        <v>304</v>
      </c>
      <c r="U156" s="842" t="s">
        <v>305</v>
      </c>
      <c r="V156" s="836">
        <v>45152</v>
      </c>
      <c r="W156" s="836">
        <v>45170</v>
      </c>
      <c r="X156" s="836">
        <v>46265</v>
      </c>
      <c r="Y156" s="882">
        <v>3.0027397260273974</v>
      </c>
      <c r="Z156" s="838">
        <f t="shared" ca="1" si="6"/>
        <v>45</v>
      </c>
      <c r="AA156" s="839" t="s">
        <v>600</v>
      </c>
      <c r="AB156" s="883">
        <v>29138.5</v>
      </c>
      <c r="AC156" s="841">
        <v>46266</v>
      </c>
      <c r="AD156" s="842" t="s">
        <v>777</v>
      </c>
      <c r="AE156" s="843" t="str">
        <f ca="1">IF(OR(Z156="",NOT(ISNUMBER(Z156))),"",LOOKUP(Z156,{0,16,21,26,31,36,41,46,51,56,60,66},{"[0-15]","[16-20]","[21-25]","[26-30]","[31-35]","[36-40]","[41-45]","[46-50]","[51-55]","[56-59]","[60-65]","[66-99]"}))</f>
        <v>[41-45]</v>
      </c>
      <c r="AF156" s="839" t="str">
        <f t="shared" si="7"/>
        <v>3+ years</v>
      </c>
      <c r="AG156" s="839" t="str">
        <f t="shared" ca="1" si="8"/>
        <v>Expired</v>
      </c>
    </row>
    <row r="157" spans="1:33" ht="16.5" thickTop="1" thickBot="1" x14ac:dyDescent="0.3">
      <c r="A157" s="839">
        <v>18</v>
      </c>
      <c r="B157" s="830" t="s">
        <v>543</v>
      </c>
      <c r="C157" s="839" t="s">
        <v>363</v>
      </c>
      <c r="D157" s="880"/>
      <c r="E157" s="887">
        <f>VLOOKUP(B157,[1]TQT_MASTER!B:O,13,0)</f>
        <v>45236</v>
      </c>
      <c r="F157" s="834" t="str">
        <f>VLOOKUP(B157,[1]TQT_MASTER!B:O,4,0)</f>
        <v>Associate, Talent Acquisition</v>
      </c>
      <c r="G157" s="834" t="str">
        <f>VLOOKUP(B157,[1]TQT_MASTER!B:O,3,0)</f>
        <v>Associate</v>
      </c>
      <c r="H157" s="834">
        <f>VLOOKUP(B157,[1]TQT_MASTER!B:O,6,0)</f>
        <v>15131</v>
      </c>
      <c r="I157" s="834" t="str">
        <f>VLOOKUP(B157,[1]TQT_MASTER!B:O,5,0)</f>
        <v>Abdulrahman Mohammed R AlMane</v>
      </c>
      <c r="J157" s="834" t="str">
        <f>VLOOKUP(B157,[1]TQT_MASTER!B:O,7,0)</f>
        <v>TQT - HR Operations</v>
      </c>
      <c r="K157" s="834" t="str">
        <f>VLOOKUP(B157,[1]TQT_MASTER!B:O,8,0)</f>
        <v>TQT - Chief Corporate Services Office</v>
      </c>
      <c r="L157" s="834" t="str">
        <f>VLOOKUP(B157,[1]TQT_MASTER!B:O,9,0)</f>
        <v>Human Resources - HRD</v>
      </c>
      <c r="M157" s="834" t="str">
        <f>VLOOKUP(B157,[1]TQT_MASTER!B:O,10,0)</f>
        <v>TRANSCO - Talent Acquisition - HRD</v>
      </c>
      <c r="N157" s="835">
        <f>VLOOKUP(B157,[1]TQT_MASTER!B:O,11,0)</f>
        <v>32450</v>
      </c>
      <c r="O157" s="833">
        <f>VLOOKUP(B157,[1]TQT_MASTER!B:O,14,0)</f>
        <v>46331</v>
      </c>
      <c r="P157" s="842" t="s">
        <v>611</v>
      </c>
      <c r="Q157" s="834" t="s">
        <v>846</v>
      </c>
      <c r="R157" s="842" t="s">
        <v>612</v>
      </c>
      <c r="S157" s="842" t="s">
        <v>616</v>
      </c>
      <c r="T157" s="839" t="s">
        <v>304</v>
      </c>
      <c r="U157" s="842" t="s">
        <v>333</v>
      </c>
      <c r="V157" s="836">
        <v>45236</v>
      </c>
      <c r="W157" s="836">
        <v>45236</v>
      </c>
      <c r="X157" s="836">
        <v>46265</v>
      </c>
      <c r="Y157" s="882">
        <v>2.8219178082191783</v>
      </c>
      <c r="Z157" s="838">
        <f t="shared" ca="1" si="6"/>
        <v>37</v>
      </c>
      <c r="AA157" s="839" t="s">
        <v>600</v>
      </c>
      <c r="AB157" s="883">
        <v>25063.5</v>
      </c>
      <c r="AC157" s="841">
        <v>46266</v>
      </c>
      <c r="AD157" s="842" t="s">
        <v>777</v>
      </c>
      <c r="AE157" s="843" t="str">
        <f ca="1">IF(OR(Z157="",NOT(ISNUMBER(Z157))),"",LOOKUP(Z157,{0,16,21,26,31,36,41,46,51,56,60,66},{"[0-15]","[16-20]","[21-25]","[26-30]","[31-35]","[36-40]","[41-45]","[46-50]","[51-55]","[56-59]","[60-65]","[66-99]"}))</f>
        <v>[36-40]</v>
      </c>
      <c r="AF157" s="839" t="str">
        <f t="shared" si="7"/>
        <v>2-3 years</v>
      </c>
      <c r="AG157" s="839" t="str">
        <f t="shared" ca="1" si="8"/>
        <v>Within 60 Days</v>
      </c>
    </row>
    <row r="158" spans="1:33" ht="16.5" thickTop="1" thickBot="1" x14ac:dyDescent="0.3">
      <c r="A158" s="839">
        <v>19</v>
      </c>
      <c r="B158" s="830" t="s">
        <v>534</v>
      </c>
      <c r="C158" s="839" t="s">
        <v>365</v>
      </c>
      <c r="D158" s="880"/>
      <c r="E158" s="887">
        <f>VLOOKUP(B158,[1]TQT_MASTER!B:O,13,0)</f>
        <v>45411</v>
      </c>
      <c r="F158" s="834" t="str">
        <f>VLOOKUP(B158,[1]TQT_MASTER!B:O,4,0)</f>
        <v>Lead, Projects</v>
      </c>
      <c r="G158" s="834" t="str">
        <f>VLOOKUP(B158,[1]TQT_MASTER!B:O,3,0)</f>
        <v>Lead</v>
      </c>
      <c r="H158" s="834">
        <f>VLOOKUP(B158,[1]TQT_MASTER!B:O,6,0)</f>
        <v>11743</v>
      </c>
      <c r="I158" s="834" t="str">
        <f>VLOOKUP(B158,[1]TQT_MASTER!B:O,5,0)</f>
        <v>MARYAM ABDULLAH EBRAHIM ALGAZ ALALI</v>
      </c>
      <c r="J158" s="834" t="str">
        <f>VLOOKUP(B158,[1]TQT_MASTER!B:O,7,0)</f>
        <v>TQT - Asset Management</v>
      </c>
      <c r="K158" s="834" t="str">
        <f>VLOOKUP(B158,[1]TQT_MASTER!B:O,8,0)</f>
        <v>TQT - Chief Operating Office</v>
      </c>
      <c r="L158" s="834" t="str">
        <f>VLOOKUP(B158,[1]TQT_MASTER!B:O,9,0)</f>
        <v>Asset Management - COO</v>
      </c>
      <c r="M158" s="834" t="str">
        <f>VLOOKUP(B158,[1]TQT_MASTER!B:O,10,0)</f>
        <v>TRANSCO - Asset Management Services - COO</v>
      </c>
      <c r="N158" s="835">
        <f>VLOOKUP(B158,[1]TQT_MASTER!B:O,11,0)</f>
        <v>24421</v>
      </c>
      <c r="O158" s="833">
        <f>VLOOKUP(B158,[1]TQT_MASTER!B:O,14,0)</f>
        <v>46323</v>
      </c>
      <c r="P158" s="842" t="s">
        <v>611</v>
      </c>
      <c r="Q158" s="834" t="s">
        <v>846</v>
      </c>
      <c r="R158" s="842" t="s">
        <v>612</v>
      </c>
      <c r="S158" s="842"/>
      <c r="T158" s="839" t="s">
        <v>304</v>
      </c>
      <c r="U158" s="842" t="s">
        <v>368</v>
      </c>
      <c r="V158" s="836">
        <v>45411</v>
      </c>
      <c r="W158" s="836">
        <v>45411</v>
      </c>
      <c r="X158" s="836">
        <v>46265</v>
      </c>
      <c r="Y158" s="882">
        <v>2.3424657534246576</v>
      </c>
      <c r="Z158" s="838">
        <f t="shared" ca="1" si="6"/>
        <v>59</v>
      </c>
      <c r="AA158" s="839" t="s">
        <v>600</v>
      </c>
      <c r="AB158" s="883">
        <v>68638.5</v>
      </c>
      <c r="AC158" s="841">
        <v>46266</v>
      </c>
      <c r="AD158" s="842" t="s">
        <v>777</v>
      </c>
      <c r="AE158" s="843" t="str">
        <f ca="1">IF(OR(Z158="",NOT(ISNUMBER(Z158))),"",LOOKUP(Z158,{0,16,21,26,31,36,41,46,51,56,60,66},{"[0-15]","[16-20]","[21-25]","[26-30]","[31-35]","[36-40]","[41-45]","[46-50]","[51-55]","[56-59]","[60-65]","[66-99]"}))</f>
        <v>[56-59]</v>
      </c>
      <c r="AF158" s="839" t="str">
        <f t="shared" si="7"/>
        <v>2-3 years</v>
      </c>
      <c r="AG158" s="839" t="str">
        <f t="shared" ca="1" si="8"/>
        <v>Within 60 Days</v>
      </c>
    </row>
    <row r="159" spans="1:33" ht="16.5" thickTop="1" thickBot="1" x14ac:dyDescent="0.3">
      <c r="A159" s="839">
        <v>20</v>
      </c>
      <c r="B159" s="830" t="s">
        <v>535</v>
      </c>
      <c r="C159" s="839" t="s">
        <v>369</v>
      </c>
      <c r="D159" s="880"/>
      <c r="E159" s="887">
        <f>VLOOKUP(B159,[1]TQT_MASTER!B:O,13,0)</f>
        <v>45446</v>
      </c>
      <c r="F159" s="834" t="str">
        <f>VLOOKUP(B159,[1]TQT_MASTER!B:O,4,0)</f>
        <v>Business Partner, Talent Acquisition</v>
      </c>
      <c r="G159" s="834" t="str">
        <f>VLOOKUP(B159,[1]TQT_MASTER!B:O,3,0)</f>
        <v>Business Partner</v>
      </c>
      <c r="H159" s="834">
        <f>VLOOKUP(B159,[1]TQT_MASTER!B:O,6,0)</f>
        <v>15131</v>
      </c>
      <c r="I159" s="834" t="str">
        <f>VLOOKUP(B159,[1]TQT_MASTER!B:O,5,0)</f>
        <v>Abdulrahman Mohammed R AlMane</v>
      </c>
      <c r="J159" s="834" t="str">
        <f>VLOOKUP(B159,[1]TQT_MASTER!B:O,7,0)</f>
        <v>TQT - HR Operations</v>
      </c>
      <c r="K159" s="834" t="str">
        <f>VLOOKUP(B159,[1]TQT_MASTER!B:O,8,0)</f>
        <v>TQT - Chief Corporate Services Office</v>
      </c>
      <c r="L159" s="834" t="str">
        <f>VLOOKUP(B159,[1]TQT_MASTER!B:O,9,0)</f>
        <v>Human Resources - HRD</v>
      </c>
      <c r="M159" s="834" t="str">
        <f>VLOOKUP(B159,[1]TQT_MASTER!B:O,10,0)</f>
        <v>TRANSCO - Talent Acquisition - HRD</v>
      </c>
      <c r="N159" s="835">
        <f>VLOOKUP(B159,[1]TQT_MASTER!B:O,11,0)</f>
        <v>32081</v>
      </c>
      <c r="O159" s="833">
        <f>VLOOKUP(B159,[1]TQT_MASTER!B:O,14,0)</f>
        <v>46549</v>
      </c>
      <c r="P159" s="842" t="s">
        <v>611</v>
      </c>
      <c r="Q159" s="834" t="s">
        <v>846</v>
      </c>
      <c r="R159" s="842"/>
      <c r="S159" s="842" t="s">
        <v>621</v>
      </c>
      <c r="T159" s="839" t="s">
        <v>304</v>
      </c>
      <c r="U159" s="842" t="s">
        <v>333</v>
      </c>
      <c r="V159" s="836">
        <v>45454</v>
      </c>
      <c r="W159" s="836">
        <v>45454</v>
      </c>
      <c r="X159" s="836">
        <v>46265</v>
      </c>
      <c r="Y159" s="882">
        <v>2.2246575342465755</v>
      </c>
      <c r="Z159" s="838">
        <f t="shared" ca="1" si="6"/>
        <v>38</v>
      </c>
      <c r="AA159" s="839" t="s">
        <v>600</v>
      </c>
      <c r="AB159" s="883">
        <v>35038.5</v>
      </c>
      <c r="AC159" s="841">
        <v>46266</v>
      </c>
      <c r="AD159" s="842" t="s">
        <v>777</v>
      </c>
      <c r="AE159" s="843" t="str">
        <f ca="1">IF(OR(Z159="",NOT(ISNUMBER(Z159))),"",LOOKUP(Z159,{0,16,21,26,31,36,41,46,51,56,60,66},{"[0-15]","[16-20]","[21-25]","[26-30]","[31-35]","[36-40]","[41-45]","[46-50]","[51-55]","[56-59]","[60-65]","[66-99]"}))</f>
        <v>[36-40]</v>
      </c>
      <c r="AF159" s="839" t="str">
        <f t="shared" si="7"/>
        <v>2-3 years</v>
      </c>
      <c r="AG159" s="839" t="str">
        <f t="shared" ca="1" si="8"/>
        <v>Over 90 Days</v>
      </c>
    </row>
    <row r="160" spans="1:33" ht="16.5" thickTop="1" thickBot="1" x14ac:dyDescent="0.3">
      <c r="A160" s="839">
        <v>21</v>
      </c>
      <c r="B160" s="830" t="s">
        <v>542</v>
      </c>
      <c r="C160" s="839" t="s">
        <v>372</v>
      </c>
      <c r="D160" s="880"/>
      <c r="E160" s="887">
        <f>VLOOKUP(B160,[1]TQT_MASTER!B:O,13,0)</f>
        <v>45600</v>
      </c>
      <c r="F160" s="834" t="str">
        <f>VLOOKUP(B160,[1]TQT_MASTER!B:O,4,0)</f>
        <v>Lead, Procurement</v>
      </c>
      <c r="G160" s="834" t="str">
        <f>VLOOKUP(B160,[1]TQT_MASTER!B:O,3,0)</f>
        <v>Lead</v>
      </c>
      <c r="H160" s="834">
        <f>VLOOKUP(B160,[1]TQT_MASTER!B:O,6,0)</f>
        <v>12623</v>
      </c>
      <c r="I160" s="834" t="str">
        <f>VLOOKUP(B160,[1]TQT_MASTER!B:O,5,0)</f>
        <v>Alia Al Kaabi</v>
      </c>
      <c r="J160" s="834" t="str">
        <f>VLOOKUP(B160,[1]TQT_MASTER!B:O,7,0)</f>
        <v>TQT - Supply Chain</v>
      </c>
      <c r="K160" s="834" t="str">
        <f>VLOOKUP(B160,[1]TQT_MASTER!B:O,8,0)</f>
        <v>TQT - Chief Financial Office</v>
      </c>
      <c r="L160" s="834" t="str">
        <f>VLOOKUP(B160,[1]TQT_MASTER!B:O,9,0)</f>
        <v>Supply Chain - PSS</v>
      </c>
      <c r="M160" s="834" t="e">
        <f>VLOOKUP(B160,[1]TQT_MASTER!B:O,10,0)</f>
        <v>#REF!</v>
      </c>
      <c r="N160" s="835">
        <f>VLOOKUP(B160,[1]TQT_MASTER!B:O,11,0)</f>
        <v>22302</v>
      </c>
      <c r="O160" s="833">
        <f>VLOOKUP(B160,[1]TQT_MASTER!B:O,14,0)</f>
        <v>46329</v>
      </c>
      <c r="P160" s="842" t="s">
        <v>620</v>
      </c>
      <c r="Q160" s="834" t="s">
        <v>846</v>
      </c>
      <c r="R160" s="842"/>
      <c r="S160" s="842"/>
      <c r="T160" s="839" t="s">
        <v>304</v>
      </c>
      <c r="U160" s="842" t="s">
        <v>333</v>
      </c>
      <c r="V160" s="836">
        <v>45600</v>
      </c>
      <c r="W160" s="836">
        <v>45600</v>
      </c>
      <c r="X160" s="836">
        <v>46265</v>
      </c>
      <c r="Y160" s="882">
        <v>1.8246575342465754</v>
      </c>
      <c r="Z160" s="838">
        <f t="shared" ca="1" si="6"/>
        <v>65</v>
      </c>
      <c r="AA160" s="839" t="s">
        <v>600</v>
      </c>
      <c r="AB160" s="883">
        <v>44488.5</v>
      </c>
      <c r="AC160" s="841">
        <v>46266</v>
      </c>
      <c r="AD160" s="842" t="s">
        <v>777</v>
      </c>
      <c r="AE160" s="843" t="str">
        <f ca="1">IF(OR(Z160="",NOT(ISNUMBER(Z160))),"",LOOKUP(Z160,{0,16,21,26,31,36,41,46,51,56,60,66},{"[0-15]","[16-20]","[21-25]","[26-30]","[31-35]","[36-40]","[41-45]","[46-50]","[51-55]","[56-59]","[60-65]","[66-99]"}))</f>
        <v>[60-65]</v>
      </c>
      <c r="AF160" s="839" t="str">
        <f t="shared" si="7"/>
        <v>1-2 years</v>
      </c>
      <c r="AG160" s="839" t="str">
        <f t="shared" ca="1" si="8"/>
        <v>Within 60 Days</v>
      </c>
    </row>
    <row r="161" spans="1:33" ht="16.5" thickTop="1" thickBot="1" x14ac:dyDescent="0.3">
      <c r="A161" s="839">
        <v>22</v>
      </c>
      <c r="B161" s="830">
        <v>200088</v>
      </c>
      <c r="C161" s="839" t="s">
        <v>378</v>
      </c>
      <c r="D161" s="880"/>
      <c r="E161" s="887">
        <f>VLOOKUP(B161,[1]TQT_MASTER!B:O,13,0)</f>
        <v>45677</v>
      </c>
      <c r="F161" s="834" t="str">
        <f>VLOOKUP(B161,[1]TQT_MASTER!B:O,4,0)</f>
        <v>Advisor, Water Asset</v>
      </c>
      <c r="G161" s="834" t="str">
        <f>VLOOKUP(B161,[1]TQT_MASTER!B:O,3,0)</f>
        <v>Advisor</v>
      </c>
      <c r="H161" s="834">
        <f>VLOOKUP(B161,[1]TQT_MASTER!B:O,6,0)</f>
        <v>12013</v>
      </c>
      <c r="I161" s="834" t="str">
        <f>VLOOKUP(B161,[1]TQT_MASTER!B:O,5,0)</f>
        <v>ABDULLA MOHAMMED AL NUAIMI</v>
      </c>
      <c r="J161" s="834" t="str">
        <f>VLOOKUP(B161,[1]TQT_MASTER!B:O,7,0)</f>
        <v>TQT - Asset Management</v>
      </c>
      <c r="K161" s="834" t="str">
        <f>VLOOKUP(B161,[1]TQT_MASTER!B:O,8,0)</f>
        <v>TQT - Chief Operating Office</v>
      </c>
      <c r="L161" s="834" t="str">
        <f>VLOOKUP(B161,[1]TQT_MASTER!B:O,9,0)</f>
        <v>Asset Management - COO</v>
      </c>
      <c r="M161" s="834" t="str">
        <f>VLOOKUP(B161,[1]TQT_MASTER!B:O,10,0)</f>
        <v>TRANSCO - Water Assets</v>
      </c>
      <c r="N161" s="835">
        <f>VLOOKUP(B161,[1]TQT_MASTER!B:O,11,0)</f>
        <v>22282</v>
      </c>
      <c r="O161" s="833">
        <f>VLOOKUP(B161,[1]TQT_MASTER!B:O,14,0)</f>
        <v>46405</v>
      </c>
      <c r="P161" s="842" t="s">
        <v>611</v>
      </c>
      <c r="Q161" s="834" t="s">
        <v>846</v>
      </c>
      <c r="R161" s="842" t="s">
        <v>612</v>
      </c>
      <c r="S161" s="842" t="s">
        <v>616</v>
      </c>
      <c r="T161" s="839" t="s">
        <v>304</v>
      </c>
      <c r="U161" s="842" t="s">
        <v>309</v>
      </c>
      <c r="V161" s="836">
        <v>45677</v>
      </c>
      <c r="W161" s="836">
        <v>45677</v>
      </c>
      <c r="X161" s="836">
        <v>46265</v>
      </c>
      <c r="Y161" s="882">
        <v>1.6136986301369862</v>
      </c>
      <c r="Z161" s="838">
        <f t="shared" ca="1" si="6"/>
        <v>65</v>
      </c>
      <c r="AA161" s="839" t="s">
        <v>600</v>
      </c>
      <c r="AB161" s="883">
        <v>52888.5</v>
      </c>
      <c r="AC161" s="841">
        <v>46266</v>
      </c>
      <c r="AD161" s="842" t="s">
        <v>777</v>
      </c>
      <c r="AE161" s="843" t="str">
        <f ca="1">IF(OR(Z161="",NOT(ISNUMBER(Z161))),"",LOOKUP(Z161,{0,16,21,26,31,36,41,46,51,56,60,66},{"[0-15]","[16-20]","[21-25]","[26-30]","[31-35]","[36-40]","[41-45]","[46-50]","[51-55]","[56-59]","[60-65]","[66-99]"}))</f>
        <v>[60-65]</v>
      </c>
      <c r="AF161" s="839" t="str">
        <f t="shared" si="7"/>
        <v>1-2 years</v>
      </c>
      <c r="AG161" s="839" t="str">
        <f t="shared" ca="1" si="8"/>
        <v>Over 90 Days</v>
      </c>
    </row>
    <row r="162" spans="1:33" ht="16.5" thickTop="1" thickBot="1" x14ac:dyDescent="0.3">
      <c r="A162" s="839">
        <v>23</v>
      </c>
      <c r="B162" s="830">
        <v>200795</v>
      </c>
      <c r="C162" s="839" t="s">
        <v>382</v>
      </c>
      <c r="D162" s="880"/>
      <c r="E162" s="887">
        <f>VLOOKUP(B162,[1]TQT_MASTER!B:O,13,0)</f>
        <v>45831</v>
      </c>
      <c r="F162" s="834" t="str">
        <f>VLOOKUP(B162,[1]TQT_MASTER!B:O,4,0)</f>
        <v>Fusion EPM Support, Sr. Associate</v>
      </c>
      <c r="G162" s="834" t="str">
        <f>VLOOKUP(B162,[1]TQT_MASTER!B:O,3,0)</f>
        <v>Senior Associate</v>
      </c>
      <c r="H162" s="834">
        <f>VLOOKUP(B162,[1]TQT_MASTER!B:O,6,0)</f>
        <v>12775</v>
      </c>
      <c r="I162" s="834" t="str">
        <f>VLOOKUP(B162,[1]TQT_MASTER!B:O,5,0)</f>
        <v>Barend Pieter Van Der Walt</v>
      </c>
      <c r="J162" s="834" t="str">
        <f>VLOOKUP(B162,[1]TQT_MASTER!B:O,7,0)</f>
        <v>TQT - Business Planning</v>
      </c>
      <c r="K162" s="834" t="str">
        <f>VLOOKUP(B162,[1]TQT_MASTER!B:O,8,0)</f>
        <v>TQT - Chief Financial Office</v>
      </c>
      <c r="L162" s="834" t="str">
        <f>VLOOKUP(B162,[1]TQT_MASTER!B:O,9,0)</f>
        <v>Finance - FIN</v>
      </c>
      <c r="M162" s="834" t="str">
        <f>VLOOKUP(B162,[1]TQT_MASTER!B:O,10,0)</f>
        <v>TRANSCO - Business Planning - FIN</v>
      </c>
      <c r="N162" s="835">
        <f>VLOOKUP(B162,[1]TQT_MASTER!B:O,11,0)</f>
        <v>31222</v>
      </c>
      <c r="O162" s="833">
        <f>VLOOKUP(B162,[1]TQT_MASTER!B:O,14,0)</f>
        <v>46555</v>
      </c>
      <c r="P162" s="842" t="s">
        <v>611</v>
      </c>
      <c r="Q162" s="834" t="s">
        <v>846</v>
      </c>
      <c r="R162" s="842"/>
      <c r="S162" s="842"/>
      <c r="T162" s="839" t="s">
        <v>304</v>
      </c>
      <c r="U162" s="842" t="s">
        <v>333</v>
      </c>
      <c r="V162" s="836">
        <v>45831</v>
      </c>
      <c r="W162" s="836">
        <v>45831</v>
      </c>
      <c r="X162" s="836">
        <v>46265</v>
      </c>
      <c r="Y162" s="882">
        <v>1.1917808219178083</v>
      </c>
      <c r="Z162" s="838">
        <f t="shared" ca="1" si="6"/>
        <v>41</v>
      </c>
      <c r="AA162" s="839" t="s">
        <v>600</v>
      </c>
      <c r="AB162" s="883">
        <v>31888.5</v>
      </c>
      <c r="AC162" s="841">
        <v>46266</v>
      </c>
      <c r="AD162" s="842" t="s">
        <v>777</v>
      </c>
      <c r="AE162" s="843" t="str">
        <f ca="1">IF(OR(Z162="",NOT(ISNUMBER(Z162))),"",LOOKUP(Z162,{0,16,21,26,31,36,41,46,51,56,60,66},{"[0-15]","[16-20]","[21-25]","[26-30]","[31-35]","[36-40]","[41-45]","[46-50]","[51-55]","[56-59]","[60-65]","[66-99]"}))</f>
        <v>[41-45]</v>
      </c>
      <c r="AF162" s="839" t="str">
        <f t="shared" si="7"/>
        <v>1-2 years</v>
      </c>
      <c r="AG162" s="839" t="str">
        <f t="shared" ca="1" si="8"/>
        <v>Over 90 Days</v>
      </c>
    </row>
    <row r="163" spans="1:33" ht="16.5" thickTop="1" thickBot="1" x14ac:dyDescent="0.3">
      <c r="A163" s="839">
        <v>24</v>
      </c>
      <c r="B163" s="847">
        <v>201184</v>
      </c>
      <c r="C163" s="839">
        <v>14221</v>
      </c>
      <c r="D163" s="880"/>
      <c r="E163" s="887">
        <f>VLOOKUP(B163,[1]TQT_MASTER!B:O,13,0)</f>
        <v>45887</v>
      </c>
      <c r="F163" s="834" t="str">
        <f>VLOOKUP(B163,[1]TQT_MASTER!B:O,4,0)</f>
        <v>Associate, People Development</v>
      </c>
      <c r="G163" s="834" t="str">
        <f>VLOOKUP(B163,[1]TQT_MASTER!B:O,3,0)</f>
        <v>Associate</v>
      </c>
      <c r="H163" s="834">
        <f>VLOOKUP(B163,[1]TQT_MASTER!B:O,6,0)</f>
        <v>15162</v>
      </c>
      <c r="I163" s="834" t="str">
        <f>VLOOKUP(B163,[1]TQT_MASTER!B:O,5,0)</f>
        <v>Wadima Mohammed Hamad AlMazrouei</v>
      </c>
      <c r="J163" s="834" t="str">
        <f>VLOOKUP(B163,[1]TQT_MASTER!B:O,7,0)</f>
        <v>TQT - People Management &amp; Performance</v>
      </c>
      <c r="K163" s="834" t="str">
        <f>VLOOKUP(B163,[1]TQT_MASTER!B:O,8,0)</f>
        <v>TQT - Chief Corporate Services Office</v>
      </c>
      <c r="L163" s="834" t="str">
        <f>VLOOKUP(B163,[1]TQT_MASTER!B:O,9,0)</f>
        <v>Human Resources - HRD</v>
      </c>
      <c r="M163" s="834" t="str">
        <f>VLOOKUP(B163,[1]TQT_MASTER!B:O,10,0)</f>
        <v>TRANSCO - Human Resources - HRD</v>
      </c>
      <c r="N163" s="835">
        <f>VLOOKUP(B163,[1]TQT_MASTER!B:O,11,0)</f>
        <v>32306</v>
      </c>
      <c r="O163" s="833">
        <f>VLOOKUP(B163,[1]TQT_MASTER!B:O,14,0)</f>
        <v>46251</v>
      </c>
      <c r="P163" s="842" t="s">
        <v>620</v>
      </c>
      <c r="Q163" s="834" t="s">
        <v>846</v>
      </c>
      <c r="R163" s="842"/>
      <c r="S163" s="842"/>
      <c r="T163" s="839" t="s">
        <v>304</v>
      </c>
      <c r="U163" s="839" t="s">
        <v>333</v>
      </c>
      <c r="V163" s="836">
        <v>45887</v>
      </c>
      <c r="W163" s="836">
        <v>45887</v>
      </c>
      <c r="X163" s="836">
        <v>46265</v>
      </c>
      <c r="Y163" s="882">
        <v>1.0383561643835617</v>
      </c>
      <c r="Z163" s="838">
        <f t="shared" ca="1" si="6"/>
        <v>38</v>
      </c>
      <c r="AA163" s="839" t="s">
        <v>600</v>
      </c>
      <c r="AB163" s="883">
        <v>23388.5</v>
      </c>
      <c r="AC163" s="841">
        <v>46266</v>
      </c>
      <c r="AD163" s="842" t="s">
        <v>777</v>
      </c>
      <c r="AE163" s="843" t="str">
        <f ca="1">IF(OR(Z163="",NOT(ISNUMBER(Z163))),"",LOOKUP(Z163,{0,16,21,26,31,36,41,46,51,56,60,66},{"[0-15]","[16-20]","[21-25]","[26-30]","[31-35]","[36-40]","[41-45]","[46-50]","[51-55]","[56-59]","[60-65]","[66-99]"}))</f>
        <v>[36-40]</v>
      </c>
      <c r="AF163" s="839" t="str">
        <f t="shared" si="7"/>
        <v>1-2 years</v>
      </c>
      <c r="AG163" s="839" t="str">
        <f t="shared" ca="1" si="8"/>
        <v>Expired</v>
      </c>
    </row>
    <row r="164" spans="1:33" ht="16.5" thickTop="1" thickBot="1" x14ac:dyDescent="0.3">
      <c r="A164" s="839">
        <v>25</v>
      </c>
      <c r="B164" s="847">
        <v>201086</v>
      </c>
      <c r="C164" s="839">
        <v>13919</v>
      </c>
      <c r="D164" s="880"/>
      <c r="E164" s="887">
        <f>VLOOKUP(B164,[1]TQT_MASTER!B:O,13,0)</f>
        <v>45873</v>
      </c>
      <c r="F164" s="834" t="str">
        <f>VLOOKUP(B164,[1]TQT_MASTER!B:O,4,0)</f>
        <v>Senior Engineer, Network Model Management</v>
      </c>
      <c r="G164" s="834" t="str">
        <f>VLOOKUP(B164,[1]TQT_MASTER!B:O,3,0)</f>
        <v>Senior Engineer</v>
      </c>
      <c r="H164" s="834">
        <f>VLOOKUP(B164,[1]TQT_MASTER!B:O,6,0)</f>
        <v>11743</v>
      </c>
      <c r="I164" s="834" t="str">
        <f>VLOOKUP(B164,[1]TQT_MASTER!B:O,5,0)</f>
        <v>Maryam Abullah Ebrahim Algaz Alali</v>
      </c>
      <c r="J164" s="834" t="str">
        <f>VLOOKUP(B164,[1]TQT_MASTER!B:O,7,0)</f>
        <v>TQT - Asset Management</v>
      </c>
      <c r="K164" s="834" t="str">
        <f>VLOOKUP(B164,[1]TQT_MASTER!B:O,8,0)</f>
        <v>TQT - Chief Operating Office</v>
      </c>
      <c r="L164" s="834" t="str">
        <f>VLOOKUP(B164,[1]TQT_MASTER!B:O,9,0)</f>
        <v>Asset Management - COO</v>
      </c>
      <c r="M164" s="834" t="str">
        <f>VLOOKUP(B164,[1]TQT_MASTER!B:O,10,0)</f>
        <v>TQT - Operations Technology Strategy</v>
      </c>
      <c r="N164" s="835">
        <f>VLOOKUP(B164,[1]TQT_MASTER!B:O,11,0)</f>
        <v>33856</v>
      </c>
      <c r="O164" s="833">
        <f>VLOOKUP(B164,[1]TQT_MASTER!B:O,14,0)</f>
        <v>46237</v>
      </c>
      <c r="P164" s="842" t="s">
        <v>620</v>
      </c>
      <c r="Q164" s="834" t="s">
        <v>846</v>
      </c>
      <c r="R164" s="842"/>
      <c r="S164" s="842"/>
      <c r="T164" s="839" t="s">
        <v>389</v>
      </c>
      <c r="U164" s="842" t="s">
        <v>333</v>
      </c>
      <c r="V164" s="836">
        <v>45873</v>
      </c>
      <c r="W164" s="836">
        <v>45873</v>
      </c>
      <c r="X164" s="836">
        <v>46265</v>
      </c>
      <c r="Y164" s="882">
        <v>1.0767123287671232</v>
      </c>
      <c r="Z164" s="838">
        <f t="shared" ca="1" si="6"/>
        <v>34</v>
      </c>
      <c r="AA164" s="839" t="s">
        <v>600</v>
      </c>
      <c r="AB164" s="883">
        <v>31888.5</v>
      </c>
      <c r="AC164" s="841">
        <v>46266</v>
      </c>
      <c r="AD164" s="842" t="s">
        <v>777</v>
      </c>
      <c r="AE164" s="843" t="str">
        <f ca="1">IF(OR(Z164="",NOT(ISNUMBER(Z164))),"",LOOKUP(Z164,{0,16,21,26,31,36,41,46,51,56,60,66},{"[0-15]","[16-20]","[21-25]","[26-30]","[31-35]","[36-40]","[41-45]","[46-50]","[51-55]","[56-59]","[60-65]","[66-99]"}))</f>
        <v>[31-35]</v>
      </c>
      <c r="AF164" s="839" t="str">
        <f t="shared" si="7"/>
        <v>1-2 years</v>
      </c>
      <c r="AG164" s="839" t="str">
        <f t="shared" ca="1" si="8"/>
        <v>Expired</v>
      </c>
    </row>
    <row r="165" spans="1:33" ht="16.5" thickTop="1" thickBot="1" x14ac:dyDescent="0.3">
      <c r="A165" s="839">
        <v>26</v>
      </c>
      <c r="B165" s="830">
        <v>201085</v>
      </c>
      <c r="C165" s="830">
        <v>201085</v>
      </c>
      <c r="D165" s="880"/>
      <c r="E165" s="887">
        <f>VLOOKUP(B165,[1]TQT_MASTER!B:O,13,0)</f>
        <v>45901</v>
      </c>
      <c r="F165" s="834" t="str">
        <f>VLOOKUP(B165,[1]TQT_MASTER!B:O,4,0)</f>
        <v>Engineer, Power Systems</v>
      </c>
      <c r="G165" s="834" t="str">
        <f>VLOOKUP(B165,[1]TQT_MASTER!B:O,3,0)</f>
        <v>Engineer</v>
      </c>
      <c r="H165" s="834">
        <f>VLOOKUP(B165,[1]TQT_MASTER!B:O,6,0)</f>
        <v>10903</v>
      </c>
      <c r="I165" s="834" t="str">
        <f>VLOOKUP(B165,[1]TQT_MASTER!B:O,5,0)</f>
        <v>Ahmed Attia Saber Ghazi</v>
      </c>
      <c r="J165" s="834" t="str">
        <f>VLOOKUP(B165,[1]TQT_MASTER!B:O,7,0)</f>
        <v>TQT - Asset Management</v>
      </c>
      <c r="K165" s="834" t="str">
        <f>VLOOKUP(B165,[1]TQT_MASTER!B:O,8,0)</f>
        <v>TQT - Chief Operating Office</v>
      </c>
      <c r="L165" s="834" t="str">
        <f>VLOOKUP(B165,[1]TQT_MASTER!B:O,9,0)</f>
        <v>Asset Management - COO</v>
      </c>
      <c r="M165" s="834" t="str">
        <f>VLOOKUP(B165,[1]TQT_MASTER!B:O,10,0)</f>
        <v>TQT - Power Planning</v>
      </c>
      <c r="N165" s="835">
        <f>VLOOKUP(B165,[1]TQT_MASTER!B:O,11,0)</f>
        <v>36486</v>
      </c>
      <c r="O165" s="833">
        <f>VLOOKUP(B165,[1]TQT_MASTER!B:O,14,0)</f>
        <v>46265</v>
      </c>
      <c r="P165" s="842" t="s">
        <v>620</v>
      </c>
      <c r="Q165" s="834" t="s">
        <v>846</v>
      </c>
      <c r="R165" s="842"/>
      <c r="S165" s="842"/>
      <c r="T165" s="839" t="s">
        <v>304</v>
      </c>
      <c r="U165" s="842" t="s">
        <v>333</v>
      </c>
      <c r="V165" s="836">
        <v>45901</v>
      </c>
      <c r="W165" s="836">
        <v>45901</v>
      </c>
      <c r="X165" s="836">
        <v>46265</v>
      </c>
      <c r="Y165" s="882">
        <v>1</v>
      </c>
      <c r="Z165" s="838">
        <f t="shared" ca="1" si="6"/>
        <v>26</v>
      </c>
      <c r="AA165" s="839" t="s">
        <v>600</v>
      </c>
      <c r="AB165" s="883">
        <v>18238.5</v>
      </c>
      <c r="AC165" s="841">
        <v>46266</v>
      </c>
      <c r="AD165" s="842" t="s">
        <v>777</v>
      </c>
      <c r="AE165" s="843" t="str">
        <f ca="1">IF(OR(Z165="",NOT(ISNUMBER(Z165))),"",LOOKUP(Z165,{0,16,21,26,31,36,41,46,51,56,60,66},{"[0-15]","[16-20]","[21-25]","[26-30]","[31-35]","[36-40]","[41-45]","[46-50]","[51-55]","[56-59]","[60-65]","[66-99]"}))</f>
        <v>[26-30]</v>
      </c>
      <c r="AF165" s="839" t="str">
        <f t="shared" si="7"/>
        <v>0-1 years</v>
      </c>
      <c r="AG165" s="839" t="str">
        <f t="shared" ca="1" si="8"/>
        <v>Expired</v>
      </c>
    </row>
    <row r="166" spans="1:33" ht="16.5" thickTop="1" thickBot="1" x14ac:dyDescent="0.3">
      <c r="A166" s="839">
        <v>27</v>
      </c>
      <c r="B166" s="830">
        <v>201773</v>
      </c>
      <c r="C166" s="847">
        <v>14158</v>
      </c>
      <c r="D166" s="880"/>
      <c r="E166" s="887">
        <f>VLOOKUP(B166,[1]TQT_MASTER!B:O,13,0)</f>
        <v>45978</v>
      </c>
      <c r="F166" s="834" t="str">
        <f>VLOOKUP(B166,[1]TQT_MASTER!B:O,4,0)</f>
        <v>Associate, OD &amp; Planning</v>
      </c>
      <c r="G166" s="834" t="str">
        <f>VLOOKUP(B166,[1]TQT_MASTER!B:O,3,0)</f>
        <v>Associate</v>
      </c>
      <c r="H166" s="834">
        <f>VLOOKUP(B166,[1]TQT_MASTER!B:O,6,0)</f>
        <v>12869</v>
      </c>
      <c r="I166" s="834" t="str">
        <f>VLOOKUP(B166,[1]TQT_MASTER!B:O,5,0)</f>
        <v>Shefa Obaid</v>
      </c>
      <c r="J166" s="834" t="str">
        <f>VLOOKUP(B166,[1]TQT_MASTER!B:O,7,0)</f>
        <v>TQT - People Management &amp; Performance</v>
      </c>
      <c r="K166" s="834" t="str">
        <f>VLOOKUP(B166,[1]TQT_MASTER!B:O,8,0)</f>
        <v>TQT - Chief Corporate Services Office</v>
      </c>
      <c r="L166" s="834" t="str">
        <f>VLOOKUP(B166,[1]TQT_MASTER!B:O,9,0)</f>
        <v>Human Resources - HRD</v>
      </c>
      <c r="M166" s="834" t="str">
        <f>VLOOKUP(B166,[1]TQT_MASTER!B:O,10,0)</f>
        <v>TRANSCO - Human Resources - HRD</v>
      </c>
      <c r="N166" s="835">
        <f>VLOOKUP(B166,[1]TQT_MASTER!B:O,11,0)</f>
        <v>29381</v>
      </c>
      <c r="O166" s="833">
        <f>VLOOKUP(B166,[1]TQT_MASTER!B:O,14,0)</f>
        <v>46342</v>
      </c>
      <c r="P166" s="842" t="s">
        <v>611</v>
      </c>
      <c r="Q166" s="834" t="s">
        <v>846</v>
      </c>
      <c r="R166" s="842"/>
      <c r="S166" s="842" t="s">
        <v>616</v>
      </c>
      <c r="T166" s="839" t="s">
        <v>304</v>
      </c>
      <c r="U166" s="842" t="s">
        <v>333</v>
      </c>
      <c r="V166" s="836">
        <v>45978</v>
      </c>
      <c r="W166" s="836">
        <v>45978</v>
      </c>
      <c r="X166" s="836">
        <v>46265</v>
      </c>
      <c r="Y166" s="882">
        <v>0.78904109589041094</v>
      </c>
      <c r="Z166" s="838">
        <f t="shared" ca="1" si="6"/>
        <v>46</v>
      </c>
      <c r="AA166" s="839" t="s">
        <v>600</v>
      </c>
      <c r="AB166" s="883">
        <v>27688.5</v>
      </c>
      <c r="AC166" s="841">
        <v>46266</v>
      </c>
      <c r="AD166" s="842" t="s">
        <v>777</v>
      </c>
      <c r="AE166" s="843" t="str">
        <f ca="1">IF(OR(Z166="",NOT(ISNUMBER(Z166))),"",LOOKUP(Z166,{0,16,21,26,31,36,41,46,51,56,60,66},{"[0-15]","[16-20]","[21-25]","[26-30]","[31-35]","[36-40]","[41-45]","[46-50]","[51-55]","[56-59]","[60-65]","[66-99]"}))</f>
        <v>[46-50]</v>
      </c>
      <c r="AF166" s="839" t="str">
        <f t="shared" si="7"/>
        <v>0-1 years</v>
      </c>
      <c r="AG166" s="839" t="str">
        <f t="shared" ca="1" si="8"/>
        <v>Within 90 Days</v>
      </c>
    </row>
    <row r="167" spans="1:33" ht="16.5" thickTop="1" thickBot="1" x14ac:dyDescent="0.3">
      <c r="A167" s="839">
        <v>28</v>
      </c>
      <c r="B167" s="830">
        <v>202033</v>
      </c>
      <c r="C167" s="847">
        <v>14145</v>
      </c>
      <c r="D167" s="880"/>
      <c r="E167" s="887">
        <f>VLOOKUP(B167,[1]TQT_MASTER!B:O,13,0)</f>
        <v>46006</v>
      </c>
      <c r="F167" s="834" t="str">
        <f>VLOOKUP(B167,[1]TQT_MASTER!B:O,4,0)</f>
        <v>Senior Engineer, Network Model Management</v>
      </c>
      <c r="G167" s="834" t="str">
        <f>VLOOKUP(B167,[1]TQT_MASTER!B:O,3,0)</f>
        <v>Senior Engineer</v>
      </c>
      <c r="H167" s="834">
        <f>VLOOKUP(B167,[1]TQT_MASTER!B:O,6,0)</f>
        <v>12404</v>
      </c>
      <c r="I167" s="834" t="str">
        <f>VLOOKUP(B167,[1]TQT_MASTER!B:O,5,0)</f>
        <v>Jayaprakash Ponraj</v>
      </c>
      <c r="J167" s="834" t="str">
        <f>VLOOKUP(B167,[1]TQT_MASTER!B:O,7,0)</f>
        <v>TQT - Asset Management</v>
      </c>
      <c r="K167" s="834" t="str">
        <f>VLOOKUP(B167,[1]TQT_MASTER!B:O,8,0)</f>
        <v>TQT - Chief Operating Office</v>
      </c>
      <c r="L167" s="834" t="str">
        <f>VLOOKUP(B167,[1]TQT_MASTER!B:O,9,0)</f>
        <v>TQT - Asset Management</v>
      </c>
      <c r="M167" s="834" t="str">
        <f>VLOOKUP(B167,[1]TQT_MASTER!B:O,10,0)</f>
        <v>TQT - Chief Operating Office</v>
      </c>
      <c r="N167" s="835">
        <f>VLOOKUP(B167,[1]TQT_MASTER!B:O,11,0)</f>
        <v>31049</v>
      </c>
      <c r="O167" s="833">
        <f>VLOOKUP(B167,[1]TQT_MASTER!B:O,14,0)</f>
        <v>46370</v>
      </c>
      <c r="P167" s="842" t="s">
        <v>620</v>
      </c>
      <c r="Q167" s="834" t="s">
        <v>846</v>
      </c>
      <c r="R167" s="842"/>
      <c r="S167" s="842"/>
      <c r="T167" s="839" t="s">
        <v>304</v>
      </c>
      <c r="U167" s="842" t="s">
        <v>333</v>
      </c>
      <c r="V167" s="836">
        <v>46006</v>
      </c>
      <c r="W167" s="836">
        <v>46006</v>
      </c>
      <c r="X167" s="836">
        <v>46265</v>
      </c>
      <c r="Y167" s="882">
        <v>0.71232876712328763</v>
      </c>
      <c r="Z167" s="838">
        <f t="shared" ca="1" si="6"/>
        <v>41</v>
      </c>
      <c r="AA167" s="839" t="s">
        <v>600</v>
      </c>
      <c r="AB167" s="883">
        <v>31888.5</v>
      </c>
      <c r="AC167" s="841">
        <v>46266</v>
      </c>
      <c r="AD167" s="842" t="s">
        <v>777</v>
      </c>
      <c r="AE167" s="843" t="str">
        <f ca="1">IF(OR(Z167="",NOT(ISNUMBER(Z167))),"",LOOKUP(Z167,{0,16,21,26,31,36,41,46,51,56,60,66},{"[0-15]","[16-20]","[21-25]","[26-30]","[31-35]","[36-40]","[41-45]","[46-50]","[51-55]","[56-59]","[60-65]","[66-99]"}))</f>
        <v>[41-45]</v>
      </c>
      <c r="AF167" s="839" t="str">
        <f t="shared" si="7"/>
        <v>0-1 years</v>
      </c>
      <c r="AG167" s="839" t="str">
        <f t="shared" ca="1" si="8"/>
        <v>Within 90 Days</v>
      </c>
    </row>
    <row r="168" spans="1:33" ht="16.5" thickTop="1" thickBot="1" x14ac:dyDescent="0.3">
      <c r="A168" s="839">
        <v>29</v>
      </c>
      <c r="B168" s="830">
        <v>202034</v>
      </c>
      <c r="C168" s="847">
        <v>14174</v>
      </c>
      <c r="D168" s="880"/>
      <c r="E168" s="887">
        <f>VLOOKUP(B168,[1]TQT_MASTER!B:O,13,0)</f>
        <v>46006</v>
      </c>
      <c r="F168" s="834" t="str">
        <f>VLOOKUP(B168,[1]TQT_MASTER!B:O,4,0)</f>
        <v>Associate, Accounts Payable Accounting</v>
      </c>
      <c r="G168" s="834" t="str">
        <f>VLOOKUP(B168,[1]TQT_MASTER!B:O,3,0)</f>
        <v>Associate</v>
      </c>
      <c r="H168" s="834">
        <f>VLOOKUP(B168,[1]TQT_MASTER!B:O,6,0)</f>
        <v>12667</v>
      </c>
      <c r="I168" s="834" t="str">
        <f>VLOOKUP(B168,[1]TQT_MASTER!B:O,5,0)</f>
        <v>Eid ABDULLAH Sidiqi Alhammadi</v>
      </c>
      <c r="J168" s="834" t="str">
        <f>VLOOKUP(B168,[1]TQT_MASTER!B:O,7,0)</f>
        <v>TQT - Financial Operations &amp; Internal Controls</v>
      </c>
      <c r="K168" s="834" t="str">
        <f>VLOOKUP(B168,[1]TQT_MASTER!B:O,8,0)</f>
        <v>TQT - Chief Financial Office</v>
      </c>
      <c r="L168" s="834" t="str">
        <f>VLOOKUP(B168,[1]TQT_MASTER!B:O,9,0)</f>
        <v>Finance - FIN</v>
      </c>
      <c r="M168" s="834" t="str">
        <f>VLOOKUP(B168,[1]TQT_MASTER!B:O,10,0)</f>
        <v>TRANSCO - Financial Operations - FIN</v>
      </c>
      <c r="N168" s="835">
        <f>VLOOKUP(B168,[1]TQT_MASTER!B:O,11,0)</f>
        <v>35364</v>
      </c>
      <c r="O168" s="833">
        <f>VLOOKUP(B168,[1]TQT_MASTER!B:O,14,0)</f>
        <v>46370</v>
      </c>
      <c r="P168" s="842" t="s">
        <v>620</v>
      </c>
      <c r="Q168" s="834" t="s">
        <v>846</v>
      </c>
      <c r="R168" s="842"/>
      <c r="S168" s="842"/>
      <c r="T168" s="839" t="s">
        <v>304</v>
      </c>
      <c r="U168" s="842" t="s">
        <v>356</v>
      </c>
      <c r="V168" s="836">
        <v>46006</v>
      </c>
      <c r="W168" s="836">
        <v>46006</v>
      </c>
      <c r="X168" s="836">
        <v>46265</v>
      </c>
      <c r="Y168" s="882">
        <v>0.71232876712328763</v>
      </c>
      <c r="Z168" s="838">
        <f t="shared" ca="1" si="6"/>
        <v>29</v>
      </c>
      <c r="AA168" s="839" t="s">
        <v>600</v>
      </c>
      <c r="AB168" s="883">
        <v>21388.5</v>
      </c>
      <c r="AC168" s="841">
        <v>46266</v>
      </c>
      <c r="AD168" s="842" t="s">
        <v>777</v>
      </c>
      <c r="AE168" s="843" t="str">
        <f ca="1">IF(OR(Z168="",NOT(ISNUMBER(Z168))),"",LOOKUP(Z168,{0,16,21,26,31,36,41,46,51,56,60,66},{"[0-15]","[16-20]","[21-25]","[26-30]","[31-35]","[36-40]","[41-45]","[46-50]","[51-55]","[56-59]","[60-65]","[66-99]"}))</f>
        <v>[26-30]</v>
      </c>
      <c r="AF168" s="839" t="str">
        <f t="shared" si="7"/>
        <v>0-1 years</v>
      </c>
      <c r="AG168" s="839" t="str">
        <f t="shared" ca="1" si="8"/>
        <v>Within 90 Days</v>
      </c>
    </row>
    <row r="169" spans="1:33" ht="16.5" thickTop="1" thickBot="1" x14ac:dyDescent="0.3">
      <c r="A169" s="839">
        <v>30</v>
      </c>
      <c r="B169" s="830">
        <v>202315</v>
      </c>
      <c r="C169" s="847">
        <v>14335</v>
      </c>
      <c r="D169" s="880"/>
      <c r="E169" s="887">
        <f>VLOOKUP(B169,[1]TQT_MASTER!B:O,13,0)</f>
        <v>46055</v>
      </c>
      <c r="F169" s="834" t="str">
        <f>VLOOKUP(B169,[1]TQT_MASTER!B:O,4,0)</f>
        <v>Officer, Communications</v>
      </c>
      <c r="G169" s="834" t="str">
        <f>VLOOKUP(B169,[1]TQT_MASTER!B:O,3,0)</f>
        <v>Officer</v>
      </c>
      <c r="H169" s="834">
        <f>VLOOKUP(B169,[1]TQT_MASTER!B:O,6,0)</f>
        <v>15077</v>
      </c>
      <c r="I169" s="834" t="str">
        <f>VLOOKUP(B169,[1]TQT_MASTER!B:O,5,0)</f>
        <v>Bahaa Khalil Omran</v>
      </c>
      <c r="J169" s="834" t="str">
        <f>VLOOKUP(B169,[1]TQT_MASTER!B:O,7,0)</f>
        <v>TQT - External Communications</v>
      </c>
      <c r="K169" s="834" t="str">
        <f>VLOOKUP(B169,[1]TQT_MASTER!B:O,8,0)</f>
        <v>TQT - Chief Corporate Services Office</v>
      </c>
      <c r="L169" s="834" t="str">
        <f>VLOOKUP(B169,[1]TQT_MASTER!B:O,9,0)</f>
        <v>Human Resources - HRD</v>
      </c>
      <c r="M169" s="834" t="str">
        <f>VLOOKUP(B169,[1]TQT_MASTER!B:O,10,0)</f>
        <v>TRANSCO - External Communications - HRD</v>
      </c>
      <c r="N169" s="835">
        <f>VLOOKUP(B169,[1]TQT_MASTER!B:O,11,0)</f>
        <v>34516</v>
      </c>
      <c r="O169" s="833">
        <f>VLOOKUP(B169,[1]TQT_MASTER!B:O,14,0)</f>
        <v>46389</v>
      </c>
      <c r="P169" s="842" t="s">
        <v>611</v>
      </c>
      <c r="Q169" s="834" t="s">
        <v>846</v>
      </c>
      <c r="R169" s="842" t="s">
        <v>612</v>
      </c>
      <c r="S169" s="842" t="s">
        <v>616</v>
      </c>
      <c r="T169" s="839"/>
      <c r="U169" s="842" t="s">
        <v>309</v>
      </c>
      <c r="V169" s="836">
        <v>46055</v>
      </c>
      <c r="W169" s="836">
        <v>46055</v>
      </c>
      <c r="X169" s="836">
        <v>46265</v>
      </c>
      <c r="Y169" s="882">
        <v>0.57808219178082187</v>
      </c>
      <c r="Z169" s="838">
        <f t="shared" ca="1" si="6"/>
        <v>32</v>
      </c>
      <c r="AA169" s="839" t="s">
        <v>600</v>
      </c>
      <c r="AB169" s="883">
        <v>16138.5</v>
      </c>
      <c r="AC169" s="841">
        <v>46266</v>
      </c>
      <c r="AD169" s="842" t="s">
        <v>777</v>
      </c>
      <c r="AE169" s="843" t="str">
        <f ca="1">IF(OR(Z169="",NOT(ISNUMBER(Z169))),"",LOOKUP(Z169,{0,16,21,26,31,36,41,46,51,56,60,66},{"[0-15]","[16-20]","[21-25]","[26-30]","[31-35]","[36-40]","[41-45]","[46-50]","[51-55]","[56-59]","[60-65]","[66-99]"}))</f>
        <v>[31-35]</v>
      </c>
      <c r="AF169" s="839" t="str">
        <f t="shared" si="7"/>
        <v>0-1 years</v>
      </c>
      <c r="AG169" s="839" t="str">
        <f t="shared" ca="1" si="8"/>
        <v>Over 90 Days</v>
      </c>
    </row>
    <row r="170" spans="1:33" ht="16.5" thickTop="1" thickBot="1" x14ac:dyDescent="0.3">
      <c r="A170" s="839">
        <v>31</v>
      </c>
      <c r="B170" s="830">
        <v>202372</v>
      </c>
      <c r="C170" s="831">
        <v>202372</v>
      </c>
      <c r="D170" s="880"/>
      <c r="E170" s="887">
        <f>VLOOKUP(B170,[1]TQT_MASTER!B:O,13,0)</f>
        <v>46083</v>
      </c>
      <c r="F170" s="834" t="str">
        <f>VLOOKUP(B170,[1]TQT_MASTER!B:O,4,0)</f>
        <v>Associate, Graphic Design</v>
      </c>
      <c r="G170" s="834" t="str">
        <f>VLOOKUP(B170,[1]TQT_MASTER!B:O,3,0)</f>
        <v>Associate</v>
      </c>
      <c r="H170" s="834">
        <f>VLOOKUP(B170,[1]TQT_MASTER!B:O,6,0)</f>
        <v>15077</v>
      </c>
      <c r="I170" s="834" t="str">
        <f>VLOOKUP(B170,[1]TQT_MASTER!B:O,5,0)</f>
        <v>Bahaa Khalil Omran</v>
      </c>
      <c r="J170" s="834" t="str">
        <f>VLOOKUP(B170,[1]TQT_MASTER!B:O,7,0)</f>
        <v>TQT - Corporate Communications</v>
      </c>
      <c r="K170" s="834" t="str">
        <f>VLOOKUP(B170,[1]TQT_MASTER!B:O,8,0)</f>
        <v>TQT - Chief Corporate Services Office</v>
      </c>
      <c r="L170" s="834" t="str">
        <f>VLOOKUP(B170,[1]TQT_MASTER!B:O,9,0)</f>
        <v>Human Resources - HRD</v>
      </c>
      <c r="M170" s="834" t="str">
        <f>VLOOKUP(B170,[1]TQT_MASTER!B:O,10,0)</f>
        <v>Corporate Communications</v>
      </c>
      <c r="N170" s="835">
        <f>VLOOKUP(B170,[1]TQT_MASTER!B:O,11,0)</f>
        <v>35936</v>
      </c>
      <c r="O170" s="833">
        <f>VLOOKUP(B170,[1]TQT_MASTER!B:O,14,0)</f>
        <v>46447</v>
      </c>
      <c r="P170" s="842" t="s">
        <v>611</v>
      </c>
      <c r="Q170" s="834" t="s">
        <v>846</v>
      </c>
      <c r="R170" s="842" t="s">
        <v>612</v>
      </c>
      <c r="S170" s="842" t="s">
        <v>616</v>
      </c>
      <c r="T170" s="839"/>
      <c r="U170" s="842" t="s">
        <v>356</v>
      </c>
      <c r="V170" s="836">
        <v>46083</v>
      </c>
      <c r="W170" s="836">
        <v>46083</v>
      </c>
      <c r="X170" s="836">
        <v>46265</v>
      </c>
      <c r="Y170" s="882">
        <v>0.50136986301369868</v>
      </c>
      <c r="Z170" s="838">
        <f t="shared" ca="1" si="6"/>
        <v>28</v>
      </c>
      <c r="AA170" s="839" t="s">
        <v>600</v>
      </c>
      <c r="AB170" s="883">
        <v>16138.5</v>
      </c>
      <c r="AC170" s="841">
        <v>46266</v>
      </c>
      <c r="AD170" s="842" t="s">
        <v>777</v>
      </c>
      <c r="AE170" s="843" t="str">
        <f ca="1">IF(OR(Z170="",NOT(ISNUMBER(Z170))),"",LOOKUP(Z170,{0,16,21,26,31,36,41,46,51,56,60,66},{"[0-15]","[16-20]","[21-25]","[26-30]","[31-35]","[36-40]","[41-45]","[46-50]","[51-55]","[56-59]","[60-65]","[66-99]"}))</f>
        <v>[26-30]</v>
      </c>
      <c r="AF170" s="839" t="str">
        <f t="shared" si="7"/>
        <v>0-1 years</v>
      </c>
      <c r="AG170" s="839" t="str">
        <f t="shared" ca="1" si="8"/>
        <v>Over 90 Days</v>
      </c>
    </row>
    <row r="171" spans="1:33" ht="16.5" thickTop="1" thickBot="1" x14ac:dyDescent="0.3">
      <c r="A171" s="839">
        <v>32</v>
      </c>
      <c r="B171" s="830">
        <v>202645</v>
      </c>
      <c r="C171" s="831">
        <v>202645</v>
      </c>
      <c r="D171" s="880"/>
      <c r="E171" s="887">
        <f>VLOOKUP(B171,[1]TQT_MASTER!B:O,13,0)</f>
        <v>46103</v>
      </c>
      <c r="F171" s="834" t="str">
        <f>VLOOKUP(B171,[1]TQT_MASTER!B:O,4,0)</f>
        <v>Engineer, Contract</v>
      </c>
      <c r="G171" s="834" t="str">
        <f>VLOOKUP(B171,[1]TQT_MASTER!B:O,3,0)</f>
        <v>Engineer</v>
      </c>
      <c r="H171" s="834">
        <f>VLOOKUP(B171,[1]TQT_MASTER!B:O,6,0)</f>
        <v>12214</v>
      </c>
      <c r="I171" s="834" t="str">
        <f>VLOOKUP(B171,[1]TQT_MASTER!B:O,5,0)</f>
        <v>Mahmood Abdulmunaim Saed</v>
      </c>
      <c r="J171" s="834" t="str">
        <f>VLOOKUP(B171,[1]TQT_MASTER!B:O,7,0)</f>
        <v>TQT - Supply Chain</v>
      </c>
      <c r="K171" s="834" t="str">
        <f>VLOOKUP(B171,[1]TQT_MASTER!B:O,8,0)</f>
        <v>TQT - Chief Financial Office</v>
      </c>
      <c r="L171" s="834" t="str">
        <f>VLOOKUP(B171,[1]TQT_MASTER!B:O,9,0)</f>
        <v>TQT - Supply Chain</v>
      </c>
      <c r="M171" s="834" t="e">
        <f>VLOOKUP(B171,[1]TQT_MASTER!B:O,10,0)</f>
        <v>#REF!</v>
      </c>
      <c r="N171" s="835">
        <f>VLOOKUP(B171,[1]TQT_MASTER!B:O,11,0)</f>
        <v>32325</v>
      </c>
      <c r="O171" s="833">
        <f>VLOOKUP(B171,[1]TQT_MASTER!B:O,14,0)</f>
        <v>46467</v>
      </c>
      <c r="P171" s="842" t="s">
        <v>620</v>
      </c>
      <c r="Q171" s="834" t="s">
        <v>846</v>
      </c>
      <c r="R171" s="842"/>
      <c r="S171" s="842"/>
      <c r="T171" s="839"/>
      <c r="U171" s="842" t="s">
        <v>333</v>
      </c>
      <c r="V171" s="836">
        <v>46104</v>
      </c>
      <c r="W171" s="836">
        <v>46104</v>
      </c>
      <c r="X171" s="836">
        <v>46265</v>
      </c>
      <c r="Y171" s="882">
        <v>0.44383561643835617</v>
      </c>
      <c r="Z171" s="838">
        <f t="shared" ca="1" si="6"/>
        <v>38</v>
      </c>
      <c r="AA171" s="839" t="s">
        <v>600</v>
      </c>
      <c r="AB171" s="883">
        <v>35038.5</v>
      </c>
      <c r="AC171" s="841">
        <v>46266</v>
      </c>
      <c r="AD171" s="842" t="s">
        <v>777</v>
      </c>
      <c r="AE171" s="843" t="str">
        <f ca="1">IF(OR(Z171="",NOT(ISNUMBER(Z171))),"",LOOKUP(Z171,{0,16,21,26,31,36,41,46,51,56,60,66},{"[0-15]","[16-20]","[21-25]","[26-30]","[31-35]","[36-40]","[41-45]","[46-50]","[51-55]","[56-59]","[60-65]","[66-99]"}))</f>
        <v>[36-40]</v>
      </c>
      <c r="AF171" s="839" t="str">
        <f t="shared" si="7"/>
        <v>0-1 years</v>
      </c>
      <c r="AG171" s="839" t="str">
        <f t="shared" ca="1" si="8"/>
        <v>Over 90 Days</v>
      </c>
    </row>
    <row r="172" spans="1:33" ht="16.5" thickTop="1" thickBot="1" x14ac:dyDescent="0.3">
      <c r="A172" s="839">
        <v>33</v>
      </c>
      <c r="B172" s="830">
        <v>203053</v>
      </c>
      <c r="C172" s="831">
        <v>203053</v>
      </c>
      <c r="D172" s="880"/>
      <c r="E172" s="887">
        <f>VLOOKUP(B172,[1]TQT_MASTER!B:O,13,0)</f>
        <v>46149</v>
      </c>
      <c r="F172" s="834" t="str">
        <f>VLOOKUP(B172,[1]TQT_MASTER!B:O,4,0)</f>
        <v>Sr Associate HR Projects</v>
      </c>
      <c r="G172" s="834" t="str">
        <f>VLOOKUP(B172,[1]TQT_MASTER!B:O,3,0)</f>
        <v>Sr Associate</v>
      </c>
      <c r="H172" s="834" t="e">
        <f>VLOOKUP(B172,[1]TQT_MASTER!B:O,6,0)</f>
        <v>#REF!</v>
      </c>
      <c r="I172" s="834" t="str">
        <f>VLOOKUP(B172,[1]TQT_MASTER!B:O,5,0)</f>
        <v>Bader Alhammadi</v>
      </c>
      <c r="J172" s="834" t="e">
        <f>VLOOKUP(B172,[1]TQT_MASTER!B:O,7,0)</f>
        <v>#REF!</v>
      </c>
      <c r="K172" s="834" t="str">
        <f>VLOOKUP(B172,[1]TQT_MASTER!B:O,8,0)</f>
        <v>TQT - Chief Corporate Services Office</v>
      </c>
      <c r="L172" s="834" t="str">
        <f>VLOOKUP(B172,[1]TQT_MASTER!B:O,9,0)</f>
        <v>Human Resources - HRD</v>
      </c>
      <c r="M172" s="834" t="e">
        <f>VLOOKUP(B172,[1]TQT_MASTER!B:O,10,0)</f>
        <v>#REF!</v>
      </c>
      <c r="N172" s="835">
        <f>VLOOKUP(B172,[1]TQT_MASTER!B:O,11,0)</f>
        <v>31815</v>
      </c>
      <c r="O172" s="833">
        <f>VLOOKUP(B172,[1]TQT_MASTER!B:O,14,0)</f>
        <v>46513</v>
      </c>
      <c r="P172" s="834" t="s">
        <v>620</v>
      </c>
      <c r="Q172" s="834" t="s">
        <v>846</v>
      </c>
      <c r="R172" s="842"/>
      <c r="S172" s="842"/>
      <c r="T172" s="839"/>
      <c r="U172" s="842" t="s">
        <v>650</v>
      </c>
      <c r="V172" s="836">
        <v>46155</v>
      </c>
      <c r="W172" s="836"/>
      <c r="X172" s="836">
        <f>EDATE(V172,36)</f>
        <v>47251</v>
      </c>
      <c r="Y172" s="882">
        <v>2.7397260273972603E-3</v>
      </c>
      <c r="Z172" s="838">
        <f t="shared" ca="1" si="6"/>
        <v>39</v>
      </c>
      <c r="AA172" s="839" t="s">
        <v>600</v>
      </c>
      <c r="AB172" s="883">
        <v>37138.5</v>
      </c>
      <c r="AC172" s="841">
        <v>46266</v>
      </c>
      <c r="AD172" s="842" t="s">
        <v>777</v>
      </c>
      <c r="AE172" s="843" t="str">
        <f ca="1">IF(OR(Z172="",NOT(ISNUMBER(Z172))),"",LOOKUP(Z172,{0,16,21,26,31,36,41,46,51,56,60,66},{"[0-15]","[16-20]","[21-25]","[26-30]","[31-35]","[36-40]","[41-45]","[46-50]","[51-55]","[56-59]","[60-65]","[66-99]"}))</f>
        <v>[36-40]</v>
      </c>
      <c r="AF172" s="839" t="str">
        <f t="shared" si="7"/>
        <v>3+ years</v>
      </c>
      <c r="AG172" s="839" t="str">
        <f t="shared" ca="1" si="8"/>
        <v>Over 90 Days</v>
      </c>
    </row>
    <row r="173" spans="1:33" ht="16.5" thickTop="1" thickBot="1" x14ac:dyDescent="0.3">
      <c r="A173" s="839">
        <v>34</v>
      </c>
      <c r="B173" s="830">
        <v>202805</v>
      </c>
      <c r="C173" s="831">
        <v>202805</v>
      </c>
      <c r="D173" s="880"/>
      <c r="E173" s="887">
        <f>VLOOKUP(B173,[1]TQT_MASTER!B:O,13,0)</f>
        <v>46132</v>
      </c>
      <c r="F173" s="834" t="str">
        <f>VLOOKUP(B173,[1]TQT_MASTER!B:O,4,0)</f>
        <v>CEO Advisor</v>
      </c>
      <c r="G173" s="834" t="str">
        <f>VLOOKUP(B173,[1]TQT_MASTER!B:O,3,0)</f>
        <v>Advisor</v>
      </c>
      <c r="H173" s="834">
        <v>12759</v>
      </c>
      <c r="I173" s="834" t="s">
        <v>954</v>
      </c>
      <c r="J173" s="834" t="e">
        <f>VLOOKUP(B173,[1]TQT_MASTER!B:O,7,0)</f>
        <v>#REF!</v>
      </c>
      <c r="K173" s="834" t="str">
        <f>VLOOKUP(B173,[1]TQT_MASTER!B:O,8,0)</f>
        <v>TQT - Chief Executive Office</v>
      </c>
      <c r="L173" s="834" t="e">
        <f>VLOOKUP(B173,[1]TQT_MASTER!B:O,9,0)</f>
        <v>#REF!</v>
      </c>
      <c r="M173" s="834" t="e">
        <f>VLOOKUP(B173,[1]TQT_MASTER!B:O,10,0)</f>
        <v>#REF!</v>
      </c>
      <c r="N173" s="884">
        <v>22892</v>
      </c>
      <c r="O173" s="885">
        <v>46496</v>
      </c>
      <c r="P173" s="834" t="s">
        <v>611</v>
      </c>
      <c r="Q173" s="834" t="s">
        <v>846</v>
      </c>
      <c r="R173" s="842"/>
      <c r="S173" s="842"/>
      <c r="T173" s="839"/>
      <c r="U173" s="842" t="s">
        <v>650</v>
      </c>
      <c r="V173" s="836">
        <v>46132</v>
      </c>
      <c r="W173" s="836"/>
      <c r="X173" s="836">
        <f>EDATE(V173,36)</f>
        <v>47228</v>
      </c>
      <c r="Y173" s="882">
        <v>2.7397260273972603E-3</v>
      </c>
      <c r="Z173" s="838">
        <f t="shared" ca="1" si="6"/>
        <v>64</v>
      </c>
      <c r="AA173" s="839" t="s">
        <v>600</v>
      </c>
      <c r="AB173" s="883">
        <v>40288.5</v>
      </c>
      <c r="AC173" s="841">
        <v>46266</v>
      </c>
      <c r="AD173" s="842" t="s">
        <v>777</v>
      </c>
      <c r="AE173" s="843" t="str">
        <f ca="1">IF(OR(Z173="",NOT(ISNUMBER(Z173))),"",LOOKUP(Z173,{0,16,21,26,31,36,41,46,51,56,60,66},{"[0-15]","[16-20]","[21-25]","[26-30]","[31-35]","[36-40]","[41-45]","[46-50]","[51-55]","[56-59]","[60-65]","[66-99]"}))</f>
        <v>[60-65]</v>
      </c>
      <c r="AF173" s="839" t="str">
        <f t="shared" si="7"/>
        <v>3+ years</v>
      </c>
      <c r="AG173" s="839" t="str">
        <f t="shared" ca="1" si="8"/>
        <v>Over 90 Days</v>
      </c>
    </row>
    <row r="174" spans="1:33" ht="16.5" thickTop="1" thickBot="1" x14ac:dyDescent="0.3">
      <c r="A174" s="886">
        <v>35</v>
      </c>
      <c r="B174" s="851">
        <v>203281</v>
      </c>
      <c r="C174" s="851"/>
      <c r="D174" s="852"/>
      <c r="E174" s="887">
        <f>VLOOKUP(B174,[1]TQT_MASTER!B:O,13,0)</f>
        <v>46244</v>
      </c>
      <c r="F174" s="854" t="str">
        <f>VLOOKUP(B174,[1]TQT_MASTER!B:O,4,0)</f>
        <v>Sr Associate Branding &amp; Internal Communication</v>
      </c>
      <c r="G174" s="854" t="str">
        <f>VLOOKUP(B174,[1]TQT_MASTER!B:O,3,0)</f>
        <v>Sr Associate</v>
      </c>
      <c r="H174" s="854" t="e">
        <f>VLOOKUP(B174,[1]TQT_MASTER!B:O,6,0)</f>
        <v>#REF!</v>
      </c>
      <c r="I174" s="854" t="s">
        <v>955</v>
      </c>
      <c r="J174" s="854" t="e">
        <f>VLOOKUP(B174,[1]TQT_MASTER!B:O,7,0)</f>
        <v>#REF!</v>
      </c>
      <c r="K174" s="854" t="str">
        <f>VLOOKUP(B174,[1]TQT_MASTER!B:O,8,0)</f>
        <v>TQT - Chief Corporate Services Office</v>
      </c>
      <c r="L174" s="854" t="str">
        <f>VLOOKUP(B174,[1]TQT_MASTER!B:O,9,0)</f>
        <v>Human Resources - HRD</v>
      </c>
      <c r="M174" s="854" t="str">
        <f>VLOOKUP(B174,[1]TQT_MASTER!B:O,10,0)</f>
        <v>Corporate Communications</v>
      </c>
      <c r="N174" s="855">
        <v>32051</v>
      </c>
      <c r="O174" s="856">
        <v>46295</v>
      </c>
      <c r="P174" s="854" t="s">
        <v>611</v>
      </c>
      <c r="Q174" s="854" t="s">
        <v>846</v>
      </c>
      <c r="R174" s="857"/>
      <c r="S174" s="857"/>
      <c r="T174" s="858"/>
      <c r="U174" s="854"/>
      <c r="V174" s="859">
        <v>46211</v>
      </c>
      <c r="W174" s="860"/>
      <c r="X174" s="859">
        <v>46295</v>
      </c>
      <c r="Y174" s="861"/>
      <c r="Z174" s="862">
        <f t="shared" ca="1" si="6"/>
        <v>38</v>
      </c>
      <c r="AA174" s="858" t="s">
        <v>600</v>
      </c>
      <c r="AB174" s="863">
        <v>32500</v>
      </c>
      <c r="AC174" s="864">
        <v>46266</v>
      </c>
      <c r="AD174" s="857" t="s">
        <v>777</v>
      </c>
      <c r="AE174" s="843" t="str">
        <f ca="1">IF(OR(Z174="",NOT(ISNUMBER(Z174))),"",LOOKUP(Z174,{0,16,21,26,31,36,41,46,51,56,60,66},{"[0-15]","[16-20]","[21-25]","[26-30]","[31-35]","[36-40]","[41-45]","[46-50]","[51-55]","[56-59]","[60-65]","[66-99]"}))</f>
        <v>[36-40]</v>
      </c>
      <c r="AF174" s="839" t="str">
        <f t="shared" si="7"/>
        <v>0-1 years</v>
      </c>
      <c r="AG174" s="839" t="str">
        <f t="shared" ca="1" si="8"/>
        <v>Within 30 Days</v>
      </c>
    </row>
    <row r="175" spans="1:33" ht="16.5" thickTop="1" thickBot="1" x14ac:dyDescent="0.3">
      <c r="A175" s="875">
        <v>1</v>
      </c>
      <c r="B175" s="866" t="s">
        <v>526</v>
      </c>
      <c r="C175" s="875" t="s">
        <v>300</v>
      </c>
      <c r="D175" s="888"/>
      <c r="E175" s="887">
        <f>VLOOKUP(B175,[1]TQT_MASTER!B:O,13,0)</f>
        <v>44566</v>
      </c>
      <c r="F175" s="870" t="str">
        <f>VLOOKUP(B175,[1]TQT_MASTER!B:O,4,0)</f>
        <v>Engineer, Water Asset Performance</v>
      </c>
      <c r="G175" s="870" t="str">
        <f>VLOOKUP(B175,[1]TQT_MASTER!B:O,3,0)</f>
        <v>Engineer</v>
      </c>
      <c r="H175" s="870">
        <f>VLOOKUP(B175,[1]TQT_MASTER!B:O,6,0)</f>
        <v>200662</v>
      </c>
      <c r="I175" s="870" t="str">
        <f>VLOOKUP(B175,[1]TQT_MASTER!B:O,5,0)</f>
        <v>Benjamin Redwood</v>
      </c>
      <c r="J175" s="870" t="str">
        <f>VLOOKUP(B175,[1]TQT_MASTER!B:O,7,0)</f>
        <v>TQT - Asset Management</v>
      </c>
      <c r="K175" s="870" t="str">
        <f>VLOOKUP(B175,[1]TQT_MASTER!B:O,8,0)</f>
        <v>TQT - Chief Operating Office</v>
      </c>
      <c r="L175" s="870" t="str">
        <f>VLOOKUP(B175,[1]TQT_MASTER!B:O,9,0)</f>
        <v>Asset Management - COO</v>
      </c>
      <c r="M175" s="870" t="str">
        <f>VLOOKUP(B175,[1]TQT_MASTER!B:O,10,0)</f>
        <v>TRANSCO - Water Asset Strategy &amp; Performance - COO</v>
      </c>
      <c r="N175" s="871">
        <f>VLOOKUP(B175,[1]TQT_MASTER!B:O,11,0)</f>
        <v>22312</v>
      </c>
      <c r="O175" s="869">
        <f>VLOOKUP(B175,[1]TQT_MASTER!B:O,14,0)</f>
        <v>46387</v>
      </c>
      <c r="P175" s="878" t="s">
        <v>611</v>
      </c>
      <c r="Q175" s="870" t="s">
        <v>846</v>
      </c>
      <c r="R175" s="878" t="s">
        <v>612</v>
      </c>
      <c r="S175" s="878"/>
      <c r="T175" s="875" t="s">
        <v>304</v>
      </c>
      <c r="U175" s="878" t="s">
        <v>305</v>
      </c>
      <c r="V175" s="872">
        <v>44566</v>
      </c>
      <c r="W175" s="872">
        <v>45170</v>
      </c>
      <c r="X175" s="872">
        <v>46265</v>
      </c>
      <c r="Y175" s="889">
        <v>3.0027397260273974</v>
      </c>
      <c r="Z175" s="874">
        <f t="shared" ca="1" si="6"/>
        <v>65</v>
      </c>
      <c r="AA175" s="875" t="s">
        <v>600</v>
      </c>
      <c r="AB175" s="890">
        <v>33988.5</v>
      </c>
      <c r="AC175" s="877">
        <v>46296</v>
      </c>
      <c r="AD175" s="878" t="s">
        <v>777</v>
      </c>
      <c r="AE175" s="843" t="str">
        <f ca="1">IF(OR(Z175="",NOT(ISNUMBER(Z175))),"",LOOKUP(Z175,{0,16,21,26,31,36,41,46,51,56,60,66},{"[0-15]","[16-20]","[21-25]","[26-30]","[31-35]","[36-40]","[41-45]","[46-50]","[51-55]","[56-59]","[60-65]","[66-99]"}))</f>
        <v>[60-65]</v>
      </c>
      <c r="AF175" s="839" t="str">
        <f t="shared" si="7"/>
        <v>3+ years</v>
      </c>
      <c r="AG175" s="839" t="str">
        <f t="shared" ca="1" si="8"/>
        <v>Over 90 Days</v>
      </c>
    </row>
    <row r="176" spans="1:33" ht="16.5" thickTop="1" thickBot="1" x14ac:dyDescent="0.3">
      <c r="A176" s="839">
        <v>2</v>
      </c>
      <c r="B176" s="830" t="s">
        <v>537</v>
      </c>
      <c r="C176" s="839" t="s">
        <v>306</v>
      </c>
      <c r="D176" s="880"/>
      <c r="E176" s="887">
        <f>VLOOKUP(B176,[1]TQT_MASTER!B:O,13,0)</f>
        <v>44571</v>
      </c>
      <c r="F176" s="834" t="str">
        <f>VLOOKUP(B176,[1]TQT_MASTER!B:O,4,0)</f>
        <v>Technical Advisor</v>
      </c>
      <c r="G176" s="834" t="str">
        <f>VLOOKUP(B176,[1]TQT_MASTER!B:O,3,0)</f>
        <v>Advisor</v>
      </c>
      <c r="H176" s="834">
        <f>VLOOKUP(B176,[1]TQT_MASTER!B:O,6,0)</f>
        <v>10924</v>
      </c>
      <c r="I176" s="834" t="str">
        <f>VLOOKUP(B176,[1]TQT_MASTER!B:O,5,0)</f>
        <v>Bruce</v>
      </c>
      <c r="J176" s="834" t="str">
        <f>VLOOKUP(B176,[1]TQT_MASTER!B:O,7,0)</f>
        <v>TQT - Chief Operating Office</v>
      </c>
      <c r="K176" s="834" t="str">
        <f>VLOOKUP(B176,[1]TQT_MASTER!B:O,8,0)</f>
        <v>TQT - Chief Operating Office</v>
      </c>
      <c r="L176" s="834" t="str">
        <f>VLOOKUP(B176,[1]TQT_MASTER!B:O,9,0)</f>
        <v>Asset Management - COO</v>
      </c>
      <c r="M176" s="834" t="str">
        <f>VLOOKUP(B176,[1]TQT_MASTER!B:O,10,0)</f>
        <v>TRANSCO - Power Asset Management - COO</v>
      </c>
      <c r="N176" s="835">
        <f>VLOOKUP(B176,[1]TQT_MASTER!B:O,11,0)</f>
        <v>21098</v>
      </c>
      <c r="O176" s="833">
        <f>VLOOKUP(B176,[1]TQT_MASTER!B:O,14,0)</f>
        <v>46387</v>
      </c>
      <c r="P176" s="842" t="s">
        <v>611</v>
      </c>
      <c r="Q176" s="834" t="s">
        <v>846</v>
      </c>
      <c r="R176" s="842" t="s">
        <v>612</v>
      </c>
      <c r="S176" s="842" t="s">
        <v>616</v>
      </c>
      <c r="T176" s="839" t="s">
        <v>304</v>
      </c>
      <c r="U176" s="842" t="s">
        <v>309</v>
      </c>
      <c r="V176" s="836">
        <v>44571</v>
      </c>
      <c r="W176" s="836">
        <v>45170</v>
      </c>
      <c r="X176" s="836">
        <v>46265</v>
      </c>
      <c r="Y176" s="882">
        <v>3.0027397260273974</v>
      </c>
      <c r="Z176" s="838">
        <f t="shared" ca="1" si="6"/>
        <v>68</v>
      </c>
      <c r="AA176" s="839" t="s">
        <v>600</v>
      </c>
      <c r="AB176" s="883">
        <v>55116.6</v>
      </c>
      <c r="AC176" s="841">
        <v>46296</v>
      </c>
      <c r="AD176" s="842" t="s">
        <v>777</v>
      </c>
      <c r="AE176" s="843" t="str">
        <f ca="1">IF(OR(Z176="",NOT(ISNUMBER(Z176))),"",LOOKUP(Z176,{0,16,21,26,31,36,41,46,51,56,60,66},{"[0-15]","[16-20]","[21-25]","[26-30]","[31-35]","[36-40]","[41-45]","[46-50]","[51-55]","[56-59]","[60-65]","[66-99]"}))</f>
        <v>[66-99]</v>
      </c>
      <c r="AF176" s="839" t="str">
        <f t="shared" si="7"/>
        <v>3+ years</v>
      </c>
      <c r="AG176" s="839" t="str">
        <f t="shared" ca="1" si="8"/>
        <v>Over 90 Days</v>
      </c>
    </row>
    <row r="177" spans="1:33" ht="16.5" thickTop="1" thickBot="1" x14ac:dyDescent="0.3">
      <c r="A177" s="839">
        <v>3</v>
      </c>
      <c r="B177" s="830" t="s">
        <v>310</v>
      </c>
      <c r="C177" s="839" t="s">
        <v>310</v>
      </c>
      <c r="D177" s="880"/>
      <c r="E177" s="887">
        <v>44571</v>
      </c>
      <c r="F177" s="834" t="s">
        <v>312</v>
      </c>
      <c r="G177" s="834" t="s">
        <v>312</v>
      </c>
      <c r="H177" s="834"/>
      <c r="I177" s="834"/>
      <c r="J177" s="845"/>
      <c r="K177" s="845" t="s">
        <v>905</v>
      </c>
      <c r="L177" s="834"/>
      <c r="M177" s="834"/>
      <c r="N177" s="835">
        <v>20821</v>
      </c>
      <c r="O177" s="833">
        <v>46203</v>
      </c>
      <c r="P177" s="842" t="s">
        <v>611</v>
      </c>
      <c r="Q177" s="834" t="s">
        <v>846</v>
      </c>
      <c r="R177" s="842" t="s">
        <v>612</v>
      </c>
      <c r="S177" s="842"/>
      <c r="T177" s="839" t="s">
        <v>304</v>
      </c>
      <c r="U177" s="842" t="s">
        <v>305</v>
      </c>
      <c r="V177" s="836">
        <v>44571</v>
      </c>
      <c r="W177" s="836">
        <v>46203</v>
      </c>
      <c r="X177" s="836">
        <v>46265</v>
      </c>
      <c r="Y177" s="882">
        <v>3.0027397260273974</v>
      </c>
      <c r="Z177" s="838">
        <f t="shared" ca="1" si="6"/>
        <v>69</v>
      </c>
      <c r="AA177" s="839" t="s">
        <v>600</v>
      </c>
      <c r="AB177" s="883">
        <v>45390.45</v>
      </c>
      <c r="AC177" s="841">
        <v>46296</v>
      </c>
      <c r="AD177" s="842" t="s">
        <v>928</v>
      </c>
      <c r="AE177" s="843" t="str">
        <f ca="1">IF(OR(Z177="",NOT(ISNUMBER(Z177))),"",LOOKUP(Z177,{0,16,21,26,31,36,41,46,51,56,60,66},{"[0-15]","[16-20]","[21-25]","[26-30]","[31-35]","[36-40]","[41-45]","[46-50]","[51-55]","[56-59]","[60-65]","[66-99]"}))</f>
        <v>[66-99]</v>
      </c>
      <c r="AF177" s="839" t="str">
        <f t="shared" si="7"/>
        <v>3+ years</v>
      </c>
      <c r="AG177" s="839" t="str">
        <f t="shared" ca="1" si="8"/>
        <v>Expired</v>
      </c>
    </row>
    <row r="178" spans="1:33" ht="16.5" thickTop="1" thickBot="1" x14ac:dyDescent="0.3">
      <c r="A178" s="839">
        <v>4</v>
      </c>
      <c r="B178" s="830" t="s">
        <v>527</v>
      </c>
      <c r="C178" s="839" t="s">
        <v>313</v>
      </c>
      <c r="D178" s="880"/>
      <c r="E178" s="887">
        <f>VLOOKUP(B178,[1]TQT_MASTER!B:O,13,0)</f>
        <v>44571</v>
      </c>
      <c r="F178" s="834" t="str">
        <f>VLOOKUP(B178,[1]TQT_MASTER!B:O,4,0)</f>
        <v>Sr. Engineer, Infrastructure Coordination</v>
      </c>
      <c r="G178" s="834" t="str">
        <f>VLOOKUP(B178,[1]TQT_MASTER!B:O,3,0)</f>
        <v>Senior Engineer</v>
      </c>
      <c r="H178" s="834">
        <f>VLOOKUP(B178,[1]TQT_MASTER!B:O,6,0)</f>
        <v>11810</v>
      </c>
      <c r="I178" s="834" t="str">
        <f>VLOOKUP(B178,[1]TQT_MASTER!B:O,5,0)</f>
        <v>YOUSIF ABDUL RAHMAN AHMED MOHAMMED ALMARZOUQI</v>
      </c>
      <c r="J178" s="834" t="str">
        <f>VLOOKUP(B178,[1]TQT_MASTER!B:O,7,0)</f>
        <v>TQT - Asset Management</v>
      </c>
      <c r="K178" s="834" t="str">
        <f>VLOOKUP(B178,[1]TQT_MASTER!B:O,8,0)</f>
        <v>TQT - Chief Operating Office</v>
      </c>
      <c r="L178" s="834" t="str">
        <f>VLOOKUP(B178,[1]TQT_MASTER!B:O,9,0)</f>
        <v>Asset Management - COO</v>
      </c>
      <c r="M178" s="834" t="str">
        <f>VLOOKUP(B178,[1]TQT_MASTER!B:O,10,0)</f>
        <v>TRANSCO - Infrastructure Coordination &amp; Services - COO</v>
      </c>
      <c r="N178" s="835">
        <f>VLOOKUP(B178,[1]TQT_MASTER!B:O,11,0)</f>
        <v>21283</v>
      </c>
      <c r="O178" s="833">
        <f>VLOOKUP(B178,[1]TQT_MASTER!B:O,14,0)</f>
        <v>46387</v>
      </c>
      <c r="P178" s="842" t="s">
        <v>611</v>
      </c>
      <c r="Q178" s="834" t="s">
        <v>846</v>
      </c>
      <c r="R178" s="842" t="s">
        <v>612</v>
      </c>
      <c r="S178" s="842"/>
      <c r="T178" s="839" t="s">
        <v>304</v>
      </c>
      <c r="U178" s="842" t="s">
        <v>316</v>
      </c>
      <c r="V178" s="836">
        <v>44571</v>
      </c>
      <c r="W178" s="836">
        <v>45170</v>
      </c>
      <c r="X178" s="836">
        <v>46265</v>
      </c>
      <c r="Y178" s="882">
        <v>3.0027397260273974</v>
      </c>
      <c r="Z178" s="838">
        <f t="shared" ca="1" si="6"/>
        <v>68</v>
      </c>
      <c r="AA178" s="839" t="s">
        <v>600</v>
      </c>
      <c r="AB178" s="883">
        <v>47355</v>
      </c>
      <c r="AC178" s="841">
        <v>46296</v>
      </c>
      <c r="AD178" s="842" t="s">
        <v>777</v>
      </c>
      <c r="AE178" s="843" t="str">
        <f ca="1">IF(OR(Z178="",NOT(ISNUMBER(Z178))),"",LOOKUP(Z178,{0,16,21,26,31,36,41,46,51,56,60,66},{"[0-15]","[16-20]","[21-25]","[26-30]","[31-35]","[36-40]","[41-45]","[46-50]","[51-55]","[56-59]","[60-65]","[66-99]"}))</f>
        <v>[66-99]</v>
      </c>
      <c r="AF178" s="839" t="str">
        <f t="shared" si="7"/>
        <v>3+ years</v>
      </c>
      <c r="AG178" s="839" t="str">
        <f t="shared" ca="1" si="8"/>
        <v>Over 90 Days</v>
      </c>
    </row>
    <row r="179" spans="1:33" ht="16.5" thickTop="1" thickBot="1" x14ac:dyDescent="0.3">
      <c r="A179" s="839">
        <v>5</v>
      </c>
      <c r="B179" s="830" t="s">
        <v>536</v>
      </c>
      <c r="C179" s="839" t="s">
        <v>317</v>
      </c>
      <c r="D179" s="880"/>
      <c r="E179" s="887">
        <f>VLOOKUP(B179,[1]TQT_MASTER!B:O,13,0)</f>
        <v>44571</v>
      </c>
      <c r="F179" s="834" t="str">
        <f>VLOOKUP(B179,[1]TQT_MASTER!B:O,4,0)</f>
        <v>Sr. Technician, Surveying</v>
      </c>
      <c r="G179" s="834" t="str">
        <f>VLOOKUP(B179,[1]TQT_MASTER!B:O,3,0)</f>
        <v>Senior Technician</v>
      </c>
      <c r="H179" s="834">
        <f>VLOOKUP(B179,[1]TQT_MASTER!B:O,6,0)</f>
        <v>11810</v>
      </c>
      <c r="I179" s="834" t="str">
        <f>VLOOKUP(B179,[1]TQT_MASTER!B:O,5,0)</f>
        <v>YOUSIF ABDUL RAHMAN AHMED MOHAMMED ALMARZOUQI</v>
      </c>
      <c r="J179" s="834" t="str">
        <f>VLOOKUP(B179,[1]TQT_MASTER!B:O,7,0)</f>
        <v>TQT - Asset Management</v>
      </c>
      <c r="K179" s="834" t="str">
        <f>VLOOKUP(B179,[1]TQT_MASTER!B:O,8,0)</f>
        <v>TQT - Chief Operating Office</v>
      </c>
      <c r="L179" s="834" t="str">
        <f>VLOOKUP(B179,[1]TQT_MASTER!B:O,9,0)</f>
        <v>Asset Management - COO</v>
      </c>
      <c r="M179" s="834" t="str">
        <f>VLOOKUP(B179,[1]TQT_MASTER!B:O,10,0)</f>
        <v>TRANSCO - Infrastructure Coordination &amp; Services - COO</v>
      </c>
      <c r="N179" s="835">
        <f>VLOOKUP(B179,[1]TQT_MASTER!B:O,11,0)</f>
        <v>22277</v>
      </c>
      <c r="O179" s="833">
        <f>VLOOKUP(B179,[1]TQT_MASTER!B:O,14,0)</f>
        <v>46387</v>
      </c>
      <c r="P179" s="842" t="s">
        <v>611</v>
      </c>
      <c r="Q179" s="834" t="s">
        <v>846</v>
      </c>
      <c r="R179" s="842" t="s">
        <v>612</v>
      </c>
      <c r="S179" s="842" t="s">
        <v>616</v>
      </c>
      <c r="T179" s="839" t="s">
        <v>304</v>
      </c>
      <c r="U179" s="842" t="s">
        <v>309</v>
      </c>
      <c r="V179" s="836">
        <v>44571</v>
      </c>
      <c r="W179" s="836">
        <v>45170</v>
      </c>
      <c r="X179" s="836">
        <v>46265</v>
      </c>
      <c r="Y179" s="882">
        <v>3.0027397260273974</v>
      </c>
      <c r="Z179" s="838">
        <f t="shared" ca="1" si="6"/>
        <v>65</v>
      </c>
      <c r="AA179" s="839" t="s">
        <v>600</v>
      </c>
      <c r="AB179" s="883">
        <v>21750.75</v>
      </c>
      <c r="AC179" s="841">
        <v>46296</v>
      </c>
      <c r="AD179" s="842" t="s">
        <v>777</v>
      </c>
      <c r="AE179" s="843" t="str">
        <f ca="1">IF(OR(Z179="",NOT(ISNUMBER(Z179))),"",LOOKUP(Z179,{0,16,21,26,31,36,41,46,51,56,60,66},{"[0-15]","[16-20]","[21-25]","[26-30]","[31-35]","[36-40]","[41-45]","[46-50]","[51-55]","[56-59]","[60-65]","[66-99]"}))</f>
        <v>[60-65]</v>
      </c>
      <c r="AF179" s="839" t="str">
        <f t="shared" si="7"/>
        <v>3+ years</v>
      </c>
      <c r="AG179" s="839" t="str">
        <f t="shared" ca="1" si="8"/>
        <v>Over 90 Days</v>
      </c>
    </row>
    <row r="180" spans="1:33" ht="16.5" thickTop="1" thickBot="1" x14ac:dyDescent="0.3">
      <c r="A180" s="839">
        <v>6</v>
      </c>
      <c r="B180" s="830" t="s">
        <v>531</v>
      </c>
      <c r="C180" s="839" t="s">
        <v>323</v>
      </c>
      <c r="D180" s="880"/>
      <c r="E180" s="887">
        <f>VLOOKUP(B180,[1]TQT_MASTER!B:O,13,0)</f>
        <v>44571</v>
      </c>
      <c r="F180" s="834" t="str">
        <f>VLOOKUP(B180,[1]TQT_MASTER!B:O,4,0)</f>
        <v>Sr. Associate, Inventory</v>
      </c>
      <c r="G180" s="834" t="str">
        <f>VLOOKUP(B180,[1]TQT_MASTER!B:O,3,0)</f>
        <v>Senior Associate</v>
      </c>
      <c r="H180" s="834">
        <f>VLOOKUP(B180,[1]TQT_MASTER!B:O,6,0)</f>
        <v>11888</v>
      </c>
      <c r="I180" s="834" t="str">
        <f>VLOOKUP(B180,[1]TQT_MASTER!B:O,5,0)</f>
        <v>MOHAMED ALI MOHAMED A. FAISAL ALSHEHHI</v>
      </c>
      <c r="J180" s="834" t="str">
        <f>VLOOKUP(B180,[1]TQT_MASTER!B:O,7,0)</f>
        <v>TQT - Supply Chain</v>
      </c>
      <c r="K180" s="834" t="str">
        <f>VLOOKUP(B180,[1]TQT_MASTER!B:O,8,0)</f>
        <v>TQT - Chief Financial Office</v>
      </c>
      <c r="L180" s="834" t="str">
        <f>VLOOKUP(B180,[1]TQT_MASTER!B:O,9,0)</f>
        <v>Supply Chain - PSS</v>
      </c>
      <c r="M180" s="834" t="str">
        <f>VLOOKUP(B180,[1]TQT_MASTER!B:O,10,0)</f>
        <v>TRANSCO - Inventory Management - PSS</v>
      </c>
      <c r="N180" s="835">
        <f>VLOOKUP(B180,[1]TQT_MASTER!B:O,11,0)</f>
        <v>24080</v>
      </c>
      <c r="O180" s="833">
        <f>VLOOKUP(B180,[1]TQT_MASTER!B:O,14,0)</f>
        <v>46387</v>
      </c>
      <c r="P180" s="842" t="s">
        <v>611</v>
      </c>
      <c r="Q180" s="834" t="s">
        <v>846</v>
      </c>
      <c r="R180" s="842" t="s">
        <v>612</v>
      </c>
      <c r="S180" s="842" t="s">
        <v>619</v>
      </c>
      <c r="T180" s="839" t="s">
        <v>304</v>
      </c>
      <c r="U180" s="842" t="s">
        <v>305</v>
      </c>
      <c r="V180" s="836">
        <v>44571</v>
      </c>
      <c r="W180" s="836">
        <v>45170</v>
      </c>
      <c r="X180" s="836">
        <v>46265</v>
      </c>
      <c r="Y180" s="882">
        <v>3.0027397260273974</v>
      </c>
      <c r="Z180" s="838">
        <f t="shared" ca="1" si="6"/>
        <v>60</v>
      </c>
      <c r="AA180" s="839" t="s">
        <v>600</v>
      </c>
      <c r="AB180" s="883">
        <v>40461.75</v>
      </c>
      <c r="AC180" s="841">
        <v>46296</v>
      </c>
      <c r="AD180" s="842" t="s">
        <v>777</v>
      </c>
      <c r="AE180" s="843" t="str">
        <f ca="1">IF(OR(Z180="",NOT(ISNUMBER(Z180))),"",LOOKUP(Z180,{0,16,21,26,31,36,41,46,51,56,60,66},{"[0-15]","[16-20]","[21-25]","[26-30]","[31-35]","[36-40]","[41-45]","[46-50]","[51-55]","[56-59]","[60-65]","[66-99]"}))</f>
        <v>[60-65]</v>
      </c>
      <c r="AF180" s="839" t="str">
        <f t="shared" si="7"/>
        <v>3+ years</v>
      </c>
      <c r="AG180" s="839" t="str">
        <f t="shared" ca="1" si="8"/>
        <v>Over 90 Days</v>
      </c>
    </row>
    <row r="181" spans="1:33" ht="16.5" thickTop="1" thickBot="1" x14ac:dyDescent="0.3">
      <c r="A181" s="839">
        <v>7</v>
      </c>
      <c r="B181" s="830" t="s">
        <v>530</v>
      </c>
      <c r="C181" s="839" t="s">
        <v>326</v>
      </c>
      <c r="D181" s="880"/>
      <c r="E181" s="887">
        <f>VLOOKUP(B181,[1]TQT_MASTER!B:O,13,0)</f>
        <v>44571</v>
      </c>
      <c r="F181" s="834" t="str">
        <f>VLOOKUP(B181,[1]TQT_MASTER!B:O,4,0)</f>
        <v>Clerk, Driver</v>
      </c>
      <c r="G181" s="834" t="str">
        <f>VLOOKUP(B181,[1]TQT_MASTER!B:O,3,0)</f>
        <v>Clerk</v>
      </c>
      <c r="H181" s="834">
        <f>VLOOKUP(B181,[1]TQT_MASTER!B:O,6,0)</f>
        <v>11969</v>
      </c>
      <c r="I181" s="834" t="str">
        <f>VLOOKUP(B181,[1]TQT_MASTER!B:O,5,0)</f>
        <v>AHMED NASSER MOHAMMED NASSER AL SENANI</v>
      </c>
      <c r="J181" s="834" t="str">
        <f>VLOOKUP(B181,[1]TQT_MASTER!B:O,7,0)</f>
        <v>TQT - Support Services</v>
      </c>
      <c r="K181" s="834" t="str">
        <f>VLOOKUP(B181,[1]TQT_MASTER!B:O,8,0)</f>
        <v>TQT - Chief Corporate Services Office</v>
      </c>
      <c r="L181" s="834" t="str">
        <f>VLOOKUP(B181,[1]TQT_MASTER!B:O,9,0)</f>
        <v>Shared Services - PSS</v>
      </c>
      <c r="M181" s="834" t="str">
        <f>VLOOKUP(B181,[1]TQT_MASTER!B:O,10,0)</f>
        <v>TRANSCO - Transport - PSS</v>
      </c>
      <c r="N181" s="835">
        <f>VLOOKUP(B181,[1]TQT_MASTER!B:O,11,0)</f>
        <v>28284</v>
      </c>
      <c r="O181" s="833">
        <f>VLOOKUP(B181,[1]TQT_MASTER!B:O,14,0)</f>
        <v>46387</v>
      </c>
      <c r="P181" s="842" t="s">
        <v>611</v>
      </c>
      <c r="Q181" s="834" t="s">
        <v>846</v>
      </c>
      <c r="R181" s="842" t="s">
        <v>612</v>
      </c>
      <c r="S181" s="842" t="s">
        <v>621</v>
      </c>
      <c r="T181" s="839" t="s">
        <v>304</v>
      </c>
      <c r="U181" s="842" t="s">
        <v>329</v>
      </c>
      <c r="V181" s="836">
        <v>44571</v>
      </c>
      <c r="W181" s="836">
        <v>45170</v>
      </c>
      <c r="X181" s="836">
        <v>46265</v>
      </c>
      <c r="Y181" s="882">
        <v>3.0027397260273974</v>
      </c>
      <c r="Z181" s="838">
        <f t="shared" ca="1" si="6"/>
        <v>49</v>
      </c>
      <c r="AA181" s="839" t="s">
        <v>600</v>
      </c>
      <c r="AB181" s="883">
        <v>5587.7955000000002</v>
      </c>
      <c r="AC181" s="841">
        <v>46296</v>
      </c>
      <c r="AD181" s="842" t="s">
        <v>777</v>
      </c>
      <c r="AE181" s="843" t="str">
        <f ca="1">IF(OR(Z181="",NOT(ISNUMBER(Z181))),"",LOOKUP(Z181,{0,16,21,26,31,36,41,46,51,56,60,66},{"[0-15]","[16-20]","[21-25]","[26-30]","[31-35]","[36-40]","[41-45]","[46-50]","[51-55]","[56-59]","[60-65]","[66-99]"}))</f>
        <v>[46-50]</v>
      </c>
      <c r="AF181" s="839" t="str">
        <f t="shared" si="7"/>
        <v>3+ years</v>
      </c>
      <c r="AG181" s="839" t="str">
        <f t="shared" ca="1" si="8"/>
        <v>Over 90 Days</v>
      </c>
    </row>
    <row r="182" spans="1:33" ht="16.5" thickTop="1" thickBot="1" x14ac:dyDescent="0.3">
      <c r="A182" s="839">
        <v>8</v>
      </c>
      <c r="B182" s="830" t="s">
        <v>524</v>
      </c>
      <c r="C182" s="839" t="s">
        <v>330</v>
      </c>
      <c r="D182" s="880"/>
      <c r="E182" s="887">
        <f>VLOOKUP(B182,[1]TQT_MASTER!B:O,13,0)</f>
        <v>44566</v>
      </c>
      <c r="F182" s="834" t="str">
        <f>VLOOKUP(B182,[1]TQT_MASTER!B:O,4,0)</f>
        <v>Assistant, Management</v>
      </c>
      <c r="G182" s="834" t="str">
        <f>VLOOKUP(B182,[1]TQT_MASTER!B:O,3,0)</f>
        <v>Assistant</v>
      </c>
      <c r="H182" s="834">
        <f>VLOOKUP(B182,[1]TQT_MASTER!B:O,6,0)</f>
        <v>11566</v>
      </c>
      <c r="I182" s="834" t="str">
        <f>VLOOKUP(B182,[1]TQT_MASTER!B:O,5,0)</f>
        <v>PAUL ANDREW ROBERTS</v>
      </c>
      <c r="J182" s="834" t="str">
        <f>VLOOKUP(B182,[1]TQT_MASTER!B:O,7,0)</f>
        <v>TQT - Safety &amp; Risk Management</v>
      </c>
      <c r="K182" s="834" t="str">
        <f>VLOOKUP(B182,[1]TQT_MASTER!B:O,8,0)</f>
        <v>TQT - Chief Executive Office</v>
      </c>
      <c r="L182" s="834" t="str">
        <f>VLOOKUP(B182,[1]TQT_MASTER!B:O,9,0)</f>
        <v>HSEQ</v>
      </c>
      <c r="M182" s="834" t="str">
        <f>VLOOKUP(B182,[1]TQT_MASTER!B:O,10,0)</f>
        <v>TRANSCO - HSEQ - SRM</v>
      </c>
      <c r="N182" s="835">
        <f>VLOOKUP(B182,[1]TQT_MASTER!B:O,11,0)</f>
        <v>33248</v>
      </c>
      <c r="O182" s="833">
        <f>VLOOKUP(B182,[1]TQT_MASTER!B:O,14,0)</f>
        <v>46387</v>
      </c>
      <c r="P182" s="842" t="s">
        <v>611</v>
      </c>
      <c r="Q182" s="834" t="s">
        <v>846</v>
      </c>
      <c r="R182" s="842" t="s">
        <v>612</v>
      </c>
      <c r="S182" s="842" t="s">
        <v>621</v>
      </c>
      <c r="T182" s="839" t="s">
        <v>304</v>
      </c>
      <c r="U182" s="842" t="s">
        <v>333</v>
      </c>
      <c r="V182" s="836">
        <v>44566</v>
      </c>
      <c r="W182" s="836">
        <v>45170</v>
      </c>
      <c r="X182" s="836">
        <v>46265</v>
      </c>
      <c r="Y182" s="882">
        <v>3.0027397260273974</v>
      </c>
      <c r="Z182" s="838">
        <f t="shared" ca="1" si="6"/>
        <v>35</v>
      </c>
      <c r="AA182" s="839" t="s">
        <v>600</v>
      </c>
      <c r="AB182" s="883">
        <v>12988.5</v>
      </c>
      <c r="AC182" s="841">
        <v>46296</v>
      </c>
      <c r="AD182" s="842" t="s">
        <v>777</v>
      </c>
      <c r="AE182" s="843" t="str">
        <f ca="1">IF(OR(Z182="",NOT(ISNUMBER(Z182))),"",LOOKUP(Z182,{0,16,21,26,31,36,41,46,51,56,60,66},{"[0-15]","[16-20]","[21-25]","[26-30]","[31-35]","[36-40]","[41-45]","[46-50]","[51-55]","[56-59]","[60-65]","[66-99]"}))</f>
        <v>[31-35]</v>
      </c>
      <c r="AF182" s="839" t="str">
        <f t="shared" si="7"/>
        <v>3+ years</v>
      </c>
      <c r="AG182" s="839" t="str">
        <f t="shared" ca="1" si="8"/>
        <v>Over 90 Days</v>
      </c>
    </row>
    <row r="183" spans="1:33" ht="16.5" thickTop="1" thickBot="1" x14ac:dyDescent="0.3">
      <c r="A183" s="839">
        <v>9</v>
      </c>
      <c r="B183" s="830" t="s">
        <v>529</v>
      </c>
      <c r="C183" s="839" t="s">
        <v>334</v>
      </c>
      <c r="D183" s="880"/>
      <c r="E183" s="887">
        <f>VLOOKUP(B183,[1]TQT_MASTER!B:O,13,0)</f>
        <v>44566</v>
      </c>
      <c r="F183" s="834" t="str">
        <f>VLOOKUP(B183,[1]TQT_MASTER!B:O,4,0)</f>
        <v>Advisor, Technical</v>
      </c>
      <c r="G183" s="834" t="str">
        <f>VLOOKUP(B183,[1]TQT_MASTER!B:O,3,0)</f>
        <v>Advisor</v>
      </c>
      <c r="H183" s="834">
        <f>VLOOKUP(B183,[1]TQT_MASTER!B:O,6,0)</f>
        <v>12759</v>
      </c>
      <c r="I183" s="834" t="str">
        <f>VLOOKUP(B183,[1]TQT_MASTER!B:O,5,0)</f>
        <v>Afif Saif Nasser Harhara Alyafei</v>
      </c>
      <c r="J183" s="834" t="str">
        <f>VLOOKUP(B183,[1]TQT_MASTER!B:O,7,0)</f>
        <v>TQT - Chief Executive Office</v>
      </c>
      <c r="K183" s="834" t="str">
        <f>VLOOKUP(B183,[1]TQT_MASTER!B:O,8,0)</f>
        <v>TQT - Chief Executive Office</v>
      </c>
      <c r="L183" s="834" t="str">
        <f>VLOOKUP(B183,[1]TQT_MASTER!B:O,9,0)</f>
        <v>CEO</v>
      </c>
      <c r="M183" s="834" t="str">
        <f>VLOOKUP(B183,[1]TQT_MASTER!B:O,10,0)</f>
        <v>TRANSCO - CEO</v>
      </c>
      <c r="N183" s="835">
        <f>VLOOKUP(B183,[1]TQT_MASTER!B:O,11,0)</f>
        <v>24289</v>
      </c>
      <c r="O183" s="833">
        <f>VLOOKUP(B183,[1]TQT_MASTER!B:O,14,0)</f>
        <v>46387</v>
      </c>
      <c r="P183" s="842" t="s">
        <v>620</v>
      </c>
      <c r="Q183" s="834" t="s">
        <v>846</v>
      </c>
      <c r="R183" s="842"/>
      <c r="S183" s="842"/>
      <c r="T183" s="839" t="s">
        <v>336</v>
      </c>
      <c r="U183" s="842" t="s">
        <v>337</v>
      </c>
      <c r="V183" s="836">
        <v>44566</v>
      </c>
      <c r="W183" s="836">
        <v>45170</v>
      </c>
      <c r="X183" s="836">
        <v>46265</v>
      </c>
      <c r="Y183" s="882">
        <v>3.0027397260273974</v>
      </c>
      <c r="Z183" s="838">
        <f t="shared" ca="1" si="6"/>
        <v>60</v>
      </c>
      <c r="AA183" s="839" t="s">
        <v>600</v>
      </c>
      <c r="AB183" s="883">
        <v>69688.5</v>
      </c>
      <c r="AC183" s="841">
        <v>46296</v>
      </c>
      <c r="AD183" s="842" t="s">
        <v>777</v>
      </c>
      <c r="AE183" s="843" t="str">
        <f ca="1">IF(OR(Z183="",NOT(ISNUMBER(Z183))),"",LOOKUP(Z183,{0,16,21,26,31,36,41,46,51,56,60,66},{"[0-15]","[16-20]","[21-25]","[26-30]","[31-35]","[36-40]","[41-45]","[46-50]","[51-55]","[56-59]","[60-65]","[66-99]"}))</f>
        <v>[60-65]</v>
      </c>
      <c r="AF183" s="839" t="str">
        <f t="shared" si="7"/>
        <v>3+ years</v>
      </c>
      <c r="AG183" s="839" t="str">
        <f t="shared" ca="1" si="8"/>
        <v>Over 90 Days</v>
      </c>
    </row>
    <row r="184" spans="1:33" ht="16.5" thickTop="1" thickBot="1" x14ac:dyDescent="0.3">
      <c r="A184" s="839">
        <v>10</v>
      </c>
      <c r="B184" s="830" t="s">
        <v>523</v>
      </c>
      <c r="C184" s="839" t="s">
        <v>338</v>
      </c>
      <c r="D184" s="880"/>
      <c r="E184" s="887">
        <f>VLOOKUP(B184,[1]TQT_MASTER!B:O,13,0)</f>
        <v>44571</v>
      </c>
      <c r="F184" s="834" t="str">
        <f>VLOOKUP(B184,[1]TQT_MASTER!B:O,4,0)</f>
        <v>Clerk, Stores</v>
      </c>
      <c r="G184" s="834" t="str">
        <f>VLOOKUP(B184,[1]TQT_MASTER!B:O,3,0)</f>
        <v>Clerk</v>
      </c>
      <c r="H184" s="834">
        <f>VLOOKUP(B184,[1]TQT_MASTER!B:O,6,0)</f>
        <v>12667</v>
      </c>
      <c r="I184" s="834" t="str">
        <f>VLOOKUP(B184,[1]TQT_MASTER!B:O,5,0)</f>
        <v>Eid Abdulla Sidiqi Alhammadi</v>
      </c>
      <c r="J184" s="834" t="str">
        <f>VLOOKUP(B184,[1]TQT_MASTER!B:O,7,0)</f>
        <v>TQT - Financial Operations &amp; Internal Controls</v>
      </c>
      <c r="K184" s="834" t="str">
        <f>VLOOKUP(B184,[1]TQT_MASTER!B:O,8,0)</f>
        <v>TQT - Chief Financial Office</v>
      </c>
      <c r="L184" s="834" t="str">
        <f>VLOOKUP(B184,[1]TQT_MASTER!B:O,9,0)</f>
        <v>Finance - FIN</v>
      </c>
      <c r="M184" s="834" t="str">
        <f>VLOOKUP(B184,[1]TQT_MASTER!B:O,10,0)</f>
        <v>TRANSCO - Financial Operations - FIN</v>
      </c>
      <c r="N184" s="835">
        <f>VLOOKUP(B184,[1]TQT_MASTER!B:O,11,0)</f>
        <v>26910</v>
      </c>
      <c r="O184" s="833">
        <f>VLOOKUP(B184,[1]TQT_MASTER!B:O,14,0)</f>
        <v>46387</v>
      </c>
      <c r="P184" s="842" t="s">
        <v>620</v>
      </c>
      <c r="Q184" s="834" t="s">
        <v>846</v>
      </c>
      <c r="R184" s="842"/>
      <c r="S184" s="842"/>
      <c r="T184" s="839" t="s">
        <v>304</v>
      </c>
      <c r="U184" s="842" t="s">
        <v>305</v>
      </c>
      <c r="V184" s="836">
        <v>44571</v>
      </c>
      <c r="W184" s="836">
        <v>45170</v>
      </c>
      <c r="X184" s="836">
        <v>46265</v>
      </c>
      <c r="Y184" s="882">
        <v>3.0027397260273974</v>
      </c>
      <c r="Z184" s="838">
        <f t="shared" ca="1" si="6"/>
        <v>53</v>
      </c>
      <c r="AA184" s="839" t="s">
        <v>600</v>
      </c>
      <c r="AB184" s="883">
        <v>6688.5</v>
      </c>
      <c r="AC184" s="841">
        <v>46296</v>
      </c>
      <c r="AD184" s="842" t="s">
        <v>777</v>
      </c>
      <c r="AE184" s="843" t="str">
        <f ca="1">IF(OR(Z184="",NOT(ISNUMBER(Z184))),"",LOOKUP(Z184,{0,16,21,26,31,36,41,46,51,56,60,66},{"[0-15]","[16-20]","[21-25]","[26-30]","[31-35]","[36-40]","[41-45]","[46-50]","[51-55]","[56-59]","[60-65]","[66-99]"}))</f>
        <v>[51-55]</v>
      </c>
      <c r="AF184" s="839" t="str">
        <f t="shared" si="7"/>
        <v>3+ years</v>
      </c>
      <c r="AG184" s="839" t="str">
        <f t="shared" ca="1" si="8"/>
        <v>Over 90 Days</v>
      </c>
    </row>
    <row r="185" spans="1:33" ht="16.5" thickTop="1" thickBot="1" x14ac:dyDescent="0.3">
      <c r="A185" s="839">
        <v>11</v>
      </c>
      <c r="B185" s="830" t="s">
        <v>522</v>
      </c>
      <c r="C185" s="839" t="s">
        <v>341</v>
      </c>
      <c r="D185" s="880"/>
      <c r="E185" s="887">
        <f>VLOOKUP(B185,[1]TQT_MASTER!B:O,13,0)</f>
        <v>44571</v>
      </c>
      <c r="F185" s="834" t="str">
        <f>VLOOKUP(B185,[1]TQT_MASTER!B:O,4,0)</f>
        <v>Associate, Accounts Payable Accounting</v>
      </c>
      <c r="G185" s="834" t="str">
        <f>VLOOKUP(B185,[1]TQT_MASTER!B:O,3,0)</f>
        <v>Associate</v>
      </c>
      <c r="H185" s="834">
        <f>VLOOKUP(B185,[1]TQT_MASTER!B:O,6,0)</f>
        <v>12667</v>
      </c>
      <c r="I185" s="834" t="str">
        <f>VLOOKUP(B185,[1]TQT_MASTER!B:O,5,0)</f>
        <v>Eid Abdulla Sidiqi Alhammadi</v>
      </c>
      <c r="J185" s="834" t="str">
        <f>VLOOKUP(B185,[1]TQT_MASTER!B:O,7,0)</f>
        <v>TQT - Financial Operations &amp; Internal Controls</v>
      </c>
      <c r="K185" s="834" t="str">
        <f>VLOOKUP(B185,[1]TQT_MASTER!B:O,8,0)</f>
        <v>TQT - Chief Financial Office</v>
      </c>
      <c r="L185" s="834" t="str">
        <f>VLOOKUP(B185,[1]TQT_MASTER!B:O,9,0)</f>
        <v>Finance - FIN</v>
      </c>
      <c r="M185" s="834" t="str">
        <f>VLOOKUP(B185,[1]TQT_MASTER!B:O,10,0)</f>
        <v>TRANSCO - Financial Operations - FIN</v>
      </c>
      <c r="N185" s="835">
        <f>VLOOKUP(B185,[1]TQT_MASTER!B:O,11,0)</f>
        <v>22996</v>
      </c>
      <c r="O185" s="833">
        <f>VLOOKUP(B185,[1]TQT_MASTER!B:O,14,0)</f>
        <v>46387</v>
      </c>
      <c r="P185" s="842" t="s">
        <v>611</v>
      </c>
      <c r="Q185" s="834" t="s">
        <v>846</v>
      </c>
      <c r="R185" s="842" t="s">
        <v>612</v>
      </c>
      <c r="S185" s="842" t="s">
        <v>616</v>
      </c>
      <c r="T185" s="839" t="s">
        <v>304</v>
      </c>
      <c r="U185" s="842" t="s">
        <v>316</v>
      </c>
      <c r="V185" s="836">
        <v>44571</v>
      </c>
      <c r="W185" s="836">
        <v>45170</v>
      </c>
      <c r="X185" s="836">
        <v>46265</v>
      </c>
      <c r="Y185" s="882">
        <v>3.0027397260273974</v>
      </c>
      <c r="Z185" s="838">
        <f t="shared" ca="1" si="6"/>
        <v>63</v>
      </c>
      <c r="AA185" s="839" t="s">
        <v>600</v>
      </c>
      <c r="AB185" s="883">
        <v>38811.15</v>
      </c>
      <c r="AC185" s="841">
        <v>46296</v>
      </c>
      <c r="AD185" s="842" t="s">
        <v>777</v>
      </c>
      <c r="AE185" s="843" t="str">
        <f ca="1">IF(OR(Z185="",NOT(ISNUMBER(Z185))),"",LOOKUP(Z185,{0,16,21,26,31,36,41,46,51,56,60,66},{"[0-15]","[16-20]","[21-25]","[26-30]","[31-35]","[36-40]","[41-45]","[46-50]","[51-55]","[56-59]","[60-65]","[66-99]"}))</f>
        <v>[60-65]</v>
      </c>
      <c r="AF185" s="839" t="str">
        <f t="shared" si="7"/>
        <v>3+ years</v>
      </c>
      <c r="AG185" s="839" t="str">
        <f t="shared" ca="1" si="8"/>
        <v>Over 90 Days</v>
      </c>
    </row>
    <row r="186" spans="1:33" ht="16.5" thickTop="1" thickBot="1" x14ac:dyDescent="0.3">
      <c r="A186" s="839">
        <v>12</v>
      </c>
      <c r="B186" s="830" t="s">
        <v>528</v>
      </c>
      <c r="C186" s="839" t="s">
        <v>344</v>
      </c>
      <c r="D186" s="880"/>
      <c r="E186" s="887">
        <f>VLOOKUP(B186,[1]TQT_MASTER!B:O,13,0)</f>
        <v>44606</v>
      </c>
      <c r="F186" s="834" t="str">
        <f>VLOOKUP(B186,[1]TQT_MASTER!B:O,4,0)</f>
        <v>Lead, Automation &amp; Digitalization</v>
      </c>
      <c r="G186" s="834" t="str">
        <f>VLOOKUP(B186,[1]TQT_MASTER!B:O,3,0)</f>
        <v>Lead</v>
      </c>
      <c r="H186" s="834">
        <f>VLOOKUP(B186,[1]TQT_MASTER!B:O,6,0)</f>
        <v>11996</v>
      </c>
      <c r="I186" s="834" t="str">
        <f>VLOOKUP(B186,[1]TQT_MASTER!B:O,5,0)</f>
        <v>Ramakrishna Subramanian</v>
      </c>
      <c r="J186" s="834" t="str">
        <f>VLOOKUP(B186,[1]TQT_MASTER!B:O,7,0)</f>
        <v>TQT - Chief Executive Office</v>
      </c>
      <c r="K186" s="834" t="str">
        <f>VLOOKUP(B186,[1]TQT_MASTER!B:O,8,0)</f>
        <v>TQT - Chief Executive Office</v>
      </c>
      <c r="L186" s="834" t="str">
        <f>VLOOKUP(B186,[1]TQT_MASTER!B:O,9,0)</f>
        <v>CEO</v>
      </c>
      <c r="M186" s="834" t="str">
        <f>VLOOKUP(B186,[1]TQT_MASTER!B:O,10,0)</f>
        <v>TRANSCO - Operations - COO</v>
      </c>
      <c r="N186" s="835">
        <f>VLOOKUP(B186,[1]TQT_MASTER!B:O,11,0)</f>
        <v>21847</v>
      </c>
      <c r="O186" s="833">
        <f>VLOOKUP(B186,[1]TQT_MASTER!B:O,14,0)</f>
        <v>46387</v>
      </c>
      <c r="P186" s="842" t="s">
        <v>611</v>
      </c>
      <c r="Q186" s="834" t="s">
        <v>846</v>
      </c>
      <c r="R186" s="842" t="s">
        <v>612</v>
      </c>
      <c r="S186" s="842"/>
      <c r="T186" s="839" t="s">
        <v>304</v>
      </c>
      <c r="U186" s="842" t="s">
        <v>333</v>
      </c>
      <c r="V186" s="836">
        <v>44608</v>
      </c>
      <c r="W186" s="836">
        <v>45170</v>
      </c>
      <c r="X186" s="836">
        <v>46265</v>
      </c>
      <c r="Y186" s="882">
        <v>3.0027397260273974</v>
      </c>
      <c r="Z186" s="838">
        <f t="shared" ca="1" si="6"/>
        <v>66</v>
      </c>
      <c r="AA186" s="839" t="s">
        <v>600</v>
      </c>
      <c r="AB186" s="883">
        <v>45013.5</v>
      </c>
      <c r="AC186" s="841">
        <v>46296</v>
      </c>
      <c r="AD186" s="842" t="s">
        <v>777</v>
      </c>
      <c r="AE186" s="843" t="str">
        <f ca="1">IF(OR(Z186="",NOT(ISNUMBER(Z186))),"",LOOKUP(Z186,{0,16,21,26,31,36,41,46,51,56,60,66},{"[0-15]","[16-20]","[21-25]","[26-30]","[31-35]","[36-40]","[41-45]","[46-50]","[51-55]","[56-59]","[60-65]","[66-99]"}))</f>
        <v>[66-99]</v>
      </c>
      <c r="AF186" s="839" t="str">
        <f t="shared" si="7"/>
        <v>3+ years</v>
      </c>
      <c r="AG186" s="839" t="str">
        <f t="shared" ca="1" si="8"/>
        <v>Over 90 Days</v>
      </c>
    </row>
    <row r="187" spans="1:33" ht="16.5" thickTop="1" thickBot="1" x14ac:dyDescent="0.3">
      <c r="A187" s="839">
        <v>13</v>
      </c>
      <c r="B187" s="830" t="s">
        <v>539</v>
      </c>
      <c r="C187" s="839" t="s">
        <v>347</v>
      </c>
      <c r="D187" s="880"/>
      <c r="E187" s="887">
        <f>VLOOKUP(B187,[1]TQT_MASTER!B:O,13,0)</f>
        <v>44816</v>
      </c>
      <c r="F187" s="834" t="str">
        <f>VLOOKUP(B187,[1]TQT_MASTER!B:O,4,0)</f>
        <v>Engineer, CMMS Data Quality Governance</v>
      </c>
      <c r="G187" s="834" t="str">
        <f>VLOOKUP(B187,[1]TQT_MASTER!B:O,3,0)</f>
        <v>Engineer</v>
      </c>
      <c r="H187" s="834">
        <f>VLOOKUP(B187,[1]TQT_MASTER!B:O,6,0)</f>
        <v>12713</v>
      </c>
      <c r="I187" s="834" t="str">
        <f>VLOOKUP(B187,[1]TQT_MASTER!B:O,5,0)</f>
        <v>Ahmed Mohamed Abdulla ALWahedi</v>
      </c>
      <c r="J187" s="834" t="str">
        <f>VLOOKUP(B187,[1]TQT_MASTER!B:O,7,0)</f>
        <v>TQT - Asset Management</v>
      </c>
      <c r="K187" s="834" t="str">
        <f>VLOOKUP(B187,[1]TQT_MASTER!B:O,8,0)</f>
        <v>TQT - Chief Operating Office</v>
      </c>
      <c r="L187" s="834" t="str">
        <f>VLOOKUP(B187,[1]TQT_MASTER!B:O,9,0)</f>
        <v>Asset Management - COO</v>
      </c>
      <c r="M187" s="834" t="str">
        <f>VLOOKUP(B187,[1]TQT_MASTER!B:O,10,0)</f>
        <v>TRANSCO - Asset Information - COO</v>
      </c>
      <c r="N187" s="835">
        <f>VLOOKUP(B187,[1]TQT_MASTER!B:O,11,0)</f>
        <v>26032</v>
      </c>
      <c r="O187" s="833">
        <f>VLOOKUP(B187,[1]TQT_MASTER!B:O,14,0)</f>
        <v>46578</v>
      </c>
      <c r="P187" s="842" t="s">
        <v>620</v>
      </c>
      <c r="Q187" s="834" t="s">
        <v>846</v>
      </c>
      <c r="R187" s="842"/>
      <c r="S187" s="842"/>
      <c r="T187" s="839" t="s">
        <v>304</v>
      </c>
      <c r="U187" s="842" t="s">
        <v>333</v>
      </c>
      <c r="V187" s="836">
        <v>44816</v>
      </c>
      <c r="W187" s="836">
        <v>45170</v>
      </c>
      <c r="X187" s="836">
        <v>46265</v>
      </c>
      <c r="Y187" s="882">
        <v>3.0027397260273974</v>
      </c>
      <c r="Z187" s="838">
        <f t="shared" ca="1" si="6"/>
        <v>55</v>
      </c>
      <c r="AA187" s="839" t="s">
        <v>600</v>
      </c>
      <c r="AB187" s="883">
        <v>26638.5</v>
      </c>
      <c r="AC187" s="841">
        <v>46296</v>
      </c>
      <c r="AD187" s="842" t="s">
        <v>777</v>
      </c>
      <c r="AE187" s="843" t="str">
        <f ca="1">IF(OR(Z187="",NOT(ISNUMBER(Z187))),"",LOOKUP(Z187,{0,16,21,26,31,36,41,46,51,56,60,66},{"[0-15]","[16-20]","[21-25]","[26-30]","[31-35]","[36-40]","[41-45]","[46-50]","[51-55]","[56-59]","[60-65]","[66-99]"}))</f>
        <v>[51-55]</v>
      </c>
      <c r="AF187" s="839" t="str">
        <f t="shared" si="7"/>
        <v>3+ years</v>
      </c>
      <c r="AG187" s="839" t="str">
        <f t="shared" ca="1" si="8"/>
        <v>Over 90 Days</v>
      </c>
    </row>
    <row r="188" spans="1:33" ht="16.5" thickTop="1" thickBot="1" x14ac:dyDescent="0.3">
      <c r="A188" s="839">
        <v>14</v>
      </c>
      <c r="B188" s="830" t="s">
        <v>541</v>
      </c>
      <c r="C188" s="839" t="s">
        <v>350</v>
      </c>
      <c r="D188" s="880"/>
      <c r="E188" s="887">
        <f>VLOOKUP(B188,[1]TQT_MASTER!B:O,13,0)</f>
        <v>44809</v>
      </c>
      <c r="F188" s="834" t="str">
        <f>VLOOKUP(B188,[1]TQT_MASTER!B:O,4,0)</f>
        <v>Associate, Graphic Design</v>
      </c>
      <c r="G188" s="834" t="str">
        <f>VLOOKUP(B188,[1]TQT_MASTER!B:O,3,0)</f>
        <v>Associate</v>
      </c>
      <c r="H188" s="834" t="e">
        <f>VLOOKUP(B188,[1]TQT_MASTER!B:O,6,0)</f>
        <v>#REF!</v>
      </c>
      <c r="I188" s="834" t="str">
        <f>VLOOKUP(B188,[1]TQT_MASTER!B:O,5,0)</f>
        <v>Hessa Alemadi</v>
      </c>
      <c r="J188" s="834" t="str">
        <f>VLOOKUP(B188,[1]TQT_MASTER!B:O,7,0)</f>
        <v>TQT - External Communications</v>
      </c>
      <c r="K188" s="834" t="str">
        <f>VLOOKUP(B188,[1]TQT_MASTER!B:O,8,0)</f>
        <v>TQT - Chief Corporate Services Office</v>
      </c>
      <c r="L188" s="834" t="str">
        <f>VLOOKUP(B188,[1]TQT_MASTER!B:O,9,0)</f>
        <v>Human Resources - HRD</v>
      </c>
      <c r="M188" s="834" t="str">
        <f>VLOOKUP(B188,[1]TQT_MASTER!B:O,10,0)</f>
        <v>TRANSCO - External Communications - HRD</v>
      </c>
      <c r="N188" s="835">
        <f>VLOOKUP(B188,[1]TQT_MASTER!B:O,11,0)</f>
        <v>32200</v>
      </c>
      <c r="O188" s="833">
        <f>VLOOKUP(B188,[1]TQT_MASTER!B:O,14,0)</f>
        <v>46269</v>
      </c>
      <c r="P188" s="842" t="s">
        <v>611</v>
      </c>
      <c r="Q188" s="834" t="s">
        <v>846</v>
      </c>
      <c r="R188" s="842" t="s">
        <v>612</v>
      </c>
      <c r="S188" s="842"/>
      <c r="T188" s="839" t="s">
        <v>304</v>
      </c>
      <c r="U188" s="842" t="s">
        <v>333</v>
      </c>
      <c r="V188" s="836">
        <v>44809</v>
      </c>
      <c r="W188" s="836">
        <v>45170</v>
      </c>
      <c r="X188" s="836">
        <v>46265</v>
      </c>
      <c r="Y188" s="882">
        <v>3.0027397260273974</v>
      </c>
      <c r="Z188" s="838">
        <f t="shared" ca="1" si="6"/>
        <v>38</v>
      </c>
      <c r="AA188" s="839" t="s">
        <v>600</v>
      </c>
      <c r="AB188" s="883">
        <v>26638.5</v>
      </c>
      <c r="AC188" s="841">
        <v>46296</v>
      </c>
      <c r="AD188" s="842" t="s">
        <v>777</v>
      </c>
      <c r="AE188" s="843" t="str">
        <f ca="1">IF(OR(Z188="",NOT(ISNUMBER(Z188))),"",LOOKUP(Z188,{0,16,21,26,31,36,41,46,51,56,60,66},{"[0-15]","[16-20]","[21-25]","[26-30]","[31-35]","[36-40]","[41-45]","[46-50]","[51-55]","[56-59]","[60-65]","[66-99]"}))</f>
        <v>[36-40]</v>
      </c>
      <c r="AF188" s="839" t="str">
        <f t="shared" si="7"/>
        <v>3+ years</v>
      </c>
      <c r="AG188" s="839" t="str">
        <f t="shared" ca="1" si="8"/>
        <v>Expired</v>
      </c>
    </row>
    <row r="189" spans="1:33" ht="16.5" thickTop="1" thickBot="1" x14ac:dyDescent="0.3">
      <c r="A189" s="839">
        <v>15</v>
      </c>
      <c r="B189" s="830" t="s">
        <v>533</v>
      </c>
      <c r="C189" s="839" t="s">
        <v>353</v>
      </c>
      <c r="D189" s="880"/>
      <c r="E189" s="887">
        <f>VLOOKUP(B189,[1]TQT_MASTER!B:O,13,0)</f>
        <v>44830</v>
      </c>
      <c r="F189" s="834" t="str">
        <f>VLOOKUP(B189,[1]TQT_MASTER!B:O,4,0)</f>
        <v>Associate, General Ledger Accounting</v>
      </c>
      <c r="G189" s="834" t="str">
        <f>VLOOKUP(B189,[1]TQT_MASTER!B:O,3,0)</f>
        <v>Associate</v>
      </c>
      <c r="H189" s="834">
        <f>VLOOKUP(B189,[1]TQT_MASTER!B:O,6,0)</f>
        <v>12959</v>
      </c>
      <c r="I189" s="834" t="str">
        <f>VLOOKUP(B189,[1]TQT_MASTER!B:O,5,0)</f>
        <v>Jasmine Kooner</v>
      </c>
      <c r="J189" s="834" t="str">
        <f>VLOOKUP(B189,[1]TQT_MASTER!B:O,7,0)</f>
        <v>TQT - Financial Control</v>
      </c>
      <c r="K189" s="834" t="str">
        <f>VLOOKUP(B189,[1]TQT_MASTER!B:O,8,0)</f>
        <v>TQT - Chief Financial Office</v>
      </c>
      <c r="L189" s="834" t="str">
        <f>VLOOKUP(B189,[1]TQT_MASTER!B:O,9,0)</f>
        <v>Finance - FIN</v>
      </c>
      <c r="M189" s="834" t="str">
        <f>VLOOKUP(B189,[1]TQT_MASTER!B:O,10,0)</f>
        <v>TRANSCO - Financial Controlling - FIN</v>
      </c>
      <c r="N189" s="835">
        <f>VLOOKUP(B189,[1]TQT_MASTER!B:O,11,0)</f>
        <v>31575</v>
      </c>
      <c r="O189" s="833">
        <f>VLOOKUP(B189,[1]TQT_MASTER!B:O,14,0)</f>
        <v>46471</v>
      </c>
      <c r="P189" s="842" t="s">
        <v>620</v>
      </c>
      <c r="Q189" s="834" t="s">
        <v>846</v>
      </c>
      <c r="R189" s="842"/>
      <c r="S189" s="842"/>
      <c r="T189" s="839" t="s">
        <v>304</v>
      </c>
      <c r="U189" s="842" t="s">
        <v>356</v>
      </c>
      <c r="V189" s="836">
        <v>44831</v>
      </c>
      <c r="W189" s="836">
        <v>45170</v>
      </c>
      <c r="X189" s="836">
        <v>46265</v>
      </c>
      <c r="Y189" s="882">
        <v>3.0027397260273974</v>
      </c>
      <c r="Z189" s="838">
        <f t="shared" ca="1" si="6"/>
        <v>40</v>
      </c>
      <c r="AA189" s="839" t="s">
        <v>600</v>
      </c>
      <c r="AB189" s="883">
        <v>26638.5</v>
      </c>
      <c r="AC189" s="841">
        <v>46296</v>
      </c>
      <c r="AD189" s="842" t="s">
        <v>777</v>
      </c>
      <c r="AE189" s="843" t="str">
        <f ca="1">IF(OR(Z189="",NOT(ISNUMBER(Z189))),"",LOOKUP(Z189,{0,16,21,26,31,36,41,46,51,56,60,66},{"[0-15]","[16-20]","[21-25]","[26-30]","[31-35]","[36-40]","[41-45]","[46-50]","[51-55]","[56-59]","[60-65]","[66-99]"}))</f>
        <v>[36-40]</v>
      </c>
      <c r="AF189" s="839" t="str">
        <f t="shared" si="7"/>
        <v>3+ years</v>
      </c>
      <c r="AG189" s="839" t="str">
        <f t="shared" ca="1" si="8"/>
        <v>Over 90 Days</v>
      </c>
    </row>
    <row r="190" spans="1:33" ht="16.5" thickTop="1" thickBot="1" x14ac:dyDescent="0.3">
      <c r="A190" s="839">
        <v>16</v>
      </c>
      <c r="B190" s="830" t="s">
        <v>532</v>
      </c>
      <c r="C190" s="839" t="s">
        <v>357</v>
      </c>
      <c r="D190" s="880"/>
      <c r="E190" s="887">
        <f>VLOOKUP(B190,[1]TQT_MASTER!B:O,13,0)</f>
        <v>44970</v>
      </c>
      <c r="F190" s="834" t="str">
        <f>VLOOKUP(B190,[1]TQT_MASTER!B:O,4,0)</f>
        <v>Associate, Talent Acquisition</v>
      </c>
      <c r="G190" s="834" t="str">
        <f>VLOOKUP(B190,[1]TQT_MASTER!B:O,3,0)</f>
        <v>Associate</v>
      </c>
      <c r="H190" s="834">
        <f>VLOOKUP(B190,[1]TQT_MASTER!B:O,6,0)</f>
        <v>15131</v>
      </c>
      <c r="I190" s="834" t="str">
        <f>VLOOKUP(B190,[1]TQT_MASTER!B:O,5,0)</f>
        <v>Abdulrahman Mohammed R AlMane</v>
      </c>
      <c r="J190" s="834" t="str">
        <f>VLOOKUP(B190,[1]TQT_MASTER!B:O,7,0)</f>
        <v>TQT - HR Operations</v>
      </c>
      <c r="K190" s="834" t="str">
        <f>VLOOKUP(B190,[1]TQT_MASTER!B:O,8,0)</f>
        <v>TQT - Chief Corporate Services Office</v>
      </c>
      <c r="L190" s="834" t="str">
        <f>VLOOKUP(B190,[1]TQT_MASTER!B:O,9,0)</f>
        <v>Human Resources - HRD</v>
      </c>
      <c r="M190" s="834" t="str">
        <f>VLOOKUP(B190,[1]TQT_MASTER!B:O,10,0)</f>
        <v>TRANSCO - Talent Acquisition - HRD</v>
      </c>
      <c r="N190" s="835">
        <f>VLOOKUP(B190,[1]TQT_MASTER!B:O,11,0)</f>
        <v>31644</v>
      </c>
      <c r="O190" s="833">
        <f>VLOOKUP(B190,[1]TQT_MASTER!B:O,14,0)</f>
        <v>46429</v>
      </c>
      <c r="P190" s="842" t="s">
        <v>620</v>
      </c>
      <c r="Q190" s="834" t="s">
        <v>846</v>
      </c>
      <c r="R190" s="842"/>
      <c r="S190" s="842"/>
      <c r="T190" s="839" t="s">
        <v>304</v>
      </c>
      <c r="U190" s="842" t="s">
        <v>333</v>
      </c>
      <c r="V190" s="836">
        <v>44970</v>
      </c>
      <c r="W190" s="836">
        <v>45170</v>
      </c>
      <c r="X190" s="836">
        <v>46265</v>
      </c>
      <c r="Y190" s="882">
        <v>3.0027397260273974</v>
      </c>
      <c r="Z190" s="838">
        <f t="shared" ca="1" si="6"/>
        <v>40</v>
      </c>
      <c r="AA190" s="839" t="s">
        <v>600</v>
      </c>
      <c r="AB190" s="883">
        <v>21388.5</v>
      </c>
      <c r="AC190" s="841">
        <v>46296</v>
      </c>
      <c r="AD190" s="842" t="s">
        <v>777</v>
      </c>
      <c r="AE190" s="843" t="str">
        <f ca="1">IF(OR(Z190="",NOT(ISNUMBER(Z190))),"",LOOKUP(Z190,{0,16,21,26,31,36,41,46,51,56,60,66},{"[0-15]","[16-20]","[21-25]","[26-30]","[31-35]","[36-40]","[41-45]","[46-50]","[51-55]","[56-59]","[60-65]","[66-99]"}))</f>
        <v>[36-40]</v>
      </c>
      <c r="AF190" s="839" t="str">
        <f t="shared" si="7"/>
        <v>3+ years</v>
      </c>
      <c r="AG190" s="839" t="str">
        <f t="shared" ca="1" si="8"/>
        <v>Over 90 Days</v>
      </c>
    </row>
    <row r="191" spans="1:33" ht="16.5" thickTop="1" thickBot="1" x14ac:dyDescent="0.3">
      <c r="A191" s="839">
        <v>17</v>
      </c>
      <c r="B191" s="830" t="s">
        <v>540</v>
      </c>
      <c r="C191" s="839" t="s">
        <v>360</v>
      </c>
      <c r="D191" s="880"/>
      <c r="E191" s="887">
        <f>VLOOKUP(B191,[1]TQT_MASTER!B:O,13,0)</f>
        <v>45152</v>
      </c>
      <c r="F191" s="834" t="str">
        <f>VLOOKUP(B191,[1]TQT_MASTER!B:O,4,0)</f>
        <v>Executive Assistant, Corporate Services Office</v>
      </c>
      <c r="G191" s="834" t="str">
        <f>VLOOKUP(B191,[1]TQT_MASTER!B:O,3,0)</f>
        <v>Assistant</v>
      </c>
      <c r="H191" s="834">
        <f>VLOOKUP(B191,[1]TQT_MASTER!B:O,6,0)</f>
        <v>12780</v>
      </c>
      <c r="I191" s="834" t="str">
        <f>VLOOKUP(B191,[1]TQT_MASTER!B:O,5,0)</f>
        <v>Bader Ahmed Mohamed Saqer Al Hammadi</v>
      </c>
      <c r="J191" s="834" t="str">
        <f>VLOOKUP(B191,[1]TQT_MASTER!B:O,7,0)</f>
        <v>TQT - Chief Corporate Services Office</v>
      </c>
      <c r="K191" s="834" t="str">
        <f>VLOOKUP(B191,[1]TQT_MASTER!B:O,8,0)</f>
        <v>TQT - Chief Corporate Services Office</v>
      </c>
      <c r="L191" s="834" t="str">
        <f>VLOOKUP(B191,[1]TQT_MASTER!B:O,9,0)</f>
        <v>Human Resources - HRD</v>
      </c>
      <c r="M191" s="834" t="str">
        <f>VLOOKUP(B191,[1]TQT_MASTER!B:O,10,0)</f>
        <v>TRANSCO - Human Resources - HRD</v>
      </c>
      <c r="N191" s="835">
        <f>VLOOKUP(B191,[1]TQT_MASTER!B:O,11,0)</f>
        <v>29611</v>
      </c>
      <c r="O191" s="833">
        <f>VLOOKUP(B191,[1]TQT_MASTER!B:O,14,0)</f>
        <v>46248</v>
      </c>
      <c r="P191" s="842" t="s">
        <v>620</v>
      </c>
      <c r="Q191" s="834" t="s">
        <v>846</v>
      </c>
      <c r="R191" s="842"/>
      <c r="S191" s="842"/>
      <c r="T191" s="839" t="s">
        <v>304</v>
      </c>
      <c r="U191" s="842" t="s">
        <v>305</v>
      </c>
      <c r="V191" s="836">
        <v>45152</v>
      </c>
      <c r="W191" s="836">
        <v>45170</v>
      </c>
      <c r="X191" s="836">
        <v>46265</v>
      </c>
      <c r="Y191" s="882">
        <v>3.0027397260273974</v>
      </c>
      <c r="Z191" s="838">
        <f t="shared" ca="1" si="6"/>
        <v>45</v>
      </c>
      <c r="AA191" s="839" t="s">
        <v>600</v>
      </c>
      <c r="AB191" s="883">
        <v>29138.5</v>
      </c>
      <c r="AC191" s="841">
        <v>46296</v>
      </c>
      <c r="AD191" s="842" t="s">
        <v>777</v>
      </c>
      <c r="AE191" s="843" t="str">
        <f ca="1">IF(OR(Z191="",NOT(ISNUMBER(Z191))),"",LOOKUP(Z191,{0,16,21,26,31,36,41,46,51,56,60,66},{"[0-15]","[16-20]","[21-25]","[26-30]","[31-35]","[36-40]","[41-45]","[46-50]","[51-55]","[56-59]","[60-65]","[66-99]"}))</f>
        <v>[41-45]</v>
      </c>
      <c r="AF191" s="839" t="str">
        <f t="shared" si="7"/>
        <v>3+ years</v>
      </c>
      <c r="AG191" s="839" t="str">
        <f t="shared" ca="1" si="8"/>
        <v>Expired</v>
      </c>
    </row>
    <row r="192" spans="1:33" ht="16.5" thickTop="1" thickBot="1" x14ac:dyDescent="0.3">
      <c r="A192" s="839">
        <v>18</v>
      </c>
      <c r="B192" s="830" t="s">
        <v>543</v>
      </c>
      <c r="C192" s="839" t="s">
        <v>363</v>
      </c>
      <c r="D192" s="880"/>
      <c r="E192" s="887">
        <f>VLOOKUP(B192,[1]TQT_MASTER!B:O,13,0)</f>
        <v>45236</v>
      </c>
      <c r="F192" s="834" t="str">
        <f>VLOOKUP(B192,[1]TQT_MASTER!B:O,4,0)</f>
        <v>Associate, Talent Acquisition</v>
      </c>
      <c r="G192" s="834" t="str">
        <f>VLOOKUP(B192,[1]TQT_MASTER!B:O,3,0)</f>
        <v>Associate</v>
      </c>
      <c r="H192" s="834">
        <f>VLOOKUP(B192,[1]TQT_MASTER!B:O,6,0)</f>
        <v>15131</v>
      </c>
      <c r="I192" s="834" t="str">
        <f>VLOOKUP(B192,[1]TQT_MASTER!B:O,5,0)</f>
        <v>Abdulrahman Mohammed R AlMane</v>
      </c>
      <c r="J192" s="834" t="str">
        <f>VLOOKUP(B192,[1]TQT_MASTER!B:O,7,0)</f>
        <v>TQT - HR Operations</v>
      </c>
      <c r="K192" s="834" t="str">
        <f>VLOOKUP(B192,[1]TQT_MASTER!B:O,8,0)</f>
        <v>TQT - Chief Corporate Services Office</v>
      </c>
      <c r="L192" s="834" t="str">
        <f>VLOOKUP(B192,[1]TQT_MASTER!B:O,9,0)</f>
        <v>Human Resources - HRD</v>
      </c>
      <c r="M192" s="834" t="str">
        <f>VLOOKUP(B192,[1]TQT_MASTER!B:O,10,0)</f>
        <v>TRANSCO - Talent Acquisition - HRD</v>
      </c>
      <c r="N192" s="835">
        <f>VLOOKUP(B192,[1]TQT_MASTER!B:O,11,0)</f>
        <v>32450</v>
      </c>
      <c r="O192" s="833">
        <f>VLOOKUP(B192,[1]TQT_MASTER!B:O,14,0)</f>
        <v>46331</v>
      </c>
      <c r="P192" s="842" t="s">
        <v>611</v>
      </c>
      <c r="Q192" s="834" t="s">
        <v>846</v>
      </c>
      <c r="R192" s="842" t="s">
        <v>612</v>
      </c>
      <c r="S192" s="842" t="s">
        <v>616</v>
      </c>
      <c r="T192" s="839" t="s">
        <v>304</v>
      </c>
      <c r="U192" s="842" t="s">
        <v>333</v>
      </c>
      <c r="V192" s="836">
        <v>45236</v>
      </c>
      <c r="W192" s="836">
        <v>45236</v>
      </c>
      <c r="X192" s="836">
        <v>46265</v>
      </c>
      <c r="Y192" s="882">
        <v>2.8219178082191783</v>
      </c>
      <c r="Z192" s="838">
        <f t="shared" ca="1" si="6"/>
        <v>37</v>
      </c>
      <c r="AA192" s="839" t="s">
        <v>600</v>
      </c>
      <c r="AB192" s="883">
        <v>25063.5</v>
      </c>
      <c r="AC192" s="841">
        <v>46296</v>
      </c>
      <c r="AD192" s="842" t="s">
        <v>777</v>
      </c>
      <c r="AE192" s="843" t="str">
        <f ca="1">IF(OR(Z192="",NOT(ISNUMBER(Z192))),"",LOOKUP(Z192,{0,16,21,26,31,36,41,46,51,56,60,66},{"[0-15]","[16-20]","[21-25]","[26-30]","[31-35]","[36-40]","[41-45]","[46-50]","[51-55]","[56-59]","[60-65]","[66-99]"}))</f>
        <v>[36-40]</v>
      </c>
      <c r="AF192" s="839" t="str">
        <f t="shared" si="7"/>
        <v>2-3 years</v>
      </c>
      <c r="AG192" s="839" t="str">
        <f t="shared" ca="1" si="8"/>
        <v>Within 60 Days</v>
      </c>
    </row>
    <row r="193" spans="1:33" ht="16.5" thickTop="1" thickBot="1" x14ac:dyDescent="0.3">
      <c r="A193" s="839">
        <v>19</v>
      </c>
      <c r="B193" s="830" t="s">
        <v>534</v>
      </c>
      <c r="C193" s="839" t="s">
        <v>365</v>
      </c>
      <c r="D193" s="880"/>
      <c r="E193" s="887">
        <f>VLOOKUP(B193,[1]TQT_MASTER!B:O,13,0)</f>
        <v>45411</v>
      </c>
      <c r="F193" s="834" t="str">
        <f>VLOOKUP(B193,[1]TQT_MASTER!B:O,4,0)</f>
        <v>Lead, Projects</v>
      </c>
      <c r="G193" s="834" t="str">
        <f>VLOOKUP(B193,[1]TQT_MASTER!B:O,3,0)</f>
        <v>Lead</v>
      </c>
      <c r="H193" s="834">
        <f>VLOOKUP(B193,[1]TQT_MASTER!B:O,6,0)</f>
        <v>11743</v>
      </c>
      <c r="I193" s="834" t="str">
        <f>VLOOKUP(B193,[1]TQT_MASTER!B:O,5,0)</f>
        <v>MARYAM ABDULLAH EBRAHIM ALGAZ ALALI</v>
      </c>
      <c r="J193" s="834" t="str">
        <f>VLOOKUP(B193,[1]TQT_MASTER!B:O,7,0)</f>
        <v>TQT - Asset Management</v>
      </c>
      <c r="K193" s="834" t="str">
        <f>VLOOKUP(B193,[1]TQT_MASTER!B:O,8,0)</f>
        <v>TQT - Chief Operating Office</v>
      </c>
      <c r="L193" s="834" t="str">
        <f>VLOOKUP(B193,[1]TQT_MASTER!B:O,9,0)</f>
        <v>Asset Management - COO</v>
      </c>
      <c r="M193" s="834" t="str">
        <f>VLOOKUP(B193,[1]TQT_MASTER!B:O,10,0)</f>
        <v>TRANSCO - Asset Management Services - COO</v>
      </c>
      <c r="N193" s="835">
        <f>VLOOKUP(B193,[1]TQT_MASTER!B:O,11,0)</f>
        <v>24421</v>
      </c>
      <c r="O193" s="833">
        <f>VLOOKUP(B193,[1]TQT_MASTER!B:O,14,0)</f>
        <v>46323</v>
      </c>
      <c r="P193" s="842" t="s">
        <v>611</v>
      </c>
      <c r="Q193" s="834" t="s">
        <v>846</v>
      </c>
      <c r="R193" s="842" t="s">
        <v>612</v>
      </c>
      <c r="S193" s="842"/>
      <c r="T193" s="839" t="s">
        <v>304</v>
      </c>
      <c r="U193" s="842" t="s">
        <v>368</v>
      </c>
      <c r="V193" s="836">
        <v>45411</v>
      </c>
      <c r="W193" s="836">
        <v>45411</v>
      </c>
      <c r="X193" s="836">
        <v>46265</v>
      </c>
      <c r="Y193" s="882">
        <v>2.3424657534246576</v>
      </c>
      <c r="Z193" s="838">
        <f t="shared" ca="1" si="6"/>
        <v>59</v>
      </c>
      <c r="AA193" s="839" t="s">
        <v>600</v>
      </c>
      <c r="AB193" s="883">
        <v>68638.5</v>
      </c>
      <c r="AC193" s="841">
        <v>46296</v>
      </c>
      <c r="AD193" s="842" t="s">
        <v>777</v>
      </c>
      <c r="AE193" s="843" t="str">
        <f ca="1">IF(OR(Z193="",NOT(ISNUMBER(Z193))),"",LOOKUP(Z193,{0,16,21,26,31,36,41,46,51,56,60,66},{"[0-15]","[16-20]","[21-25]","[26-30]","[31-35]","[36-40]","[41-45]","[46-50]","[51-55]","[56-59]","[60-65]","[66-99]"}))</f>
        <v>[56-59]</v>
      </c>
      <c r="AF193" s="839" t="str">
        <f t="shared" si="7"/>
        <v>2-3 years</v>
      </c>
      <c r="AG193" s="839" t="str">
        <f t="shared" ca="1" si="8"/>
        <v>Within 60 Days</v>
      </c>
    </row>
    <row r="194" spans="1:33" ht="16.5" thickTop="1" thickBot="1" x14ac:dyDescent="0.3">
      <c r="A194" s="839">
        <v>20</v>
      </c>
      <c r="B194" s="830" t="s">
        <v>535</v>
      </c>
      <c r="C194" s="839" t="s">
        <v>369</v>
      </c>
      <c r="D194" s="880"/>
      <c r="E194" s="887">
        <f>VLOOKUP(B194,[1]TQT_MASTER!B:O,13,0)</f>
        <v>45446</v>
      </c>
      <c r="F194" s="834" t="str">
        <f>VLOOKUP(B194,[1]TQT_MASTER!B:O,4,0)</f>
        <v>Business Partner, Talent Acquisition</v>
      </c>
      <c r="G194" s="834" t="str">
        <f>VLOOKUP(B194,[1]TQT_MASTER!B:O,3,0)</f>
        <v>Business Partner</v>
      </c>
      <c r="H194" s="834">
        <f>VLOOKUP(B194,[1]TQT_MASTER!B:O,6,0)</f>
        <v>15131</v>
      </c>
      <c r="I194" s="834" t="str">
        <f>VLOOKUP(B194,[1]TQT_MASTER!B:O,5,0)</f>
        <v>Abdulrahman Mohammed R AlMane</v>
      </c>
      <c r="J194" s="834" t="str">
        <f>VLOOKUP(B194,[1]TQT_MASTER!B:O,7,0)</f>
        <v>TQT - HR Operations</v>
      </c>
      <c r="K194" s="834" t="str">
        <f>VLOOKUP(B194,[1]TQT_MASTER!B:O,8,0)</f>
        <v>TQT - Chief Corporate Services Office</v>
      </c>
      <c r="L194" s="834" t="str">
        <f>VLOOKUP(B194,[1]TQT_MASTER!B:O,9,0)</f>
        <v>Human Resources - HRD</v>
      </c>
      <c r="M194" s="834" t="str">
        <f>VLOOKUP(B194,[1]TQT_MASTER!B:O,10,0)</f>
        <v>TRANSCO - Talent Acquisition - HRD</v>
      </c>
      <c r="N194" s="835">
        <f>VLOOKUP(B194,[1]TQT_MASTER!B:O,11,0)</f>
        <v>32081</v>
      </c>
      <c r="O194" s="833">
        <f>VLOOKUP(B194,[1]TQT_MASTER!B:O,14,0)</f>
        <v>46549</v>
      </c>
      <c r="P194" s="842" t="s">
        <v>611</v>
      </c>
      <c r="Q194" s="834" t="s">
        <v>846</v>
      </c>
      <c r="R194" s="842"/>
      <c r="S194" s="842" t="s">
        <v>621</v>
      </c>
      <c r="T194" s="839" t="s">
        <v>304</v>
      </c>
      <c r="U194" s="842" t="s">
        <v>333</v>
      </c>
      <c r="V194" s="836">
        <v>45454</v>
      </c>
      <c r="W194" s="836">
        <v>45454</v>
      </c>
      <c r="X194" s="836">
        <v>46265</v>
      </c>
      <c r="Y194" s="882">
        <v>2.2246575342465755</v>
      </c>
      <c r="Z194" s="838">
        <f t="shared" ca="1" si="6"/>
        <v>38</v>
      </c>
      <c r="AA194" s="839" t="s">
        <v>600</v>
      </c>
      <c r="AB194" s="883">
        <v>35038.5</v>
      </c>
      <c r="AC194" s="841">
        <v>46296</v>
      </c>
      <c r="AD194" s="842" t="s">
        <v>777</v>
      </c>
      <c r="AE194" s="843" t="str">
        <f ca="1">IF(OR(Z194="",NOT(ISNUMBER(Z194))),"",LOOKUP(Z194,{0,16,21,26,31,36,41,46,51,56,60,66},{"[0-15]","[16-20]","[21-25]","[26-30]","[31-35]","[36-40]","[41-45]","[46-50]","[51-55]","[56-59]","[60-65]","[66-99]"}))</f>
        <v>[36-40]</v>
      </c>
      <c r="AF194" s="839" t="str">
        <f t="shared" si="7"/>
        <v>2-3 years</v>
      </c>
      <c r="AG194" s="839" t="str">
        <f t="shared" ca="1" si="8"/>
        <v>Over 90 Days</v>
      </c>
    </row>
    <row r="195" spans="1:33" ht="16.5" thickTop="1" thickBot="1" x14ac:dyDescent="0.3">
      <c r="A195" s="839">
        <v>21</v>
      </c>
      <c r="B195" s="830" t="s">
        <v>542</v>
      </c>
      <c r="C195" s="839" t="s">
        <v>372</v>
      </c>
      <c r="D195" s="880"/>
      <c r="E195" s="887">
        <f>VLOOKUP(B195,[1]TQT_MASTER!B:O,13,0)</f>
        <v>45600</v>
      </c>
      <c r="F195" s="834" t="str">
        <f>VLOOKUP(B195,[1]TQT_MASTER!B:O,4,0)</f>
        <v>Lead, Procurement</v>
      </c>
      <c r="G195" s="834" t="str">
        <f>VLOOKUP(B195,[1]TQT_MASTER!B:O,3,0)</f>
        <v>Lead</v>
      </c>
      <c r="H195" s="834">
        <f>VLOOKUP(B195,[1]TQT_MASTER!B:O,6,0)</f>
        <v>12623</v>
      </c>
      <c r="I195" s="834" t="str">
        <f>VLOOKUP(B195,[1]TQT_MASTER!B:O,5,0)</f>
        <v>Alia Al Kaabi</v>
      </c>
      <c r="J195" s="834" t="str">
        <f>VLOOKUP(B195,[1]TQT_MASTER!B:O,7,0)</f>
        <v>TQT - Supply Chain</v>
      </c>
      <c r="K195" s="834" t="str">
        <f>VLOOKUP(B195,[1]TQT_MASTER!B:O,8,0)</f>
        <v>TQT - Chief Financial Office</v>
      </c>
      <c r="L195" s="834" t="str">
        <f>VLOOKUP(B195,[1]TQT_MASTER!B:O,9,0)</f>
        <v>Supply Chain - PSS</v>
      </c>
      <c r="M195" s="834" t="e">
        <f>VLOOKUP(B195,[1]TQT_MASTER!B:O,10,0)</f>
        <v>#REF!</v>
      </c>
      <c r="N195" s="835">
        <f>VLOOKUP(B195,[1]TQT_MASTER!B:O,11,0)</f>
        <v>22302</v>
      </c>
      <c r="O195" s="833">
        <f>VLOOKUP(B195,[1]TQT_MASTER!B:O,14,0)</f>
        <v>46329</v>
      </c>
      <c r="P195" s="842" t="s">
        <v>620</v>
      </c>
      <c r="Q195" s="834" t="s">
        <v>846</v>
      </c>
      <c r="R195" s="842"/>
      <c r="S195" s="842"/>
      <c r="T195" s="839" t="s">
        <v>304</v>
      </c>
      <c r="U195" s="842" t="s">
        <v>333</v>
      </c>
      <c r="V195" s="836">
        <v>45600</v>
      </c>
      <c r="W195" s="836">
        <v>45600</v>
      </c>
      <c r="X195" s="836">
        <v>46265</v>
      </c>
      <c r="Y195" s="882">
        <v>1.8246575342465754</v>
      </c>
      <c r="Z195" s="838">
        <f t="shared" ref="Z195:Z258" ca="1" si="9">IF(N195="","",DATEDIF(IF(ISNUMBER(N195),N195,DATE(IF(VALUE(RIGHT(N195,LEN(N195)-FIND("/",N195,FIND("/",N195)+1)))&lt;30,2000,1900)+VALUE(RIGHT(N195,LEN(N195)-FIND("/",N195,FIND("/",N195)+1))),VALUE(LEFT(N195,FIND("/",N195)-1)),VALUE(MID(N195,FIND("/",N195)+1,FIND("/",N195,FIND("/",N195)+1)-FIND("/",N195)-1)))),TODAY(),"Y"))</f>
        <v>65</v>
      </c>
      <c r="AA195" s="839" t="s">
        <v>600</v>
      </c>
      <c r="AB195" s="883">
        <v>44488.5</v>
      </c>
      <c r="AC195" s="841">
        <v>46296</v>
      </c>
      <c r="AD195" s="842" t="s">
        <v>777</v>
      </c>
      <c r="AE195" s="843" t="str">
        <f ca="1">IF(OR(Z195="",NOT(ISNUMBER(Z195))),"",LOOKUP(Z195,{0,16,21,26,31,36,41,46,51,56,60,66},{"[0-15]","[16-20]","[21-25]","[26-30]","[31-35]","[36-40]","[41-45]","[46-50]","[51-55]","[56-59]","[60-65]","[66-99]"}))</f>
        <v>[60-65]</v>
      </c>
      <c r="AF195" s="839" t="str">
        <f t="shared" ref="AF195:AF258" si="10">IF(OR(V195="",X195=""),"",IF(YEARFRAC(V195,X195,1)&lt;1,"0-1 years",IF(YEARFRAC(V195,X195,1)&lt;2,"1-2 years",IF(YEARFRAC(V195,X195,1)&lt;3,"2-3 years","3+ years"))))</f>
        <v>1-2 years</v>
      </c>
      <c r="AG195" s="839" t="str">
        <f t="shared" ref="AG195:AG258" ca="1" si="11">IF(O195="","",IF(O195&lt;TODAY(),"Expired",IF(O195&lt;=TODAY()+30,"Within 30 Days",IF(O195&lt;=TODAY()+60,"Within 60 Days",IF(O195&lt;=TODAY()+90,"Within 90 Days","Over 90 Days")))))</f>
        <v>Within 60 Days</v>
      </c>
    </row>
    <row r="196" spans="1:33" ht="16.5" thickTop="1" thickBot="1" x14ac:dyDescent="0.3">
      <c r="A196" s="839">
        <v>22</v>
      </c>
      <c r="B196" s="830">
        <v>200088</v>
      </c>
      <c r="C196" s="839" t="s">
        <v>378</v>
      </c>
      <c r="D196" s="880"/>
      <c r="E196" s="887">
        <f>VLOOKUP(B196,[1]TQT_MASTER!B:O,13,0)</f>
        <v>45677</v>
      </c>
      <c r="F196" s="834" t="str">
        <f>VLOOKUP(B196,[1]TQT_MASTER!B:O,4,0)</f>
        <v>Advisor, Water Asset</v>
      </c>
      <c r="G196" s="834" t="str">
        <f>VLOOKUP(B196,[1]TQT_MASTER!B:O,3,0)</f>
        <v>Advisor</v>
      </c>
      <c r="H196" s="834">
        <f>VLOOKUP(B196,[1]TQT_MASTER!B:O,6,0)</f>
        <v>12013</v>
      </c>
      <c r="I196" s="834" t="str">
        <f>VLOOKUP(B196,[1]TQT_MASTER!B:O,5,0)</f>
        <v>ABDULLA MOHAMMED AL NUAIMI</v>
      </c>
      <c r="J196" s="834" t="str">
        <f>VLOOKUP(B196,[1]TQT_MASTER!B:O,7,0)</f>
        <v>TQT - Asset Management</v>
      </c>
      <c r="K196" s="834" t="str">
        <f>VLOOKUP(B196,[1]TQT_MASTER!B:O,8,0)</f>
        <v>TQT - Chief Operating Office</v>
      </c>
      <c r="L196" s="834" t="str">
        <f>VLOOKUP(B196,[1]TQT_MASTER!B:O,9,0)</f>
        <v>Asset Management - COO</v>
      </c>
      <c r="M196" s="834" t="str">
        <f>VLOOKUP(B196,[1]TQT_MASTER!B:O,10,0)</f>
        <v>TRANSCO - Water Assets</v>
      </c>
      <c r="N196" s="835">
        <f>VLOOKUP(B196,[1]TQT_MASTER!B:O,11,0)</f>
        <v>22282</v>
      </c>
      <c r="O196" s="833">
        <f>VLOOKUP(B196,[1]TQT_MASTER!B:O,14,0)</f>
        <v>46405</v>
      </c>
      <c r="P196" s="842" t="s">
        <v>611</v>
      </c>
      <c r="Q196" s="834" t="s">
        <v>846</v>
      </c>
      <c r="R196" s="842" t="s">
        <v>612</v>
      </c>
      <c r="S196" s="842" t="s">
        <v>616</v>
      </c>
      <c r="T196" s="839" t="s">
        <v>304</v>
      </c>
      <c r="U196" s="842" t="s">
        <v>309</v>
      </c>
      <c r="V196" s="836">
        <v>45677</v>
      </c>
      <c r="W196" s="836">
        <v>45677</v>
      </c>
      <c r="X196" s="836">
        <v>46265</v>
      </c>
      <c r="Y196" s="882">
        <v>1.6136986301369862</v>
      </c>
      <c r="Z196" s="838">
        <f t="shared" ca="1" si="9"/>
        <v>65</v>
      </c>
      <c r="AA196" s="839" t="s">
        <v>600</v>
      </c>
      <c r="AB196" s="883">
        <v>52888.5</v>
      </c>
      <c r="AC196" s="841">
        <v>46296</v>
      </c>
      <c r="AD196" s="842" t="s">
        <v>777</v>
      </c>
      <c r="AE196" s="843" t="str">
        <f ca="1">IF(OR(Z196="",NOT(ISNUMBER(Z196))),"",LOOKUP(Z196,{0,16,21,26,31,36,41,46,51,56,60,66},{"[0-15]","[16-20]","[21-25]","[26-30]","[31-35]","[36-40]","[41-45]","[46-50]","[51-55]","[56-59]","[60-65]","[66-99]"}))</f>
        <v>[60-65]</v>
      </c>
      <c r="AF196" s="839" t="str">
        <f t="shared" si="10"/>
        <v>1-2 years</v>
      </c>
      <c r="AG196" s="839" t="str">
        <f t="shared" ca="1" si="11"/>
        <v>Over 90 Days</v>
      </c>
    </row>
    <row r="197" spans="1:33" ht="16.5" thickTop="1" thickBot="1" x14ac:dyDescent="0.3">
      <c r="A197" s="839">
        <v>23</v>
      </c>
      <c r="B197" s="830">
        <v>200795</v>
      </c>
      <c r="C197" s="839" t="s">
        <v>382</v>
      </c>
      <c r="D197" s="880"/>
      <c r="E197" s="887">
        <f>VLOOKUP(B197,[1]TQT_MASTER!B:O,13,0)</f>
        <v>45831</v>
      </c>
      <c r="F197" s="834" t="str">
        <f>VLOOKUP(B197,[1]TQT_MASTER!B:O,4,0)</f>
        <v>Fusion EPM Support, Sr. Associate</v>
      </c>
      <c r="G197" s="834" t="str">
        <f>VLOOKUP(B197,[1]TQT_MASTER!B:O,3,0)</f>
        <v>Senior Associate</v>
      </c>
      <c r="H197" s="834">
        <f>VLOOKUP(B197,[1]TQT_MASTER!B:O,6,0)</f>
        <v>12775</v>
      </c>
      <c r="I197" s="834" t="str">
        <f>VLOOKUP(B197,[1]TQT_MASTER!B:O,5,0)</f>
        <v>Barend Pieter Van Der Walt</v>
      </c>
      <c r="J197" s="834" t="str">
        <f>VLOOKUP(B197,[1]TQT_MASTER!B:O,7,0)</f>
        <v>TQT - Business Planning</v>
      </c>
      <c r="K197" s="834" t="str">
        <f>VLOOKUP(B197,[1]TQT_MASTER!B:O,8,0)</f>
        <v>TQT - Chief Financial Office</v>
      </c>
      <c r="L197" s="834" t="str">
        <f>VLOOKUP(B197,[1]TQT_MASTER!B:O,9,0)</f>
        <v>Finance - FIN</v>
      </c>
      <c r="M197" s="834" t="str">
        <f>VLOOKUP(B197,[1]TQT_MASTER!B:O,10,0)</f>
        <v>TRANSCO - Business Planning - FIN</v>
      </c>
      <c r="N197" s="835">
        <f>VLOOKUP(B197,[1]TQT_MASTER!B:O,11,0)</f>
        <v>31222</v>
      </c>
      <c r="O197" s="833">
        <f>VLOOKUP(B197,[1]TQT_MASTER!B:O,14,0)</f>
        <v>46555</v>
      </c>
      <c r="P197" s="842" t="s">
        <v>611</v>
      </c>
      <c r="Q197" s="834" t="s">
        <v>846</v>
      </c>
      <c r="R197" s="842"/>
      <c r="S197" s="842"/>
      <c r="T197" s="839" t="s">
        <v>304</v>
      </c>
      <c r="U197" s="842" t="s">
        <v>333</v>
      </c>
      <c r="V197" s="836">
        <v>45831</v>
      </c>
      <c r="W197" s="836">
        <v>45831</v>
      </c>
      <c r="X197" s="836">
        <v>46265</v>
      </c>
      <c r="Y197" s="882">
        <v>1.1917808219178083</v>
      </c>
      <c r="Z197" s="838">
        <f t="shared" ca="1" si="9"/>
        <v>41</v>
      </c>
      <c r="AA197" s="839" t="s">
        <v>600</v>
      </c>
      <c r="AB197" s="883">
        <v>31888.5</v>
      </c>
      <c r="AC197" s="841">
        <v>46296</v>
      </c>
      <c r="AD197" s="842" t="s">
        <v>777</v>
      </c>
      <c r="AE197" s="843" t="str">
        <f ca="1">IF(OR(Z197="",NOT(ISNUMBER(Z197))),"",LOOKUP(Z197,{0,16,21,26,31,36,41,46,51,56,60,66},{"[0-15]","[16-20]","[21-25]","[26-30]","[31-35]","[36-40]","[41-45]","[46-50]","[51-55]","[56-59]","[60-65]","[66-99]"}))</f>
        <v>[41-45]</v>
      </c>
      <c r="AF197" s="839" t="str">
        <f t="shared" si="10"/>
        <v>1-2 years</v>
      </c>
      <c r="AG197" s="839" t="str">
        <f t="shared" ca="1" si="11"/>
        <v>Over 90 Days</v>
      </c>
    </row>
    <row r="198" spans="1:33" ht="16.5" thickTop="1" thickBot="1" x14ac:dyDescent="0.3">
      <c r="A198" s="839">
        <v>24</v>
      </c>
      <c r="B198" s="847">
        <v>201184</v>
      </c>
      <c r="C198" s="839">
        <v>14221</v>
      </c>
      <c r="D198" s="880"/>
      <c r="E198" s="887">
        <f>VLOOKUP(B198,[1]TQT_MASTER!B:O,13,0)</f>
        <v>45887</v>
      </c>
      <c r="F198" s="834" t="str">
        <f>VLOOKUP(B198,[1]TQT_MASTER!B:O,4,0)</f>
        <v>Associate, People Development</v>
      </c>
      <c r="G198" s="834" t="str">
        <f>VLOOKUP(B198,[1]TQT_MASTER!B:O,3,0)</f>
        <v>Associate</v>
      </c>
      <c r="H198" s="834">
        <f>VLOOKUP(B198,[1]TQT_MASTER!B:O,6,0)</f>
        <v>15162</v>
      </c>
      <c r="I198" s="834" t="str">
        <f>VLOOKUP(B198,[1]TQT_MASTER!B:O,5,0)</f>
        <v>Wadima Mohammed Hamad AlMazrouei</v>
      </c>
      <c r="J198" s="834" t="str">
        <f>VLOOKUP(B198,[1]TQT_MASTER!B:O,7,0)</f>
        <v>TQT - People Management &amp; Performance</v>
      </c>
      <c r="K198" s="834" t="str">
        <f>VLOOKUP(B198,[1]TQT_MASTER!B:O,8,0)</f>
        <v>TQT - Chief Corporate Services Office</v>
      </c>
      <c r="L198" s="834" t="str">
        <f>VLOOKUP(B198,[1]TQT_MASTER!B:O,9,0)</f>
        <v>Human Resources - HRD</v>
      </c>
      <c r="M198" s="834" t="str">
        <f>VLOOKUP(B198,[1]TQT_MASTER!B:O,10,0)</f>
        <v>TRANSCO - Human Resources - HRD</v>
      </c>
      <c r="N198" s="835">
        <f>VLOOKUP(B198,[1]TQT_MASTER!B:O,11,0)</f>
        <v>32306</v>
      </c>
      <c r="O198" s="833">
        <f>VLOOKUP(B198,[1]TQT_MASTER!B:O,14,0)</f>
        <v>46251</v>
      </c>
      <c r="P198" s="842" t="s">
        <v>620</v>
      </c>
      <c r="Q198" s="834" t="s">
        <v>846</v>
      </c>
      <c r="R198" s="842"/>
      <c r="S198" s="842"/>
      <c r="T198" s="839" t="s">
        <v>304</v>
      </c>
      <c r="U198" s="839" t="s">
        <v>333</v>
      </c>
      <c r="V198" s="836">
        <v>45887</v>
      </c>
      <c r="W198" s="836">
        <v>45887</v>
      </c>
      <c r="X198" s="836">
        <v>46265</v>
      </c>
      <c r="Y198" s="882">
        <v>1.0383561643835617</v>
      </c>
      <c r="Z198" s="838">
        <f t="shared" ca="1" si="9"/>
        <v>38</v>
      </c>
      <c r="AA198" s="839" t="s">
        <v>600</v>
      </c>
      <c r="AB198" s="883">
        <v>23388.5</v>
      </c>
      <c r="AC198" s="841">
        <v>46296</v>
      </c>
      <c r="AD198" s="842" t="s">
        <v>777</v>
      </c>
      <c r="AE198" s="843" t="str">
        <f ca="1">IF(OR(Z198="",NOT(ISNUMBER(Z198))),"",LOOKUP(Z198,{0,16,21,26,31,36,41,46,51,56,60,66},{"[0-15]","[16-20]","[21-25]","[26-30]","[31-35]","[36-40]","[41-45]","[46-50]","[51-55]","[56-59]","[60-65]","[66-99]"}))</f>
        <v>[36-40]</v>
      </c>
      <c r="AF198" s="839" t="str">
        <f t="shared" si="10"/>
        <v>1-2 years</v>
      </c>
      <c r="AG198" s="839" t="str">
        <f t="shared" ca="1" si="11"/>
        <v>Expired</v>
      </c>
    </row>
    <row r="199" spans="1:33" ht="16.5" thickTop="1" thickBot="1" x14ac:dyDescent="0.3">
      <c r="A199" s="839">
        <v>25</v>
      </c>
      <c r="B199" s="847">
        <v>201086</v>
      </c>
      <c r="C199" s="839">
        <v>13919</v>
      </c>
      <c r="D199" s="880"/>
      <c r="E199" s="887">
        <f>VLOOKUP(B199,[1]TQT_MASTER!B:O,13,0)</f>
        <v>45873</v>
      </c>
      <c r="F199" s="834" t="str">
        <f>VLOOKUP(B199,[1]TQT_MASTER!B:O,4,0)</f>
        <v>Senior Engineer, Network Model Management</v>
      </c>
      <c r="G199" s="834" t="str">
        <f>VLOOKUP(B199,[1]TQT_MASTER!B:O,3,0)</f>
        <v>Senior Engineer</v>
      </c>
      <c r="H199" s="834">
        <f>VLOOKUP(B199,[1]TQT_MASTER!B:O,6,0)</f>
        <v>11743</v>
      </c>
      <c r="I199" s="834" t="str">
        <f>VLOOKUP(B199,[1]TQT_MASTER!B:O,5,0)</f>
        <v>Maryam Abullah Ebrahim Algaz Alali</v>
      </c>
      <c r="J199" s="834" t="str">
        <f>VLOOKUP(B199,[1]TQT_MASTER!B:O,7,0)</f>
        <v>TQT - Asset Management</v>
      </c>
      <c r="K199" s="834" t="str">
        <f>VLOOKUP(B199,[1]TQT_MASTER!B:O,8,0)</f>
        <v>TQT - Chief Operating Office</v>
      </c>
      <c r="L199" s="834" t="str">
        <f>VLOOKUP(B199,[1]TQT_MASTER!B:O,9,0)</f>
        <v>Asset Management - COO</v>
      </c>
      <c r="M199" s="834" t="str">
        <f>VLOOKUP(B199,[1]TQT_MASTER!B:O,10,0)</f>
        <v>TQT - Operations Technology Strategy</v>
      </c>
      <c r="N199" s="835">
        <f>VLOOKUP(B199,[1]TQT_MASTER!B:O,11,0)</f>
        <v>33856</v>
      </c>
      <c r="O199" s="833">
        <f>VLOOKUP(B199,[1]TQT_MASTER!B:O,14,0)</f>
        <v>46237</v>
      </c>
      <c r="P199" s="842" t="s">
        <v>620</v>
      </c>
      <c r="Q199" s="834" t="s">
        <v>846</v>
      </c>
      <c r="R199" s="842"/>
      <c r="S199" s="842"/>
      <c r="T199" s="839" t="s">
        <v>389</v>
      </c>
      <c r="U199" s="842" t="s">
        <v>333</v>
      </c>
      <c r="V199" s="836">
        <v>45873</v>
      </c>
      <c r="W199" s="836">
        <v>45873</v>
      </c>
      <c r="X199" s="836">
        <v>46265</v>
      </c>
      <c r="Y199" s="882">
        <v>1.0767123287671232</v>
      </c>
      <c r="Z199" s="838">
        <f t="shared" ca="1" si="9"/>
        <v>34</v>
      </c>
      <c r="AA199" s="839" t="s">
        <v>600</v>
      </c>
      <c r="AB199" s="883">
        <v>31888.5</v>
      </c>
      <c r="AC199" s="841">
        <v>46296</v>
      </c>
      <c r="AD199" s="842" t="s">
        <v>777</v>
      </c>
      <c r="AE199" s="843" t="str">
        <f ca="1">IF(OR(Z199="",NOT(ISNUMBER(Z199))),"",LOOKUP(Z199,{0,16,21,26,31,36,41,46,51,56,60,66},{"[0-15]","[16-20]","[21-25]","[26-30]","[31-35]","[36-40]","[41-45]","[46-50]","[51-55]","[56-59]","[60-65]","[66-99]"}))</f>
        <v>[31-35]</v>
      </c>
      <c r="AF199" s="839" t="str">
        <f t="shared" si="10"/>
        <v>1-2 years</v>
      </c>
      <c r="AG199" s="839" t="str">
        <f t="shared" ca="1" si="11"/>
        <v>Expired</v>
      </c>
    </row>
    <row r="200" spans="1:33" ht="16.5" thickTop="1" thickBot="1" x14ac:dyDescent="0.3">
      <c r="A200" s="839">
        <v>26</v>
      </c>
      <c r="B200" s="830">
        <v>201085</v>
      </c>
      <c r="C200" s="830">
        <v>201085</v>
      </c>
      <c r="D200" s="880"/>
      <c r="E200" s="887">
        <f>VLOOKUP(B200,[1]TQT_MASTER!B:O,13,0)</f>
        <v>45901</v>
      </c>
      <c r="F200" s="834" t="str">
        <f>VLOOKUP(B200,[1]TQT_MASTER!B:O,4,0)</f>
        <v>Engineer, Power Systems</v>
      </c>
      <c r="G200" s="834" t="str">
        <f>VLOOKUP(B200,[1]TQT_MASTER!B:O,3,0)</f>
        <v>Engineer</v>
      </c>
      <c r="H200" s="834">
        <f>VLOOKUP(B200,[1]TQT_MASTER!B:O,6,0)</f>
        <v>10903</v>
      </c>
      <c r="I200" s="834" t="str">
        <f>VLOOKUP(B200,[1]TQT_MASTER!B:O,5,0)</f>
        <v>Ahmed Attia Saber Ghazi</v>
      </c>
      <c r="J200" s="834" t="str">
        <f>VLOOKUP(B200,[1]TQT_MASTER!B:O,7,0)</f>
        <v>TQT - Asset Management</v>
      </c>
      <c r="K200" s="834" t="str">
        <f>VLOOKUP(B200,[1]TQT_MASTER!B:O,8,0)</f>
        <v>TQT - Chief Operating Office</v>
      </c>
      <c r="L200" s="834" t="str">
        <f>VLOOKUP(B200,[1]TQT_MASTER!B:O,9,0)</f>
        <v>Asset Management - COO</v>
      </c>
      <c r="M200" s="834" t="str">
        <f>VLOOKUP(B200,[1]TQT_MASTER!B:O,10,0)</f>
        <v>TQT - Power Planning</v>
      </c>
      <c r="N200" s="835">
        <f>VLOOKUP(B200,[1]TQT_MASTER!B:O,11,0)</f>
        <v>36486</v>
      </c>
      <c r="O200" s="833">
        <f>VLOOKUP(B200,[1]TQT_MASTER!B:O,14,0)</f>
        <v>46265</v>
      </c>
      <c r="P200" s="842" t="s">
        <v>620</v>
      </c>
      <c r="Q200" s="834" t="s">
        <v>846</v>
      </c>
      <c r="R200" s="842"/>
      <c r="S200" s="842"/>
      <c r="T200" s="839" t="s">
        <v>304</v>
      </c>
      <c r="U200" s="842" t="s">
        <v>333</v>
      </c>
      <c r="V200" s="836">
        <v>45901</v>
      </c>
      <c r="W200" s="836">
        <v>45901</v>
      </c>
      <c r="X200" s="836">
        <v>46265</v>
      </c>
      <c r="Y200" s="882">
        <v>1</v>
      </c>
      <c r="Z200" s="838">
        <f t="shared" ca="1" si="9"/>
        <v>26</v>
      </c>
      <c r="AA200" s="839" t="s">
        <v>600</v>
      </c>
      <c r="AB200" s="883">
        <v>18238.5</v>
      </c>
      <c r="AC200" s="841">
        <v>46296</v>
      </c>
      <c r="AD200" s="842" t="s">
        <v>777</v>
      </c>
      <c r="AE200" s="843" t="str">
        <f ca="1">IF(OR(Z200="",NOT(ISNUMBER(Z200))),"",LOOKUP(Z200,{0,16,21,26,31,36,41,46,51,56,60,66},{"[0-15]","[16-20]","[21-25]","[26-30]","[31-35]","[36-40]","[41-45]","[46-50]","[51-55]","[56-59]","[60-65]","[66-99]"}))</f>
        <v>[26-30]</v>
      </c>
      <c r="AF200" s="839" t="str">
        <f t="shared" si="10"/>
        <v>0-1 years</v>
      </c>
      <c r="AG200" s="839" t="str">
        <f t="shared" ca="1" si="11"/>
        <v>Expired</v>
      </c>
    </row>
    <row r="201" spans="1:33" ht="16.5" thickTop="1" thickBot="1" x14ac:dyDescent="0.3">
      <c r="A201" s="839">
        <v>27</v>
      </c>
      <c r="B201" s="830">
        <v>201773</v>
      </c>
      <c r="C201" s="847">
        <v>14158</v>
      </c>
      <c r="D201" s="880"/>
      <c r="E201" s="887">
        <f>VLOOKUP(B201,[1]TQT_MASTER!B:O,13,0)</f>
        <v>45978</v>
      </c>
      <c r="F201" s="834" t="str">
        <f>VLOOKUP(B201,[1]TQT_MASTER!B:O,4,0)</f>
        <v>Associate, OD &amp; Planning</v>
      </c>
      <c r="G201" s="834" t="str">
        <f>VLOOKUP(B201,[1]TQT_MASTER!B:O,3,0)</f>
        <v>Associate</v>
      </c>
      <c r="H201" s="834">
        <f>VLOOKUP(B201,[1]TQT_MASTER!B:O,6,0)</f>
        <v>12869</v>
      </c>
      <c r="I201" s="834" t="str">
        <f>VLOOKUP(B201,[1]TQT_MASTER!B:O,5,0)</f>
        <v>Shefa Obaid</v>
      </c>
      <c r="J201" s="834" t="str">
        <f>VLOOKUP(B201,[1]TQT_MASTER!B:O,7,0)</f>
        <v>TQT - People Management &amp; Performance</v>
      </c>
      <c r="K201" s="834" t="str">
        <f>VLOOKUP(B201,[1]TQT_MASTER!B:O,8,0)</f>
        <v>TQT - Chief Corporate Services Office</v>
      </c>
      <c r="L201" s="834" t="str">
        <f>VLOOKUP(B201,[1]TQT_MASTER!B:O,9,0)</f>
        <v>Human Resources - HRD</v>
      </c>
      <c r="M201" s="834" t="str">
        <f>VLOOKUP(B201,[1]TQT_MASTER!B:O,10,0)</f>
        <v>TRANSCO - Human Resources - HRD</v>
      </c>
      <c r="N201" s="835">
        <f>VLOOKUP(B201,[1]TQT_MASTER!B:O,11,0)</f>
        <v>29381</v>
      </c>
      <c r="O201" s="833">
        <f>VLOOKUP(B201,[1]TQT_MASTER!B:O,14,0)</f>
        <v>46342</v>
      </c>
      <c r="P201" s="842" t="s">
        <v>611</v>
      </c>
      <c r="Q201" s="834" t="s">
        <v>846</v>
      </c>
      <c r="R201" s="842"/>
      <c r="S201" s="842" t="s">
        <v>616</v>
      </c>
      <c r="T201" s="839" t="s">
        <v>304</v>
      </c>
      <c r="U201" s="842" t="s">
        <v>333</v>
      </c>
      <c r="V201" s="836">
        <v>45978</v>
      </c>
      <c r="W201" s="836">
        <v>45978</v>
      </c>
      <c r="X201" s="836">
        <v>46265</v>
      </c>
      <c r="Y201" s="882">
        <v>0.78904109589041094</v>
      </c>
      <c r="Z201" s="838">
        <f t="shared" ca="1" si="9"/>
        <v>46</v>
      </c>
      <c r="AA201" s="839" t="s">
        <v>600</v>
      </c>
      <c r="AB201" s="883">
        <v>27688.5</v>
      </c>
      <c r="AC201" s="841">
        <v>46296</v>
      </c>
      <c r="AD201" s="842" t="s">
        <v>777</v>
      </c>
      <c r="AE201" s="843" t="str">
        <f ca="1">IF(OR(Z201="",NOT(ISNUMBER(Z201))),"",LOOKUP(Z201,{0,16,21,26,31,36,41,46,51,56,60,66},{"[0-15]","[16-20]","[21-25]","[26-30]","[31-35]","[36-40]","[41-45]","[46-50]","[51-55]","[56-59]","[60-65]","[66-99]"}))</f>
        <v>[46-50]</v>
      </c>
      <c r="AF201" s="839" t="str">
        <f t="shared" si="10"/>
        <v>0-1 years</v>
      </c>
      <c r="AG201" s="839" t="str">
        <f t="shared" ca="1" si="11"/>
        <v>Within 90 Days</v>
      </c>
    </row>
    <row r="202" spans="1:33" ht="16.5" thickTop="1" thickBot="1" x14ac:dyDescent="0.3">
      <c r="A202" s="839">
        <v>28</v>
      </c>
      <c r="B202" s="830">
        <v>202033</v>
      </c>
      <c r="C202" s="847">
        <v>14145</v>
      </c>
      <c r="D202" s="880"/>
      <c r="E202" s="887">
        <f>VLOOKUP(B202,[1]TQT_MASTER!B:O,13,0)</f>
        <v>46006</v>
      </c>
      <c r="F202" s="834" t="str">
        <f>VLOOKUP(B202,[1]TQT_MASTER!B:O,4,0)</f>
        <v>Senior Engineer, Network Model Management</v>
      </c>
      <c r="G202" s="834" t="str">
        <f>VLOOKUP(B202,[1]TQT_MASTER!B:O,3,0)</f>
        <v>Senior Engineer</v>
      </c>
      <c r="H202" s="834">
        <f>VLOOKUP(B202,[1]TQT_MASTER!B:O,6,0)</f>
        <v>12404</v>
      </c>
      <c r="I202" s="834" t="str">
        <f>VLOOKUP(B202,[1]TQT_MASTER!B:O,5,0)</f>
        <v>Jayaprakash Ponraj</v>
      </c>
      <c r="J202" s="834" t="str">
        <f>VLOOKUP(B202,[1]TQT_MASTER!B:O,7,0)</f>
        <v>TQT - Asset Management</v>
      </c>
      <c r="K202" s="834" t="str">
        <f>VLOOKUP(B202,[1]TQT_MASTER!B:O,8,0)</f>
        <v>TQT - Chief Operating Office</v>
      </c>
      <c r="L202" s="834" t="str">
        <f>VLOOKUP(B202,[1]TQT_MASTER!B:O,9,0)</f>
        <v>TQT - Asset Management</v>
      </c>
      <c r="M202" s="834" t="str">
        <f>VLOOKUP(B202,[1]TQT_MASTER!B:O,10,0)</f>
        <v>TQT - Chief Operating Office</v>
      </c>
      <c r="N202" s="835">
        <f>VLOOKUP(B202,[1]TQT_MASTER!B:O,11,0)</f>
        <v>31049</v>
      </c>
      <c r="O202" s="833">
        <f>VLOOKUP(B202,[1]TQT_MASTER!B:O,14,0)</f>
        <v>46370</v>
      </c>
      <c r="P202" s="842" t="s">
        <v>620</v>
      </c>
      <c r="Q202" s="834" t="s">
        <v>846</v>
      </c>
      <c r="R202" s="842"/>
      <c r="S202" s="842"/>
      <c r="T202" s="839" t="s">
        <v>304</v>
      </c>
      <c r="U202" s="842" t="s">
        <v>333</v>
      </c>
      <c r="V202" s="836">
        <v>46006</v>
      </c>
      <c r="W202" s="836">
        <v>46006</v>
      </c>
      <c r="X202" s="836">
        <v>46265</v>
      </c>
      <c r="Y202" s="882">
        <v>0.71232876712328763</v>
      </c>
      <c r="Z202" s="838">
        <f t="shared" ca="1" si="9"/>
        <v>41</v>
      </c>
      <c r="AA202" s="839" t="s">
        <v>600</v>
      </c>
      <c r="AB202" s="883">
        <v>31888.5</v>
      </c>
      <c r="AC202" s="841">
        <v>46296</v>
      </c>
      <c r="AD202" s="842" t="s">
        <v>777</v>
      </c>
      <c r="AE202" s="843" t="str">
        <f ca="1">IF(OR(Z202="",NOT(ISNUMBER(Z202))),"",LOOKUP(Z202,{0,16,21,26,31,36,41,46,51,56,60,66},{"[0-15]","[16-20]","[21-25]","[26-30]","[31-35]","[36-40]","[41-45]","[46-50]","[51-55]","[56-59]","[60-65]","[66-99]"}))</f>
        <v>[41-45]</v>
      </c>
      <c r="AF202" s="839" t="str">
        <f t="shared" si="10"/>
        <v>0-1 years</v>
      </c>
      <c r="AG202" s="839" t="str">
        <f t="shared" ca="1" si="11"/>
        <v>Within 90 Days</v>
      </c>
    </row>
    <row r="203" spans="1:33" ht="16.5" thickTop="1" thickBot="1" x14ac:dyDescent="0.3">
      <c r="A203" s="839">
        <v>29</v>
      </c>
      <c r="B203" s="830">
        <v>202034</v>
      </c>
      <c r="C203" s="847">
        <v>14174</v>
      </c>
      <c r="D203" s="880"/>
      <c r="E203" s="887">
        <f>VLOOKUP(B203,[1]TQT_MASTER!B:O,13,0)</f>
        <v>46006</v>
      </c>
      <c r="F203" s="834" t="str">
        <f>VLOOKUP(B203,[1]TQT_MASTER!B:O,4,0)</f>
        <v>Associate, Accounts Payable Accounting</v>
      </c>
      <c r="G203" s="834" t="str">
        <f>VLOOKUP(B203,[1]TQT_MASTER!B:O,3,0)</f>
        <v>Associate</v>
      </c>
      <c r="H203" s="834">
        <f>VLOOKUP(B203,[1]TQT_MASTER!B:O,6,0)</f>
        <v>12667</v>
      </c>
      <c r="I203" s="834" t="str">
        <f>VLOOKUP(B203,[1]TQT_MASTER!B:O,5,0)</f>
        <v>Eid ABDULLAH Sidiqi Alhammadi</v>
      </c>
      <c r="J203" s="834" t="str">
        <f>VLOOKUP(B203,[1]TQT_MASTER!B:O,7,0)</f>
        <v>TQT - Financial Operations &amp; Internal Controls</v>
      </c>
      <c r="K203" s="834" t="str">
        <f>VLOOKUP(B203,[1]TQT_MASTER!B:O,8,0)</f>
        <v>TQT - Chief Financial Office</v>
      </c>
      <c r="L203" s="834" t="str">
        <f>VLOOKUP(B203,[1]TQT_MASTER!B:O,9,0)</f>
        <v>Finance - FIN</v>
      </c>
      <c r="M203" s="834" t="str">
        <f>VLOOKUP(B203,[1]TQT_MASTER!B:O,10,0)</f>
        <v>TRANSCO - Financial Operations - FIN</v>
      </c>
      <c r="N203" s="835">
        <f>VLOOKUP(B203,[1]TQT_MASTER!B:O,11,0)</f>
        <v>35364</v>
      </c>
      <c r="O203" s="833">
        <f>VLOOKUP(B203,[1]TQT_MASTER!B:O,14,0)</f>
        <v>46370</v>
      </c>
      <c r="P203" s="842" t="s">
        <v>620</v>
      </c>
      <c r="Q203" s="834" t="s">
        <v>846</v>
      </c>
      <c r="R203" s="842"/>
      <c r="S203" s="842"/>
      <c r="T203" s="839" t="s">
        <v>304</v>
      </c>
      <c r="U203" s="842" t="s">
        <v>356</v>
      </c>
      <c r="V203" s="836">
        <v>46006</v>
      </c>
      <c r="W203" s="836">
        <v>46006</v>
      </c>
      <c r="X203" s="836">
        <v>46265</v>
      </c>
      <c r="Y203" s="882">
        <v>0.71232876712328763</v>
      </c>
      <c r="Z203" s="838">
        <f t="shared" ca="1" si="9"/>
        <v>29</v>
      </c>
      <c r="AA203" s="839" t="s">
        <v>600</v>
      </c>
      <c r="AB203" s="883">
        <v>21388.5</v>
      </c>
      <c r="AC203" s="841">
        <v>46296</v>
      </c>
      <c r="AD203" s="842" t="s">
        <v>777</v>
      </c>
      <c r="AE203" s="843" t="str">
        <f ca="1">IF(OR(Z203="",NOT(ISNUMBER(Z203))),"",LOOKUP(Z203,{0,16,21,26,31,36,41,46,51,56,60,66},{"[0-15]","[16-20]","[21-25]","[26-30]","[31-35]","[36-40]","[41-45]","[46-50]","[51-55]","[56-59]","[60-65]","[66-99]"}))</f>
        <v>[26-30]</v>
      </c>
      <c r="AF203" s="839" t="str">
        <f t="shared" si="10"/>
        <v>0-1 years</v>
      </c>
      <c r="AG203" s="839" t="str">
        <f t="shared" ca="1" si="11"/>
        <v>Within 90 Days</v>
      </c>
    </row>
    <row r="204" spans="1:33" ht="16.5" thickTop="1" thickBot="1" x14ac:dyDescent="0.3">
      <c r="A204" s="839">
        <v>30</v>
      </c>
      <c r="B204" s="830">
        <v>202315</v>
      </c>
      <c r="C204" s="847">
        <v>14335</v>
      </c>
      <c r="D204" s="880"/>
      <c r="E204" s="887">
        <f>VLOOKUP(B204,[1]TQT_MASTER!B:O,13,0)</f>
        <v>46055</v>
      </c>
      <c r="F204" s="834" t="str">
        <f>VLOOKUP(B204,[1]TQT_MASTER!B:O,4,0)</f>
        <v>Officer, Communications</v>
      </c>
      <c r="G204" s="834" t="str">
        <f>VLOOKUP(B204,[1]TQT_MASTER!B:O,3,0)</f>
        <v>Officer</v>
      </c>
      <c r="H204" s="834">
        <f>VLOOKUP(B204,[1]TQT_MASTER!B:O,6,0)</f>
        <v>15077</v>
      </c>
      <c r="I204" s="834" t="str">
        <f>VLOOKUP(B204,[1]TQT_MASTER!B:O,5,0)</f>
        <v>Bahaa Khalil Omran</v>
      </c>
      <c r="J204" s="834" t="str">
        <f>VLOOKUP(B204,[1]TQT_MASTER!B:O,7,0)</f>
        <v>TQT - External Communications</v>
      </c>
      <c r="K204" s="834" t="str">
        <f>VLOOKUP(B204,[1]TQT_MASTER!B:O,8,0)</f>
        <v>TQT - Chief Corporate Services Office</v>
      </c>
      <c r="L204" s="834" t="str">
        <f>VLOOKUP(B204,[1]TQT_MASTER!B:O,9,0)</f>
        <v>Human Resources - HRD</v>
      </c>
      <c r="M204" s="834" t="str">
        <f>VLOOKUP(B204,[1]TQT_MASTER!B:O,10,0)</f>
        <v>TRANSCO - External Communications - HRD</v>
      </c>
      <c r="N204" s="835">
        <f>VLOOKUP(B204,[1]TQT_MASTER!B:O,11,0)</f>
        <v>34516</v>
      </c>
      <c r="O204" s="833">
        <f>VLOOKUP(B204,[1]TQT_MASTER!B:O,14,0)</f>
        <v>46389</v>
      </c>
      <c r="P204" s="842" t="s">
        <v>611</v>
      </c>
      <c r="Q204" s="834" t="s">
        <v>846</v>
      </c>
      <c r="R204" s="842" t="s">
        <v>612</v>
      </c>
      <c r="S204" s="842" t="s">
        <v>616</v>
      </c>
      <c r="T204" s="839"/>
      <c r="U204" s="842" t="s">
        <v>309</v>
      </c>
      <c r="V204" s="836">
        <v>46055</v>
      </c>
      <c r="W204" s="836">
        <v>46055</v>
      </c>
      <c r="X204" s="836">
        <v>46265</v>
      </c>
      <c r="Y204" s="882">
        <v>0.57808219178082187</v>
      </c>
      <c r="Z204" s="838">
        <f t="shared" ca="1" si="9"/>
        <v>32</v>
      </c>
      <c r="AA204" s="839" t="s">
        <v>600</v>
      </c>
      <c r="AB204" s="883">
        <v>16138.5</v>
      </c>
      <c r="AC204" s="841">
        <v>46296</v>
      </c>
      <c r="AD204" s="842" t="s">
        <v>777</v>
      </c>
      <c r="AE204" s="843" t="str">
        <f ca="1">IF(OR(Z204="",NOT(ISNUMBER(Z204))),"",LOOKUP(Z204,{0,16,21,26,31,36,41,46,51,56,60,66},{"[0-15]","[16-20]","[21-25]","[26-30]","[31-35]","[36-40]","[41-45]","[46-50]","[51-55]","[56-59]","[60-65]","[66-99]"}))</f>
        <v>[31-35]</v>
      </c>
      <c r="AF204" s="839" t="str">
        <f t="shared" si="10"/>
        <v>0-1 years</v>
      </c>
      <c r="AG204" s="839" t="str">
        <f t="shared" ca="1" si="11"/>
        <v>Over 90 Days</v>
      </c>
    </row>
    <row r="205" spans="1:33" ht="16.5" thickTop="1" thickBot="1" x14ac:dyDescent="0.3">
      <c r="A205" s="839">
        <v>31</v>
      </c>
      <c r="B205" s="830">
        <v>202372</v>
      </c>
      <c r="C205" s="831">
        <v>202372</v>
      </c>
      <c r="D205" s="880"/>
      <c r="E205" s="887">
        <f>VLOOKUP(B205,[1]TQT_MASTER!B:O,13,0)</f>
        <v>46083</v>
      </c>
      <c r="F205" s="834" t="str">
        <f>VLOOKUP(B205,[1]TQT_MASTER!B:O,4,0)</f>
        <v>Associate, Graphic Design</v>
      </c>
      <c r="G205" s="834" t="str">
        <f>VLOOKUP(B205,[1]TQT_MASTER!B:O,3,0)</f>
        <v>Associate</v>
      </c>
      <c r="H205" s="834">
        <f>VLOOKUP(B205,[1]TQT_MASTER!B:O,6,0)</f>
        <v>15077</v>
      </c>
      <c r="I205" s="834" t="str">
        <f>VLOOKUP(B205,[1]TQT_MASTER!B:O,5,0)</f>
        <v>Bahaa Khalil Omran</v>
      </c>
      <c r="J205" s="834" t="str">
        <f>VLOOKUP(B205,[1]TQT_MASTER!B:O,7,0)</f>
        <v>TQT - Corporate Communications</v>
      </c>
      <c r="K205" s="834" t="str">
        <f>VLOOKUP(B205,[1]TQT_MASTER!B:O,8,0)</f>
        <v>TQT - Chief Corporate Services Office</v>
      </c>
      <c r="L205" s="834" t="str">
        <f>VLOOKUP(B205,[1]TQT_MASTER!B:O,9,0)</f>
        <v>Human Resources - HRD</v>
      </c>
      <c r="M205" s="834" t="str">
        <f>VLOOKUP(B205,[1]TQT_MASTER!B:O,10,0)</f>
        <v>Corporate Communications</v>
      </c>
      <c r="N205" s="835">
        <f>VLOOKUP(B205,[1]TQT_MASTER!B:O,11,0)</f>
        <v>35936</v>
      </c>
      <c r="O205" s="833">
        <f>VLOOKUP(B205,[1]TQT_MASTER!B:O,14,0)</f>
        <v>46447</v>
      </c>
      <c r="P205" s="842" t="s">
        <v>611</v>
      </c>
      <c r="Q205" s="834" t="s">
        <v>846</v>
      </c>
      <c r="R205" s="842" t="s">
        <v>612</v>
      </c>
      <c r="S205" s="842" t="s">
        <v>616</v>
      </c>
      <c r="T205" s="839"/>
      <c r="U205" s="842" t="s">
        <v>356</v>
      </c>
      <c r="V205" s="836">
        <v>46083</v>
      </c>
      <c r="W205" s="836">
        <v>46083</v>
      </c>
      <c r="X205" s="836">
        <v>46265</v>
      </c>
      <c r="Y205" s="882">
        <v>0.50136986301369868</v>
      </c>
      <c r="Z205" s="838">
        <f t="shared" ca="1" si="9"/>
        <v>28</v>
      </c>
      <c r="AA205" s="839" t="s">
        <v>600</v>
      </c>
      <c r="AB205" s="883">
        <v>16138.5</v>
      </c>
      <c r="AC205" s="841">
        <v>46296</v>
      </c>
      <c r="AD205" s="842" t="s">
        <v>777</v>
      </c>
      <c r="AE205" s="843" t="str">
        <f ca="1">IF(OR(Z205="",NOT(ISNUMBER(Z205))),"",LOOKUP(Z205,{0,16,21,26,31,36,41,46,51,56,60,66},{"[0-15]","[16-20]","[21-25]","[26-30]","[31-35]","[36-40]","[41-45]","[46-50]","[51-55]","[56-59]","[60-65]","[66-99]"}))</f>
        <v>[26-30]</v>
      </c>
      <c r="AF205" s="839" t="str">
        <f t="shared" si="10"/>
        <v>0-1 years</v>
      </c>
      <c r="AG205" s="839" t="str">
        <f t="shared" ca="1" si="11"/>
        <v>Over 90 Days</v>
      </c>
    </row>
    <row r="206" spans="1:33" ht="16.5" thickTop="1" thickBot="1" x14ac:dyDescent="0.3">
      <c r="A206" s="839">
        <v>32</v>
      </c>
      <c r="B206" s="830">
        <v>202645</v>
      </c>
      <c r="C206" s="831">
        <v>202645</v>
      </c>
      <c r="D206" s="880"/>
      <c r="E206" s="887">
        <f>VLOOKUP(B206,[1]TQT_MASTER!B:O,13,0)</f>
        <v>46103</v>
      </c>
      <c r="F206" s="834" t="str">
        <f>VLOOKUP(B206,[1]TQT_MASTER!B:O,4,0)</f>
        <v>Engineer, Contract</v>
      </c>
      <c r="G206" s="834" t="str">
        <f>VLOOKUP(B206,[1]TQT_MASTER!B:O,3,0)</f>
        <v>Engineer</v>
      </c>
      <c r="H206" s="834">
        <f>VLOOKUP(B206,[1]TQT_MASTER!B:O,6,0)</f>
        <v>12214</v>
      </c>
      <c r="I206" s="834" t="str">
        <f>VLOOKUP(B206,[1]TQT_MASTER!B:O,5,0)</f>
        <v>Mahmood Abdulmunaim Saed</v>
      </c>
      <c r="J206" s="834" t="str">
        <f>VLOOKUP(B206,[1]TQT_MASTER!B:O,7,0)</f>
        <v>TQT - Supply Chain</v>
      </c>
      <c r="K206" s="834" t="str">
        <f>VLOOKUP(B206,[1]TQT_MASTER!B:O,8,0)</f>
        <v>TQT - Chief Financial Office</v>
      </c>
      <c r="L206" s="834" t="str">
        <f>VLOOKUP(B206,[1]TQT_MASTER!B:O,9,0)</f>
        <v>TQT - Supply Chain</v>
      </c>
      <c r="M206" s="834" t="e">
        <f>VLOOKUP(B206,[1]TQT_MASTER!B:O,10,0)</f>
        <v>#REF!</v>
      </c>
      <c r="N206" s="835">
        <f>VLOOKUP(B206,[1]TQT_MASTER!B:O,11,0)</f>
        <v>32325</v>
      </c>
      <c r="O206" s="833">
        <f>VLOOKUP(B206,[1]TQT_MASTER!B:O,14,0)</f>
        <v>46467</v>
      </c>
      <c r="P206" s="842" t="s">
        <v>620</v>
      </c>
      <c r="Q206" s="834" t="s">
        <v>846</v>
      </c>
      <c r="R206" s="842"/>
      <c r="S206" s="842"/>
      <c r="T206" s="839"/>
      <c r="U206" s="842" t="s">
        <v>333</v>
      </c>
      <c r="V206" s="836">
        <v>46104</v>
      </c>
      <c r="W206" s="836">
        <v>46104</v>
      </c>
      <c r="X206" s="836">
        <v>46265</v>
      </c>
      <c r="Y206" s="882">
        <v>0.44383561643835617</v>
      </c>
      <c r="Z206" s="838">
        <f t="shared" ca="1" si="9"/>
        <v>38</v>
      </c>
      <c r="AA206" s="839" t="s">
        <v>600</v>
      </c>
      <c r="AB206" s="883">
        <v>35038.5</v>
      </c>
      <c r="AC206" s="841">
        <v>46296</v>
      </c>
      <c r="AD206" s="842" t="s">
        <v>777</v>
      </c>
      <c r="AE206" s="843" t="str">
        <f ca="1">IF(OR(Z206="",NOT(ISNUMBER(Z206))),"",LOOKUP(Z206,{0,16,21,26,31,36,41,46,51,56,60,66},{"[0-15]","[16-20]","[21-25]","[26-30]","[31-35]","[36-40]","[41-45]","[46-50]","[51-55]","[56-59]","[60-65]","[66-99]"}))</f>
        <v>[36-40]</v>
      </c>
      <c r="AF206" s="839" t="str">
        <f t="shared" si="10"/>
        <v>0-1 years</v>
      </c>
      <c r="AG206" s="839" t="str">
        <f t="shared" ca="1" si="11"/>
        <v>Over 90 Days</v>
      </c>
    </row>
    <row r="207" spans="1:33" ht="16.5" thickTop="1" thickBot="1" x14ac:dyDescent="0.3">
      <c r="A207" s="839">
        <v>33</v>
      </c>
      <c r="B207" s="830">
        <v>203053</v>
      </c>
      <c r="C207" s="831">
        <v>203053</v>
      </c>
      <c r="D207" s="880"/>
      <c r="E207" s="887">
        <f>VLOOKUP(B207,[1]TQT_MASTER!B:O,13,0)</f>
        <v>46149</v>
      </c>
      <c r="F207" s="834" t="str">
        <f>VLOOKUP(B207,[1]TQT_MASTER!B:O,4,0)</f>
        <v>Sr Associate HR Projects</v>
      </c>
      <c r="G207" s="834" t="str">
        <f>VLOOKUP(B207,[1]TQT_MASTER!B:O,3,0)</f>
        <v>Sr Associate</v>
      </c>
      <c r="H207" s="834" t="e">
        <f>VLOOKUP(B207,[1]TQT_MASTER!B:O,6,0)</f>
        <v>#REF!</v>
      </c>
      <c r="I207" s="834" t="str">
        <f>VLOOKUP(B207,[1]TQT_MASTER!B:O,5,0)</f>
        <v>Bader Alhammadi</v>
      </c>
      <c r="J207" s="834" t="e">
        <f>VLOOKUP(B207,[1]TQT_MASTER!B:O,7,0)</f>
        <v>#REF!</v>
      </c>
      <c r="K207" s="834" t="str">
        <f>VLOOKUP(B207,[1]TQT_MASTER!B:O,8,0)</f>
        <v>TQT - Chief Corporate Services Office</v>
      </c>
      <c r="L207" s="834" t="str">
        <f>VLOOKUP(B207,[1]TQT_MASTER!B:O,9,0)</f>
        <v>Human Resources - HRD</v>
      </c>
      <c r="M207" s="834" t="e">
        <f>VLOOKUP(B207,[1]TQT_MASTER!B:O,10,0)</f>
        <v>#REF!</v>
      </c>
      <c r="N207" s="835">
        <f>VLOOKUP(B207,[1]TQT_MASTER!B:O,11,0)</f>
        <v>31815</v>
      </c>
      <c r="O207" s="833">
        <f>VLOOKUP(B207,[1]TQT_MASTER!B:O,14,0)</f>
        <v>46513</v>
      </c>
      <c r="P207" s="834" t="s">
        <v>620</v>
      </c>
      <c r="Q207" s="834" t="s">
        <v>846</v>
      </c>
      <c r="R207" s="842"/>
      <c r="S207" s="842"/>
      <c r="T207" s="839"/>
      <c r="U207" s="842" t="s">
        <v>650</v>
      </c>
      <c r="V207" s="836">
        <v>46155</v>
      </c>
      <c r="W207" s="836"/>
      <c r="X207" s="836">
        <f>EDATE(V207,36)</f>
        <v>47251</v>
      </c>
      <c r="Y207" s="882">
        <v>2.7397260273972603E-3</v>
      </c>
      <c r="Z207" s="838">
        <f t="shared" ca="1" si="9"/>
        <v>39</v>
      </c>
      <c r="AA207" s="839" t="s">
        <v>600</v>
      </c>
      <c r="AB207" s="883">
        <v>37138.5</v>
      </c>
      <c r="AC207" s="841">
        <v>46296</v>
      </c>
      <c r="AD207" s="842" t="s">
        <v>777</v>
      </c>
      <c r="AE207" s="843" t="str">
        <f ca="1">IF(OR(Z207="",NOT(ISNUMBER(Z207))),"",LOOKUP(Z207,{0,16,21,26,31,36,41,46,51,56,60,66},{"[0-15]","[16-20]","[21-25]","[26-30]","[31-35]","[36-40]","[41-45]","[46-50]","[51-55]","[56-59]","[60-65]","[66-99]"}))</f>
        <v>[36-40]</v>
      </c>
      <c r="AF207" s="839" t="str">
        <f t="shared" si="10"/>
        <v>3+ years</v>
      </c>
      <c r="AG207" s="839" t="str">
        <f t="shared" ca="1" si="11"/>
        <v>Over 90 Days</v>
      </c>
    </row>
    <row r="208" spans="1:33" ht="16.5" thickTop="1" thickBot="1" x14ac:dyDescent="0.3">
      <c r="A208" s="839">
        <v>34</v>
      </c>
      <c r="B208" s="830">
        <v>202805</v>
      </c>
      <c r="C208" s="831">
        <v>202805</v>
      </c>
      <c r="D208" s="880"/>
      <c r="E208" s="887">
        <f>VLOOKUP(B208,[1]TQT_MASTER!B:O,13,0)</f>
        <v>46132</v>
      </c>
      <c r="F208" s="834" t="str">
        <f>VLOOKUP(B208,[1]TQT_MASTER!B:O,4,0)</f>
        <v>CEO Advisor</v>
      </c>
      <c r="G208" s="834" t="str">
        <f>VLOOKUP(B208,[1]TQT_MASTER!B:O,3,0)</f>
        <v>Advisor</v>
      </c>
      <c r="H208" s="834">
        <v>12759</v>
      </c>
      <c r="I208" s="834" t="s">
        <v>954</v>
      </c>
      <c r="J208" s="834" t="e">
        <f>VLOOKUP(B208,[1]TQT_MASTER!B:O,7,0)</f>
        <v>#REF!</v>
      </c>
      <c r="K208" s="834" t="str">
        <f>VLOOKUP(B208,[1]TQT_MASTER!B:O,8,0)</f>
        <v>TQT - Chief Executive Office</v>
      </c>
      <c r="L208" s="834" t="e">
        <f>VLOOKUP(B208,[1]TQT_MASTER!B:O,9,0)</f>
        <v>#REF!</v>
      </c>
      <c r="M208" s="834" t="e">
        <f>VLOOKUP(B208,[1]TQT_MASTER!B:O,10,0)</f>
        <v>#REF!</v>
      </c>
      <c r="N208" s="884">
        <v>22892</v>
      </c>
      <c r="O208" s="885">
        <v>46496</v>
      </c>
      <c r="P208" s="834" t="s">
        <v>611</v>
      </c>
      <c r="Q208" s="834" t="s">
        <v>846</v>
      </c>
      <c r="R208" s="842"/>
      <c r="S208" s="842"/>
      <c r="T208" s="839"/>
      <c r="U208" s="842" t="s">
        <v>650</v>
      </c>
      <c r="V208" s="836">
        <v>46132</v>
      </c>
      <c r="W208" s="836"/>
      <c r="X208" s="836">
        <f>EDATE(V208,36)</f>
        <v>47228</v>
      </c>
      <c r="Y208" s="882">
        <v>2.7397260273972603E-3</v>
      </c>
      <c r="Z208" s="838">
        <f t="shared" ca="1" si="9"/>
        <v>64</v>
      </c>
      <c r="AA208" s="839" t="s">
        <v>600</v>
      </c>
      <c r="AB208" s="883">
        <v>40288.5</v>
      </c>
      <c r="AC208" s="841">
        <v>46296</v>
      </c>
      <c r="AD208" s="842" t="s">
        <v>777</v>
      </c>
      <c r="AE208" s="843" t="str">
        <f ca="1">IF(OR(Z208="",NOT(ISNUMBER(Z208))),"",LOOKUP(Z208,{0,16,21,26,31,36,41,46,51,56,60,66},{"[0-15]","[16-20]","[21-25]","[26-30]","[31-35]","[36-40]","[41-45]","[46-50]","[51-55]","[56-59]","[60-65]","[66-99]"}))</f>
        <v>[60-65]</v>
      </c>
      <c r="AF208" s="839" t="str">
        <f t="shared" si="10"/>
        <v>3+ years</v>
      </c>
      <c r="AG208" s="839" t="str">
        <f t="shared" ca="1" si="11"/>
        <v>Over 90 Days</v>
      </c>
    </row>
    <row r="209" spans="1:33" ht="16.5" thickTop="1" thickBot="1" x14ac:dyDescent="0.3">
      <c r="A209" s="886">
        <v>35</v>
      </c>
      <c r="B209" s="851">
        <v>203281</v>
      </c>
      <c r="C209" s="851"/>
      <c r="D209" s="852"/>
      <c r="E209" s="887">
        <f>VLOOKUP(B209,[1]TQT_MASTER!B:O,13,0)</f>
        <v>46244</v>
      </c>
      <c r="F209" s="854" t="str">
        <f>VLOOKUP(B209,[1]TQT_MASTER!B:O,4,0)</f>
        <v>Sr Associate Branding &amp; Internal Communication</v>
      </c>
      <c r="G209" s="854" t="str">
        <f>VLOOKUP(B209,[1]TQT_MASTER!B:O,3,0)</f>
        <v>Sr Associate</v>
      </c>
      <c r="H209" s="854" t="e">
        <f>VLOOKUP(B209,[1]TQT_MASTER!B:O,6,0)</f>
        <v>#REF!</v>
      </c>
      <c r="I209" s="854" t="s">
        <v>955</v>
      </c>
      <c r="J209" s="854" t="e">
        <f>VLOOKUP(B209,[1]TQT_MASTER!B:O,7,0)</f>
        <v>#REF!</v>
      </c>
      <c r="K209" s="854" t="str">
        <f>VLOOKUP(B209,[1]TQT_MASTER!B:O,8,0)</f>
        <v>TQT - Chief Corporate Services Office</v>
      </c>
      <c r="L209" s="854" t="str">
        <f>VLOOKUP(B209,[1]TQT_MASTER!B:O,9,0)</f>
        <v>Human Resources - HRD</v>
      </c>
      <c r="M209" s="854" t="str">
        <f>VLOOKUP(B209,[1]TQT_MASTER!B:O,10,0)</f>
        <v>Corporate Communications</v>
      </c>
      <c r="N209" s="855">
        <v>32051</v>
      </c>
      <c r="O209" s="856">
        <v>46295</v>
      </c>
      <c r="P209" s="854" t="s">
        <v>611</v>
      </c>
      <c r="Q209" s="854" t="s">
        <v>846</v>
      </c>
      <c r="R209" s="857"/>
      <c r="S209" s="857"/>
      <c r="T209" s="858"/>
      <c r="U209" s="854"/>
      <c r="V209" s="859">
        <v>46211</v>
      </c>
      <c r="W209" s="860"/>
      <c r="X209" s="859">
        <v>46295</v>
      </c>
      <c r="Y209" s="861"/>
      <c r="Z209" s="862">
        <f t="shared" ca="1" si="9"/>
        <v>38</v>
      </c>
      <c r="AA209" s="858" t="s">
        <v>600</v>
      </c>
      <c r="AB209" s="863">
        <v>32500</v>
      </c>
      <c r="AC209" s="864">
        <v>46296</v>
      </c>
      <c r="AD209" s="857" t="s">
        <v>777</v>
      </c>
      <c r="AE209" s="843" t="str">
        <f ca="1">IF(OR(Z209="",NOT(ISNUMBER(Z209))),"",LOOKUP(Z209,{0,16,21,26,31,36,41,46,51,56,60,66},{"[0-15]","[16-20]","[21-25]","[26-30]","[31-35]","[36-40]","[41-45]","[46-50]","[51-55]","[56-59]","[60-65]","[66-99]"}))</f>
        <v>[36-40]</v>
      </c>
      <c r="AF209" s="839" t="str">
        <f t="shared" si="10"/>
        <v>0-1 years</v>
      </c>
      <c r="AG209" s="839" t="str">
        <f t="shared" ca="1" si="11"/>
        <v>Within 30 Days</v>
      </c>
    </row>
    <row r="210" spans="1:33" ht="16.5" thickTop="1" thickBot="1" x14ac:dyDescent="0.3">
      <c r="A210" s="875">
        <v>1</v>
      </c>
      <c r="B210" s="866" t="s">
        <v>526</v>
      </c>
      <c r="C210" s="875" t="s">
        <v>300</v>
      </c>
      <c r="D210" s="888"/>
      <c r="E210" s="887">
        <f>VLOOKUP(B210,[1]TQT_MASTER!B:O,13,0)</f>
        <v>44566</v>
      </c>
      <c r="F210" s="870" t="str">
        <f>VLOOKUP(B210,[1]TQT_MASTER!B:O,4,0)</f>
        <v>Engineer, Water Asset Performance</v>
      </c>
      <c r="G210" s="870" t="str">
        <f>VLOOKUP(B210,[1]TQT_MASTER!B:O,3,0)</f>
        <v>Engineer</v>
      </c>
      <c r="H210" s="870">
        <f>VLOOKUP(B210,[1]TQT_MASTER!B:O,6,0)</f>
        <v>200662</v>
      </c>
      <c r="I210" s="870" t="str">
        <f>VLOOKUP(B210,[1]TQT_MASTER!B:O,5,0)</f>
        <v>Benjamin Redwood</v>
      </c>
      <c r="J210" s="870" t="str">
        <f>VLOOKUP(B210,[1]TQT_MASTER!B:O,7,0)</f>
        <v>TQT - Asset Management</v>
      </c>
      <c r="K210" s="870" t="str">
        <f>VLOOKUP(B210,[1]TQT_MASTER!B:O,8,0)</f>
        <v>TQT - Chief Operating Office</v>
      </c>
      <c r="L210" s="870" t="str">
        <f>VLOOKUP(B210,[1]TQT_MASTER!B:O,9,0)</f>
        <v>Asset Management - COO</v>
      </c>
      <c r="M210" s="870" t="str">
        <f>VLOOKUP(B210,[1]TQT_MASTER!B:O,10,0)</f>
        <v>TRANSCO - Water Asset Strategy &amp; Performance - COO</v>
      </c>
      <c r="N210" s="871">
        <f>VLOOKUP(B210,[1]TQT_MASTER!B:O,11,0)</f>
        <v>22312</v>
      </c>
      <c r="O210" s="869">
        <f>VLOOKUP(B210,[1]TQT_MASTER!B:O,14,0)</f>
        <v>46387</v>
      </c>
      <c r="P210" s="878" t="s">
        <v>611</v>
      </c>
      <c r="Q210" s="870" t="s">
        <v>846</v>
      </c>
      <c r="R210" s="878" t="s">
        <v>612</v>
      </c>
      <c r="S210" s="878"/>
      <c r="T210" s="875" t="s">
        <v>304</v>
      </c>
      <c r="U210" s="878" t="s">
        <v>305</v>
      </c>
      <c r="V210" s="872">
        <v>44566</v>
      </c>
      <c r="W210" s="872">
        <v>45170</v>
      </c>
      <c r="X210" s="872">
        <v>46265</v>
      </c>
      <c r="Y210" s="889">
        <v>3.0027397260273974</v>
      </c>
      <c r="Z210" s="874">
        <f t="shared" ca="1" si="9"/>
        <v>65</v>
      </c>
      <c r="AA210" s="875" t="s">
        <v>600</v>
      </c>
      <c r="AB210" s="890">
        <v>33988.5</v>
      </c>
      <c r="AC210" s="877">
        <v>46327</v>
      </c>
      <c r="AD210" s="878" t="s">
        <v>777</v>
      </c>
      <c r="AE210" s="843" t="str">
        <f ca="1">IF(OR(Z210="",NOT(ISNUMBER(Z210))),"",LOOKUP(Z210,{0,16,21,26,31,36,41,46,51,56,60,66},{"[0-15]","[16-20]","[21-25]","[26-30]","[31-35]","[36-40]","[41-45]","[46-50]","[51-55]","[56-59]","[60-65]","[66-99]"}))</f>
        <v>[60-65]</v>
      </c>
      <c r="AF210" s="839" t="str">
        <f t="shared" si="10"/>
        <v>3+ years</v>
      </c>
      <c r="AG210" s="839" t="str">
        <f t="shared" ca="1" si="11"/>
        <v>Over 90 Days</v>
      </c>
    </row>
    <row r="211" spans="1:33" ht="16.5" thickTop="1" thickBot="1" x14ac:dyDescent="0.3">
      <c r="A211" s="839">
        <v>2</v>
      </c>
      <c r="B211" s="830" t="s">
        <v>537</v>
      </c>
      <c r="C211" s="839" t="s">
        <v>306</v>
      </c>
      <c r="D211" s="880"/>
      <c r="E211" s="887">
        <f>VLOOKUP(B211,[1]TQT_MASTER!B:O,13,0)</f>
        <v>44571</v>
      </c>
      <c r="F211" s="834" t="str">
        <f>VLOOKUP(B211,[1]TQT_MASTER!B:O,4,0)</f>
        <v>Technical Advisor</v>
      </c>
      <c r="G211" s="834" t="str">
        <f>VLOOKUP(B211,[1]TQT_MASTER!B:O,3,0)</f>
        <v>Advisor</v>
      </c>
      <c r="H211" s="834">
        <f>VLOOKUP(B211,[1]TQT_MASTER!B:O,6,0)</f>
        <v>10924</v>
      </c>
      <c r="I211" s="834" t="str">
        <f>VLOOKUP(B211,[1]TQT_MASTER!B:O,5,0)</f>
        <v>Bruce</v>
      </c>
      <c r="J211" s="834" t="str">
        <f>VLOOKUP(B211,[1]TQT_MASTER!B:O,7,0)</f>
        <v>TQT - Chief Operating Office</v>
      </c>
      <c r="K211" s="834" t="str">
        <f>VLOOKUP(B211,[1]TQT_MASTER!B:O,8,0)</f>
        <v>TQT - Chief Operating Office</v>
      </c>
      <c r="L211" s="834" t="str">
        <f>VLOOKUP(B211,[1]TQT_MASTER!B:O,9,0)</f>
        <v>Asset Management - COO</v>
      </c>
      <c r="M211" s="834" t="str">
        <f>VLOOKUP(B211,[1]TQT_MASTER!B:O,10,0)</f>
        <v>TRANSCO - Power Asset Management - COO</v>
      </c>
      <c r="N211" s="835">
        <f>VLOOKUP(B211,[1]TQT_MASTER!B:O,11,0)</f>
        <v>21098</v>
      </c>
      <c r="O211" s="833">
        <f>VLOOKUP(B211,[1]TQT_MASTER!B:O,14,0)</f>
        <v>46387</v>
      </c>
      <c r="P211" s="842" t="s">
        <v>611</v>
      </c>
      <c r="Q211" s="834" t="s">
        <v>846</v>
      </c>
      <c r="R211" s="842" t="s">
        <v>612</v>
      </c>
      <c r="S211" s="842" t="s">
        <v>616</v>
      </c>
      <c r="T211" s="839" t="s">
        <v>304</v>
      </c>
      <c r="U211" s="842" t="s">
        <v>309</v>
      </c>
      <c r="V211" s="836">
        <v>44571</v>
      </c>
      <c r="W211" s="836">
        <v>45170</v>
      </c>
      <c r="X211" s="836">
        <v>46265</v>
      </c>
      <c r="Y211" s="882">
        <v>3.0027397260273974</v>
      </c>
      <c r="Z211" s="838">
        <f t="shared" ca="1" si="9"/>
        <v>68</v>
      </c>
      <c r="AA211" s="839" t="s">
        <v>600</v>
      </c>
      <c r="AB211" s="883">
        <v>55116.6</v>
      </c>
      <c r="AC211" s="841">
        <v>46327</v>
      </c>
      <c r="AD211" s="842" t="s">
        <v>777</v>
      </c>
      <c r="AE211" s="843" t="str">
        <f ca="1">IF(OR(Z211="",NOT(ISNUMBER(Z211))),"",LOOKUP(Z211,{0,16,21,26,31,36,41,46,51,56,60,66},{"[0-15]","[16-20]","[21-25]","[26-30]","[31-35]","[36-40]","[41-45]","[46-50]","[51-55]","[56-59]","[60-65]","[66-99]"}))</f>
        <v>[66-99]</v>
      </c>
      <c r="AF211" s="839" t="str">
        <f t="shared" si="10"/>
        <v>3+ years</v>
      </c>
      <c r="AG211" s="839" t="str">
        <f t="shared" ca="1" si="11"/>
        <v>Over 90 Days</v>
      </c>
    </row>
    <row r="212" spans="1:33" ht="16.5" thickTop="1" thickBot="1" x14ac:dyDescent="0.3">
      <c r="A212" s="839">
        <v>3</v>
      </c>
      <c r="B212" s="830" t="s">
        <v>310</v>
      </c>
      <c r="C212" s="839" t="s">
        <v>310</v>
      </c>
      <c r="D212" s="880"/>
      <c r="E212" s="887">
        <v>44571</v>
      </c>
      <c r="F212" s="834" t="s">
        <v>312</v>
      </c>
      <c r="G212" s="834" t="s">
        <v>312</v>
      </c>
      <c r="H212" s="834"/>
      <c r="I212" s="834"/>
      <c r="J212" s="845"/>
      <c r="K212" s="845" t="s">
        <v>905</v>
      </c>
      <c r="L212" s="834"/>
      <c r="M212" s="834"/>
      <c r="N212" s="835">
        <v>20821</v>
      </c>
      <c r="O212" s="833">
        <v>46203</v>
      </c>
      <c r="P212" s="842" t="s">
        <v>611</v>
      </c>
      <c r="Q212" s="834" t="s">
        <v>846</v>
      </c>
      <c r="R212" s="842" t="s">
        <v>612</v>
      </c>
      <c r="S212" s="842"/>
      <c r="T212" s="839" t="s">
        <v>304</v>
      </c>
      <c r="U212" s="842" t="s">
        <v>305</v>
      </c>
      <c r="V212" s="836">
        <v>44571</v>
      </c>
      <c r="W212" s="836">
        <v>46203</v>
      </c>
      <c r="X212" s="836">
        <v>46265</v>
      </c>
      <c r="Y212" s="882">
        <v>3.0027397260273974</v>
      </c>
      <c r="Z212" s="838">
        <f t="shared" ca="1" si="9"/>
        <v>69</v>
      </c>
      <c r="AA212" s="839" t="s">
        <v>600</v>
      </c>
      <c r="AB212" s="883">
        <v>45390.45</v>
      </c>
      <c r="AC212" s="841">
        <v>46327</v>
      </c>
      <c r="AD212" s="842" t="s">
        <v>928</v>
      </c>
      <c r="AE212" s="843" t="str">
        <f ca="1">IF(OR(Z212="",NOT(ISNUMBER(Z212))),"",LOOKUP(Z212,{0,16,21,26,31,36,41,46,51,56,60,66},{"[0-15]","[16-20]","[21-25]","[26-30]","[31-35]","[36-40]","[41-45]","[46-50]","[51-55]","[56-59]","[60-65]","[66-99]"}))</f>
        <v>[66-99]</v>
      </c>
      <c r="AF212" s="839" t="str">
        <f t="shared" si="10"/>
        <v>3+ years</v>
      </c>
      <c r="AG212" s="839" t="str">
        <f t="shared" ca="1" si="11"/>
        <v>Expired</v>
      </c>
    </row>
    <row r="213" spans="1:33" ht="16.5" thickTop="1" thickBot="1" x14ac:dyDescent="0.3">
      <c r="A213" s="839">
        <v>4</v>
      </c>
      <c r="B213" s="830" t="s">
        <v>527</v>
      </c>
      <c r="C213" s="839" t="s">
        <v>313</v>
      </c>
      <c r="D213" s="880"/>
      <c r="E213" s="887">
        <f>VLOOKUP(B213,[1]TQT_MASTER!B:O,13,0)</f>
        <v>44571</v>
      </c>
      <c r="F213" s="834" t="str">
        <f>VLOOKUP(B213,[1]TQT_MASTER!B:O,4,0)</f>
        <v>Sr. Engineer, Infrastructure Coordination</v>
      </c>
      <c r="G213" s="834" t="str">
        <f>VLOOKUP(B213,[1]TQT_MASTER!B:O,3,0)</f>
        <v>Senior Engineer</v>
      </c>
      <c r="H213" s="834">
        <f>VLOOKUP(B213,[1]TQT_MASTER!B:O,6,0)</f>
        <v>11810</v>
      </c>
      <c r="I213" s="834" t="str">
        <f>VLOOKUP(B213,[1]TQT_MASTER!B:O,5,0)</f>
        <v>YOUSIF ABDUL RAHMAN AHMED MOHAMMED ALMARZOUQI</v>
      </c>
      <c r="J213" s="834" t="str">
        <f>VLOOKUP(B213,[1]TQT_MASTER!B:O,7,0)</f>
        <v>TQT - Asset Management</v>
      </c>
      <c r="K213" s="834" t="str">
        <f>VLOOKUP(B213,[1]TQT_MASTER!B:O,8,0)</f>
        <v>TQT - Chief Operating Office</v>
      </c>
      <c r="L213" s="834" t="str">
        <f>VLOOKUP(B213,[1]TQT_MASTER!B:O,9,0)</f>
        <v>Asset Management - COO</v>
      </c>
      <c r="M213" s="834" t="str">
        <f>VLOOKUP(B213,[1]TQT_MASTER!B:O,10,0)</f>
        <v>TRANSCO - Infrastructure Coordination &amp; Services - COO</v>
      </c>
      <c r="N213" s="835">
        <f>VLOOKUP(B213,[1]TQT_MASTER!B:O,11,0)</f>
        <v>21283</v>
      </c>
      <c r="O213" s="833">
        <f>VLOOKUP(B213,[1]TQT_MASTER!B:O,14,0)</f>
        <v>46387</v>
      </c>
      <c r="P213" s="842" t="s">
        <v>611</v>
      </c>
      <c r="Q213" s="834" t="s">
        <v>846</v>
      </c>
      <c r="R213" s="842" t="s">
        <v>612</v>
      </c>
      <c r="S213" s="842"/>
      <c r="T213" s="839" t="s">
        <v>304</v>
      </c>
      <c r="U213" s="842" t="s">
        <v>316</v>
      </c>
      <c r="V213" s="836">
        <v>44571</v>
      </c>
      <c r="W213" s="836">
        <v>45170</v>
      </c>
      <c r="X213" s="836">
        <v>46265</v>
      </c>
      <c r="Y213" s="882">
        <v>3.0027397260273974</v>
      </c>
      <c r="Z213" s="838">
        <f t="shared" ca="1" si="9"/>
        <v>68</v>
      </c>
      <c r="AA213" s="839" t="s">
        <v>600</v>
      </c>
      <c r="AB213" s="883">
        <v>47355</v>
      </c>
      <c r="AC213" s="841">
        <v>46327</v>
      </c>
      <c r="AD213" s="842" t="s">
        <v>777</v>
      </c>
      <c r="AE213" s="843" t="str">
        <f ca="1">IF(OR(Z213="",NOT(ISNUMBER(Z213))),"",LOOKUP(Z213,{0,16,21,26,31,36,41,46,51,56,60,66},{"[0-15]","[16-20]","[21-25]","[26-30]","[31-35]","[36-40]","[41-45]","[46-50]","[51-55]","[56-59]","[60-65]","[66-99]"}))</f>
        <v>[66-99]</v>
      </c>
      <c r="AF213" s="839" t="str">
        <f t="shared" si="10"/>
        <v>3+ years</v>
      </c>
      <c r="AG213" s="839" t="str">
        <f t="shared" ca="1" si="11"/>
        <v>Over 90 Days</v>
      </c>
    </row>
    <row r="214" spans="1:33" ht="16.5" thickTop="1" thickBot="1" x14ac:dyDescent="0.3">
      <c r="A214" s="839">
        <v>5</v>
      </c>
      <c r="B214" s="830" t="s">
        <v>536</v>
      </c>
      <c r="C214" s="839" t="s">
        <v>317</v>
      </c>
      <c r="D214" s="880"/>
      <c r="E214" s="887">
        <f>VLOOKUP(B214,[1]TQT_MASTER!B:O,13,0)</f>
        <v>44571</v>
      </c>
      <c r="F214" s="834" t="str">
        <f>VLOOKUP(B214,[1]TQT_MASTER!B:O,4,0)</f>
        <v>Sr. Technician, Surveying</v>
      </c>
      <c r="G214" s="834" t="str">
        <f>VLOOKUP(B214,[1]TQT_MASTER!B:O,3,0)</f>
        <v>Senior Technician</v>
      </c>
      <c r="H214" s="834">
        <f>VLOOKUP(B214,[1]TQT_MASTER!B:O,6,0)</f>
        <v>11810</v>
      </c>
      <c r="I214" s="834" t="str">
        <f>VLOOKUP(B214,[1]TQT_MASTER!B:O,5,0)</f>
        <v>YOUSIF ABDUL RAHMAN AHMED MOHAMMED ALMARZOUQI</v>
      </c>
      <c r="J214" s="834" t="str">
        <f>VLOOKUP(B214,[1]TQT_MASTER!B:O,7,0)</f>
        <v>TQT - Asset Management</v>
      </c>
      <c r="K214" s="834" t="str">
        <f>VLOOKUP(B214,[1]TQT_MASTER!B:O,8,0)</f>
        <v>TQT - Chief Operating Office</v>
      </c>
      <c r="L214" s="834" t="str">
        <f>VLOOKUP(B214,[1]TQT_MASTER!B:O,9,0)</f>
        <v>Asset Management - COO</v>
      </c>
      <c r="M214" s="834" t="str">
        <f>VLOOKUP(B214,[1]TQT_MASTER!B:O,10,0)</f>
        <v>TRANSCO - Infrastructure Coordination &amp; Services - COO</v>
      </c>
      <c r="N214" s="835">
        <f>VLOOKUP(B214,[1]TQT_MASTER!B:O,11,0)</f>
        <v>22277</v>
      </c>
      <c r="O214" s="833">
        <f>VLOOKUP(B214,[1]TQT_MASTER!B:O,14,0)</f>
        <v>46387</v>
      </c>
      <c r="P214" s="842" t="s">
        <v>611</v>
      </c>
      <c r="Q214" s="834" t="s">
        <v>846</v>
      </c>
      <c r="R214" s="842" t="s">
        <v>612</v>
      </c>
      <c r="S214" s="842" t="s">
        <v>616</v>
      </c>
      <c r="T214" s="839" t="s">
        <v>304</v>
      </c>
      <c r="U214" s="842" t="s">
        <v>309</v>
      </c>
      <c r="V214" s="836">
        <v>44571</v>
      </c>
      <c r="W214" s="836">
        <v>45170</v>
      </c>
      <c r="X214" s="836">
        <v>46265</v>
      </c>
      <c r="Y214" s="882">
        <v>3.0027397260273974</v>
      </c>
      <c r="Z214" s="838">
        <f t="shared" ca="1" si="9"/>
        <v>65</v>
      </c>
      <c r="AA214" s="839" t="s">
        <v>600</v>
      </c>
      <c r="AB214" s="883">
        <v>21750.75</v>
      </c>
      <c r="AC214" s="841">
        <v>46327</v>
      </c>
      <c r="AD214" s="842" t="s">
        <v>777</v>
      </c>
      <c r="AE214" s="843" t="str">
        <f ca="1">IF(OR(Z214="",NOT(ISNUMBER(Z214))),"",LOOKUP(Z214,{0,16,21,26,31,36,41,46,51,56,60,66},{"[0-15]","[16-20]","[21-25]","[26-30]","[31-35]","[36-40]","[41-45]","[46-50]","[51-55]","[56-59]","[60-65]","[66-99]"}))</f>
        <v>[60-65]</v>
      </c>
      <c r="AF214" s="839" t="str">
        <f t="shared" si="10"/>
        <v>3+ years</v>
      </c>
      <c r="AG214" s="839" t="str">
        <f t="shared" ca="1" si="11"/>
        <v>Over 90 Days</v>
      </c>
    </row>
    <row r="215" spans="1:33" ht="16.5" thickTop="1" thickBot="1" x14ac:dyDescent="0.3">
      <c r="A215" s="839">
        <v>6</v>
      </c>
      <c r="B215" s="830" t="s">
        <v>531</v>
      </c>
      <c r="C215" s="839" t="s">
        <v>323</v>
      </c>
      <c r="D215" s="880"/>
      <c r="E215" s="887">
        <f>VLOOKUP(B215,[1]TQT_MASTER!B:O,13,0)</f>
        <v>44571</v>
      </c>
      <c r="F215" s="834" t="str">
        <f>VLOOKUP(B215,[1]TQT_MASTER!B:O,4,0)</f>
        <v>Sr. Associate, Inventory</v>
      </c>
      <c r="G215" s="834" t="str">
        <f>VLOOKUP(B215,[1]TQT_MASTER!B:O,3,0)</f>
        <v>Senior Associate</v>
      </c>
      <c r="H215" s="834">
        <f>VLOOKUP(B215,[1]TQT_MASTER!B:O,6,0)</f>
        <v>11888</v>
      </c>
      <c r="I215" s="834" t="str">
        <f>VLOOKUP(B215,[1]TQT_MASTER!B:O,5,0)</f>
        <v>MOHAMED ALI MOHAMED A. FAISAL ALSHEHHI</v>
      </c>
      <c r="J215" s="834" t="str">
        <f>VLOOKUP(B215,[1]TQT_MASTER!B:O,7,0)</f>
        <v>TQT - Supply Chain</v>
      </c>
      <c r="K215" s="834" t="str">
        <f>VLOOKUP(B215,[1]TQT_MASTER!B:O,8,0)</f>
        <v>TQT - Chief Financial Office</v>
      </c>
      <c r="L215" s="834" t="str">
        <f>VLOOKUP(B215,[1]TQT_MASTER!B:O,9,0)</f>
        <v>Supply Chain - PSS</v>
      </c>
      <c r="M215" s="834" t="str">
        <f>VLOOKUP(B215,[1]TQT_MASTER!B:O,10,0)</f>
        <v>TRANSCO - Inventory Management - PSS</v>
      </c>
      <c r="N215" s="835">
        <f>VLOOKUP(B215,[1]TQT_MASTER!B:O,11,0)</f>
        <v>24080</v>
      </c>
      <c r="O215" s="833">
        <f>VLOOKUP(B215,[1]TQT_MASTER!B:O,14,0)</f>
        <v>46387</v>
      </c>
      <c r="P215" s="842" t="s">
        <v>611</v>
      </c>
      <c r="Q215" s="834" t="s">
        <v>846</v>
      </c>
      <c r="R215" s="842" t="s">
        <v>612</v>
      </c>
      <c r="S215" s="842" t="s">
        <v>619</v>
      </c>
      <c r="T215" s="839" t="s">
        <v>304</v>
      </c>
      <c r="U215" s="842" t="s">
        <v>305</v>
      </c>
      <c r="V215" s="836">
        <v>44571</v>
      </c>
      <c r="W215" s="836">
        <v>45170</v>
      </c>
      <c r="X215" s="836">
        <v>46265</v>
      </c>
      <c r="Y215" s="882">
        <v>3.0027397260273974</v>
      </c>
      <c r="Z215" s="838">
        <f t="shared" ca="1" si="9"/>
        <v>60</v>
      </c>
      <c r="AA215" s="839" t="s">
        <v>600</v>
      </c>
      <c r="AB215" s="883">
        <v>40461.75</v>
      </c>
      <c r="AC215" s="841">
        <v>46327</v>
      </c>
      <c r="AD215" s="842" t="s">
        <v>777</v>
      </c>
      <c r="AE215" s="843" t="str">
        <f ca="1">IF(OR(Z215="",NOT(ISNUMBER(Z215))),"",LOOKUP(Z215,{0,16,21,26,31,36,41,46,51,56,60,66},{"[0-15]","[16-20]","[21-25]","[26-30]","[31-35]","[36-40]","[41-45]","[46-50]","[51-55]","[56-59]","[60-65]","[66-99]"}))</f>
        <v>[60-65]</v>
      </c>
      <c r="AF215" s="839" t="str">
        <f t="shared" si="10"/>
        <v>3+ years</v>
      </c>
      <c r="AG215" s="839" t="str">
        <f t="shared" ca="1" si="11"/>
        <v>Over 90 Days</v>
      </c>
    </row>
    <row r="216" spans="1:33" ht="16.5" thickTop="1" thickBot="1" x14ac:dyDescent="0.3">
      <c r="A216" s="839">
        <v>7</v>
      </c>
      <c r="B216" s="830" t="s">
        <v>530</v>
      </c>
      <c r="C216" s="839" t="s">
        <v>326</v>
      </c>
      <c r="D216" s="880"/>
      <c r="E216" s="887">
        <f>VLOOKUP(B216,[1]TQT_MASTER!B:O,13,0)</f>
        <v>44571</v>
      </c>
      <c r="F216" s="834" t="str">
        <f>VLOOKUP(B216,[1]TQT_MASTER!B:O,4,0)</f>
        <v>Clerk, Driver</v>
      </c>
      <c r="G216" s="834" t="str">
        <f>VLOOKUP(B216,[1]TQT_MASTER!B:O,3,0)</f>
        <v>Clerk</v>
      </c>
      <c r="H216" s="834">
        <f>VLOOKUP(B216,[1]TQT_MASTER!B:O,6,0)</f>
        <v>11969</v>
      </c>
      <c r="I216" s="834" t="str">
        <f>VLOOKUP(B216,[1]TQT_MASTER!B:O,5,0)</f>
        <v>AHMED NASSER MOHAMMED NASSER AL SENANI</v>
      </c>
      <c r="J216" s="834" t="str">
        <f>VLOOKUP(B216,[1]TQT_MASTER!B:O,7,0)</f>
        <v>TQT - Support Services</v>
      </c>
      <c r="K216" s="834" t="str">
        <f>VLOOKUP(B216,[1]TQT_MASTER!B:O,8,0)</f>
        <v>TQT - Chief Corporate Services Office</v>
      </c>
      <c r="L216" s="834" t="str">
        <f>VLOOKUP(B216,[1]TQT_MASTER!B:O,9,0)</f>
        <v>Shared Services - PSS</v>
      </c>
      <c r="M216" s="834" t="str">
        <f>VLOOKUP(B216,[1]TQT_MASTER!B:O,10,0)</f>
        <v>TRANSCO - Transport - PSS</v>
      </c>
      <c r="N216" s="835">
        <f>VLOOKUP(B216,[1]TQT_MASTER!B:O,11,0)</f>
        <v>28284</v>
      </c>
      <c r="O216" s="833">
        <f>VLOOKUP(B216,[1]TQT_MASTER!B:O,14,0)</f>
        <v>46387</v>
      </c>
      <c r="P216" s="842" t="s">
        <v>611</v>
      </c>
      <c r="Q216" s="834" t="s">
        <v>846</v>
      </c>
      <c r="R216" s="842" t="s">
        <v>612</v>
      </c>
      <c r="S216" s="842" t="s">
        <v>621</v>
      </c>
      <c r="T216" s="839" t="s">
        <v>304</v>
      </c>
      <c r="U216" s="842" t="s">
        <v>329</v>
      </c>
      <c r="V216" s="836">
        <v>44571</v>
      </c>
      <c r="W216" s="836">
        <v>45170</v>
      </c>
      <c r="X216" s="836">
        <v>46265</v>
      </c>
      <c r="Y216" s="882">
        <v>3.0027397260273974</v>
      </c>
      <c r="Z216" s="838">
        <f t="shared" ca="1" si="9"/>
        <v>49</v>
      </c>
      <c r="AA216" s="839" t="s">
        <v>600</v>
      </c>
      <c r="AB216" s="883">
        <v>5587.7955000000002</v>
      </c>
      <c r="AC216" s="841">
        <v>46327</v>
      </c>
      <c r="AD216" s="842" t="s">
        <v>777</v>
      </c>
      <c r="AE216" s="843" t="str">
        <f ca="1">IF(OR(Z216="",NOT(ISNUMBER(Z216))),"",LOOKUP(Z216,{0,16,21,26,31,36,41,46,51,56,60,66},{"[0-15]","[16-20]","[21-25]","[26-30]","[31-35]","[36-40]","[41-45]","[46-50]","[51-55]","[56-59]","[60-65]","[66-99]"}))</f>
        <v>[46-50]</v>
      </c>
      <c r="AF216" s="839" t="str">
        <f t="shared" si="10"/>
        <v>3+ years</v>
      </c>
      <c r="AG216" s="839" t="str">
        <f t="shared" ca="1" si="11"/>
        <v>Over 90 Days</v>
      </c>
    </row>
    <row r="217" spans="1:33" ht="16.5" thickTop="1" thickBot="1" x14ac:dyDescent="0.3">
      <c r="A217" s="839">
        <v>8</v>
      </c>
      <c r="B217" s="830" t="s">
        <v>524</v>
      </c>
      <c r="C217" s="839" t="s">
        <v>330</v>
      </c>
      <c r="D217" s="880"/>
      <c r="E217" s="887">
        <f>VLOOKUP(B217,[1]TQT_MASTER!B:O,13,0)</f>
        <v>44566</v>
      </c>
      <c r="F217" s="834" t="str">
        <f>VLOOKUP(B217,[1]TQT_MASTER!B:O,4,0)</f>
        <v>Assistant, Management</v>
      </c>
      <c r="G217" s="834" t="str">
        <f>VLOOKUP(B217,[1]TQT_MASTER!B:O,3,0)</f>
        <v>Assistant</v>
      </c>
      <c r="H217" s="834">
        <f>VLOOKUP(B217,[1]TQT_MASTER!B:O,6,0)</f>
        <v>11566</v>
      </c>
      <c r="I217" s="834" t="str">
        <f>VLOOKUP(B217,[1]TQT_MASTER!B:O,5,0)</f>
        <v>PAUL ANDREW ROBERTS</v>
      </c>
      <c r="J217" s="834" t="str">
        <f>VLOOKUP(B217,[1]TQT_MASTER!B:O,7,0)</f>
        <v>TQT - Safety &amp; Risk Management</v>
      </c>
      <c r="K217" s="834" t="str">
        <f>VLOOKUP(B217,[1]TQT_MASTER!B:O,8,0)</f>
        <v>TQT - Chief Executive Office</v>
      </c>
      <c r="L217" s="834" t="str">
        <f>VLOOKUP(B217,[1]TQT_MASTER!B:O,9,0)</f>
        <v>HSEQ</v>
      </c>
      <c r="M217" s="834" t="str">
        <f>VLOOKUP(B217,[1]TQT_MASTER!B:O,10,0)</f>
        <v>TRANSCO - HSEQ - SRM</v>
      </c>
      <c r="N217" s="835">
        <f>VLOOKUP(B217,[1]TQT_MASTER!B:O,11,0)</f>
        <v>33248</v>
      </c>
      <c r="O217" s="833">
        <f>VLOOKUP(B217,[1]TQT_MASTER!B:O,14,0)</f>
        <v>46387</v>
      </c>
      <c r="P217" s="842" t="s">
        <v>611</v>
      </c>
      <c r="Q217" s="834" t="s">
        <v>846</v>
      </c>
      <c r="R217" s="842" t="s">
        <v>612</v>
      </c>
      <c r="S217" s="842" t="s">
        <v>621</v>
      </c>
      <c r="T217" s="839" t="s">
        <v>304</v>
      </c>
      <c r="U217" s="842" t="s">
        <v>333</v>
      </c>
      <c r="V217" s="836">
        <v>44566</v>
      </c>
      <c r="W217" s="836">
        <v>45170</v>
      </c>
      <c r="X217" s="836">
        <v>46265</v>
      </c>
      <c r="Y217" s="882">
        <v>3.0027397260273974</v>
      </c>
      <c r="Z217" s="838">
        <f t="shared" ca="1" si="9"/>
        <v>35</v>
      </c>
      <c r="AA217" s="839" t="s">
        <v>600</v>
      </c>
      <c r="AB217" s="883">
        <v>12988.5</v>
      </c>
      <c r="AC217" s="841">
        <v>46327</v>
      </c>
      <c r="AD217" s="842" t="s">
        <v>777</v>
      </c>
      <c r="AE217" s="843" t="str">
        <f ca="1">IF(OR(Z217="",NOT(ISNUMBER(Z217))),"",LOOKUP(Z217,{0,16,21,26,31,36,41,46,51,56,60,66},{"[0-15]","[16-20]","[21-25]","[26-30]","[31-35]","[36-40]","[41-45]","[46-50]","[51-55]","[56-59]","[60-65]","[66-99]"}))</f>
        <v>[31-35]</v>
      </c>
      <c r="AF217" s="839" t="str">
        <f t="shared" si="10"/>
        <v>3+ years</v>
      </c>
      <c r="AG217" s="839" t="str">
        <f t="shared" ca="1" si="11"/>
        <v>Over 90 Days</v>
      </c>
    </row>
    <row r="218" spans="1:33" ht="16.5" thickTop="1" thickBot="1" x14ac:dyDescent="0.3">
      <c r="A218" s="839">
        <v>9</v>
      </c>
      <c r="B218" s="830" t="s">
        <v>529</v>
      </c>
      <c r="C218" s="839" t="s">
        <v>334</v>
      </c>
      <c r="D218" s="880"/>
      <c r="E218" s="887">
        <f>VLOOKUP(B218,[1]TQT_MASTER!B:O,13,0)</f>
        <v>44566</v>
      </c>
      <c r="F218" s="834" t="str">
        <f>VLOOKUP(B218,[1]TQT_MASTER!B:O,4,0)</f>
        <v>Advisor, Technical</v>
      </c>
      <c r="G218" s="834" t="str">
        <f>VLOOKUP(B218,[1]TQT_MASTER!B:O,3,0)</f>
        <v>Advisor</v>
      </c>
      <c r="H218" s="834">
        <f>VLOOKUP(B218,[1]TQT_MASTER!B:O,6,0)</f>
        <v>12759</v>
      </c>
      <c r="I218" s="834" t="str">
        <f>VLOOKUP(B218,[1]TQT_MASTER!B:O,5,0)</f>
        <v>Afif Saif Nasser Harhara Alyafei</v>
      </c>
      <c r="J218" s="834" t="str">
        <f>VLOOKUP(B218,[1]TQT_MASTER!B:O,7,0)</f>
        <v>TQT - Chief Executive Office</v>
      </c>
      <c r="K218" s="834" t="str">
        <f>VLOOKUP(B218,[1]TQT_MASTER!B:O,8,0)</f>
        <v>TQT - Chief Executive Office</v>
      </c>
      <c r="L218" s="834" t="str">
        <f>VLOOKUP(B218,[1]TQT_MASTER!B:O,9,0)</f>
        <v>CEO</v>
      </c>
      <c r="M218" s="834" t="str">
        <f>VLOOKUP(B218,[1]TQT_MASTER!B:O,10,0)</f>
        <v>TRANSCO - CEO</v>
      </c>
      <c r="N218" s="835">
        <f>VLOOKUP(B218,[1]TQT_MASTER!B:O,11,0)</f>
        <v>24289</v>
      </c>
      <c r="O218" s="833">
        <f>VLOOKUP(B218,[1]TQT_MASTER!B:O,14,0)</f>
        <v>46387</v>
      </c>
      <c r="P218" s="842" t="s">
        <v>620</v>
      </c>
      <c r="Q218" s="834" t="s">
        <v>846</v>
      </c>
      <c r="R218" s="842"/>
      <c r="S218" s="842"/>
      <c r="T218" s="839" t="s">
        <v>336</v>
      </c>
      <c r="U218" s="842" t="s">
        <v>337</v>
      </c>
      <c r="V218" s="836">
        <v>44566</v>
      </c>
      <c r="W218" s="836">
        <v>45170</v>
      </c>
      <c r="X218" s="836">
        <v>46265</v>
      </c>
      <c r="Y218" s="882">
        <v>3.0027397260273974</v>
      </c>
      <c r="Z218" s="838">
        <f t="shared" ca="1" si="9"/>
        <v>60</v>
      </c>
      <c r="AA218" s="839" t="s">
        <v>600</v>
      </c>
      <c r="AB218" s="883">
        <v>69688.5</v>
      </c>
      <c r="AC218" s="841">
        <v>46327</v>
      </c>
      <c r="AD218" s="842" t="s">
        <v>777</v>
      </c>
      <c r="AE218" s="843" t="str">
        <f ca="1">IF(OR(Z218="",NOT(ISNUMBER(Z218))),"",LOOKUP(Z218,{0,16,21,26,31,36,41,46,51,56,60,66},{"[0-15]","[16-20]","[21-25]","[26-30]","[31-35]","[36-40]","[41-45]","[46-50]","[51-55]","[56-59]","[60-65]","[66-99]"}))</f>
        <v>[60-65]</v>
      </c>
      <c r="AF218" s="839" t="str">
        <f t="shared" si="10"/>
        <v>3+ years</v>
      </c>
      <c r="AG218" s="839" t="str">
        <f t="shared" ca="1" si="11"/>
        <v>Over 90 Days</v>
      </c>
    </row>
    <row r="219" spans="1:33" ht="16.5" thickTop="1" thickBot="1" x14ac:dyDescent="0.3">
      <c r="A219" s="839">
        <v>10</v>
      </c>
      <c r="B219" s="830" t="s">
        <v>523</v>
      </c>
      <c r="C219" s="839" t="s">
        <v>338</v>
      </c>
      <c r="D219" s="880"/>
      <c r="E219" s="887">
        <f>VLOOKUP(B219,[1]TQT_MASTER!B:O,13,0)</f>
        <v>44571</v>
      </c>
      <c r="F219" s="834" t="str">
        <f>VLOOKUP(B219,[1]TQT_MASTER!B:O,4,0)</f>
        <v>Clerk, Stores</v>
      </c>
      <c r="G219" s="834" t="str">
        <f>VLOOKUP(B219,[1]TQT_MASTER!B:O,3,0)</f>
        <v>Clerk</v>
      </c>
      <c r="H219" s="834">
        <f>VLOOKUP(B219,[1]TQT_MASTER!B:O,6,0)</f>
        <v>12667</v>
      </c>
      <c r="I219" s="834" t="str">
        <f>VLOOKUP(B219,[1]TQT_MASTER!B:O,5,0)</f>
        <v>Eid Abdulla Sidiqi Alhammadi</v>
      </c>
      <c r="J219" s="834" t="str">
        <f>VLOOKUP(B219,[1]TQT_MASTER!B:O,7,0)</f>
        <v>TQT - Financial Operations &amp; Internal Controls</v>
      </c>
      <c r="K219" s="834" t="str">
        <f>VLOOKUP(B219,[1]TQT_MASTER!B:O,8,0)</f>
        <v>TQT - Chief Financial Office</v>
      </c>
      <c r="L219" s="834" t="str">
        <f>VLOOKUP(B219,[1]TQT_MASTER!B:O,9,0)</f>
        <v>Finance - FIN</v>
      </c>
      <c r="M219" s="834" t="str">
        <f>VLOOKUP(B219,[1]TQT_MASTER!B:O,10,0)</f>
        <v>TRANSCO - Financial Operations - FIN</v>
      </c>
      <c r="N219" s="835">
        <f>VLOOKUP(B219,[1]TQT_MASTER!B:O,11,0)</f>
        <v>26910</v>
      </c>
      <c r="O219" s="833">
        <f>VLOOKUP(B219,[1]TQT_MASTER!B:O,14,0)</f>
        <v>46387</v>
      </c>
      <c r="P219" s="842" t="s">
        <v>620</v>
      </c>
      <c r="Q219" s="834" t="s">
        <v>846</v>
      </c>
      <c r="R219" s="842"/>
      <c r="S219" s="842"/>
      <c r="T219" s="839" t="s">
        <v>304</v>
      </c>
      <c r="U219" s="842" t="s">
        <v>305</v>
      </c>
      <c r="V219" s="836">
        <v>44571</v>
      </c>
      <c r="W219" s="836">
        <v>45170</v>
      </c>
      <c r="X219" s="836">
        <v>46265</v>
      </c>
      <c r="Y219" s="882">
        <v>3.0027397260273974</v>
      </c>
      <c r="Z219" s="838">
        <f t="shared" ca="1" si="9"/>
        <v>53</v>
      </c>
      <c r="AA219" s="839" t="s">
        <v>600</v>
      </c>
      <c r="AB219" s="883">
        <v>6688.5</v>
      </c>
      <c r="AC219" s="841">
        <v>46327</v>
      </c>
      <c r="AD219" s="842" t="s">
        <v>777</v>
      </c>
      <c r="AE219" s="843" t="str">
        <f ca="1">IF(OR(Z219="",NOT(ISNUMBER(Z219))),"",LOOKUP(Z219,{0,16,21,26,31,36,41,46,51,56,60,66},{"[0-15]","[16-20]","[21-25]","[26-30]","[31-35]","[36-40]","[41-45]","[46-50]","[51-55]","[56-59]","[60-65]","[66-99]"}))</f>
        <v>[51-55]</v>
      </c>
      <c r="AF219" s="839" t="str">
        <f t="shared" si="10"/>
        <v>3+ years</v>
      </c>
      <c r="AG219" s="839" t="str">
        <f t="shared" ca="1" si="11"/>
        <v>Over 90 Days</v>
      </c>
    </row>
    <row r="220" spans="1:33" ht="16.5" thickTop="1" thickBot="1" x14ac:dyDescent="0.3">
      <c r="A220" s="839">
        <v>11</v>
      </c>
      <c r="B220" s="830" t="s">
        <v>522</v>
      </c>
      <c r="C220" s="839" t="s">
        <v>341</v>
      </c>
      <c r="D220" s="880"/>
      <c r="E220" s="887">
        <f>VLOOKUP(B220,[1]TQT_MASTER!B:O,13,0)</f>
        <v>44571</v>
      </c>
      <c r="F220" s="834" t="str">
        <f>VLOOKUP(B220,[1]TQT_MASTER!B:O,4,0)</f>
        <v>Associate, Accounts Payable Accounting</v>
      </c>
      <c r="G220" s="834" t="str">
        <f>VLOOKUP(B220,[1]TQT_MASTER!B:O,3,0)</f>
        <v>Associate</v>
      </c>
      <c r="H220" s="834">
        <f>VLOOKUP(B220,[1]TQT_MASTER!B:O,6,0)</f>
        <v>12667</v>
      </c>
      <c r="I220" s="834" t="str">
        <f>VLOOKUP(B220,[1]TQT_MASTER!B:O,5,0)</f>
        <v>Eid Abdulla Sidiqi Alhammadi</v>
      </c>
      <c r="J220" s="834" t="str">
        <f>VLOOKUP(B220,[1]TQT_MASTER!B:O,7,0)</f>
        <v>TQT - Financial Operations &amp; Internal Controls</v>
      </c>
      <c r="K220" s="834" t="str">
        <f>VLOOKUP(B220,[1]TQT_MASTER!B:O,8,0)</f>
        <v>TQT - Chief Financial Office</v>
      </c>
      <c r="L220" s="834" t="str">
        <f>VLOOKUP(B220,[1]TQT_MASTER!B:O,9,0)</f>
        <v>Finance - FIN</v>
      </c>
      <c r="M220" s="834" t="str">
        <f>VLOOKUP(B220,[1]TQT_MASTER!B:O,10,0)</f>
        <v>TRANSCO - Financial Operations - FIN</v>
      </c>
      <c r="N220" s="835">
        <f>VLOOKUP(B220,[1]TQT_MASTER!B:O,11,0)</f>
        <v>22996</v>
      </c>
      <c r="O220" s="833">
        <f>VLOOKUP(B220,[1]TQT_MASTER!B:O,14,0)</f>
        <v>46387</v>
      </c>
      <c r="P220" s="842" t="s">
        <v>611</v>
      </c>
      <c r="Q220" s="834" t="s">
        <v>846</v>
      </c>
      <c r="R220" s="842" t="s">
        <v>612</v>
      </c>
      <c r="S220" s="842" t="s">
        <v>616</v>
      </c>
      <c r="T220" s="839" t="s">
        <v>304</v>
      </c>
      <c r="U220" s="842" t="s">
        <v>316</v>
      </c>
      <c r="V220" s="836">
        <v>44571</v>
      </c>
      <c r="W220" s="836">
        <v>45170</v>
      </c>
      <c r="X220" s="836">
        <v>46265</v>
      </c>
      <c r="Y220" s="882">
        <v>3.0027397260273974</v>
      </c>
      <c r="Z220" s="838">
        <f t="shared" ca="1" si="9"/>
        <v>63</v>
      </c>
      <c r="AA220" s="839" t="s">
        <v>600</v>
      </c>
      <c r="AB220" s="883">
        <v>38811.15</v>
      </c>
      <c r="AC220" s="841">
        <v>46327</v>
      </c>
      <c r="AD220" s="842" t="s">
        <v>777</v>
      </c>
      <c r="AE220" s="843" t="str">
        <f ca="1">IF(OR(Z220="",NOT(ISNUMBER(Z220))),"",LOOKUP(Z220,{0,16,21,26,31,36,41,46,51,56,60,66},{"[0-15]","[16-20]","[21-25]","[26-30]","[31-35]","[36-40]","[41-45]","[46-50]","[51-55]","[56-59]","[60-65]","[66-99]"}))</f>
        <v>[60-65]</v>
      </c>
      <c r="AF220" s="839" t="str">
        <f t="shared" si="10"/>
        <v>3+ years</v>
      </c>
      <c r="AG220" s="839" t="str">
        <f t="shared" ca="1" si="11"/>
        <v>Over 90 Days</v>
      </c>
    </row>
    <row r="221" spans="1:33" ht="16.5" thickTop="1" thickBot="1" x14ac:dyDescent="0.3">
      <c r="A221" s="839">
        <v>12</v>
      </c>
      <c r="B221" s="830" t="s">
        <v>528</v>
      </c>
      <c r="C221" s="839" t="s">
        <v>344</v>
      </c>
      <c r="D221" s="880"/>
      <c r="E221" s="887">
        <f>VLOOKUP(B221,[1]TQT_MASTER!B:O,13,0)</f>
        <v>44606</v>
      </c>
      <c r="F221" s="834" t="str">
        <f>VLOOKUP(B221,[1]TQT_MASTER!B:O,4,0)</f>
        <v>Lead, Automation &amp; Digitalization</v>
      </c>
      <c r="G221" s="834" t="str">
        <f>VLOOKUP(B221,[1]TQT_MASTER!B:O,3,0)</f>
        <v>Lead</v>
      </c>
      <c r="H221" s="834">
        <f>VLOOKUP(B221,[1]TQT_MASTER!B:O,6,0)</f>
        <v>11996</v>
      </c>
      <c r="I221" s="834" t="str">
        <f>VLOOKUP(B221,[1]TQT_MASTER!B:O,5,0)</f>
        <v>Ramakrishna Subramanian</v>
      </c>
      <c r="J221" s="834" t="str">
        <f>VLOOKUP(B221,[1]TQT_MASTER!B:O,7,0)</f>
        <v>TQT - Chief Executive Office</v>
      </c>
      <c r="K221" s="834" t="str">
        <f>VLOOKUP(B221,[1]TQT_MASTER!B:O,8,0)</f>
        <v>TQT - Chief Executive Office</v>
      </c>
      <c r="L221" s="834" t="str">
        <f>VLOOKUP(B221,[1]TQT_MASTER!B:O,9,0)</f>
        <v>CEO</v>
      </c>
      <c r="M221" s="834" t="str">
        <f>VLOOKUP(B221,[1]TQT_MASTER!B:O,10,0)</f>
        <v>TRANSCO - Operations - COO</v>
      </c>
      <c r="N221" s="835">
        <f>VLOOKUP(B221,[1]TQT_MASTER!B:O,11,0)</f>
        <v>21847</v>
      </c>
      <c r="O221" s="833">
        <f>VLOOKUP(B221,[1]TQT_MASTER!B:O,14,0)</f>
        <v>46387</v>
      </c>
      <c r="P221" s="842" t="s">
        <v>611</v>
      </c>
      <c r="Q221" s="834" t="s">
        <v>846</v>
      </c>
      <c r="R221" s="842" t="s">
        <v>612</v>
      </c>
      <c r="S221" s="842"/>
      <c r="T221" s="839" t="s">
        <v>304</v>
      </c>
      <c r="U221" s="842" t="s">
        <v>333</v>
      </c>
      <c r="V221" s="836">
        <v>44608</v>
      </c>
      <c r="W221" s="836">
        <v>45170</v>
      </c>
      <c r="X221" s="836">
        <v>46265</v>
      </c>
      <c r="Y221" s="882">
        <v>3.0027397260273974</v>
      </c>
      <c r="Z221" s="838">
        <f t="shared" ca="1" si="9"/>
        <v>66</v>
      </c>
      <c r="AA221" s="839" t="s">
        <v>600</v>
      </c>
      <c r="AB221" s="883">
        <v>45013.5</v>
      </c>
      <c r="AC221" s="841">
        <v>46327</v>
      </c>
      <c r="AD221" s="842" t="s">
        <v>777</v>
      </c>
      <c r="AE221" s="843" t="str">
        <f ca="1">IF(OR(Z221="",NOT(ISNUMBER(Z221))),"",LOOKUP(Z221,{0,16,21,26,31,36,41,46,51,56,60,66},{"[0-15]","[16-20]","[21-25]","[26-30]","[31-35]","[36-40]","[41-45]","[46-50]","[51-55]","[56-59]","[60-65]","[66-99]"}))</f>
        <v>[66-99]</v>
      </c>
      <c r="AF221" s="839" t="str">
        <f t="shared" si="10"/>
        <v>3+ years</v>
      </c>
      <c r="AG221" s="839" t="str">
        <f t="shared" ca="1" si="11"/>
        <v>Over 90 Days</v>
      </c>
    </row>
    <row r="222" spans="1:33" ht="16.5" thickTop="1" thickBot="1" x14ac:dyDescent="0.3">
      <c r="A222" s="839">
        <v>13</v>
      </c>
      <c r="B222" s="830" t="s">
        <v>539</v>
      </c>
      <c r="C222" s="839" t="s">
        <v>347</v>
      </c>
      <c r="D222" s="880"/>
      <c r="E222" s="887">
        <f>VLOOKUP(B222,[1]TQT_MASTER!B:O,13,0)</f>
        <v>44816</v>
      </c>
      <c r="F222" s="834" t="str">
        <f>VLOOKUP(B222,[1]TQT_MASTER!B:O,4,0)</f>
        <v>Engineer, CMMS Data Quality Governance</v>
      </c>
      <c r="G222" s="834" t="str">
        <f>VLOOKUP(B222,[1]TQT_MASTER!B:O,3,0)</f>
        <v>Engineer</v>
      </c>
      <c r="H222" s="834">
        <f>VLOOKUP(B222,[1]TQT_MASTER!B:O,6,0)</f>
        <v>12713</v>
      </c>
      <c r="I222" s="834" t="str">
        <f>VLOOKUP(B222,[1]TQT_MASTER!B:O,5,0)</f>
        <v>Ahmed Mohamed Abdulla ALWahedi</v>
      </c>
      <c r="J222" s="834" t="str">
        <f>VLOOKUP(B222,[1]TQT_MASTER!B:O,7,0)</f>
        <v>TQT - Asset Management</v>
      </c>
      <c r="K222" s="834" t="str">
        <f>VLOOKUP(B222,[1]TQT_MASTER!B:O,8,0)</f>
        <v>TQT - Chief Operating Office</v>
      </c>
      <c r="L222" s="834" t="str">
        <f>VLOOKUP(B222,[1]TQT_MASTER!B:O,9,0)</f>
        <v>Asset Management - COO</v>
      </c>
      <c r="M222" s="834" t="str">
        <f>VLOOKUP(B222,[1]TQT_MASTER!B:O,10,0)</f>
        <v>TRANSCO - Asset Information - COO</v>
      </c>
      <c r="N222" s="835">
        <f>VLOOKUP(B222,[1]TQT_MASTER!B:O,11,0)</f>
        <v>26032</v>
      </c>
      <c r="O222" s="833">
        <f>VLOOKUP(B222,[1]TQT_MASTER!B:O,14,0)</f>
        <v>46578</v>
      </c>
      <c r="P222" s="842" t="s">
        <v>620</v>
      </c>
      <c r="Q222" s="834" t="s">
        <v>846</v>
      </c>
      <c r="R222" s="842"/>
      <c r="S222" s="842"/>
      <c r="T222" s="839" t="s">
        <v>304</v>
      </c>
      <c r="U222" s="842" t="s">
        <v>333</v>
      </c>
      <c r="V222" s="836">
        <v>44816</v>
      </c>
      <c r="W222" s="836">
        <v>45170</v>
      </c>
      <c r="X222" s="836">
        <v>46265</v>
      </c>
      <c r="Y222" s="882">
        <v>3.0027397260273974</v>
      </c>
      <c r="Z222" s="838">
        <f t="shared" ca="1" si="9"/>
        <v>55</v>
      </c>
      <c r="AA222" s="839" t="s">
        <v>600</v>
      </c>
      <c r="AB222" s="883">
        <v>26638.5</v>
      </c>
      <c r="AC222" s="841">
        <v>46327</v>
      </c>
      <c r="AD222" s="842" t="s">
        <v>777</v>
      </c>
      <c r="AE222" s="843" t="str">
        <f ca="1">IF(OR(Z222="",NOT(ISNUMBER(Z222))),"",LOOKUP(Z222,{0,16,21,26,31,36,41,46,51,56,60,66},{"[0-15]","[16-20]","[21-25]","[26-30]","[31-35]","[36-40]","[41-45]","[46-50]","[51-55]","[56-59]","[60-65]","[66-99]"}))</f>
        <v>[51-55]</v>
      </c>
      <c r="AF222" s="839" t="str">
        <f t="shared" si="10"/>
        <v>3+ years</v>
      </c>
      <c r="AG222" s="839" t="str">
        <f t="shared" ca="1" si="11"/>
        <v>Over 90 Days</v>
      </c>
    </row>
    <row r="223" spans="1:33" ht="16.5" thickTop="1" thickBot="1" x14ac:dyDescent="0.3">
      <c r="A223" s="839">
        <v>14</v>
      </c>
      <c r="B223" s="830" t="s">
        <v>541</v>
      </c>
      <c r="C223" s="839" t="s">
        <v>350</v>
      </c>
      <c r="D223" s="880"/>
      <c r="E223" s="887">
        <f>VLOOKUP(B223,[1]TQT_MASTER!B:O,13,0)</f>
        <v>44809</v>
      </c>
      <c r="F223" s="834" t="str">
        <f>VLOOKUP(B223,[1]TQT_MASTER!B:O,4,0)</f>
        <v>Associate, Graphic Design</v>
      </c>
      <c r="G223" s="834" t="str">
        <f>VLOOKUP(B223,[1]TQT_MASTER!B:O,3,0)</f>
        <v>Associate</v>
      </c>
      <c r="H223" s="834" t="e">
        <f>VLOOKUP(B223,[1]TQT_MASTER!B:O,6,0)</f>
        <v>#REF!</v>
      </c>
      <c r="I223" s="834" t="str">
        <f>VLOOKUP(B223,[1]TQT_MASTER!B:O,5,0)</f>
        <v>Hessa Alemadi</v>
      </c>
      <c r="J223" s="834" t="str">
        <f>VLOOKUP(B223,[1]TQT_MASTER!B:O,7,0)</f>
        <v>TQT - External Communications</v>
      </c>
      <c r="K223" s="834" t="str">
        <f>VLOOKUP(B223,[1]TQT_MASTER!B:O,8,0)</f>
        <v>TQT - Chief Corporate Services Office</v>
      </c>
      <c r="L223" s="834" t="str">
        <f>VLOOKUP(B223,[1]TQT_MASTER!B:O,9,0)</f>
        <v>Human Resources - HRD</v>
      </c>
      <c r="M223" s="834" t="str">
        <f>VLOOKUP(B223,[1]TQT_MASTER!B:O,10,0)</f>
        <v>TRANSCO - External Communications - HRD</v>
      </c>
      <c r="N223" s="835">
        <f>VLOOKUP(B223,[1]TQT_MASTER!B:O,11,0)</f>
        <v>32200</v>
      </c>
      <c r="O223" s="833">
        <f>VLOOKUP(B223,[1]TQT_MASTER!B:O,14,0)</f>
        <v>46269</v>
      </c>
      <c r="P223" s="842" t="s">
        <v>611</v>
      </c>
      <c r="Q223" s="834" t="s">
        <v>846</v>
      </c>
      <c r="R223" s="842" t="s">
        <v>612</v>
      </c>
      <c r="S223" s="842"/>
      <c r="T223" s="839" t="s">
        <v>304</v>
      </c>
      <c r="U223" s="842" t="s">
        <v>333</v>
      </c>
      <c r="V223" s="836">
        <v>44809</v>
      </c>
      <c r="W223" s="836">
        <v>45170</v>
      </c>
      <c r="X223" s="836">
        <v>46265</v>
      </c>
      <c r="Y223" s="882">
        <v>3.0027397260273974</v>
      </c>
      <c r="Z223" s="838">
        <f t="shared" ca="1" si="9"/>
        <v>38</v>
      </c>
      <c r="AA223" s="839" t="s">
        <v>600</v>
      </c>
      <c r="AB223" s="883">
        <v>26638.5</v>
      </c>
      <c r="AC223" s="841">
        <v>46327</v>
      </c>
      <c r="AD223" s="842" t="s">
        <v>777</v>
      </c>
      <c r="AE223" s="843" t="str">
        <f ca="1">IF(OR(Z223="",NOT(ISNUMBER(Z223))),"",LOOKUP(Z223,{0,16,21,26,31,36,41,46,51,56,60,66},{"[0-15]","[16-20]","[21-25]","[26-30]","[31-35]","[36-40]","[41-45]","[46-50]","[51-55]","[56-59]","[60-65]","[66-99]"}))</f>
        <v>[36-40]</v>
      </c>
      <c r="AF223" s="839" t="str">
        <f t="shared" si="10"/>
        <v>3+ years</v>
      </c>
      <c r="AG223" s="839" t="str">
        <f t="shared" ca="1" si="11"/>
        <v>Expired</v>
      </c>
    </row>
    <row r="224" spans="1:33" ht="16.5" thickTop="1" thickBot="1" x14ac:dyDescent="0.3">
      <c r="A224" s="839">
        <v>15</v>
      </c>
      <c r="B224" s="830" t="s">
        <v>533</v>
      </c>
      <c r="C224" s="839" t="s">
        <v>353</v>
      </c>
      <c r="D224" s="880"/>
      <c r="E224" s="887">
        <f>VLOOKUP(B224,[1]TQT_MASTER!B:O,13,0)</f>
        <v>44830</v>
      </c>
      <c r="F224" s="834" t="str">
        <f>VLOOKUP(B224,[1]TQT_MASTER!B:O,4,0)</f>
        <v>Associate, General Ledger Accounting</v>
      </c>
      <c r="G224" s="834" t="str">
        <f>VLOOKUP(B224,[1]TQT_MASTER!B:O,3,0)</f>
        <v>Associate</v>
      </c>
      <c r="H224" s="834">
        <f>VLOOKUP(B224,[1]TQT_MASTER!B:O,6,0)</f>
        <v>12959</v>
      </c>
      <c r="I224" s="834" t="str">
        <f>VLOOKUP(B224,[1]TQT_MASTER!B:O,5,0)</f>
        <v>Jasmine Kooner</v>
      </c>
      <c r="J224" s="834" t="str">
        <f>VLOOKUP(B224,[1]TQT_MASTER!B:O,7,0)</f>
        <v>TQT - Financial Control</v>
      </c>
      <c r="K224" s="834" t="str">
        <f>VLOOKUP(B224,[1]TQT_MASTER!B:O,8,0)</f>
        <v>TQT - Chief Financial Office</v>
      </c>
      <c r="L224" s="834" t="str">
        <f>VLOOKUP(B224,[1]TQT_MASTER!B:O,9,0)</f>
        <v>Finance - FIN</v>
      </c>
      <c r="M224" s="834" t="str">
        <f>VLOOKUP(B224,[1]TQT_MASTER!B:O,10,0)</f>
        <v>TRANSCO - Financial Controlling - FIN</v>
      </c>
      <c r="N224" s="835">
        <f>VLOOKUP(B224,[1]TQT_MASTER!B:O,11,0)</f>
        <v>31575</v>
      </c>
      <c r="O224" s="833">
        <f>VLOOKUP(B224,[1]TQT_MASTER!B:O,14,0)</f>
        <v>46471</v>
      </c>
      <c r="P224" s="842" t="s">
        <v>620</v>
      </c>
      <c r="Q224" s="834" t="s">
        <v>846</v>
      </c>
      <c r="R224" s="842"/>
      <c r="S224" s="842"/>
      <c r="T224" s="839" t="s">
        <v>304</v>
      </c>
      <c r="U224" s="842" t="s">
        <v>356</v>
      </c>
      <c r="V224" s="836">
        <v>44831</v>
      </c>
      <c r="W224" s="836">
        <v>45170</v>
      </c>
      <c r="X224" s="836">
        <v>46265</v>
      </c>
      <c r="Y224" s="882">
        <v>3.0027397260273974</v>
      </c>
      <c r="Z224" s="838">
        <f t="shared" ca="1" si="9"/>
        <v>40</v>
      </c>
      <c r="AA224" s="839" t="s">
        <v>600</v>
      </c>
      <c r="AB224" s="883">
        <v>26638.5</v>
      </c>
      <c r="AC224" s="841">
        <v>46327</v>
      </c>
      <c r="AD224" s="842" t="s">
        <v>777</v>
      </c>
      <c r="AE224" s="843" t="str">
        <f ca="1">IF(OR(Z224="",NOT(ISNUMBER(Z224))),"",LOOKUP(Z224,{0,16,21,26,31,36,41,46,51,56,60,66},{"[0-15]","[16-20]","[21-25]","[26-30]","[31-35]","[36-40]","[41-45]","[46-50]","[51-55]","[56-59]","[60-65]","[66-99]"}))</f>
        <v>[36-40]</v>
      </c>
      <c r="AF224" s="839" t="str">
        <f t="shared" si="10"/>
        <v>3+ years</v>
      </c>
      <c r="AG224" s="839" t="str">
        <f t="shared" ca="1" si="11"/>
        <v>Over 90 Days</v>
      </c>
    </row>
    <row r="225" spans="1:33" ht="16.5" thickTop="1" thickBot="1" x14ac:dyDescent="0.3">
      <c r="A225" s="839">
        <v>16</v>
      </c>
      <c r="B225" s="830" t="s">
        <v>532</v>
      </c>
      <c r="C225" s="839" t="s">
        <v>357</v>
      </c>
      <c r="D225" s="880"/>
      <c r="E225" s="887">
        <f>VLOOKUP(B225,[1]TQT_MASTER!B:O,13,0)</f>
        <v>44970</v>
      </c>
      <c r="F225" s="834" t="str">
        <f>VLOOKUP(B225,[1]TQT_MASTER!B:O,4,0)</f>
        <v>Associate, Talent Acquisition</v>
      </c>
      <c r="G225" s="834" t="str">
        <f>VLOOKUP(B225,[1]TQT_MASTER!B:O,3,0)</f>
        <v>Associate</v>
      </c>
      <c r="H225" s="834">
        <f>VLOOKUP(B225,[1]TQT_MASTER!B:O,6,0)</f>
        <v>15131</v>
      </c>
      <c r="I225" s="834" t="str">
        <f>VLOOKUP(B225,[1]TQT_MASTER!B:O,5,0)</f>
        <v>Abdulrahman Mohammed R AlMane</v>
      </c>
      <c r="J225" s="834" t="str">
        <f>VLOOKUP(B225,[1]TQT_MASTER!B:O,7,0)</f>
        <v>TQT - HR Operations</v>
      </c>
      <c r="K225" s="834" t="str">
        <f>VLOOKUP(B225,[1]TQT_MASTER!B:O,8,0)</f>
        <v>TQT - Chief Corporate Services Office</v>
      </c>
      <c r="L225" s="834" t="str">
        <f>VLOOKUP(B225,[1]TQT_MASTER!B:O,9,0)</f>
        <v>Human Resources - HRD</v>
      </c>
      <c r="M225" s="834" t="str">
        <f>VLOOKUP(B225,[1]TQT_MASTER!B:O,10,0)</f>
        <v>TRANSCO - Talent Acquisition - HRD</v>
      </c>
      <c r="N225" s="835">
        <f>VLOOKUP(B225,[1]TQT_MASTER!B:O,11,0)</f>
        <v>31644</v>
      </c>
      <c r="O225" s="833">
        <f>VLOOKUP(B225,[1]TQT_MASTER!B:O,14,0)</f>
        <v>46429</v>
      </c>
      <c r="P225" s="842" t="s">
        <v>620</v>
      </c>
      <c r="Q225" s="834" t="s">
        <v>846</v>
      </c>
      <c r="R225" s="842"/>
      <c r="S225" s="842"/>
      <c r="T225" s="839" t="s">
        <v>304</v>
      </c>
      <c r="U225" s="842" t="s">
        <v>333</v>
      </c>
      <c r="V225" s="836">
        <v>44970</v>
      </c>
      <c r="W225" s="836">
        <v>45170</v>
      </c>
      <c r="X225" s="836">
        <v>46265</v>
      </c>
      <c r="Y225" s="882">
        <v>3.0027397260273974</v>
      </c>
      <c r="Z225" s="838">
        <f t="shared" ca="1" si="9"/>
        <v>40</v>
      </c>
      <c r="AA225" s="839" t="s">
        <v>600</v>
      </c>
      <c r="AB225" s="883">
        <v>21388.5</v>
      </c>
      <c r="AC225" s="841">
        <v>46327</v>
      </c>
      <c r="AD225" s="842" t="s">
        <v>777</v>
      </c>
      <c r="AE225" s="843" t="str">
        <f ca="1">IF(OR(Z225="",NOT(ISNUMBER(Z225))),"",LOOKUP(Z225,{0,16,21,26,31,36,41,46,51,56,60,66},{"[0-15]","[16-20]","[21-25]","[26-30]","[31-35]","[36-40]","[41-45]","[46-50]","[51-55]","[56-59]","[60-65]","[66-99]"}))</f>
        <v>[36-40]</v>
      </c>
      <c r="AF225" s="839" t="str">
        <f t="shared" si="10"/>
        <v>3+ years</v>
      </c>
      <c r="AG225" s="839" t="str">
        <f t="shared" ca="1" si="11"/>
        <v>Over 90 Days</v>
      </c>
    </row>
    <row r="226" spans="1:33" ht="16.5" thickTop="1" thickBot="1" x14ac:dyDescent="0.3">
      <c r="A226" s="839">
        <v>17</v>
      </c>
      <c r="B226" s="830" t="s">
        <v>540</v>
      </c>
      <c r="C226" s="839" t="s">
        <v>360</v>
      </c>
      <c r="D226" s="880"/>
      <c r="E226" s="887">
        <f>VLOOKUP(B226,[1]TQT_MASTER!B:O,13,0)</f>
        <v>45152</v>
      </c>
      <c r="F226" s="834" t="str">
        <f>VLOOKUP(B226,[1]TQT_MASTER!B:O,4,0)</f>
        <v>Executive Assistant, Corporate Services Office</v>
      </c>
      <c r="G226" s="834" t="str">
        <f>VLOOKUP(B226,[1]TQT_MASTER!B:O,3,0)</f>
        <v>Assistant</v>
      </c>
      <c r="H226" s="834">
        <f>VLOOKUP(B226,[1]TQT_MASTER!B:O,6,0)</f>
        <v>12780</v>
      </c>
      <c r="I226" s="834" t="str">
        <f>VLOOKUP(B226,[1]TQT_MASTER!B:O,5,0)</f>
        <v>Bader Ahmed Mohamed Saqer Al Hammadi</v>
      </c>
      <c r="J226" s="834" t="str">
        <f>VLOOKUP(B226,[1]TQT_MASTER!B:O,7,0)</f>
        <v>TQT - Chief Corporate Services Office</v>
      </c>
      <c r="K226" s="834" t="str">
        <f>VLOOKUP(B226,[1]TQT_MASTER!B:O,8,0)</f>
        <v>TQT - Chief Corporate Services Office</v>
      </c>
      <c r="L226" s="834" t="str">
        <f>VLOOKUP(B226,[1]TQT_MASTER!B:O,9,0)</f>
        <v>Human Resources - HRD</v>
      </c>
      <c r="M226" s="834" t="str">
        <f>VLOOKUP(B226,[1]TQT_MASTER!B:O,10,0)</f>
        <v>TRANSCO - Human Resources - HRD</v>
      </c>
      <c r="N226" s="835">
        <f>VLOOKUP(B226,[1]TQT_MASTER!B:O,11,0)</f>
        <v>29611</v>
      </c>
      <c r="O226" s="833">
        <f>VLOOKUP(B226,[1]TQT_MASTER!B:O,14,0)</f>
        <v>46248</v>
      </c>
      <c r="P226" s="842" t="s">
        <v>620</v>
      </c>
      <c r="Q226" s="834" t="s">
        <v>846</v>
      </c>
      <c r="R226" s="842"/>
      <c r="S226" s="842"/>
      <c r="T226" s="839" t="s">
        <v>304</v>
      </c>
      <c r="U226" s="842" t="s">
        <v>305</v>
      </c>
      <c r="V226" s="836">
        <v>45152</v>
      </c>
      <c r="W226" s="836">
        <v>45170</v>
      </c>
      <c r="X226" s="836">
        <v>46265</v>
      </c>
      <c r="Y226" s="882">
        <v>3.0027397260273974</v>
      </c>
      <c r="Z226" s="838">
        <f t="shared" ca="1" si="9"/>
        <v>45</v>
      </c>
      <c r="AA226" s="839" t="s">
        <v>600</v>
      </c>
      <c r="AB226" s="883">
        <v>29138.5</v>
      </c>
      <c r="AC226" s="841">
        <v>46327</v>
      </c>
      <c r="AD226" s="842" t="s">
        <v>777</v>
      </c>
      <c r="AE226" s="843" t="str">
        <f ca="1">IF(OR(Z226="",NOT(ISNUMBER(Z226))),"",LOOKUP(Z226,{0,16,21,26,31,36,41,46,51,56,60,66},{"[0-15]","[16-20]","[21-25]","[26-30]","[31-35]","[36-40]","[41-45]","[46-50]","[51-55]","[56-59]","[60-65]","[66-99]"}))</f>
        <v>[41-45]</v>
      </c>
      <c r="AF226" s="839" t="str">
        <f t="shared" si="10"/>
        <v>3+ years</v>
      </c>
      <c r="AG226" s="839" t="str">
        <f t="shared" ca="1" si="11"/>
        <v>Expired</v>
      </c>
    </row>
    <row r="227" spans="1:33" ht="16.5" thickTop="1" thickBot="1" x14ac:dyDescent="0.3">
      <c r="A227" s="839">
        <v>18</v>
      </c>
      <c r="B227" s="830" t="s">
        <v>543</v>
      </c>
      <c r="C227" s="839" t="s">
        <v>363</v>
      </c>
      <c r="D227" s="880"/>
      <c r="E227" s="887">
        <f>VLOOKUP(B227,[1]TQT_MASTER!B:O,13,0)</f>
        <v>45236</v>
      </c>
      <c r="F227" s="834" t="str">
        <f>VLOOKUP(B227,[1]TQT_MASTER!B:O,4,0)</f>
        <v>Associate, Talent Acquisition</v>
      </c>
      <c r="G227" s="834" t="str">
        <f>VLOOKUP(B227,[1]TQT_MASTER!B:O,3,0)</f>
        <v>Associate</v>
      </c>
      <c r="H227" s="834">
        <f>VLOOKUP(B227,[1]TQT_MASTER!B:O,6,0)</f>
        <v>15131</v>
      </c>
      <c r="I227" s="834" t="str">
        <f>VLOOKUP(B227,[1]TQT_MASTER!B:O,5,0)</f>
        <v>Abdulrahman Mohammed R AlMane</v>
      </c>
      <c r="J227" s="834" t="str">
        <f>VLOOKUP(B227,[1]TQT_MASTER!B:O,7,0)</f>
        <v>TQT - HR Operations</v>
      </c>
      <c r="K227" s="834" t="str">
        <f>VLOOKUP(B227,[1]TQT_MASTER!B:O,8,0)</f>
        <v>TQT - Chief Corporate Services Office</v>
      </c>
      <c r="L227" s="834" t="str">
        <f>VLOOKUP(B227,[1]TQT_MASTER!B:O,9,0)</f>
        <v>Human Resources - HRD</v>
      </c>
      <c r="M227" s="834" t="str">
        <f>VLOOKUP(B227,[1]TQT_MASTER!B:O,10,0)</f>
        <v>TRANSCO - Talent Acquisition - HRD</v>
      </c>
      <c r="N227" s="835">
        <f>VLOOKUP(B227,[1]TQT_MASTER!B:O,11,0)</f>
        <v>32450</v>
      </c>
      <c r="O227" s="833">
        <f>VLOOKUP(B227,[1]TQT_MASTER!B:O,14,0)</f>
        <v>46331</v>
      </c>
      <c r="P227" s="842" t="s">
        <v>611</v>
      </c>
      <c r="Q227" s="834" t="s">
        <v>846</v>
      </c>
      <c r="R227" s="842" t="s">
        <v>612</v>
      </c>
      <c r="S227" s="842" t="s">
        <v>616</v>
      </c>
      <c r="T227" s="839" t="s">
        <v>304</v>
      </c>
      <c r="U227" s="842" t="s">
        <v>333</v>
      </c>
      <c r="V227" s="836">
        <v>45236</v>
      </c>
      <c r="W227" s="836">
        <v>45236</v>
      </c>
      <c r="X227" s="836">
        <v>46265</v>
      </c>
      <c r="Y227" s="882">
        <v>2.8219178082191783</v>
      </c>
      <c r="Z227" s="838">
        <f t="shared" ca="1" si="9"/>
        <v>37</v>
      </c>
      <c r="AA227" s="839" t="s">
        <v>600</v>
      </c>
      <c r="AB227" s="883">
        <v>25063.5</v>
      </c>
      <c r="AC227" s="841">
        <v>46327</v>
      </c>
      <c r="AD227" s="842" t="s">
        <v>777</v>
      </c>
      <c r="AE227" s="843" t="str">
        <f ca="1">IF(OR(Z227="",NOT(ISNUMBER(Z227))),"",LOOKUP(Z227,{0,16,21,26,31,36,41,46,51,56,60,66},{"[0-15]","[16-20]","[21-25]","[26-30]","[31-35]","[36-40]","[41-45]","[46-50]","[51-55]","[56-59]","[60-65]","[66-99]"}))</f>
        <v>[36-40]</v>
      </c>
      <c r="AF227" s="839" t="str">
        <f t="shared" si="10"/>
        <v>2-3 years</v>
      </c>
      <c r="AG227" s="839" t="str">
        <f t="shared" ca="1" si="11"/>
        <v>Within 60 Days</v>
      </c>
    </row>
    <row r="228" spans="1:33" ht="16.5" thickTop="1" thickBot="1" x14ac:dyDescent="0.3">
      <c r="A228" s="839">
        <v>19</v>
      </c>
      <c r="B228" s="830" t="s">
        <v>534</v>
      </c>
      <c r="C228" s="839" t="s">
        <v>365</v>
      </c>
      <c r="D228" s="880"/>
      <c r="E228" s="887">
        <f>VLOOKUP(B228,[1]TQT_MASTER!B:O,13,0)</f>
        <v>45411</v>
      </c>
      <c r="F228" s="834" t="str">
        <f>VLOOKUP(B228,[1]TQT_MASTER!B:O,4,0)</f>
        <v>Lead, Projects</v>
      </c>
      <c r="G228" s="834" t="str">
        <f>VLOOKUP(B228,[1]TQT_MASTER!B:O,3,0)</f>
        <v>Lead</v>
      </c>
      <c r="H228" s="834">
        <f>VLOOKUP(B228,[1]TQT_MASTER!B:O,6,0)</f>
        <v>11743</v>
      </c>
      <c r="I228" s="834" t="str">
        <f>VLOOKUP(B228,[1]TQT_MASTER!B:O,5,0)</f>
        <v>MARYAM ABDULLAH EBRAHIM ALGAZ ALALI</v>
      </c>
      <c r="J228" s="834" t="str">
        <f>VLOOKUP(B228,[1]TQT_MASTER!B:O,7,0)</f>
        <v>TQT - Asset Management</v>
      </c>
      <c r="K228" s="834" t="str">
        <f>VLOOKUP(B228,[1]TQT_MASTER!B:O,8,0)</f>
        <v>TQT - Chief Operating Office</v>
      </c>
      <c r="L228" s="834" t="str">
        <f>VLOOKUP(B228,[1]TQT_MASTER!B:O,9,0)</f>
        <v>Asset Management - COO</v>
      </c>
      <c r="M228" s="834" t="str">
        <f>VLOOKUP(B228,[1]TQT_MASTER!B:O,10,0)</f>
        <v>TRANSCO - Asset Management Services - COO</v>
      </c>
      <c r="N228" s="835">
        <f>VLOOKUP(B228,[1]TQT_MASTER!B:O,11,0)</f>
        <v>24421</v>
      </c>
      <c r="O228" s="833">
        <f>VLOOKUP(B228,[1]TQT_MASTER!B:O,14,0)</f>
        <v>46323</v>
      </c>
      <c r="P228" s="842" t="s">
        <v>611</v>
      </c>
      <c r="Q228" s="834" t="s">
        <v>846</v>
      </c>
      <c r="R228" s="842" t="s">
        <v>612</v>
      </c>
      <c r="S228" s="842"/>
      <c r="T228" s="839" t="s">
        <v>304</v>
      </c>
      <c r="U228" s="842" t="s">
        <v>368</v>
      </c>
      <c r="V228" s="836">
        <v>45411</v>
      </c>
      <c r="W228" s="836">
        <v>45411</v>
      </c>
      <c r="X228" s="836">
        <v>46265</v>
      </c>
      <c r="Y228" s="882">
        <v>2.3424657534246576</v>
      </c>
      <c r="Z228" s="838">
        <f t="shared" ca="1" si="9"/>
        <v>59</v>
      </c>
      <c r="AA228" s="839" t="s">
        <v>600</v>
      </c>
      <c r="AB228" s="883">
        <v>68638.5</v>
      </c>
      <c r="AC228" s="841">
        <v>46327</v>
      </c>
      <c r="AD228" s="842" t="s">
        <v>777</v>
      </c>
      <c r="AE228" s="843" t="str">
        <f ca="1">IF(OR(Z228="",NOT(ISNUMBER(Z228))),"",LOOKUP(Z228,{0,16,21,26,31,36,41,46,51,56,60,66},{"[0-15]","[16-20]","[21-25]","[26-30]","[31-35]","[36-40]","[41-45]","[46-50]","[51-55]","[56-59]","[60-65]","[66-99]"}))</f>
        <v>[56-59]</v>
      </c>
      <c r="AF228" s="839" t="str">
        <f t="shared" si="10"/>
        <v>2-3 years</v>
      </c>
      <c r="AG228" s="839" t="str">
        <f t="shared" ca="1" si="11"/>
        <v>Within 60 Days</v>
      </c>
    </row>
    <row r="229" spans="1:33" ht="16.5" thickTop="1" thickBot="1" x14ac:dyDescent="0.3">
      <c r="A229" s="839">
        <v>20</v>
      </c>
      <c r="B229" s="830" t="s">
        <v>535</v>
      </c>
      <c r="C229" s="839" t="s">
        <v>369</v>
      </c>
      <c r="D229" s="880"/>
      <c r="E229" s="887">
        <f>VLOOKUP(B229,[1]TQT_MASTER!B:O,13,0)</f>
        <v>45446</v>
      </c>
      <c r="F229" s="834" t="str">
        <f>VLOOKUP(B229,[1]TQT_MASTER!B:O,4,0)</f>
        <v>Business Partner, Talent Acquisition</v>
      </c>
      <c r="G229" s="834" t="str">
        <f>VLOOKUP(B229,[1]TQT_MASTER!B:O,3,0)</f>
        <v>Business Partner</v>
      </c>
      <c r="H229" s="834">
        <f>VLOOKUP(B229,[1]TQT_MASTER!B:O,6,0)</f>
        <v>15131</v>
      </c>
      <c r="I229" s="834" t="str">
        <f>VLOOKUP(B229,[1]TQT_MASTER!B:O,5,0)</f>
        <v>Abdulrahman Mohammed R AlMane</v>
      </c>
      <c r="J229" s="834" t="str">
        <f>VLOOKUP(B229,[1]TQT_MASTER!B:O,7,0)</f>
        <v>TQT - HR Operations</v>
      </c>
      <c r="K229" s="834" t="str">
        <f>VLOOKUP(B229,[1]TQT_MASTER!B:O,8,0)</f>
        <v>TQT - Chief Corporate Services Office</v>
      </c>
      <c r="L229" s="834" t="str">
        <f>VLOOKUP(B229,[1]TQT_MASTER!B:O,9,0)</f>
        <v>Human Resources - HRD</v>
      </c>
      <c r="M229" s="834" t="str">
        <f>VLOOKUP(B229,[1]TQT_MASTER!B:O,10,0)</f>
        <v>TRANSCO - Talent Acquisition - HRD</v>
      </c>
      <c r="N229" s="835">
        <f>VLOOKUP(B229,[1]TQT_MASTER!B:O,11,0)</f>
        <v>32081</v>
      </c>
      <c r="O229" s="833">
        <f>VLOOKUP(B229,[1]TQT_MASTER!B:O,14,0)</f>
        <v>46549</v>
      </c>
      <c r="P229" s="842" t="s">
        <v>611</v>
      </c>
      <c r="Q229" s="834" t="s">
        <v>846</v>
      </c>
      <c r="R229" s="842"/>
      <c r="S229" s="842" t="s">
        <v>621</v>
      </c>
      <c r="T229" s="839" t="s">
        <v>304</v>
      </c>
      <c r="U229" s="842" t="s">
        <v>333</v>
      </c>
      <c r="V229" s="836">
        <v>45454</v>
      </c>
      <c r="W229" s="836">
        <v>45454</v>
      </c>
      <c r="X229" s="836">
        <v>46265</v>
      </c>
      <c r="Y229" s="882">
        <v>2.2246575342465755</v>
      </c>
      <c r="Z229" s="838">
        <f t="shared" ca="1" si="9"/>
        <v>38</v>
      </c>
      <c r="AA229" s="839" t="s">
        <v>600</v>
      </c>
      <c r="AB229" s="883">
        <v>35038.5</v>
      </c>
      <c r="AC229" s="841">
        <v>46327</v>
      </c>
      <c r="AD229" s="842" t="s">
        <v>777</v>
      </c>
      <c r="AE229" s="843" t="str">
        <f ca="1">IF(OR(Z229="",NOT(ISNUMBER(Z229))),"",LOOKUP(Z229,{0,16,21,26,31,36,41,46,51,56,60,66},{"[0-15]","[16-20]","[21-25]","[26-30]","[31-35]","[36-40]","[41-45]","[46-50]","[51-55]","[56-59]","[60-65]","[66-99]"}))</f>
        <v>[36-40]</v>
      </c>
      <c r="AF229" s="839" t="str">
        <f t="shared" si="10"/>
        <v>2-3 years</v>
      </c>
      <c r="AG229" s="839" t="str">
        <f t="shared" ca="1" si="11"/>
        <v>Over 90 Days</v>
      </c>
    </row>
    <row r="230" spans="1:33" ht="16.5" thickTop="1" thickBot="1" x14ac:dyDescent="0.3">
      <c r="A230" s="839">
        <v>21</v>
      </c>
      <c r="B230" s="830" t="s">
        <v>542</v>
      </c>
      <c r="C230" s="839" t="s">
        <v>372</v>
      </c>
      <c r="D230" s="880"/>
      <c r="E230" s="887">
        <f>VLOOKUP(B230,[1]TQT_MASTER!B:O,13,0)</f>
        <v>45600</v>
      </c>
      <c r="F230" s="834" t="str">
        <f>VLOOKUP(B230,[1]TQT_MASTER!B:O,4,0)</f>
        <v>Lead, Procurement</v>
      </c>
      <c r="G230" s="834" t="str">
        <f>VLOOKUP(B230,[1]TQT_MASTER!B:O,3,0)</f>
        <v>Lead</v>
      </c>
      <c r="H230" s="834">
        <f>VLOOKUP(B230,[1]TQT_MASTER!B:O,6,0)</f>
        <v>12623</v>
      </c>
      <c r="I230" s="834" t="str">
        <f>VLOOKUP(B230,[1]TQT_MASTER!B:O,5,0)</f>
        <v>Alia Al Kaabi</v>
      </c>
      <c r="J230" s="834" t="str">
        <f>VLOOKUP(B230,[1]TQT_MASTER!B:O,7,0)</f>
        <v>TQT - Supply Chain</v>
      </c>
      <c r="K230" s="834" t="str">
        <f>VLOOKUP(B230,[1]TQT_MASTER!B:O,8,0)</f>
        <v>TQT - Chief Financial Office</v>
      </c>
      <c r="L230" s="834" t="str">
        <f>VLOOKUP(B230,[1]TQT_MASTER!B:O,9,0)</f>
        <v>Supply Chain - PSS</v>
      </c>
      <c r="M230" s="834" t="e">
        <f>VLOOKUP(B230,[1]TQT_MASTER!B:O,10,0)</f>
        <v>#REF!</v>
      </c>
      <c r="N230" s="835">
        <f>VLOOKUP(B230,[1]TQT_MASTER!B:O,11,0)</f>
        <v>22302</v>
      </c>
      <c r="O230" s="833">
        <f>VLOOKUP(B230,[1]TQT_MASTER!B:O,14,0)</f>
        <v>46329</v>
      </c>
      <c r="P230" s="842" t="s">
        <v>620</v>
      </c>
      <c r="Q230" s="834" t="s">
        <v>846</v>
      </c>
      <c r="R230" s="842"/>
      <c r="S230" s="842"/>
      <c r="T230" s="839" t="s">
        <v>304</v>
      </c>
      <c r="U230" s="842" t="s">
        <v>333</v>
      </c>
      <c r="V230" s="836">
        <v>45600</v>
      </c>
      <c r="W230" s="836">
        <v>45600</v>
      </c>
      <c r="X230" s="836">
        <v>46265</v>
      </c>
      <c r="Y230" s="882">
        <v>1.8246575342465754</v>
      </c>
      <c r="Z230" s="838">
        <f t="shared" ca="1" si="9"/>
        <v>65</v>
      </c>
      <c r="AA230" s="839" t="s">
        <v>600</v>
      </c>
      <c r="AB230" s="883">
        <v>44488.5</v>
      </c>
      <c r="AC230" s="841">
        <v>46327</v>
      </c>
      <c r="AD230" s="842" t="s">
        <v>777</v>
      </c>
      <c r="AE230" s="843" t="str">
        <f ca="1">IF(OR(Z230="",NOT(ISNUMBER(Z230))),"",LOOKUP(Z230,{0,16,21,26,31,36,41,46,51,56,60,66},{"[0-15]","[16-20]","[21-25]","[26-30]","[31-35]","[36-40]","[41-45]","[46-50]","[51-55]","[56-59]","[60-65]","[66-99]"}))</f>
        <v>[60-65]</v>
      </c>
      <c r="AF230" s="839" t="str">
        <f t="shared" si="10"/>
        <v>1-2 years</v>
      </c>
      <c r="AG230" s="839" t="str">
        <f t="shared" ca="1" si="11"/>
        <v>Within 60 Days</v>
      </c>
    </row>
    <row r="231" spans="1:33" ht="16.5" thickTop="1" thickBot="1" x14ac:dyDescent="0.3">
      <c r="A231" s="839">
        <v>22</v>
      </c>
      <c r="B231" s="830">
        <v>200088</v>
      </c>
      <c r="C231" s="839" t="s">
        <v>378</v>
      </c>
      <c r="D231" s="880"/>
      <c r="E231" s="887">
        <f>VLOOKUP(B231,[1]TQT_MASTER!B:O,13,0)</f>
        <v>45677</v>
      </c>
      <c r="F231" s="834" t="str">
        <f>VLOOKUP(B231,[1]TQT_MASTER!B:O,4,0)</f>
        <v>Advisor, Water Asset</v>
      </c>
      <c r="G231" s="834" t="str">
        <f>VLOOKUP(B231,[1]TQT_MASTER!B:O,3,0)</f>
        <v>Advisor</v>
      </c>
      <c r="H231" s="834">
        <f>VLOOKUP(B231,[1]TQT_MASTER!B:O,6,0)</f>
        <v>12013</v>
      </c>
      <c r="I231" s="834" t="str">
        <f>VLOOKUP(B231,[1]TQT_MASTER!B:O,5,0)</f>
        <v>ABDULLA MOHAMMED AL NUAIMI</v>
      </c>
      <c r="J231" s="834" t="str">
        <f>VLOOKUP(B231,[1]TQT_MASTER!B:O,7,0)</f>
        <v>TQT - Asset Management</v>
      </c>
      <c r="K231" s="834" t="str">
        <f>VLOOKUP(B231,[1]TQT_MASTER!B:O,8,0)</f>
        <v>TQT - Chief Operating Office</v>
      </c>
      <c r="L231" s="834" t="str">
        <f>VLOOKUP(B231,[1]TQT_MASTER!B:O,9,0)</f>
        <v>Asset Management - COO</v>
      </c>
      <c r="M231" s="834" t="str">
        <f>VLOOKUP(B231,[1]TQT_MASTER!B:O,10,0)</f>
        <v>TRANSCO - Water Assets</v>
      </c>
      <c r="N231" s="835">
        <f>VLOOKUP(B231,[1]TQT_MASTER!B:O,11,0)</f>
        <v>22282</v>
      </c>
      <c r="O231" s="833">
        <f>VLOOKUP(B231,[1]TQT_MASTER!B:O,14,0)</f>
        <v>46405</v>
      </c>
      <c r="P231" s="842" t="s">
        <v>611</v>
      </c>
      <c r="Q231" s="834" t="s">
        <v>846</v>
      </c>
      <c r="R231" s="842" t="s">
        <v>612</v>
      </c>
      <c r="S231" s="842" t="s">
        <v>616</v>
      </c>
      <c r="T231" s="839" t="s">
        <v>304</v>
      </c>
      <c r="U231" s="842" t="s">
        <v>309</v>
      </c>
      <c r="V231" s="836">
        <v>45677</v>
      </c>
      <c r="W231" s="836">
        <v>45677</v>
      </c>
      <c r="X231" s="836">
        <v>46265</v>
      </c>
      <c r="Y231" s="882">
        <v>1.6136986301369862</v>
      </c>
      <c r="Z231" s="838">
        <f t="shared" ca="1" si="9"/>
        <v>65</v>
      </c>
      <c r="AA231" s="839" t="s">
        <v>600</v>
      </c>
      <c r="AB231" s="883">
        <v>52888.5</v>
      </c>
      <c r="AC231" s="841">
        <v>46327</v>
      </c>
      <c r="AD231" s="842" t="s">
        <v>777</v>
      </c>
      <c r="AE231" s="843" t="str">
        <f ca="1">IF(OR(Z231="",NOT(ISNUMBER(Z231))),"",LOOKUP(Z231,{0,16,21,26,31,36,41,46,51,56,60,66},{"[0-15]","[16-20]","[21-25]","[26-30]","[31-35]","[36-40]","[41-45]","[46-50]","[51-55]","[56-59]","[60-65]","[66-99]"}))</f>
        <v>[60-65]</v>
      </c>
      <c r="AF231" s="839" t="str">
        <f t="shared" si="10"/>
        <v>1-2 years</v>
      </c>
      <c r="AG231" s="839" t="str">
        <f t="shared" ca="1" si="11"/>
        <v>Over 90 Days</v>
      </c>
    </row>
    <row r="232" spans="1:33" ht="16.5" thickTop="1" thickBot="1" x14ac:dyDescent="0.3">
      <c r="A232" s="839">
        <v>23</v>
      </c>
      <c r="B232" s="830">
        <v>200795</v>
      </c>
      <c r="C232" s="839" t="s">
        <v>382</v>
      </c>
      <c r="D232" s="880"/>
      <c r="E232" s="887">
        <f>VLOOKUP(B232,[1]TQT_MASTER!B:O,13,0)</f>
        <v>45831</v>
      </c>
      <c r="F232" s="834" t="str">
        <f>VLOOKUP(B232,[1]TQT_MASTER!B:O,4,0)</f>
        <v>Fusion EPM Support, Sr. Associate</v>
      </c>
      <c r="G232" s="834" t="str">
        <f>VLOOKUP(B232,[1]TQT_MASTER!B:O,3,0)</f>
        <v>Senior Associate</v>
      </c>
      <c r="H232" s="834">
        <f>VLOOKUP(B232,[1]TQT_MASTER!B:O,6,0)</f>
        <v>12775</v>
      </c>
      <c r="I232" s="834" t="str">
        <f>VLOOKUP(B232,[1]TQT_MASTER!B:O,5,0)</f>
        <v>Barend Pieter Van Der Walt</v>
      </c>
      <c r="J232" s="834" t="str">
        <f>VLOOKUP(B232,[1]TQT_MASTER!B:O,7,0)</f>
        <v>TQT - Business Planning</v>
      </c>
      <c r="K232" s="834" t="str">
        <f>VLOOKUP(B232,[1]TQT_MASTER!B:O,8,0)</f>
        <v>TQT - Chief Financial Office</v>
      </c>
      <c r="L232" s="834" t="str">
        <f>VLOOKUP(B232,[1]TQT_MASTER!B:O,9,0)</f>
        <v>Finance - FIN</v>
      </c>
      <c r="M232" s="834" t="str">
        <f>VLOOKUP(B232,[1]TQT_MASTER!B:O,10,0)</f>
        <v>TRANSCO - Business Planning - FIN</v>
      </c>
      <c r="N232" s="835">
        <f>VLOOKUP(B232,[1]TQT_MASTER!B:O,11,0)</f>
        <v>31222</v>
      </c>
      <c r="O232" s="833">
        <f>VLOOKUP(B232,[1]TQT_MASTER!B:O,14,0)</f>
        <v>46555</v>
      </c>
      <c r="P232" s="842" t="s">
        <v>611</v>
      </c>
      <c r="Q232" s="834" t="s">
        <v>846</v>
      </c>
      <c r="R232" s="842"/>
      <c r="S232" s="842"/>
      <c r="T232" s="839" t="s">
        <v>304</v>
      </c>
      <c r="U232" s="842" t="s">
        <v>333</v>
      </c>
      <c r="V232" s="836">
        <v>45831</v>
      </c>
      <c r="W232" s="836">
        <v>45831</v>
      </c>
      <c r="X232" s="836">
        <v>46265</v>
      </c>
      <c r="Y232" s="882">
        <v>1.1917808219178083</v>
      </c>
      <c r="Z232" s="838">
        <f t="shared" ca="1" si="9"/>
        <v>41</v>
      </c>
      <c r="AA232" s="839" t="s">
        <v>600</v>
      </c>
      <c r="AB232" s="883">
        <v>31888.5</v>
      </c>
      <c r="AC232" s="841">
        <v>46327</v>
      </c>
      <c r="AD232" s="842" t="s">
        <v>777</v>
      </c>
      <c r="AE232" s="843" t="str">
        <f ca="1">IF(OR(Z232="",NOT(ISNUMBER(Z232))),"",LOOKUP(Z232,{0,16,21,26,31,36,41,46,51,56,60,66},{"[0-15]","[16-20]","[21-25]","[26-30]","[31-35]","[36-40]","[41-45]","[46-50]","[51-55]","[56-59]","[60-65]","[66-99]"}))</f>
        <v>[41-45]</v>
      </c>
      <c r="AF232" s="839" t="str">
        <f t="shared" si="10"/>
        <v>1-2 years</v>
      </c>
      <c r="AG232" s="839" t="str">
        <f t="shared" ca="1" si="11"/>
        <v>Over 90 Days</v>
      </c>
    </row>
    <row r="233" spans="1:33" ht="16.5" thickTop="1" thickBot="1" x14ac:dyDescent="0.3">
      <c r="A233" s="839">
        <v>24</v>
      </c>
      <c r="B233" s="847">
        <v>201184</v>
      </c>
      <c r="C233" s="839">
        <v>14221</v>
      </c>
      <c r="D233" s="880"/>
      <c r="E233" s="887">
        <f>VLOOKUP(B233,[1]TQT_MASTER!B:O,13,0)</f>
        <v>45887</v>
      </c>
      <c r="F233" s="834" t="str">
        <f>VLOOKUP(B233,[1]TQT_MASTER!B:O,4,0)</f>
        <v>Associate, People Development</v>
      </c>
      <c r="G233" s="834" t="str">
        <f>VLOOKUP(B233,[1]TQT_MASTER!B:O,3,0)</f>
        <v>Associate</v>
      </c>
      <c r="H233" s="834">
        <f>VLOOKUP(B233,[1]TQT_MASTER!B:O,6,0)</f>
        <v>15162</v>
      </c>
      <c r="I233" s="834" t="str">
        <f>VLOOKUP(B233,[1]TQT_MASTER!B:O,5,0)</f>
        <v>Wadima Mohammed Hamad AlMazrouei</v>
      </c>
      <c r="J233" s="834" t="str">
        <f>VLOOKUP(B233,[1]TQT_MASTER!B:O,7,0)</f>
        <v>TQT - People Management &amp; Performance</v>
      </c>
      <c r="K233" s="834" t="str">
        <f>VLOOKUP(B233,[1]TQT_MASTER!B:O,8,0)</f>
        <v>TQT - Chief Corporate Services Office</v>
      </c>
      <c r="L233" s="834" t="str">
        <f>VLOOKUP(B233,[1]TQT_MASTER!B:O,9,0)</f>
        <v>Human Resources - HRD</v>
      </c>
      <c r="M233" s="834" t="str">
        <f>VLOOKUP(B233,[1]TQT_MASTER!B:O,10,0)</f>
        <v>TRANSCO - Human Resources - HRD</v>
      </c>
      <c r="N233" s="835">
        <f>VLOOKUP(B233,[1]TQT_MASTER!B:O,11,0)</f>
        <v>32306</v>
      </c>
      <c r="O233" s="833">
        <f>VLOOKUP(B233,[1]TQT_MASTER!B:O,14,0)</f>
        <v>46251</v>
      </c>
      <c r="P233" s="842" t="s">
        <v>620</v>
      </c>
      <c r="Q233" s="834" t="s">
        <v>846</v>
      </c>
      <c r="R233" s="842"/>
      <c r="S233" s="842"/>
      <c r="T233" s="839" t="s">
        <v>304</v>
      </c>
      <c r="U233" s="839" t="s">
        <v>333</v>
      </c>
      <c r="V233" s="836">
        <v>45887</v>
      </c>
      <c r="W233" s="836">
        <v>45887</v>
      </c>
      <c r="X233" s="836">
        <v>46265</v>
      </c>
      <c r="Y233" s="882">
        <v>1.0383561643835617</v>
      </c>
      <c r="Z233" s="838">
        <f t="shared" ca="1" si="9"/>
        <v>38</v>
      </c>
      <c r="AA233" s="839" t="s">
        <v>600</v>
      </c>
      <c r="AB233" s="883">
        <v>23388.5</v>
      </c>
      <c r="AC233" s="841">
        <v>46327</v>
      </c>
      <c r="AD233" s="842" t="s">
        <v>777</v>
      </c>
      <c r="AE233" s="843" t="str">
        <f ca="1">IF(OR(Z233="",NOT(ISNUMBER(Z233))),"",LOOKUP(Z233,{0,16,21,26,31,36,41,46,51,56,60,66},{"[0-15]","[16-20]","[21-25]","[26-30]","[31-35]","[36-40]","[41-45]","[46-50]","[51-55]","[56-59]","[60-65]","[66-99]"}))</f>
        <v>[36-40]</v>
      </c>
      <c r="AF233" s="839" t="str">
        <f t="shared" si="10"/>
        <v>1-2 years</v>
      </c>
      <c r="AG233" s="839" t="str">
        <f t="shared" ca="1" si="11"/>
        <v>Expired</v>
      </c>
    </row>
    <row r="234" spans="1:33" ht="16.5" thickTop="1" thickBot="1" x14ac:dyDescent="0.3">
      <c r="A234" s="839">
        <v>25</v>
      </c>
      <c r="B234" s="847">
        <v>201086</v>
      </c>
      <c r="C234" s="839">
        <v>13919</v>
      </c>
      <c r="D234" s="880"/>
      <c r="E234" s="887">
        <f>VLOOKUP(B234,[1]TQT_MASTER!B:O,13,0)</f>
        <v>45873</v>
      </c>
      <c r="F234" s="834" t="str">
        <f>VLOOKUP(B234,[1]TQT_MASTER!B:O,4,0)</f>
        <v>Senior Engineer, Network Model Management</v>
      </c>
      <c r="G234" s="834" t="str">
        <f>VLOOKUP(B234,[1]TQT_MASTER!B:O,3,0)</f>
        <v>Senior Engineer</v>
      </c>
      <c r="H234" s="834">
        <f>VLOOKUP(B234,[1]TQT_MASTER!B:O,6,0)</f>
        <v>11743</v>
      </c>
      <c r="I234" s="834" t="str">
        <f>VLOOKUP(B234,[1]TQT_MASTER!B:O,5,0)</f>
        <v>Maryam Abullah Ebrahim Algaz Alali</v>
      </c>
      <c r="J234" s="834" t="str">
        <f>VLOOKUP(B234,[1]TQT_MASTER!B:O,7,0)</f>
        <v>TQT - Asset Management</v>
      </c>
      <c r="K234" s="834" t="str">
        <f>VLOOKUP(B234,[1]TQT_MASTER!B:O,8,0)</f>
        <v>TQT - Chief Operating Office</v>
      </c>
      <c r="L234" s="834" t="str">
        <f>VLOOKUP(B234,[1]TQT_MASTER!B:O,9,0)</f>
        <v>Asset Management - COO</v>
      </c>
      <c r="M234" s="834" t="str">
        <f>VLOOKUP(B234,[1]TQT_MASTER!B:O,10,0)</f>
        <v>TQT - Operations Technology Strategy</v>
      </c>
      <c r="N234" s="835">
        <f>VLOOKUP(B234,[1]TQT_MASTER!B:O,11,0)</f>
        <v>33856</v>
      </c>
      <c r="O234" s="833">
        <f>VLOOKUP(B234,[1]TQT_MASTER!B:O,14,0)</f>
        <v>46237</v>
      </c>
      <c r="P234" s="842" t="s">
        <v>620</v>
      </c>
      <c r="Q234" s="834" t="s">
        <v>846</v>
      </c>
      <c r="R234" s="842"/>
      <c r="S234" s="842"/>
      <c r="T234" s="839" t="s">
        <v>389</v>
      </c>
      <c r="U234" s="842" t="s">
        <v>333</v>
      </c>
      <c r="V234" s="836">
        <v>45873</v>
      </c>
      <c r="W234" s="836">
        <v>45873</v>
      </c>
      <c r="X234" s="836">
        <v>46265</v>
      </c>
      <c r="Y234" s="882">
        <v>1.0767123287671232</v>
      </c>
      <c r="Z234" s="838">
        <f t="shared" ca="1" si="9"/>
        <v>34</v>
      </c>
      <c r="AA234" s="839" t="s">
        <v>600</v>
      </c>
      <c r="AB234" s="883">
        <v>31888.5</v>
      </c>
      <c r="AC234" s="841">
        <v>46327</v>
      </c>
      <c r="AD234" s="842" t="s">
        <v>777</v>
      </c>
      <c r="AE234" s="843" t="str">
        <f ca="1">IF(OR(Z234="",NOT(ISNUMBER(Z234))),"",LOOKUP(Z234,{0,16,21,26,31,36,41,46,51,56,60,66},{"[0-15]","[16-20]","[21-25]","[26-30]","[31-35]","[36-40]","[41-45]","[46-50]","[51-55]","[56-59]","[60-65]","[66-99]"}))</f>
        <v>[31-35]</v>
      </c>
      <c r="AF234" s="839" t="str">
        <f t="shared" si="10"/>
        <v>1-2 years</v>
      </c>
      <c r="AG234" s="839" t="str">
        <f t="shared" ca="1" si="11"/>
        <v>Expired</v>
      </c>
    </row>
    <row r="235" spans="1:33" ht="16.5" thickTop="1" thickBot="1" x14ac:dyDescent="0.3">
      <c r="A235" s="839">
        <v>26</v>
      </c>
      <c r="B235" s="830">
        <v>201085</v>
      </c>
      <c r="C235" s="830">
        <v>201085</v>
      </c>
      <c r="D235" s="880"/>
      <c r="E235" s="887">
        <f>VLOOKUP(B235,[1]TQT_MASTER!B:O,13,0)</f>
        <v>45901</v>
      </c>
      <c r="F235" s="834" t="str">
        <f>VLOOKUP(B235,[1]TQT_MASTER!B:O,4,0)</f>
        <v>Engineer, Power Systems</v>
      </c>
      <c r="G235" s="834" t="str">
        <f>VLOOKUP(B235,[1]TQT_MASTER!B:O,3,0)</f>
        <v>Engineer</v>
      </c>
      <c r="H235" s="834">
        <f>VLOOKUP(B235,[1]TQT_MASTER!B:O,6,0)</f>
        <v>10903</v>
      </c>
      <c r="I235" s="834" t="str">
        <f>VLOOKUP(B235,[1]TQT_MASTER!B:O,5,0)</f>
        <v>Ahmed Attia Saber Ghazi</v>
      </c>
      <c r="J235" s="834" t="str">
        <f>VLOOKUP(B235,[1]TQT_MASTER!B:O,7,0)</f>
        <v>TQT - Asset Management</v>
      </c>
      <c r="K235" s="834" t="str">
        <f>VLOOKUP(B235,[1]TQT_MASTER!B:O,8,0)</f>
        <v>TQT - Chief Operating Office</v>
      </c>
      <c r="L235" s="834" t="str">
        <f>VLOOKUP(B235,[1]TQT_MASTER!B:O,9,0)</f>
        <v>Asset Management - COO</v>
      </c>
      <c r="M235" s="834" t="str">
        <f>VLOOKUP(B235,[1]TQT_MASTER!B:O,10,0)</f>
        <v>TQT - Power Planning</v>
      </c>
      <c r="N235" s="835">
        <f>VLOOKUP(B235,[1]TQT_MASTER!B:O,11,0)</f>
        <v>36486</v>
      </c>
      <c r="O235" s="833">
        <f>VLOOKUP(B235,[1]TQT_MASTER!B:O,14,0)</f>
        <v>46265</v>
      </c>
      <c r="P235" s="842" t="s">
        <v>620</v>
      </c>
      <c r="Q235" s="834" t="s">
        <v>846</v>
      </c>
      <c r="R235" s="842"/>
      <c r="S235" s="842"/>
      <c r="T235" s="839" t="s">
        <v>304</v>
      </c>
      <c r="U235" s="842" t="s">
        <v>333</v>
      </c>
      <c r="V235" s="836">
        <v>45901</v>
      </c>
      <c r="W235" s="836">
        <v>45901</v>
      </c>
      <c r="X235" s="836">
        <v>46265</v>
      </c>
      <c r="Y235" s="882">
        <v>1</v>
      </c>
      <c r="Z235" s="838">
        <f t="shared" ca="1" si="9"/>
        <v>26</v>
      </c>
      <c r="AA235" s="839" t="s">
        <v>600</v>
      </c>
      <c r="AB235" s="883">
        <v>18238.5</v>
      </c>
      <c r="AC235" s="841">
        <v>46327</v>
      </c>
      <c r="AD235" s="842" t="s">
        <v>777</v>
      </c>
      <c r="AE235" s="843" t="str">
        <f ca="1">IF(OR(Z235="",NOT(ISNUMBER(Z235))),"",LOOKUP(Z235,{0,16,21,26,31,36,41,46,51,56,60,66},{"[0-15]","[16-20]","[21-25]","[26-30]","[31-35]","[36-40]","[41-45]","[46-50]","[51-55]","[56-59]","[60-65]","[66-99]"}))</f>
        <v>[26-30]</v>
      </c>
      <c r="AF235" s="839" t="str">
        <f t="shared" si="10"/>
        <v>0-1 years</v>
      </c>
      <c r="AG235" s="839" t="str">
        <f t="shared" ca="1" si="11"/>
        <v>Expired</v>
      </c>
    </row>
    <row r="236" spans="1:33" ht="16.5" thickTop="1" thickBot="1" x14ac:dyDescent="0.3">
      <c r="A236" s="839">
        <v>27</v>
      </c>
      <c r="B236" s="830">
        <v>201773</v>
      </c>
      <c r="C236" s="847">
        <v>14158</v>
      </c>
      <c r="D236" s="880"/>
      <c r="E236" s="887">
        <f>VLOOKUP(B236,[1]TQT_MASTER!B:O,13,0)</f>
        <v>45978</v>
      </c>
      <c r="F236" s="834" t="str">
        <f>VLOOKUP(B236,[1]TQT_MASTER!B:O,4,0)</f>
        <v>Associate, OD &amp; Planning</v>
      </c>
      <c r="G236" s="834" t="str">
        <f>VLOOKUP(B236,[1]TQT_MASTER!B:O,3,0)</f>
        <v>Associate</v>
      </c>
      <c r="H236" s="834">
        <f>VLOOKUP(B236,[1]TQT_MASTER!B:O,6,0)</f>
        <v>12869</v>
      </c>
      <c r="I236" s="834" t="str">
        <f>VLOOKUP(B236,[1]TQT_MASTER!B:O,5,0)</f>
        <v>Shefa Obaid</v>
      </c>
      <c r="J236" s="834" t="str">
        <f>VLOOKUP(B236,[1]TQT_MASTER!B:O,7,0)</f>
        <v>TQT - People Management &amp; Performance</v>
      </c>
      <c r="K236" s="834" t="str">
        <f>VLOOKUP(B236,[1]TQT_MASTER!B:O,8,0)</f>
        <v>TQT - Chief Corporate Services Office</v>
      </c>
      <c r="L236" s="834" t="str">
        <f>VLOOKUP(B236,[1]TQT_MASTER!B:O,9,0)</f>
        <v>Human Resources - HRD</v>
      </c>
      <c r="M236" s="834" t="str">
        <f>VLOOKUP(B236,[1]TQT_MASTER!B:O,10,0)</f>
        <v>TRANSCO - Human Resources - HRD</v>
      </c>
      <c r="N236" s="835">
        <f>VLOOKUP(B236,[1]TQT_MASTER!B:O,11,0)</f>
        <v>29381</v>
      </c>
      <c r="O236" s="833">
        <f>VLOOKUP(B236,[1]TQT_MASTER!B:O,14,0)</f>
        <v>46342</v>
      </c>
      <c r="P236" s="842" t="s">
        <v>611</v>
      </c>
      <c r="Q236" s="834" t="s">
        <v>846</v>
      </c>
      <c r="R236" s="842"/>
      <c r="S236" s="842" t="s">
        <v>616</v>
      </c>
      <c r="T236" s="839" t="s">
        <v>304</v>
      </c>
      <c r="U236" s="842" t="s">
        <v>333</v>
      </c>
      <c r="V236" s="836">
        <v>45978</v>
      </c>
      <c r="W236" s="836">
        <v>45978</v>
      </c>
      <c r="X236" s="836">
        <v>46265</v>
      </c>
      <c r="Y236" s="882">
        <v>0.78904109589041094</v>
      </c>
      <c r="Z236" s="838">
        <f t="shared" ca="1" si="9"/>
        <v>46</v>
      </c>
      <c r="AA236" s="839" t="s">
        <v>600</v>
      </c>
      <c r="AB236" s="883">
        <v>27688.5</v>
      </c>
      <c r="AC236" s="841">
        <v>46327</v>
      </c>
      <c r="AD236" s="842" t="s">
        <v>777</v>
      </c>
      <c r="AE236" s="843" t="str">
        <f ca="1">IF(OR(Z236="",NOT(ISNUMBER(Z236))),"",LOOKUP(Z236,{0,16,21,26,31,36,41,46,51,56,60,66},{"[0-15]","[16-20]","[21-25]","[26-30]","[31-35]","[36-40]","[41-45]","[46-50]","[51-55]","[56-59]","[60-65]","[66-99]"}))</f>
        <v>[46-50]</v>
      </c>
      <c r="AF236" s="839" t="str">
        <f t="shared" si="10"/>
        <v>0-1 years</v>
      </c>
      <c r="AG236" s="839" t="str">
        <f t="shared" ca="1" si="11"/>
        <v>Within 90 Days</v>
      </c>
    </row>
    <row r="237" spans="1:33" ht="16.5" thickTop="1" thickBot="1" x14ac:dyDescent="0.3">
      <c r="A237" s="839">
        <v>28</v>
      </c>
      <c r="B237" s="830">
        <v>202033</v>
      </c>
      <c r="C237" s="847">
        <v>14145</v>
      </c>
      <c r="D237" s="880"/>
      <c r="E237" s="887">
        <f>VLOOKUP(B237,[1]TQT_MASTER!B:O,13,0)</f>
        <v>46006</v>
      </c>
      <c r="F237" s="834" t="str">
        <f>VLOOKUP(B237,[1]TQT_MASTER!B:O,4,0)</f>
        <v>Senior Engineer, Network Model Management</v>
      </c>
      <c r="G237" s="834" t="str">
        <f>VLOOKUP(B237,[1]TQT_MASTER!B:O,3,0)</f>
        <v>Senior Engineer</v>
      </c>
      <c r="H237" s="834">
        <f>VLOOKUP(B237,[1]TQT_MASTER!B:O,6,0)</f>
        <v>12404</v>
      </c>
      <c r="I237" s="834" t="str">
        <f>VLOOKUP(B237,[1]TQT_MASTER!B:O,5,0)</f>
        <v>Jayaprakash Ponraj</v>
      </c>
      <c r="J237" s="834" t="str">
        <f>VLOOKUP(B237,[1]TQT_MASTER!B:O,7,0)</f>
        <v>TQT - Asset Management</v>
      </c>
      <c r="K237" s="834" t="str">
        <f>VLOOKUP(B237,[1]TQT_MASTER!B:O,8,0)</f>
        <v>TQT - Chief Operating Office</v>
      </c>
      <c r="L237" s="834" t="str">
        <f>VLOOKUP(B237,[1]TQT_MASTER!B:O,9,0)</f>
        <v>TQT - Asset Management</v>
      </c>
      <c r="M237" s="834" t="str">
        <f>VLOOKUP(B237,[1]TQT_MASTER!B:O,10,0)</f>
        <v>TQT - Chief Operating Office</v>
      </c>
      <c r="N237" s="835">
        <f>VLOOKUP(B237,[1]TQT_MASTER!B:O,11,0)</f>
        <v>31049</v>
      </c>
      <c r="O237" s="833">
        <f>VLOOKUP(B237,[1]TQT_MASTER!B:O,14,0)</f>
        <v>46370</v>
      </c>
      <c r="P237" s="842" t="s">
        <v>620</v>
      </c>
      <c r="Q237" s="834" t="s">
        <v>846</v>
      </c>
      <c r="R237" s="842"/>
      <c r="S237" s="842"/>
      <c r="T237" s="839" t="s">
        <v>304</v>
      </c>
      <c r="U237" s="842" t="s">
        <v>333</v>
      </c>
      <c r="V237" s="836">
        <v>46006</v>
      </c>
      <c r="W237" s="836">
        <v>46006</v>
      </c>
      <c r="X237" s="836">
        <v>46265</v>
      </c>
      <c r="Y237" s="882">
        <v>0.71232876712328763</v>
      </c>
      <c r="Z237" s="838">
        <f t="shared" ca="1" si="9"/>
        <v>41</v>
      </c>
      <c r="AA237" s="839" t="s">
        <v>600</v>
      </c>
      <c r="AB237" s="883">
        <v>31888.5</v>
      </c>
      <c r="AC237" s="841">
        <v>46327</v>
      </c>
      <c r="AD237" s="842" t="s">
        <v>777</v>
      </c>
      <c r="AE237" s="843" t="str">
        <f ca="1">IF(OR(Z237="",NOT(ISNUMBER(Z237))),"",LOOKUP(Z237,{0,16,21,26,31,36,41,46,51,56,60,66},{"[0-15]","[16-20]","[21-25]","[26-30]","[31-35]","[36-40]","[41-45]","[46-50]","[51-55]","[56-59]","[60-65]","[66-99]"}))</f>
        <v>[41-45]</v>
      </c>
      <c r="AF237" s="839" t="str">
        <f t="shared" si="10"/>
        <v>0-1 years</v>
      </c>
      <c r="AG237" s="839" t="str">
        <f t="shared" ca="1" si="11"/>
        <v>Within 90 Days</v>
      </c>
    </row>
    <row r="238" spans="1:33" ht="16.5" thickTop="1" thickBot="1" x14ac:dyDescent="0.3">
      <c r="A238" s="839">
        <v>29</v>
      </c>
      <c r="B238" s="830">
        <v>202034</v>
      </c>
      <c r="C238" s="847">
        <v>14174</v>
      </c>
      <c r="D238" s="880"/>
      <c r="E238" s="887">
        <f>VLOOKUP(B238,[1]TQT_MASTER!B:O,13,0)</f>
        <v>46006</v>
      </c>
      <c r="F238" s="834" t="str">
        <f>VLOOKUP(B238,[1]TQT_MASTER!B:O,4,0)</f>
        <v>Associate, Accounts Payable Accounting</v>
      </c>
      <c r="G238" s="834" t="str">
        <f>VLOOKUP(B238,[1]TQT_MASTER!B:O,3,0)</f>
        <v>Associate</v>
      </c>
      <c r="H238" s="834">
        <f>VLOOKUP(B238,[1]TQT_MASTER!B:O,6,0)</f>
        <v>12667</v>
      </c>
      <c r="I238" s="834" t="str">
        <f>VLOOKUP(B238,[1]TQT_MASTER!B:O,5,0)</f>
        <v>Eid ABDULLAH Sidiqi Alhammadi</v>
      </c>
      <c r="J238" s="834" t="str">
        <f>VLOOKUP(B238,[1]TQT_MASTER!B:O,7,0)</f>
        <v>TQT - Financial Operations &amp; Internal Controls</v>
      </c>
      <c r="K238" s="834" t="str">
        <f>VLOOKUP(B238,[1]TQT_MASTER!B:O,8,0)</f>
        <v>TQT - Chief Financial Office</v>
      </c>
      <c r="L238" s="834" t="str">
        <f>VLOOKUP(B238,[1]TQT_MASTER!B:O,9,0)</f>
        <v>Finance - FIN</v>
      </c>
      <c r="M238" s="834" t="str">
        <f>VLOOKUP(B238,[1]TQT_MASTER!B:O,10,0)</f>
        <v>TRANSCO - Financial Operations - FIN</v>
      </c>
      <c r="N238" s="835">
        <f>VLOOKUP(B238,[1]TQT_MASTER!B:O,11,0)</f>
        <v>35364</v>
      </c>
      <c r="O238" s="833">
        <f>VLOOKUP(B238,[1]TQT_MASTER!B:O,14,0)</f>
        <v>46370</v>
      </c>
      <c r="P238" s="842" t="s">
        <v>620</v>
      </c>
      <c r="Q238" s="834" t="s">
        <v>846</v>
      </c>
      <c r="R238" s="842"/>
      <c r="S238" s="842"/>
      <c r="T238" s="839" t="s">
        <v>304</v>
      </c>
      <c r="U238" s="842" t="s">
        <v>356</v>
      </c>
      <c r="V238" s="836">
        <v>46006</v>
      </c>
      <c r="W238" s="836">
        <v>46006</v>
      </c>
      <c r="X238" s="836">
        <v>46265</v>
      </c>
      <c r="Y238" s="882">
        <v>0.71232876712328763</v>
      </c>
      <c r="Z238" s="838">
        <f t="shared" ca="1" si="9"/>
        <v>29</v>
      </c>
      <c r="AA238" s="839" t="s">
        <v>600</v>
      </c>
      <c r="AB238" s="883">
        <v>21388.5</v>
      </c>
      <c r="AC238" s="841">
        <v>46327</v>
      </c>
      <c r="AD238" s="842" t="s">
        <v>777</v>
      </c>
      <c r="AE238" s="843" t="str">
        <f ca="1">IF(OR(Z238="",NOT(ISNUMBER(Z238))),"",LOOKUP(Z238,{0,16,21,26,31,36,41,46,51,56,60,66},{"[0-15]","[16-20]","[21-25]","[26-30]","[31-35]","[36-40]","[41-45]","[46-50]","[51-55]","[56-59]","[60-65]","[66-99]"}))</f>
        <v>[26-30]</v>
      </c>
      <c r="AF238" s="839" t="str">
        <f t="shared" si="10"/>
        <v>0-1 years</v>
      </c>
      <c r="AG238" s="839" t="str">
        <f t="shared" ca="1" si="11"/>
        <v>Within 90 Days</v>
      </c>
    </row>
    <row r="239" spans="1:33" ht="16.5" thickTop="1" thickBot="1" x14ac:dyDescent="0.3">
      <c r="A239" s="839">
        <v>30</v>
      </c>
      <c r="B239" s="830">
        <v>202315</v>
      </c>
      <c r="C239" s="847">
        <v>14335</v>
      </c>
      <c r="D239" s="880"/>
      <c r="E239" s="887">
        <f>VLOOKUP(B239,[1]TQT_MASTER!B:O,13,0)</f>
        <v>46055</v>
      </c>
      <c r="F239" s="834" t="str">
        <f>VLOOKUP(B239,[1]TQT_MASTER!B:O,4,0)</f>
        <v>Officer, Communications</v>
      </c>
      <c r="G239" s="834" t="str">
        <f>VLOOKUP(B239,[1]TQT_MASTER!B:O,3,0)</f>
        <v>Officer</v>
      </c>
      <c r="H239" s="834">
        <f>VLOOKUP(B239,[1]TQT_MASTER!B:O,6,0)</f>
        <v>15077</v>
      </c>
      <c r="I239" s="834" t="str">
        <f>VLOOKUP(B239,[1]TQT_MASTER!B:O,5,0)</f>
        <v>Bahaa Khalil Omran</v>
      </c>
      <c r="J239" s="834" t="str">
        <f>VLOOKUP(B239,[1]TQT_MASTER!B:O,7,0)</f>
        <v>TQT - External Communications</v>
      </c>
      <c r="K239" s="834" t="str">
        <f>VLOOKUP(B239,[1]TQT_MASTER!B:O,8,0)</f>
        <v>TQT - Chief Corporate Services Office</v>
      </c>
      <c r="L239" s="834" t="str">
        <f>VLOOKUP(B239,[1]TQT_MASTER!B:O,9,0)</f>
        <v>Human Resources - HRD</v>
      </c>
      <c r="M239" s="834" t="str">
        <f>VLOOKUP(B239,[1]TQT_MASTER!B:O,10,0)</f>
        <v>TRANSCO - External Communications - HRD</v>
      </c>
      <c r="N239" s="835">
        <f>VLOOKUP(B239,[1]TQT_MASTER!B:O,11,0)</f>
        <v>34516</v>
      </c>
      <c r="O239" s="833">
        <f>VLOOKUP(B239,[1]TQT_MASTER!B:O,14,0)</f>
        <v>46389</v>
      </c>
      <c r="P239" s="842" t="s">
        <v>611</v>
      </c>
      <c r="Q239" s="834" t="s">
        <v>846</v>
      </c>
      <c r="R239" s="842" t="s">
        <v>612</v>
      </c>
      <c r="S239" s="842" t="s">
        <v>616</v>
      </c>
      <c r="T239" s="839"/>
      <c r="U239" s="842" t="s">
        <v>309</v>
      </c>
      <c r="V239" s="836">
        <v>46055</v>
      </c>
      <c r="W239" s="836">
        <v>46055</v>
      </c>
      <c r="X239" s="836">
        <v>46265</v>
      </c>
      <c r="Y239" s="882">
        <v>0.57808219178082187</v>
      </c>
      <c r="Z239" s="838">
        <f t="shared" ca="1" si="9"/>
        <v>32</v>
      </c>
      <c r="AA239" s="839" t="s">
        <v>600</v>
      </c>
      <c r="AB239" s="883">
        <v>16138.5</v>
      </c>
      <c r="AC239" s="841">
        <v>46327</v>
      </c>
      <c r="AD239" s="842" t="s">
        <v>777</v>
      </c>
      <c r="AE239" s="843" t="str">
        <f ca="1">IF(OR(Z239="",NOT(ISNUMBER(Z239))),"",LOOKUP(Z239,{0,16,21,26,31,36,41,46,51,56,60,66},{"[0-15]","[16-20]","[21-25]","[26-30]","[31-35]","[36-40]","[41-45]","[46-50]","[51-55]","[56-59]","[60-65]","[66-99]"}))</f>
        <v>[31-35]</v>
      </c>
      <c r="AF239" s="839" t="str">
        <f t="shared" si="10"/>
        <v>0-1 years</v>
      </c>
      <c r="AG239" s="839" t="str">
        <f t="shared" ca="1" si="11"/>
        <v>Over 90 Days</v>
      </c>
    </row>
    <row r="240" spans="1:33" ht="16.5" thickTop="1" thickBot="1" x14ac:dyDescent="0.3">
      <c r="A240" s="839">
        <v>31</v>
      </c>
      <c r="B240" s="830">
        <v>202372</v>
      </c>
      <c r="C240" s="831">
        <v>202372</v>
      </c>
      <c r="D240" s="880"/>
      <c r="E240" s="887">
        <f>VLOOKUP(B240,[1]TQT_MASTER!B:O,13,0)</f>
        <v>46083</v>
      </c>
      <c r="F240" s="834" t="str">
        <f>VLOOKUP(B240,[1]TQT_MASTER!B:O,4,0)</f>
        <v>Associate, Graphic Design</v>
      </c>
      <c r="G240" s="834" t="str">
        <f>VLOOKUP(B240,[1]TQT_MASTER!B:O,3,0)</f>
        <v>Associate</v>
      </c>
      <c r="H240" s="834">
        <f>VLOOKUP(B240,[1]TQT_MASTER!B:O,6,0)</f>
        <v>15077</v>
      </c>
      <c r="I240" s="834" t="str">
        <f>VLOOKUP(B240,[1]TQT_MASTER!B:O,5,0)</f>
        <v>Bahaa Khalil Omran</v>
      </c>
      <c r="J240" s="834" t="str">
        <f>VLOOKUP(B240,[1]TQT_MASTER!B:O,7,0)</f>
        <v>TQT - Corporate Communications</v>
      </c>
      <c r="K240" s="834" t="str">
        <f>VLOOKUP(B240,[1]TQT_MASTER!B:O,8,0)</f>
        <v>TQT - Chief Corporate Services Office</v>
      </c>
      <c r="L240" s="834" t="str">
        <f>VLOOKUP(B240,[1]TQT_MASTER!B:O,9,0)</f>
        <v>Human Resources - HRD</v>
      </c>
      <c r="M240" s="834" t="str">
        <f>VLOOKUP(B240,[1]TQT_MASTER!B:O,10,0)</f>
        <v>Corporate Communications</v>
      </c>
      <c r="N240" s="835">
        <f>VLOOKUP(B240,[1]TQT_MASTER!B:O,11,0)</f>
        <v>35936</v>
      </c>
      <c r="O240" s="833">
        <f>VLOOKUP(B240,[1]TQT_MASTER!B:O,14,0)</f>
        <v>46447</v>
      </c>
      <c r="P240" s="842" t="s">
        <v>611</v>
      </c>
      <c r="Q240" s="834" t="s">
        <v>846</v>
      </c>
      <c r="R240" s="842" t="s">
        <v>612</v>
      </c>
      <c r="S240" s="842" t="s">
        <v>616</v>
      </c>
      <c r="T240" s="839"/>
      <c r="U240" s="842" t="s">
        <v>356</v>
      </c>
      <c r="V240" s="836">
        <v>46083</v>
      </c>
      <c r="W240" s="836">
        <v>46083</v>
      </c>
      <c r="X240" s="836">
        <v>46265</v>
      </c>
      <c r="Y240" s="882">
        <v>0.50136986301369868</v>
      </c>
      <c r="Z240" s="838">
        <f t="shared" ca="1" si="9"/>
        <v>28</v>
      </c>
      <c r="AA240" s="839" t="s">
        <v>600</v>
      </c>
      <c r="AB240" s="883">
        <v>16138.5</v>
      </c>
      <c r="AC240" s="841">
        <v>46327</v>
      </c>
      <c r="AD240" s="842" t="s">
        <v>777</v>
      </c>
      <c r="AE240" s="843" t="str">
        <f ca="1">IF(OR(Z240="",NOT(ISNUMBER(Z240))),"",LOOKUP(Z240,{0,16,21,26,31,36,41,46,51,56,60,66},{"[0-15]","[16-20]","[21-25]","[26-30]","[31-35]","[36-40]","[41-45]","[46-50]","[51-55]","[56-59]","[60-65]","[66-99]"}))</f>
        <v>[26-30]</v>
      </c>
      <c r="AF240" s="839" t="str">
        <f t="shared" si="10"/>
        <v>0-1 years</v>
      </c>
      <c r="AG240" s="839" t="str">
        <f t="shared" ca="1" si="11"/>
        <v>Over 90 Days</v>
      </c>
    </row>
    <row r="241" spans="1:33" ht="16.5" thickTop="1" thickBot="1" x14ac:dyDescent="0.3">
      <c r="A241" s="839">
        <v>32</v>
      </c>
      <c r="B241" s="830">
        <v>202645</v>
      </c>
      <c r="C241" s="831">
        <v>202645</v>
      </c>
      <c r="D241" s="880"/>
      <c r="E241" s="887">
        <f>VLOOKUP(B241,[1]TQT_MASTER!B:O,13,0)</f>
        <v>46103</v>
      </c>
      <c r="F241" s="834" t="str">
        <f>VLOOKUP(B241,[1]TQT_MASTER!B:O,4,0)</f>
        <v>Engineer, Contract</v>
      </c>
      <c r="G241" s="834" t="str">
        <f>VLOOKUP(B241,[1]TQT_MASTER!B:O,3,0)</f>
        <v>Engineer</v>
      </c>
      <c r="H241" s="834">
        <f>VLOOKUP(B241,[1]TQT_MASTER!B:O,6,0)</f>
        <v>12214</v>
      </c>
      <c r="I241" s="834" t="str">
        <f>VLOOKUP(B241,[1]TQT_MASTER!B:O,5,0)</f>
        <v>Mahmood Abdulmunaim Saed</v>
      </c>
      <c r="J241" s="834" t="str">
        <f>VLOOKUP(B241,[1]TQT_MASTER!B:O,7,0)</f>
        <v>TQT - Supply Chain</v>
      </c>
      <c r="K241" s="834" t="str">
        <f>VLOOKUP(B241,[1]TQT_MASTER!B:O,8,0)</f>
        <v>TQT - Chief Financial Office</v>
      </c>
      <c r="L241" s="834" t="str">
        <f>VLOOKUP(B241,[1]TQT_MASTER!B:O,9,0)</f>
        <v>TQT - Supply Chain</v>
      </c>
      <c r="M241" s="834" t="e">
        <f>VLOOKUP(B241,[1]TQT_MASTER!B:O,10,0)</f>
        <v>#REF!</v>
      </c>
      <c r="N241" s="835">
        <f>VLOOKUP(B241,[1]TQT_MASTER!B:O,11,0)</f>
        <v>32325</v>
      </c>
      <c r="O241" s="833">
        <f>VLOOKUP(B241,[1]TQT_MASTER!B:O,14,0)</f>
        <v>46467</v>
      </c>
      <c r="P241" s="842" t="s">
        <v>620</v>
      </c>
      <c r="Q241" s="834" t="s">
        <v>846</v>
      </c>
      <c r="R241" s="842"/>
      <c r="S241" s="842"/>
      <c r="T241" s="839"/>
      <c r="U241" s="842" t="s">
        <v>333</v>
      </c>
      <c r="V241" s="836">
        <v>46104</v>
      </c>
      <c r="W241" s="836">
        <v>46104</v>
      </c>
      <c r="X241" s="836">
        <v>46265</v>
      </c>
      <c r="Y241" s="882">
        <v>0.44383561643835617</v>
      </c>
      <c r="Z241" s="838">
        <f t="shared" ca="1" si="9"/>
        <v>38</v>
      </c>
      <c r="AA241" s="839" t="s">
        <v>600</v>
      </c>
      <c r="AB241" s="883">
        <v>35038.5</v>
      </c>
      <c r="AC241" s="841">
        <v>46327</v>
      </c>
      <c r="AD241" s="842" t="s">
        <v>777</v>
      </c>
      <c r="AE241" s="843" t="str">
        <f ca="1">IF(OR(Z241="",NOT(ISNUMBER(Z241))),"",LOOKUP(Z241,{0,16,21,26,31,36,41,46,51,56,60,66},{"[0-15]","[16-20]","[21-25]","[26-30]","[31-35]","[36-40]","[41-45]","[46-50]","[51-55]","[56-59]","[60-65]","[66-99]"}))</f>
        <v>[36-40]</v>
      </c>
      <c r="AF241" s="839" t="str">
        <f t="shared" si="10"/>
        <v>0-1 years</v>
      </c>
      <c r="AG241" s="839" t="str">
        <f t="shared" ca="1" si="11"/>
        <v>Over 90 Days</v>
      </c>
    </row>
    <row r="242" spans="1:33" ht="16.5" thickTop="1" thickBot="1" x14ac:dyDescent="0.3">
      <c r="A242" s="839">
        <v>33</v>
      </c>
      <c r="B242" s="830">
        <v>203053</v>
      </c>
      <c r="C242" s="831">
        <v>203053</v>
      </c>
      <c r="D242" s="880"/>
      <c r="E242" s="887">
        <f>VLOOKUP(B242,[1]TQT_MASTER!B:O,13,0)</f>
        <v>46149</v>
      </c>
      <c r="F242" s="834" t="str">
        <f>VLOOKUP(B242,[1]TQT_MASTER!B:O,4,0)</f>
        <v>Sr Associate HR Projects</v>
      </c>
      <c r="G242" s="834" t="str">
        <f>VLOOKUP(B242,[1]TQT_MASTER!B:O,3,0)</f>
        <v>Sr Associate</v>
      </c>
      <c r="H242" s="834" t="e">
        <f>VLOOKUP(B242,[1]TQT_MASTER!B:O,6,0)</f>
        <v>#REF!</v>
      </c>
      <c r="I242" s="834" t="str">
        <f>VLOOKUP(B242,[1]TQT_MASTER!B:O,5,0)</f>
        <v>Bader Alhammadi</v>
      </c>
      <c r="J242" s="834" t="e">
        <f>VLOOKUP(B242,[1]TQT_MASTER!B:O,7,0)</f>
        <v>#REF!</v>
      </c>
      <c r="K242" s="834" t="str">
        <f>VLOOKUP(B242,[1]TQT_MASTER!B:O,8,0)</f>
        <v>TQT - Chief Corporate Services Office</v>
      </c>
      <c r="L242" s="834" t="str">
        <f>VLOOKUP(B242,[1]TQT_MASTER!B:O,9,0)</f>
        <v>Human Resources - HRD</v>
      </c>
      <c r="M242" s="834" t="e">
        <f>VLOOKUP(B242,[1]TQT_MASTER!B:O,10,0)</f>
        <v>#REF!</v>
      </c>
      <c r="N242" s="835">
        <f>VLOOKUP(B242,[1]TQT_MASTER!B:O,11,0)</f>
        <v>31815</v>
      </c>
      <c r="O242" s="833">
        <f>VLOOKUP(B242,[1]TQT_MASTER!B:O,14,0)</f>
        <v>46513</v>
      </c>
      <c r="P242" s="834" t="s">
        <v>620</v>
      </c>
      <c r="Q242" s="834" t="s">
        <v>846</v>
      </c>
      <c r="R242" s="842"/>
      <c r="S242" s="842"/>
      <c r="T242" s="839"/>
      <c r="U242" s="842" t="s">
        <v>650</v>
      </c>
      <c r="V242" s="836">
        <v>46155</v>
      </c>
      <c r="W242" s="836"/>
      <c r="X242" s="836">
        <f>EDATE(V242,36)</f>
        <v>47251</v>
      </c>
      <c r="Y242" s="882">
        <v>2.7397260273972603E-3</v>
      </c>
      <c r="Z242" s="838">
        <f t="shared" ca="1" si="9"/>
        <v>39</v>
      </c>
      <c r="AA242" s="839" t="s">
        <v>600</v>
      </c>
      <c r="AB242" s="883">
        <v>37138.5</v>
      </c>
      <c r="AC242" s="841">
        <v>46327</v>
      </c>
      <c r="AD242" s="842" t="s">
        <v>777</v>
      </c>
      <c r="AE242" s="843" t="str">
        <f ca="1">IF(OR(Z242="",NOT(ISNUMBER(Z242))),"",LOOKUP(Z242,{0,16,21,26,31,36,41,46,51,56,60,66},{"[0-15]","[16-20]","[21-25]","[26-30]","[31-35]","[36-40]","[41-45]","[46-50]","[51-55]","[56-59]","[60-65]","[66-99]"}))</f>
        <v>[36-40]</v>
      </c>
      <c r="AF242" s="839" t="str">
        <f t="shared" si="10"/>
        <v>3+ years</v>
      </c>
      <c r="AG242" s="839" t="str">
        <f t="shared" ca="1" si="11"/>
        <v>Over 90 Days</v>
      </c>
    </row>
    <row r="243" spans="1:33" ht="16.5" thickTop="1" thickBot="1" x14ac:dyDescent="0.3">
      <c r="A243" s="839">
        <v>34</v>
      </c>
      <c r="B243" s="830">
        <v>202805</v>
      </c>
      <c r="C243" s="831">
        <v>202805</v>
      </c>
      <c r="D243" s="880"/>
      <c r="E243" s="887">
        <f>VLOOKUP(B243,[1]TQT_MASTER!B:O,13,0)</f>
        <v>46132</v>
      </c>
      <c r="F243" s="834" t="str">
        <f>VLOOKUP(B243,[1]TQT_MASTER!B:O,4,0)</f>
        <v>CEO Advisor</v>
      </c>
      <c r="G243" s="834" t="str">
        <f>VLOOKUP(B243,[1]TQT_MASTER!B:O,3,0)</f>
        <v>Advisor</v>
      </c>
      <c r="H243" s="834">
        <v>12759</v>
      </c>
      <c r="I243" s="834" t="s">
        <v>954</v>
      </c>
      <c r="J243" s="834" t="e">
        <f>VLOOKUP(B243,[1]TQT_MASTER!B:O,7,0)</f>
        <v>#REF!</v>
      </c>
      <c r="K243" s="834" t="str">
        <f>VLOOKUP(B243,[1]TQT_MASTER!B:O,8,0)</f>
        <v>TQT - Chief Executive Office</v>
      </c>
      <c r="L243" s="834" t="e">
        <f>VLOOKUP(B243,[1]TQT_MASTER!B:O,9,0)</f>
        <v>#REF!</v>
      </c>
      <c r="M243" s="834" t="e">
        <f>VLOOKUP(B243,[1]TQT_MASTER!B:O,10,0)</f>
        <v>#REF!</v>
      </c>
      <c r="N243" s="884">
        <v>22892</v>
      </c>
      <c r="O243" s="885">
        <v>46496</v>
      </c>
      <c r="P243" s="834" t="s">
        <v>611</v>
      </c>
      <c r="Q243" s="834" t="s">
        <v>846</v>
      </c>
      <c r="R243" s="842"/>
      <c r="S243" s="842"/>
      <c r="T243" s="839"/>
      <c r="U243" s="842" t="s">
        <v>650</v>
      </c>
      <c r="V243" s="836">
        <v>46132</v>
      </c>
      <c r="W243" s="836"/>
      <c r="X243" s="836">
        <f>EDATE(V243,36)</f>
        <v>47228</v>
      </c>
      <c r="Y243" s="882">
        <v>2.7397260273972603E-3</v>
      </c>
      <c r="Z243" s="838">
        <f t="shared" ca="1" si="9"/>
        <v>64</v>
      </c>
      <c r="AA243" s="839" t="s">
        <v>600</v>
      </c>
      <c r="AB243" s="883">
        <v>40288.5</v>
      </c>
      <c r="AC243" s="841">
        <v>46327</v>
      </c>
      <c r="AD243" s="842" t="s">
        <v>777</v>
      </c>
      <c r="AE243" s="843" t="str">
        <f ca="1">IF(OR(Z243="",NOT(ISNUMBER(Z243))),"",LOOKUP(Z243,{0,16,21,26,31,36,41,46,51,56,60,66},{"[0-15]","[16-20]","[21-25]","[26-30]","[31-35]","[36-40]","[41-45]","[46-50]","[51-55]","[56-59]","[60-65]","[66-99]"}))</f>
        <v>[60-65]</v>
      </c>
      <c r="AF243" s="839" t="str">
        <f t="shared" si="10"/>
        <v>3+ years</v>
      </c>
      <c r="AG243" s="839" t="str">
        <f t="shared" ca="1" si="11"/>
        <v>Over 90 Days</v>
      </c>
    </row>
    <row r="244" spans="1:33" ht="16.5" thickTop="1" thickBot="1" x14ac:dyDescent="0.3">
      <c r="A244" s="886">
        <v>35</v>
      </c>
      <c r="B244" s="851">
        <v>203281</v>
      </c>
      <c r="C244" s="851"/>
      <c r="D244" s="852"/>
      <c r="E244" s="887">
        <f>VLOOKUP(B244,[1]TQT_MASTER!B:O,13,0)</f>
        <v>46244</v>
      </c>
      <c r="F244" s="854" t="str">
        <f>VLOOKUP(B244,[1]TQT_MASTER!B:O,4,0)</f>
        <v>Sr Associate Branding &amp; Internal Communication</v>
      </c>
      <c r="G244" s="854" t="str">
        <f>VLOOKUP(B244,[1]TQT_MASTER!B:O,3,0)</f>
        <v>Sr Associate</v>
      </c>
      <c r="H244" s="854" t="e">
        <f>VLOOKUP(B244,[1]TQT_MASTER!B:O,6,0)</f>
        <v>#REF!</v>
      </c>
      <c r="I244" s="854" t="s">
        <v>955</v>
      </c>
      <c r="J244" s="854" t="e">
        <f>VLOOKUP(B244,[1]TQT_MASTER!B:O,7,0)</f>
        <v>#REF!</v>
      </c>
      <c r="K244" s="854" t="str">
        <f>VLOOKUP(B244,[1]TQT_MASTER!B:O,8,0)</f>
        <v>TQT - Chief Corporate Services Office</v>
      </c>
      <c r="L244" s="854" t="str">
        <f>VLOOKUP(B244,[1]TQT_MASTER!B:O,9,0)</f>
        <v>Human Resources - HRD</v>
      </c>
      <c r="M244" s="854" t="str">
        <f>VLOOKUP(B244,[1]TQT_MASTER!B:O,10,0)</f>
        <v>Corporate Communications</v>
      </c>
      <c r="N244" s="855">
        <v>32051</v>
      </c>
      <c r="O244" s="856">
        <v>46295</v>
      </c>
      <c r="P244" s="854" t="s">
        <v>611</v>
      </c>
      <c r="Q244" s="854" t="s">
        <v>846</v>
      </c>
      <c r="R244" s="857"/>
      <c r="S244" s="857"/>
      <c r="T244" s="858"/>
      <c r="U244" s="854"/>
      <c r="V244" s="859">
        <v>46211</v>
      </c>
      <c r="W244" s="860"/>
      <c r="X244" s="859">
        <v>46295</v>
      </c>
      <c r="Y244" s="861"/>
      <c r="Z244" s="862">
        <f t="shared" ca="1" si="9"/>
        <v>38</v>
      </c>
      <c r="AA244" s="858" t="s">
        <v>600</v>
      </c>
      <c r="AB244" s="863">
        <v>32500</v>
      </c>
      <c r="AC244" s="864">
        <v>46327</v>
      </c>
      <c r="AD244" s="857" t="s">
        <v>777</v>
      </c>
      <c r="AE244" s="843" t="str">
        <f ca="1">IF(OR(Z244="",NOT(ISNUMBER(Z244))),"",LOOKUP(Z244,{0,16,21,26,31,36,41,46,51,56,60,66},{"[0-15]","[16-20]","[21-25]","[26-30]","[31-35]","[36-40]","[41-45]","[46-50]","[51-55]","[56-59]","[60-65]","[66-99]"}))</f>
        <v>[36-40]</v>
      </c>
      <c r="AF244" s="839" t="str">
        <f t="shared" si="10"/>
        <v>0-1 years</v>
      </c>
      <c r="AG244" s="839" t="str">
        <f t="shared" ca="1" si="11"/>
        <v>Within 30 Days</v>
      </c>
    </row>
    <row r="245" spans="1:33" ht="16.5" thickTop="1" thickBot="1" x14ac:dyDescent="0.3">
      <c r="A245" s="875">
        <v>1</v>
      </c>
      <c r="B245" s="866" t="s">
        <v>526</v>
      </c>
      <c r="C245" s="875" t="s">
        <v>300</v>
      </c>
      <c r="D245" s="888"/>
      <c r="E245" s="887">
        <f>VLOOKUP(B245,[1]TQT_MASTER!B:O,13,0)</f>
        <v>44566</v>
      </c>
      <c r="F245" s="870" t="str">
        <f>VLOOKUP(B245,[1]TQT_MASTER!B:O,4,0)</f>
        <v>Engineer, Water Asset Performance</v>
      </c>
      <c r="G245" s="870" t="str">
        <f>VLOOKUP(B245,[1]TQT_MASTER!B:O,3,0)</f>
        <v>Engineer</v>
      </c>
      <c r="H245" s="870">
        <f>VLOOKUP(B245,[1]TQT_MASTER!B:O,6,0)</f>
        <v>200662</v>
      </c>
      <c r="I245" s="870" t="str">
        <f>VLOOKUP(B245,[1]TQT_MASTER!B:O,5,0)</f>
        <v>Benjamin Redwood</v>
      </c>
      <c r="J245" s="870" t="str">
        <f>VLOOKUP(B245,[1]TQT_MASTER!B:O,7,0)</f>
        <v>TQT - Asset Management</v>
      </c>
      <c r="K245" s="870" t="str">
        <f>VLOOKUP(B245,[1]TQT_MASTER!B:O,8,0)</f>
        <v>TQT - Chief Operating Office</v>
      </c>
      <c r="L245" s="870" t="str">
        <f>VLOOKUP(B245,[1]TQT_MASTER!B:O,9,0)</f>
        <v>Asset Management - COO</v>
      </c>
      <c r="M245" s="870" t="str">
        <f>VLOOKUP(B245,[1]TQT_MASTER!B:O,10,0)</f>
        <v>TRANSCO - Water Asset Strategy &amp; Performance - COO</v>
      </c>
      <c r="N245" s="871">
        <f>VLOOKUP(B245,[1]TQT_MASTER!B:O,11,0)</f>
        <v>22312</v>
      </c>
      <c r="O245" s="869">
        <f>VLOOKUP(B245,[1]TQT_MASTER!B:O,14,0)</f>
        <v>46387</v>
      </c>
      <c r="P245" s="878" t="s">
        <v>611</v>
      </c>
      <c r="Q245" s="870" t="s">
        <v>846</v>
      </c>
      <c r="R245" s="878" t="s">
        <v>612</v>
      </c>
      <c r="S245" s="878"/>
      <c r="T245" s="875" t="s">
        <v>304</v>
      </c>
      <c r="U245" s="878" t="s">
        <v>305</v>
      </c>
      <c r="V245" s="872">
        <v>44566</v>
      </c>
      <c r="W245" s="872">
        <v>45170</v>
      </c>
      <c r="X245" s="872">
        <v>46265</v>
      </c>
      <c r="Y245" s="889">
        <v>3.0027397260273974</v>
      </c>
      <c r="Z245" s="874">
        <f t="shared" ca="1" si="9"/>
        <v>65</v>
      </c>
      <c r="AA245" s="875" t="s">
        <v>600</v>
      </c>
      <c r="AB245" s="890">
        <v>33988.5</v>
      </c>
      <c r="AC245" s="877">
        <v>46357</v>
      </c>
      <c r="AD245" s="878" t="s">
        <v>777</v>
      </c>
      <c r="AE245" s="843" t="str">
        <f ca="1">IF(OR(Z245="",NOT(ISNUMBER(Z245))),"",LOOKUP(Z245,{0,16,21,26,31,36,41,46,51,56,60,66},{"[0-15]","[16-20]","[21-25]","[26-30]","[31-35]","[36-40]","[41-45]","[46-50]","[51-55]","[56-59]","[60-65]","[66-99]"}))</f>
        <v>[60-65]</v>
      </c>
      <c r="AF245" s="839" t="str">
        <f t="shared" si="10"/>
        <v>3+ years</v>
      </c>
      <c r="AG245" s="839" t="str">
        <f t="shared" ca="1" si="11"/>
        <v>Over 90 Days</v>
      </c>
    </row>
    <row r="246" spans="1:33" ht="16.5" thickTop="1" thickBot="1" x14ac:dyDescent="0.3">
      <c r="A246" s="839">
        <v>2</v>
      </c>
      <c r="B246" s="830" t="s">
        <v>537</v>
      </c>
      <c r="C246" s="839" t="s">
        <v>306</v>
      </c>
      <c r="D246" s="880"/>
      <c r="E246" s="887">
        <f>VLOOKUP(B246,[1]TQT_MASTER!B:O,13,0)</f>
        <v>44571</v>
      </c>
      <c r="F246" s="834" t="str">
        <f>VLOOKUP(B246,[1]TQT_MASTER!B:O,4,0)</f>
        <v>Technical Advisor</v>
      </c>
      <c r="G246" s="834" t="str">
        <f>VLOOKUP(B246,[1]TQT_MASTER!B:O,3,0)</f>
        <v>Advisor</v>
      </c>
      <c r="H246" s="834">
        <f>VLOOKUP(B246,[1]TQT_MASTER!B:O,6,0)</f>
        <v>10924</v>
      </c>
      <c r="I246" s="834" t="str">
        <f>VLOOKUP(B246,[1]TQT_MASTER!B:O,5,0)</f>
        <v>Bruce</v>
      </c>
      <c r="J246" s="834" t="str">
        <f>VLOOKUP(B246,[1]TQT_MASTER!B:O,7,0)</f>
        <v>TQT - Chief Operating Office</v>
      </c>
      <c r="K246" s="834" t="str">
        <f>VLOOKUP(B246,[1]TQT_MASTER!B:O,8,0)</f>
        <v>TQT - Chief Operating Office</v>
      </c>
      <c r="L246" s="834" t="str">
        <f>VLOOKUP(B246,[1]TQT_MASTER!B:O,9,0)</f>
        <v>Asset Management - COO</v>
      </c>
      <c r="M246" s="834" t="str">
        <f>VLOOKUP(B246,[1]TQT_MASTER!B:O,10,0)</f>
        <v>TRANSCO - Power Asset Management - COO</v>
      </c>
      <c r="N246" s="835">
        <f>VLOOKUP(B246,[1]TQT_MASTER!B:O,11,0)</f>
        <v>21098</v>
      </c>
      <c r="O246" s="833">
        <f>VLOOKUP(B246,[1]TQT_MASTER!B:O,14,0)</f>
        <v>46387</v>
      </c>
      <c r="P246" s="842" t="s">
        <v>611</v>
      </c>
      <c r="Q246" s="834" t="s">
        <v>846</v>
      </c>
      <c r="R246" s="842" t="s">
        <v>612</v>
      </c>
      <c r="S246" s="842" t="s">
        <v>616</v>
      </c>
      <c r="T246" s="839" t="s">
        <v>304</v>
      </c>
      <c r="U246" s="842" t="s">
        <v>309</v>
      </c>
      <c r="V246" s="836">
        <v>44571</v>
      </c>
      <c r="W246" s="836">
        <v>45170</v>
      </c>
      <c r="X246" s="836">
        <v>46265</v>
      </c>
      <c r="Y246" s="882">
        <v>3.0027397260273974</v>
      </c>
      <c r="Z246" s="838">
        <f t="shared" ca="1" si="9"/>
        <v>68</v>
      </c>
      <c r="AA246" s="839" t="s">
        <v>600</v>
      </c>
      <c r="AB246" s="883">
        <v>55116.6</v>
      </c>
      <c r="AC246" s="841">
        <v>46357</v>
      </c>
      <c r="AD246" s="842" t="s">
        <v>777</v>
      </c>
      <c r="AE246" s="843" t="str">
        <f ca="1">IF(OR(Z246="",NOT(ISNUMBER(Z246))),"",LOOKUP(Z246,{0,16,21,26,31,36,41,46,51,56,60,66},{"[0-15]","[16-20]","[21-25]","[26-30]","[31-35]","[36-40]","[41-45]","[46-50]","[51-55]","[56-59]","[60-65]","[66-99]"}))</f>
        <v>[66-99]</v>
      </c>
      <c r="AF246" s="839" t="str">
        <f t="shared" si="10"/>
        <v>3+ years</v>
      </c>
      <c r="AG246" s="839" t="str">
        <f t="shared" ca="1" si="11"/>
        <v>Over 90 Days</v>
      </c>
    </row>
    <row r="247" spans="1:33" ht="16.5" thickTop="1" thickBot="1" x14ac:dyDescent="0.3">
      <c r="A247" s="839">
        <v>3</v>
      </c>
      <c r="B247" s="830" t="s">
        <v>310</v>
      </c>
      <c r="C247" s="839" t="s">
        <v>310</v>
      </c>
      <c r="D247" s="880"/>
      <c r="E247" s="887">
        <v>44571</v>
      </c>
      <c r="F247" s="834" t="s">
        <v>312</v>
      </c>
      <c r="G247" s="834" t="s">
        <v>312</v>
      </c>
      <c r="H247" s="834"/>
      <c r="I247" s="834"/>
      <c r="J247" s="845"/>
      <c r="K247" s="845" t="s">
        <v>905</v>
      </c>
      <c r="L247" s="834"/>
      <c r="M247" s="834"/>
      <c r="N247" s="835">
        <v>20821</v>
      </c>
      <c r="O247" s="833">
        <v>46203</v>
      </c>
      <c r="P247" s="842" t="s">
        <v>611</v>
      </c>
      <c r="Q247" s="834" t="s">
        <v>846</v>
      </c>
      <c r="R247" s="842" t="s">
        <v>612</v>
      </c>
      <c r="S247" s="842"/>
      <c r="T247" s="839" t="s">
        <v>304</v>
      </c>
      <c r="U247" s="842" t="s">
        <v>305</v>
      </c>
      <c r="V247" s="836">
        <v>44571</v>
      </c>
      <c r="W247" s="836">
        <v>46203</v>
      </c>
      <c r="X247" s="836">
        <v>46265</v>
      </c>
      <c r="Y247" s="882">
        <v>3.0027397260273974</v>
      </c>
      <c r="Z247" s="838">
        <f t="shared" ca="1" si="9"/>
        <v>69</v>
      </c>
      <c r="AA247" s="839" t="s">
        <v>600</v>
      </c>
      <c r="AB247" s="883">
        <v>45390.45</v>
      </c>
      <c r="AC247" s="841">
        <v>46357</v>
      </c>
      <c r="AD247" s="842" t="s">
        <v>928</v>
      </c>
      <c r="AE247" s="843" t="str">
        <f ca="1">IF(OR(Z247="",NOT(ISNUMBER(Z247))),"",LOOKUP(Z247,{0,16,21,26,31,36,41,46,51,56,60,66},{"[0-15]","[16-20]","[21-25]","[26-30]","[31-35]","[36-40]","[41-45]","[46-50]","[51-55]","[56-59]","[60-65]","[66-99]"}))</f>
        <v>[66-99]</v>
      </c>
      <c r="AF247" s="839" t="str">
        <f t="shared" si="10"/>
        <v>3+ years</v>
      </c>
      <c r="AG247" s="839" t="str">
        <f t="shared" ca="1" si="11"/>
        <v>Expired</v>
      </c>
    </row>
    <row r="248" spans="1:33" ht="16.5" thickTop="1" thickBot="1" x14ac:dyDescent="0.3">
      <c r="A248" s="839">
        <v>4</v>
      </c>
      <c r="B248" s="830" t="s">
        <v>527</v>
      </c>
      <c r="C248" s="839" t="s">
        <v>313</v>
      </c>
      <c r="D248" s="880"/>
      <c r="E248" s="887">
        <f>VLOOKUP(B248,[1]TQT_MASTER!B:O,13,0)</f>
        <v>44571</v>
      </c>
      <c r="F248" s="834" t="str">
        <f>VLOOKUP(B248,[1]TQT_MASTER!B:O,4,0)</f>
        <v>Sr. Engineer, Infrastructure Coordination</v>
      </c>
      <c r="G248" s="834" t="str">
        <f>VLOOKUP(B248,[1]TQT_MASTER!B:O,3,0)</f>
        <v>Senior Engineer</v>
      </c>
      <c r="H248" s="834">
        <f>VLOOKUP(B248,[1]TQT_MASTER!B:O,6,0)</f>
        <v>11810</v>
      </c>
      <c r="I248" s="834" t="str">
        <f>VLOOKUP(B248,[1]TQT_MASTER!B:O,5,0)</f>
        <v>YOUSIF ABDUL RAHMAN AHMED MOHAMMED ALMARZOUQI</v>
      </c>
      <c r="J248" s="834" t="str">
        <f>VLOOKUP(B248,[1]TQT_MASTER!B:O,7,0)</f>
        <v>TQT - Asset Management</v>
      </c>
      <c r="K248" s="834" t="str">
        <f>VLOOKUP(B248,[1]TQT_MASTER!B:O,8,0)</f>
        <v>TQT - Chief Operating Office</v>
      </c>
      <c r="L248" s="834" t="str">
        <f>VLOOKUP(B248,[1]TQT_MASTER!B:O,9,0)</f>
        <v>Asset Management - COO</v>
      </c>
      <c r="M248" s="834" t="str">
        <f>VLOOKUP(B248,[1]TQT_MASTER!B:O,10,0)</f>
        <v>TRANSCO - Infrastructure Coordination &amp; Services - COO</v>
      </c>
      <c r="N248" s="835">
        <f>VLOOKUP(B248,[1]TQT_MASTER!B:O,11,0)</f>
        <v>21283</v>
      </c>
      <c r="O248" s="833">
        <f>VLOOKUP(B248,[1]TQT_MASTER!B:O,14,0)</f>
        <v>46387</v>
      </c>
      <c r="P248" s="842" t="s">
        <v>611</v>
      </c>
      <c r="Q248" s="834" t="s">
        <v>846</v>
      </c>
      <c r="R248" s="842" t="s">
        <v>612</v>
      </c>
      <c r="S248" s="842"/>
      <c r="T248" s="839" t="s">
        <v>304</v>
      </c>
      <c r="U248" s="842" t="s">
        <v>316</v>
      </c>
      <c r="V248" s="836">
        <v>44571</v>
      </c>
      <c r="W248" s="836">
        <v>45170</v>
      </c>
      <c r="X248" s="836">
        <v>46265</v>
      </c>
      <c r="Y248" s="882">
        <v>3.0027397260273974</v>
      </c>
      <c r="Z248" s="838">
        <f t="shared" ca="1" si="9"/>
        <v>68</v>
      </c>
      <c r="AA248" s="839" t="s">
        <v>600</v>
      </c>
      <c r="AB248" s="883">
        <v>47355</v>
      </c>
      <c r="AC248" s="841">
        <v>46357</v>
      </c>
      <c r="AD248" s="842" t="s">
        <v>777</v>
      </c>
      <c r="AE248" s="843" t="str">
        <f ca="1">IF(OR(Z248="",NOT(ISNUMBER(Z248))),"",LOOKUP(Z248,{0,16,21,26,31,36,41,46,51,56,60,66},{"[0-15]","[16-20]","[21-25]","[26-30]","[31-35]","[36-40]","[41-45]","[46-50]","[51-55]","[56-59]","[60-65]","[66-99]"}))</f>
        <v>[66-99]</v>
      </c>
      <c r="AF248" s="839" t="str">
        <f t="shared" si="10"/>
        <v>3+ years</v>
      </c>
      <c r="AG248" s="839" t="str">
        <f t="shared" ca="1" si="11"/>
        <v>Over 90 Days</v>
      </c>
    </row>
    <row r="249" spans="1:33" ht="16.5" thickTop="1" thickBot="1" x14ac:dyDescent="0.3">
      <c r="A249" s="839">
        <v>5</v>
      </c>
      <c r="B249" s="830" t="s">
        <v>536</v>
      </c>
      <c r="C249" s="839" t="s">
        <v>317</v>
      </c>
      <c r="D249" s="880"/>
      <c r="E249" s="887">
        <f>VLOOKUP(B249,[1]TQT_MASTER!B:O,13,0)</f>
        <v>44571</v>
      </c>
      <c r="F249" s="834" t="str">
        <f>VLOOKUP(B249,[1]TQT_MASTER!B:O,4,0)</f>
        <v>Sr. Technician, Surveying</v>
      </c>
      <c r="G249" s="834" t="str">
        <f>VLOOKUP(B249,[1]TQT_MASTER!B:O,3,0)</f>
        <v>Senior Technician</v>
      </c>
      <c r="H249" s="834">
        <f>VLOOKUP(B249,[1]TQT_MASTER!B:O,6,0)</f>
        <v>11810</v>
      </c>
      <c r="I249" s="834" t="str">
        <f>VLOOKUP(B249,[1]TQT_MASTER!B:O,5,0)</f>
        <v>YOUSIF ABDUL RAHMAN AHMED MOHAMMED ALMARZOUQI</v>
      </c>
      <c r="J249" s="834" t="str">
        <f>VLOOKUP(B249,[1]TQT_MASTER!B:O,7,0)</f>
        <v>TQT - Asset Management</v>
      </c>
      <c r="K249" s="834" t="str">
        <f>VLOOKUP(B249,[1]TQT_MASTER!B:O,8,0)</f>
        <v>TQT - Chief Operating Office</v>
      </c>
      <c r="L249" s="834" t="str">
        <f>VLOOKUP(B249,[1]TQT_MASTER!B:O,9,0)</f>
        <v>Asset Management - COO</v>
      </c>
      <c r="M249" s="834" t="str">
        <f>VLOOKUP(B249,[1]TQT_MASTER!B:O,10,0)</f>
        <v>TRANSCO - Infrastructure Coordination &amp; Services - COO</v>
      </c>
      <c r="N249" s="835">
        <f>VLOOKUP(B249,[1]TQT_MASTER!B:O,11,0)</f>
        <v>22277</v>
      </c>
      <c r="O249" s="833">
        <f>VLOOKUP(B249,[1]TQT_MASTER!B:O,14,0)</f>
        <v>46387</v>
      </c>
      <c r="P249" s="842" t="s">
        <v>611</v>
      </c>
      <c r="Q249" s="834" t="s">
        <v>846</v>
      </c>
      <c r="R249" s="842" t="s">
        <v>612</v>
      </c>
      <c r="S249" s="842" t="s">
        <v>616</v>
      </c>
      <c r="T249" s="839" t="s">
        <v>304</v>
      </c>
      <c r="U249" s="842" t="s">
        <v>309</v>
      </c>
      <c r="V249" s="836">
        <v>44571</v>
      </c>
      <c r="W249" s="836">
        <v>45170</v>
      </c>
      <c r="X249" s="836">
        <v>46265</v>
      </c>
      <c r="Y249" s="882">
        <v>3.0027397260273974</v>
      </c>
      <c r="Z249" s="838">
        <f t="shared" ca="1" si="9"/>
        <v>65</v>
      </c>
      <c r="AA249" s="839" t="s">
        <v>600</v>
      </c>
      <c r="AB249" s="883">
        <v>21750.75</v>
      </c>
      <c r="AC249" s="841">
        <v>46357</v>
      </c>
      <c r="AD249" s="842" t="s">
        <v>777</v>
      </c>
      <c r="AE249" s="843" t="str">
        <f ca="1">IF(OR(Z249="",NOT(ISNUMBER(Z249))),"",LOOKUP(Z249,{0,16,21,26,31,36,41,46,51,56,60,66},{"[0-15]","[16-20]","[21-25]","[26-30]","[31-35]","[36-40]","[41-45]","[46-50]","[51-55]","[56-59]","[60-65]","[66-99]"}))</f>
        <v>[60-65]</v>
      </c>
      <c r="AF249" s="839" t="str">
        <f t="shared" si="10"/>
        <v>3+ years</v>
      </c>
      <c r="AG249" s="839" t="str">
        <f t="shared" ca="1" si="11"/>
        <v>Over 90 Days</v>
      </c>
    </row>
    <row r="250" spans="1:33" ht="16.5" thickTop="1" thickBot="1" x14ac:dyDescent="0.3">
      <c r="A250" s="839">
        <v>6</v>
      </c>
      <c r="B250" s="830" t="s">
        <v>531</v>
      </c>
      <c r="C250" s="839" t="s">
        <v>323</v>
      </c>
      <c r="D250" s="880"/>
      <c r="E250" s="887">
        <f>VLOOKUP(B250,[1]TQT_MASTER!B:O,13,0)</f>
        <v>44571</v>
      </c>
      <c r="F250" s="834" t="str">
        <f>VLOOKUP(B250,[1]TQT_MASTER!B:O,4,0)</f>
        <v>Sr. Associate, Inventory</v>
      </c>
      <c r="G250" s="834" t="str">
        <f>VLOOKUP(B250,[1]TQT_MASTER!B:O,3,0)</f>
        <v>Senior Associate</v>
      </c>
      <c r="H250" s="834">
        <f>VLOOKUP(B250,[1]TQT_MASTER!B:O,6,0)</f>
        <v>11888</v>
      </c>
      <c r="I250" s="834" t="str">
        <f>VLOOKUP(B250,[1]TQT_MASTER!B:O,5,0)</f>
        <v>MOHAMED ALI MOHAMED A. FAISAL ALSHEHHI</v>
      </c>
      <c r="J250" s="834" t="str">
        <f>VLOOKUP(B250,[1]TQT_MASTER!B:O,7,0)</f>
        <v>TQT - Supply Chain</v>
      </c>
      <c r="K250" s="834" t="str">
        <f>VLOOKUP(B250,[1]TQT_MASTER!B:O,8,0)</f>
        <v>TQT - Chief Financial Office</v>
      </c>
      <c r="L250" s="834" t="str">
        <f>VLOOKUP(B250,[1]TQT_MASTER!B:O,9,0)</f>
        <v>Supply Chain - PSS</v>
      </c>
      <c r="M250" s="834" t="str">
        <f>VLOOKUP(B250,[1]TQT_MASTER!B:O,10,0)</f>
        <v>TRANSCO - Inventory Management - PSS</v>
      </c>
      <c r="N250" s="835">
        <f>VLOOKUP(B250,[1]TQT_MASTER!B:O,11,0)</f>
        <v>24080</v>
      </c>
      <c r="O250" s="833">
        <f>VLOOKUP(B250,[1]TQT_MASTER!B:O,14,0)</f>
        <v>46387</v>
      </c>
      <c r="P250" s="842" t="s">
        <v>611</v>
      </c>
      <c r="Q250" s="834" t="s">
        <v>846</v>
      </c>
      <c r="R250" s="842" t="s">
        <v>612</v>
      </c>
      <c r="S250" s="842" t="s">
        <v>619</v>
      </c>
      <c r="T250" s="839" t="s">
        <v>304</v>
      </c>
      <c r="U250" s="842" t="s">
        <v>305</v>
      </c>
      <c r="V250" s="836">
        <v>44571</v>
      </c>
      <c r="W250" s="836">
        <v>45170</v>
      </c>
      <c r="X250" s="836">
        <v>46265</v>
      </c>
      <c r="Y250" s="882">
        <v>3.0027397260273974</v>
      </c>
      <c r="Z250" s="838">
        <f t="shared" ca="1" si="9"/>
        <v>60</v>
      </c>
      <c r="AA250" s="839" t="s">
        <v>600</v>
      </c>
      <c r="AB250" s="883">
        <v>40461.75</v>
      </c>
      <c r="AC250" s="841">
        <v>46357</v>
      </c>
      <c r="AD250" s="842" t="s">
        <v>777</v>
      </c>
      <c r="AE250" s="843" t="str">
        <f ca="1">IF(OR(Z250="",NOT(ISNUMBER(Z250))),"",LOOKUP(Z250,{0,16,21,26,31,36,41,46,51,56,60,66},{"[0-15]","[16-20]","[21-25]","[26-30]","[31-35]","[36-40]","[41-45]","[46-50]","[51-55]","[56-59]","[60-65]","[66-99]"}))</f>
        <v>[60-65]</v>
      </c>
      <c r="AF250" s="839" t="str">
        <f t="shared" si="10"/>
        <v>3+ years</v>
      </c>
      <c r="AG250" s="839" t="str">
        <f t="shared" ca="1" si="11"/>
        <v>Over 90 Days</v>
      </c>
    </row>
    <row r="251" spans="1:33" ht="16.5" thickTop="1" thickBot="1" x14ac:dyDescent="0.3">
      <c r="A251" s="839">
        <v>7</v>
      </c>
      <c r="B251" s="830" t="s">
        <v>530</v>
      </c>
      <c r="C251" s="839" t="s">
        <v>326</v>
      </c>
      <c r="D251" s="880"/>
      <c r="E251" s="887">
        <f>VLOOKUP(B251,[1]TQT_MASTER!B:O,13,0)</f>
        <v>44571</v>
      </c>
      <c r="F251" s="834" t="str">
        <f>VLOOKUP(B251,[1]TQT_MASTER!B:O,4,0)</f>
        <v>Clerk, Driver</v>
      </c>
      <c r="G251" s="834" t="str">
        <f>VLOOKUP(B251,[1]TQT_MASTER!B:O,3,0)</f>
        <v>Clerk</v>
      </c>
      <c r="H251" s="834">
        <f>VLOOKUP(B251,[1]TQT_MASTER!B:O,6,0)</f>
        <v>11969</v>
      </c>
      <c r="I251" s="834" t="str">
        <f>VLOOKUP(B251,[1]TQT_MASTER!B:O,5,0)</f>
        <v>AHMED NASSER MOHAMMED NASSER AL SENANI</v>
      </c>
      <c r="J251" s="834" t="str">
        <f>VLOOKUP(B251,[1]TQT_MASTER!B:O,7,0)</f>
        <v>TQT - Support Services</v>
      </c>
      <c r="K251" s="834" t="str">
        <f>VLOOKUP(B251,[1]TQT_MASTER!B:O,8,0)</f>
        <v>TQT - Chief Corporate Services Office</v>
      </c>
      <c r="L251" s="834" t="str">
        <f>VLOOKUP(B251,[1]TQT_MASTER!B:O,9,0)</f>
        <v>Shared Services - PSS</v>
      </c>
      <c r="M251" s="834" t="str">
        <f>VLOOKUP(B251,[1]TQT_MASTER!B:O,10,0)</f>
        <v>TRANSCO - Transport - PSS</v>
      </c>
      <c r="N251" s="835">
        <f>VLOOKUP(B251,[1]TQT_MASTER!B:O,11,0)</f>
        <v>28284</v>
      </c>
      <c r="O251" s="833">
        <f>VLOOKUP(B251,[1]TQT_MASTER!B:O,14,0)</f>
        <v>46387</v>
      </c>
      <c r="P251" s="842" t="s">
        <v>611</v>
      </c>
      <c r="Q251" s="834" t="s">
        <v>846</v>
      </c>
      <c r="R251" s="842" t="s">
        <v>612</v>
      </c>
      <c r="S251" s="842" t="s">
        <v>621</v>
      </c>
      <c r="T251" s="839" t="s">
        <v>304</v>
      </c>
      <c r="U251" s="842" t="s">
        <v>329</v>
      </c>
      <c r="V251" s="836">
        <v>44571</v>
      </c>
      <c r="W251" s="836">
        <v>45170</v>
      </c>
      <c r="X251" s="836">
        <v>46265</v>
      </c>
      <c r="Y251" s="882">
        <v>3.0027397260273974</v>
      </c>
      <c r="Z251" s="838">
        <f t="shared" ca="1" si="9"/>
        <v>49</v>
      </c>
      <c r="AA251" s="839" t="s">
        <v>600</v>
      </c>
      <c r="AB251" s="883">
        <v>5587.7955000000002</v>
      </c>
      <c r="AC251" s="841">
        <v>46357</v>
      </c>
      <c r="AD251" s="842" t="s">
        <v>777</v>
      </c>
      <c r="AE251" s="843" t="str">
        <f ca="1">IF(OR(Z251="",NOT(ISNUMBER(Z251))),"",LOOKUP(Z251,{0,16,21,26,31,36,41,46,51,56,60,66},{"[0-15]","[16-20]","[21-25]","[26-30]","[31-35]","[36-40]","[41-45]","[46-50]","[51-55]","[56-59]","[60-65]","[66-99]"}))</f>
        <v>[46-50]</v>
      </c>
      <c r="AF251" s="839" t="str">
        <f t="shared" si="10"/>
        <v>3+ years</v>
      </c>
      <c r="AG251" s="839" t="str">
        <f t="shared" ca="1" si="11"/>
        <v>Over 90 Days</v>
      </c>
    </row>
    <row r="252" spans="1:33" ht="16.5" thickTop="1" thickBot="1" x14ac:dyDescent="0.3">
      <c r="A252" s="839">
        <v>8</v>
      </c>
      <c r="B252" s="830" t="s">
        <v>524</v>
      </c>
      <c r="C252" s="839" t="s">
        <v>330</v>
      </c>
      <c r="D252" s="880"/>
      <c r="E252" s="887">
        <f>VLOOKUP(B252,[1]TQT_MASTER!B:O,13,0)</f>
        <v>44566</v>
      </c>
      <c r="F252" s="834" t="str">
        <f>VLOOKUP(B252,[1]TQT_MASTER!B:O,4,0)</f>
        <v>Assistant, Management</v>
      </c>
      <c r="G252" s="834" t="str">
        <f>VLOOKUP(B252,[1]TQT_MASTER!B:O,3,0)</f>
        <v>Assistant</v>
      </c>
      <c r="H252" s="834">
        <f>VLOOKUP(B252,[1]TQT_MASTER!B:O,6,0)</f>
        <v>11566</v>
      </c>
      <c r="I252" s="834" t="str">
        <f>VLOOKUP(B252,[1]TQT_MASTER!B:O,5,0)</f>
        <v>PAUL ANDREW ROBERTS</v>
      </c>
      <c r="J252" s="834" t="str">
        <f>VLOOKUP(B252,[1]TQT_MASTER!B:O,7,0)</f>
        <v>TQT - Safety &amp; Risk Management</v>
      </c>
      <c r="K252" s="834" t="str">
        <f>VLOOKUP(B252,[1]TQT_MASTER!B:O,8,0)</f>
        <v>TQT - Chief Executive Office</v>
      </c>
      <c r="L252" s="834" t="str">
        <f>VLOOKUP(B252,[1]TQT_MASTER!B:O,9,0)</f>
        <v>HSEQ</v>
      </c>
      <c r="M252" s="834" t="str">
        <f>VLOOKUP(B252,[1]TQT_MASTER!B:O,10,0)</f>
        <v>TRANSCO - HSEQ - SRM</v>
      </c>
      <c r="N252" s="835">
        <f>VLOOKUP(B252,[1]TQT_MASTER!B:O,11,0)</f>
        <v>33248</v>
      </c>
      <c r="O252" s="833">
        <f>VLOOKUP(B252,[1]TQT_MASTER!B:O,14,0)</f>
        <v>46387</v>
      </c>
      <c r="P252" s="842" t="s">
        <v>611</v>
      </c>
      <c r="Q252" s="834" t="s">
        <v>846</v>
      </c>
      <c r="R252" s="842" t="s">
        <v>612</v>
      </c>
      <c r="S252" s="842" t="s">
        <v>621</v>
      </c>
      <c r="T252" s="839" t="s">
        <v>304</v>
      </c>
      <c r="U252" s="842" t="s">
        <v>333</v>
      </c>
      <c r="V252" s="836">
        <v>44566</v>
      </c>
      <c r="W252" s="836">
        <v>45170</v>
      </c>
      <c r="X252" s="836">
        <v>46265</v>
      </c>
      <c r="Y252" s="882">
        <v>3.0027397260273974</v>
      </c>
      <c r="Z252" s="838">
        <f t="shared" ca="1" si="9"/>
        <v>35</v>
      </c>
      <c r="AA252" s="839" t="s">
        <v>600</v>
      </c>
      <c r="AB252" s="883">
        <v>12988.5</v>
      </c>
      <c r="AC252" s="841">
        <v>46357</v>
      </c>
      <c r="AD252" s="842" t="s">
        <v>777</v>
      </c>
      <c r="AE252" s="843" t="str">
        <f ca="1">IF(OR(Z252="",NOT(ISNUMBER(Z252))),"",LOOKUP(Z252,{0,16,21,26,31,36,41,46,51,56,60,66},{"[0-15]","[16-20]","[21-25]","[26-30]","[31-35]","[36-40]","[41-45]","[46-50]","[51-55]","[56-59]","[60-65]","[66-99]"}))</f>
        <v>[31-35]</v>
      </c>
      <c r="AF252" s="839" t="str">
        <f t="shared" si="10"/>
        <v>3+ years</v>
      </c>
      <c r="AG252" s="839" t="str">
        <f t="shared" ca="1" si="11"/>
        <v>Over 90 Days</v>
      </c>
    </row>
    <row r="253" spans="1:33" ht="16.5" thickTop="1" thickBot="1" x14ac:dyDescent="0.3">
      <c r="A253" s="839">
        <v>9</v>
      </c>
      <c r="B253" s="830" t="s">
        <v>529</v>
      </c>
      <c r="C253" s="839" t="s">
        <v>334</v>
      </c>
      <c r="D253" s="880"/>
      <c r="E253" s="887">
        <f>VLOOKUP(B253,[1]TQT_MASTER!B:O,13,0)</f>
        <v>44566</v>
      </c>
      <c r="F253" s="834" t="str">
        <f>VLOOKUP(B253,[1]TQT_MASTER!B:O,4,0)</f>
        <v>Advisor, Technical</v>
      </c>
      <c r="G253" s="834" t="str">
        <f>VLOOKUP(B253,[1]TQT_MASTER!B:O,3,0)</f>
        <v>Advisor</v>
      </c>
      <c r="H253" s="834">
        <f>VLOOKUP(B253,[1]TQT_MASTER!B:O,6,0)</f>
        <v>12759</v>
      </c>
      <c r="I253" s="834" t="str">
        <f>VLOOKUP(B253,[1]TQT_MASTER!B:O,5,0)</f>
        <v>Afif Saif Nasser Harhara Alyafei</v>
      </c>
      <c r="J253" s="834" t="str">
        <f>VLOOKUP(B253,[1]TQT_MASTER!B:O,7,0)</f>
        <v>TQT - Chief Executive Office</v>
      </c>
      <c r="K253" s="834" t="str">
        <f>VLOOKUP(B253,[1]TQT_MASTER!B:O,8,0)</f>
        <v>TQT - Chief Executive Office</v>
      </c>
      <c r="L253" s="834" t="str">
        <f>VLOOKUP(B253,[1]TQT_MASTER!B:O,9,0)</f>
        <v>CEO</v>
      </c>
      <c r="M253" s="834" t="str">
        <f>VLOOKUP(B253,[1]TQT_MASTER!B:O,10,0)</f>
        <v>TRANSCO - CEO</v>
      </c>
      <c r="N253" s="835">
        <f>VLOOKUP(B253,[1]TQT_MASTER!B:O,11,0)</f>
        <v>24289</v>
      </c>
      <c r="O253" s="833">
        <f>VLOOKUP(B253,[1]TQT_MASTER!B:O,14,0)</f>
        <v>46387</v>
      </c>
      <c r="P253" s="842" t="s">
        <v>620</v>
      </c>
      <c r="Q253" s="834" t="s">
        <v>846</v>
      </c>
      <c r="R253" s="842"/>
      <c r="S253" s="842"/>
      <c r="T253" s="839" t="s">
        <v>336</v>
      </c>
      <c r="U253" s="842" t="s">
        <v>337</v>
      </c>
      <c r="V253" s="836">
        <v>44566</v>
      </c>
      <c r="W253" s="836">
        <v>45170</v>
      </c>
      <c r="X253" s="836">
        <v>46265</v>
      </c>
      <c r="Y253" s="882">
        <v>3.0027397260273974</v>
      </c>
      <c r="Z253" s="838">
        <f t="shared" ca="1" si="9"/>
        <v>60</v>
      </c>
      <c r="AA253" s="839" t="s">
        <v>600</v>
      </c>
      <c r="AB253" s="883">
        <v>69688.5</v>
      </c>
      <c r="AC253" s="841">
        <v>46357</v>
      </c>
      <c r="AD253" s="842" t="s">
        <v>777</v>
      </c>
      <c r="AE253" s="843" t="str">
        <f ca="1">IF(OR(Z253="",NOT(ISNUMBER(Z253))),"",LOOKUP(Z253,{0,16,21,26,31,36,41,46,51,56,60,66},{"[0-15]","[16-20]","[21-25]","[26-30]","[31-35]","[36-40]","[41-45]","[46-50]","[51-55]","[56-59]","[60-65]","[66-99]"}))</f>
        <v>[60-65]</v>
      </c>
      <c r="AF253" s="839" t="str">
        <f t="shared" si="10"/>
        <v>3+ years</v>
      </c>
      <c r="AG253" s="839" t="str">
        <f t="shared" ca="1" si="11"/>
        <v>Over 90 Days</v>
      </c>
    </row>
    <row r="254" spans="1:33" ht="16.5" thickTop="1" thickBot="1" x14ac:dyDescent="0.3">
      <c r="A254" s="839">
        <v>10</v>
      </c>
      <c r="B254" s="830" t="s">
        <v>523</v>
      </c>
      <c r="C254" s="839" t="s">
        <v>338</v>
      </c>
      <c r="D254" s="880"/>
      <c r="E254" s="887">
        <f>VLOOKUP(B254,[1]TQT_MASTER!B:O,13,0)</f>
        <v>44571</v>
      </c>
      <c r="F254" s="834" t="str">
        <f>VLOOKUP(B254,[1]TQT_MASTER!B:O,4,0)</f>
        <v>Clerk, Stores</v>
      </c>
      <c r="G254" s="834" t="str">
        <f>VLOOKUP(B254,[1]TQT_MASTER!B:O,3,0)</f>
        <v>Clerk</v>
      </c>
      <c r="H254" s="834">
        <f>VLOOKUP(B254,[1]TQT_MASTER!B:O,6,0)</f>
        <v>12667</v>
      </c>
      <c r="I254" s="834" t="str">
        <f>VLOOKUP(B254,[1]TQT_MASTER!B:O,5,0)</f>
        <v>Eid Abdulla Sidiqi Alhammadi</v>
      </c>
      <c r="J254" s="834" t="str">
        <f>VLOOKUP(B254,[1]TQT_MASTER!B:O,7,0)</f>
        <v>TQT - Financial Operations &amp; Internal Controls</v>
      </c>
      <c r="K254" s="834" t="str">
        <f>VLOOKUP(B254,[1]TQT_MASTER!B:O,8,0)</f>
        <v>TQT - Chief Financial Office</v>
      </c>
      <c r="L254" s="834" t="str">
        <f>VLOOKUP(B254,[1]TQT_MASTER!B:O,9,0)</f>
        <v>Finance - FIN</v>
      </c>
      <c r="M254" s="834" t="str">
        <f>VLOOKUP(B254,[1]TQT_MASTER!B:O,10,0)</f>
        <v>TRANSCO - Financial Operations - FIN</v>
      </c>
      <c r="N254" s="835">
        <f>VLOOKUP(B254,[1]TQT_MASTER!B:O,11,0)</f>
        <v>26910</v>
      </c>
      <c r="O254" s="833">
        <f>VLOOKUP(B254,[1]TQT_MASTER!B:O,14,0)</f>
        <v>46387</v>
      </c>
      <c r="P254" s="842" t="s">
        <v>620</v>
      </c>
      <c r="Q254" s="834" t="s">
        <v>846</v>
      </c>
      <c r="R254" s="842"/>
      <c r="S254" s="842"/>
      <c r="T254" s="839" t="s">
        <v>304</v>
      </c>
      <c r="U254" s="842" t="s">
        <v>305</v>
      </c>
      <c r="V254" s="836">
        <v>44571</v>
      </c>
      <c r="W254" s="836">
        <v>45170</v>
      </c>
      <c r="X254" s="836">
        <v>46265</v>
      </c>
      <c r="Y254" s="882">
        <v>3.0027397260273974</v>
      </c>
      <c r="Z254" s="838">
        <f t="shared" ca="1" si="9"/>
        <v>53</v>
      </c>
      <c r="AA254" s="839" t="s">
        <v>600</v>
      </c>
      <c r="AB254" s="883">
        <v>6688.5</v>
      </c>
      <c r="AC254" s="841">
        <v>46357</v>
      </c>
      <c r="AD254" s="842" t="s">
        <v>777</v>
      </c>
      <c r="AE254" s="843" t="str">
        <f ca="1">IF(OR(Z254="",NOT(ISNUMBER(Z254))),"",LOOKUP(Z254,{0,16,21,26,31,36,41,46,51,56,60,66},{"[0-15]","[16-20]","[21-25]","[26-30]","[31-35]","[36-40]","[41-45]","[46-50]","[51-55]","[56-59]","[60-65]","[66-99]"}))</f>
        <v>[51-55]</v>
      </c>
      <c r="AF254" s="839" t="str">
        <f t="shared" si="10"/>
        <v>3+ years</v>
      </c>
      <c r="AG254" s="839" t="str">
        <f t="shared" ca="1" si="11"/>
        <v>Over 90 Days</v>
      </c>
    </row>
    <row r="255" spans="1:33" ht="16.5" thickTop="1" thickBot="1" x14ac:dyDescent="0.3">
      <c r="A255" s="839">
        <v>11</v>
      </c>
      <c r="B255" s="830" t="s">
        <v>522</v>
      </c>
      <c r="C255" s="839" t="s">
        <v>341</v>
      </c>
      <c r="D255" s="880"/>
      <c r="E255" s="887">
        <f>VLOOKUP(B255,[1]TQT_MASTER!B:O,13,0)</f>
        <v>44571</v>
      </c>
      <c r="F255" s="834" t="str">
        <f>VLOOKUP(B255,[1]TQT_MASTER!B:O,4,0)</f>
        <v>Associate, Accounts Payable Accounting</v>
      </c>
      <c r="G255" s="834" t="str">
        <f>VLOOKUP(B255,[1]TQT_MASTER!B:O,3,0)</f>
        <v>Associate</v>
      </c>
      <c r="H255" s="834">
        <f>VLOOKUP(B255,[1]TQT_MASTER!B:O,6,0)</f>
        <v>12667</v>
      </c>
      <c r="I255" s="834" t="str">
        <f>VLOOKUP(B255,[1]TQT_MASTER!B:O,5,0)</f>
        <v>Eid Abdulla Sidiqi Alhammadi</v>
      </c>
      <c r="J255" s="834" t="str">
        <f>VLOOKUP(B255,[1]TQT_MASTER!B:O,7,0)</f>
        <v>TQT - Financial Operations &amp; Internal Controls</v>
      </c>
      <c r="K255" s="834" t="str">
        <f>VLOOKUP(B255,[1]TQT_MASTER!B:O,8,0)</f>
        <v>TQT - Chief Financial Office</v>
      </c>
      <c r="L255" s="834" t="str">
        <f>VLOOKUP(B255,[1]TQT_MASTER!B:O,9,0)</f>
        <v>Finance - FIN</v>
      </c>
      <c r="M255" s="834" t="str">
        <f>VLOOKUP(B255,[1]TQT_MASTER!B:O,10,0)</f>
        <v>TRANSCO - Financial Operations - FIN</v>
      </c>
      <c r="N255" s="835">
        <f>VLOOKUP(B255,[1]TQT_MASTER!B:O,11,0)</f>
        <v>22996</v>
      </c>
      <c r="O255" s="833">
        <f>VLOOKUP(B255,[1]TQT_MASTER!B:O,14,0)</f>
        <v>46387</v>
      </c>
      <c r="P255" s="842" t="s">
        <v>611</v>
      </c>
      <c r="Q255" s="834" t="s">
        <v>846</v>
      </c>
      <c r="R255" s="842" t="s">
        <v>612</v>
      </c>
      <c r="S255" s="842" t="s">
        <v>616</v>
      </c>
      <c r="T255" s="839" t="s">
        <v>304</v>
      </c>
      <c r="U255" s="842" t="s">
        <v>316</v>
      </c>
      <c r="V255" s="836">
        <v>44571</v>
      </c>
      <c r="W255" s="836">
        <v>45170</v>
      </c>
      <c r="X255" s="836">
        <v>46265</v>
      </c>
      <c r="Y255" s="882">
        <v>3.0027397260273974</v>
      </c>
      <c r="Z255" s="838">
        <f t="shared" ca="1" si="9"/>
        <v>63</v>
      </c>
      <c r="AA255" s="839" t="s">
        <v>600</v>
      </c>
      <c r="AB255" s="883">
        <v>38811.15</v>
      </c>
      <c r="AC255" s="841">
        <v>46357</v>
      </c>
      <c r="AD255" s="842" t="s">
        <v>777</v>
      </c>
      <c r="AE255" s="843" t="str">
        <f ca="1">IF(OR(Z255="",NOT(ISNUMBER(Z255))),"",LOOKUP(Z255,{0,16,21,26,31,36,41,46,51,56,60,66},{"[0-15]","[16-20]","[21-25]","[26-30]","[31-35]","[36-40]","[41-45]","[46-50]","[51-55]","[56-59]","[60-65]","[66-99]"}))</f>
        <v>[60-65]</v>
      </c>
      <c r="AF255" s="839" t="str">
        <f t="shared" si="10"/>
        <v>3+ years</v>
      </c>
      <c r="AG255" s="839" t="str">
        <f t="shared" ca="1" si="11"/>
        <v>Over 90 Days</v>
      </c>
    </row>
    <row r="256" spans="1:33" ht="16.5" thickTop="1" thickBot="1" x14ac:dyDescent="0.3">
      <c r="A256" s="839">
        <v>12</v>
      </c>
      <c r="B256" s="830" t="s">
        <v>528</v>
      </c>
      <c r="C256" s="839" t="s">
        <v>344</v>
      </c>
      <c r="D256" s="880"/>
      <c r="E256" s="887">
        <f>VLOOKUP(B256,[1]TQT_MASTER!B:O,13,0)</f>
        <v>44606</v>
      </c>
      <c r="F256" s="834" t="str">
        <f>VLOOKUP(B256,[1]TQT_MASTER!B:O,4,0)</f>
        <v>Lead, Automation &amp; Digitalization</v>
      </c>
      <c r="G256" s="834" t="str">
        <f>VLOOKUP(B256,[1]TQT_MASTER!B:O,3,0)</f>
        <v>Lead</v>
      </c>
      <c r="H256" s="834">
        <f>VLOOKUP(B256,[1]TQT_MASTER!B:O,6,0)</f>
        <v>11996</v>
      </c>
      <c r="I256" s="834" t="str">
        <f>VLOOKUP(B256,[1]TQT_MASTER!B:O,5,0)</f>
        <v>Ramakrishna Subramanian</v>
      </c>
      <c r="J256" s="834" t="str">
        <f>VLOOKUP(B256,[1]TQT_MASTER!B:O,7,0)</f>
        <v>TQT - Chief Executive Office</v>
      </c>
      <c r="K256" s="834" t="str">
        <f>VLOOKUP(B256,[1]TQT_MASTER!B:O,8,0)</f>
        <v>TQT - Chief Executive Office</v>
      </c>
      <c r="L256" s="834" t="str">
        <f>VLOOKUP(B256,[1]TQT_MASTER!B:O,9,0)</f>
        <v>CEO</v>
      </c>
      <c r="M256" s="834" t="str">
        <f>VLOOKUP(B256,[1]TQT_MASTER!B:O,10,0)</f>
        <v>TRANSCO - Operations - COO</v>
      </c>
      <c r="N256" s="835">
        <f>VLOOKUP(B256,[1]TQT_MASTER!B:O,11,0)</f>
        <v>21847</v>
      </c>
      <c r="O256" s="833">
        <f>VLOOKUP(B256,[1]TQT_MASTER!B:O,14,0)</f>
        <v>46387</v>
      </c>
      <c r="P256" s="842" t="s">
        <v>611</v>
      </c>
      <c r="Q256" s="834" t="s">
        <v>846</v>
      </c>
      <c r="R256" s="842" t="s">
        <v>612</v>
      </c>
      <c r="S256" s="842"/>
      <c r="T256" s="839" t="s">
        <v>304</v>
      </c>
      <c r="U256" s="842" t="s">
        <v>333</v>
      </c>
      <c r="V256" s="836">
        <v>44608</v>
      </c>
      <c r="W256" s="836">
        <v>45170</v>
      </c>
      <c r="X256" s="836">
        <v>46265</v>
      </c>
      <c r="Y256" s="882">
        <v>3.0027397260273974</v>
      </c>
      <c r="Z256" s="838">
        <f t="shared" ca="1" si="9"/>
        <v>66</v>
      </c>
      <c r="AA256" s="839" t="s">
        <v>600</v>
      </c>
      <c r="AB256" s="883">
        <v>45013.5</v>
      </c>
      <c r="AC256" s="841">
        <v>46357</v>
      </c>
      <c r="AD256" s="842" t="s">
        <v>777</v>
      </c>
      <c r="AE256" s="843" t="str">
        <f ca="1">IF(OR(Z256="",NOT(ISNUMBER(Z256))),"",LOOKUP(Z256,{0,16,21,26,31,36,41,46,51,56,60,66},{"[0-15]","[16-20]","[21-25]","[26-30]","[31-35]","[36-40]","[41-45]","[46-50]","[51-55]","[56-59]","[60-65]","[66-99]"}))</f>
        <v>[66-99]</v>
      </c>
      <c r="AF256" s="839" t="str">
        <f t="shared" si="10"/>
        <v>3+ years</v>
      </c>
      <c r="AG256" s="839" t="str">
        <f t="shared" ca="1" si="11"/>
        <v>Over 90 Days</v>
      </c>
    </row>
    <row r="257" spans="1:33" ht="16.5" thickTop="1" thickBot="1" x14ac:dyDescent="0.3">
      <c r="A257" s="839">
        <v>13</v>
      </c>
      <c r="B257" s="830" t="s">
        <v>539</v>
      </c>
      <c r="C257" s="839" t="s">
        <v>347</v>
      </c>
      <c r="D257" s="880"/>
      <c r="E257" s="887">
        <f>VLOOKUP(B257,[1]TQT_MASTER!B:O,13,0)</f>
        <v>44816</v>
      </c>
      <c r="F257" s="834" t="str">
        <f>VLOOKUP(B257,[1]TQT_MASTER!B:O,4,0)</f>
        <v>Engineer, CMMS Data Quality Governance</v>
      </c>
      <c r="G257" s="834" t="str">
        <f>VLOOKUP(B257,[1]TQT_MASTER!B:O,3,0)</f>
        <v>Engineer</v>
      </c>
      <c r="H257" s="834">
        <f>VLOOKUP(B257,[1]TQT_MASTER!B:O,6,0)</f>
        <v>12713</v>
      </c>
      <c r="I257" s="834" t="str">
        <f>VLOOKUP(B257,[1]TQT_MASTER!B:O,5,0)</f>
        <v>Ahmed Mohamed Abdulla ALWahedi</v>
      </c>
      <c r="J257" s="834" t="str">
        <f>VLOOKUP(B257,[1]TQT_MASTER!B:O,7,0)</f>
        <v>TQT - Asset Management</v>
      </c>
      <c r="K257" s="834" t="str">
        <f>VLOOKUP(B257,[1]TQT_MASTER!B:O,8,0)</f>
        <v>TQT - Chief Operating Office</v>
      </c>
      <c r="L257" s="834" t="str">
        <f>VLOOKUP(B257,[1]TQT_MASTER!B:O,9,0)</f>
        <v>Asset Management - COO</v>
      </c>
      <c r="M257" s="834" t="str">
        <f>VLOOKUP(B257,[1]TQT_MASTER!B:O,10,0)</f>
        <v>TRANSCO - Asset Information - COO</v>
      </c>
      <c r="N257" s="835">
        <f>VLOOKUP(B257,[1]TQT_MASTER!B:O,11,0)</f>
        <v>26032</v>
      </c>
      <c r="O257" s="833">
        <f>VLOOKUP(B257,[1]TQT_MASTER!B:O,14,0)</f>
        <v>46578</v>
      </c>
      <c r="P257" s="842" t="s">
        <v>620</v>
      </c>
      <c r="Q257" s="834" t="s">
        <v>846</v>
      </c>
      <c r="R257" s="842"/>
      <c r="S257" s="842"/>
      <c r="T257" s="839" t="s">
        <v>304</v>
      </c>
      <c r="U257" s="842" t="s">
        <v>333</v>
      </c>
      <c r="V257" s="836">
        <v>44816</v>
      </c>
      <c r="W257" s="836">
        <v>45170</v>
      </c>
      <c r="X257" s="836">
        <v>46265</v>
      </c>
      <c r="Y257" s="882">
        <v>3.0027397260273974</v>
      </c>
      <c r="Z257" s="838">
        <f t="shared" ca="1" si="9"/>
        <v>55</v>
      </c>
      <c r="AA257" s="839" t="s">
        <v>600</v>
      </c>
      <c r="AB257" s="883">
        <v>26638.5</v>
      </c>
      <c r="AC257" s="841">
        <v>46357</v>
      </c>
      <c r="AD257" s="842" t="s">
        <v>777</v>
      </c>
      <c r="AE257" s="843" t="str">
        <f ca="1">IF(OR(Z257="",NOT(ISNUMBER(Z257))),"",LOOKUP(Z257,{0,16,21,26,31,36,41,46,51,56,60,66},{"[0-15]","[16-20]","[21-25]","[26-30]","[31-35]","[36-40]","[41-45]","[46-50]","[51-55]","[56-59]","[60-65]","[66-99]"}))</f>
        <v>[51-55]</v>
      </c>
      <c r="AF257" s="839" t="str">
        <f t="shared" si="10"/>
        <v>3+ years</v>
      </c>
      <c r="AG257" s="839" t="str">
        <f t="shared" ca="1" si="11"/>
        <v>Over 90 Days</v>
      </c>
    </row>
    <row r="258" spans="1:33" ht="16.5" thickTop="1" thickBot="1" x14ac:dyDescent="0.3">
      <c r="A258" s="839">
        <v>14</v>
      </c>
      <c r="B258" s="830" t="s">
        <v>541</v>
      </c>
      <c r="C258" s="839" t="s">
        <v>350</v>
      </c>
      <c r="D258" s="880"/>
      <c r="E258" s="887">
        <f>VLOOKUP(B258,[1]TQT_MASTER!B:O,13,0)</f>
        <v>44809</v>
      </c>
      <c r="F258" s="834" t="str">
        <f>VLOOKUP(B258,[1]TQT_MASTER!B:O,4,0)</f>
        <v>Associate, Graphic Design</v>
      </c>
      <c r="G258" s="834" t="str">
        <f>VLOOKUP(B258,[1]TQT_MASTER!B:O,3,0)</f>
        <v>Associate</v>
      </c>
      <c r="H258" s="834" t="e">
        <f>VLOOKUP(B258,[1]TQT_MASTER!B:O,6,0)</f>
        <v>#REF!</v>
      </c>
      <c r="I258" s="834" t="str">
        <f>VLOOKUP(B258,[1]TQT_MASTER!B:O,5,0)</f>
        <v>Hessa Alemadi</v>
      </c>
      <c r="J258" s="834" t="str">
        <f>VLOOKUP(B258,[1]TQT_MASTER!B:O,7,0)</f>
        <v>TQT - External Communications</v>
      </c>
      <c r="K258" s="834" t="str">
        <f>VLOOKUP(B258,[1]TQT_MASTER!B:O,8,0)</f>
        <v>TQT - Chief Corporate Services Office</v>
      </c>
      <c r="L258" s="834" t="str">
        <f>VLOOKUP(B258,[1]TQT_MASTER!B:O,9,0)</f>
        <v>Human Resources - HRD</v>
      </c>
      <c r="M258" s="834" t="str">
        <f>VLOOKUP(B258,[1]TQT_MASTER!B:O,10,0)</f>
        <v>TRANSCO - External Communications - HRD</v>
      </c>
      <c r="N258" s="835">
        <f>VLOOKUP(B258,[1]TQT_MASTER!B:O,11,0)</f>
        <v>32200</v>
      </c>
      <c r="O258" s="833">
        <f>VLOOKUP(B258,[1]TQT_MASTER!B:O,14,0)</f>
        <v>46269</v>
      </c>
      <c r="P258" s="842" t="s">
        <v>611</v>
      </c>
      <c r="Q258" s="834" t="s">
        <v>846</v>
      </c>
      <c r="R258" s="842" t="s">
        <v>612</v>
      </c>
      <c r="S258" s="842"/>
      <c r="T258" s="839" t="s">
        <v>304</v>
      </c>
      <c r="U258" s="842" t="s">
        <v>333</v>
      </c>
      <c r="V258" s="836">
        <v>44809</v>
      </c>
      <c r="W258" s="836">
        <v>45170</v>
      </c>
      <c r="X258" s="836">
        <v>46265</v>
      </c>
      <c r="Y258" s="882">
        <v>3.0027397260273974</v>
      </c>
      <c r="Z258" s="838">
        <f t="shared" ca="1" si="9"/>
        <v>38</v>
      </c>
      <c r="AA258" s="839" t="s">
        <v>600</v>
      </c>
      <c r="AB258" s="883">
        <v>26638.5</v>
      </c>
      <c r="AC258" s="841">
        <v>46357</v>
      </c>
      <c r="AD258" s="842" t="s">
        <v>777</v>
      </c>
      <c r="AE258" s="843" t="str">
        <f ca="1">IF(OR(Z258="",NOT(ISNUMBER(Z258))),"",LOOKUP(Z258,{0,16,21,26,31,36,41,46,51,56,60,66},{"[0-15]","[16-20]","[21-25]","[26-30]","[31-35]","[36-40]","[41-45]","[46-50]","[51-55]","[56-59]","[60-65]","[66-99]"}))</f>
        <v>[36-40]</v>
      </c>
      <c r="AF258" s="839" t="str">
        <f t="shared" si="10"/>
        <v>3+ years</v>
      </c>
      <c r="AG258" s="839" t="str">
        <f t="shared" ca="1" si="11"/>
        <v>Expired</v>
      </c>
    </row>
    <row r="259" spans="1:33" ht="16.5" thickTop="1" thickBot="1" x14ac:dyDescent="0.3">
      <c r="A259" s="839">
        <v>15</v>
      </c>
      <c r="B259" s="830" t="s">
        <v>533</v>
      </c>
      <c r="C259" s="839" t="s">
        <v>353</v>
      </c>
      <c r="D259" s="880"/>
      <c r="E259" s="887">
        <f>VLOOKUP(B259,[1]TQT_MASTER!B:O,13,0)</f>
        <v>44830</v>
      </c>
      <c r="F259" s="834" t="str">
        <f>VLOOKUP(B259,[1]TQT_MASTER!B:O,4,0)</f>
        <v>Associate, General Ledger Accounting</v>
      </c>
      <c r="G259" s="834" t="str">
        <f>VLOOKUP(B259,[1]TQT_MASTER!B:O,3,0)</f>
        <v>Associate</v>
      </c>
      <c r="H259" s="834">
        <f>VLOOKUP(B259,[1]TQT_MASTER!B:O,6,0)</f>
        <v>12959</v>
      </c>
      <c r="I259" s="834" t="str">
        <f>VLOOKUP(B259,[1]TQT_MASTER!B:O,5,0)</f>
        <v>Jasmine Kooner</v>
      </c>
      <c r="J259" s="834" t="str">
        <f>VLOOKUP(B259,[1]TQT_MASTER!B:O,7,0)</f>
        <v>TQT - Financial Control</v>
      </c>
      <c r="K259" s="834" t="str">
        <f>VLOOKUP(B259,[1]TQT_MASTER!B:O,8,0)</f>
        <v>TQT - Chief Financial Office</v>
      </c>
      <c r="L259" s="834" t="str">
        <f>VLOOKUP(B259,[1]TQT_MASTER!B:O,9,0)</f>
        <v>Finance - FIN</v>
      </c>
      <c r="M259" s="834" t="str">
        <f>VLOOKUP(B259,[1]TQT_MASTER!B:O,10,0)</f>
        <v>TRANSCO - Financial Controlling - FIN</v>
      </c>
      <c r="N259" s="835">
        <f>VLOOKUP(B259,[1]TQT_MASTER!B:O,11,0)</f>
        <v>31575</v>
      </c>
      <c r="O259" s="833">
        <f>VLOOKUP(B259,[1]TQT_MASTER!B:O,14,0)</f>
        <v>46471</v>
      </c>
      <c r="P259" s="842" t="s">
        <v>620</v>
      </c>
      <c r="Q259" s="834" t="s">
        <v>846</v>
      </c>
      <c r="R259" s="842"/>
      <c r="S259" s="842"/>
      <c r="T259" s="839" t="s">
        <v>304</v>
      </c>
      <c r="U259" s="842" t="s">
        <v>356</v>
      </c>
      <c r="V259" s="836">
        <v>44831</v>
      </c>
      <c r="W259" s="836">
        <v>45170</v>
      </c>
      <c r="X259" s="836">
        <v>46265</v>
      </c>
      <c r="Y259" s="882">
        <v>3.0027397260273974</v>
      </c>
      <c r="Z259" s="838">
        <f t="shared" ref="Z259:Z322" ca="1" si="12">IF(N259="","",DATEDIF(IF(ISNUMBER(N259),N259,DATE(IF(VALUE(RIGHT(N259,LEN(N259)-FIND("/",N259,FIND("/",N259)+1)))&lt;30,2000,1900)+VALUE(RIGHT(N259,LEN(N259)-FIND("/",N259,FIND("/",N259)+1))),VALUE(LEFT(N259,FIND("/",N259)-1)),VALUE(MID(N259,FIND("/",N259)+1,FIND("/",N259,FIND("/",N259)+1)-FIND("/",N259)-1)))),TODAY(),"Y"))</f>
        <v>40</v>
      </c>
      <c r="AA259" s="839" t="s">
        <v>600</v>
      </c>
      <c r="AB259" s="883">
        <v>26638.5</v>
      </c>
      <c r="AC259" s="841">
        <v>46357</v>
      </c>
      <c r="AD259" s="842" t="s">
        <v>777</v>
      </c>
      <c r="AE259" s="843" t="str">
        <f ca="1">IF(OR(Z259="",NOT(ISNUMBER(Z259))),"",LOOKUP(Z259,{0,16,21,26,31,36,41,46,51,56,60,66},{"[0-15]","[16-20]","[21-25]","[26-30]","[31-35]","[36-40]","[41-45]","[46-50]","[51-55]","[56-59]","[60-65]","[66-99]"}))</f>
        <v>[36-40]</v>
      </c>
      <c r="AF259" s="839" t="str">
        <f t="shared" ref="AF259:AF322" si="13">IF(OR(V259="",X259=""),"",IF(YEARFRAC(V259,X259,1)&lt;1,"0-1 years",IF(YEARFRAC(V259,X259,1)&lt;2,"1-2 years",IF(YEARFRAC(V259,X259,1)&lt;3,"2-3 years","3+ years"))))</f>
        <v>3+ years</v>
      </c>
      <c r="AG259" s="839" t="str">
        <f t="shared" ref="AG259:AG322" ca="1" si="14">IF(O259="","",IF(O259&lt;TODAY(),"Expired",IF(O259&lt;=TODAY()+30,"Within 30 Days",IF(O259&lt;=TODAY()+60,"Within 60 Days",IF(O259&lt;=TODAY()+90,"Within 90 Days","Over 90 Days")))))</f>
        <v>Over 90 Days</v>
      </c>
    </row>
    <row r="260" spans="1:33" ht="16.5" thickTop="1" thickBot="1" x14ac:dyDescent="0.3">
      <c r="A260" s="839">
        <v>16</v>
      </c>
      <c r="B260" s="830" t="s">
        <v>532</v>
      </c>
      <c r="C260" s="839" t="s">
        <v>357</v>
      </c>
      <c r="D260" s="880"/>
      <c r="E260" s="887">
        <f>VLOOKUP(B260,[1]TQT_MASTER!B:O,13,0)</f>
        <v>44970</v>
      </c>
      <c r="F260" s="834" t="str">
        <f>VLOOKUP(B260,[1]TQT_MASTER!B:O,4,0)</f>
        <v>Associate, Talent Acquisition</v>
      </c>
      <c r="G260" s="834" t="str">
        <f>VLOOKUP(B260,[1]TQT_MASTER!B:O,3,0)</f>
        <v>Associate</v>
      </c>
      <c r="H260" s="834">
        <f>VLOOKUP(B260,[1]TQT_MASTER!B:O,6,0)</f>
        <v>15131</v>
      </c>
      <c r="I260" s="834" t="str">
        <f>VLOOKUP(B260,[1]TQT_MASTER!B:O,5,0)</f>
        <v>Abdulrahman Mohammed R AlMane</v>
      </c>
      <c r="J260" s="834" t="str">
        <f>VLOOKUP(B260,[1]TQT_MASTER!B:O,7,0)</f>
        <v>TQT - HR Operations</v>
      </c>
      <c r="K260" s="834" t="str">
        <f>VLOOKUP(B260,[1]TQT_MASTER!B:O,8,0)</f>
        <v>TQT - Chief Corporate Services Office</v>
      </c>
      <c r="L260" s="834" t="str">
        <f>VLOOKUP(B260,[1]TQT_MASTER!B:O,9,0)</f>
        <v>Human Resources - HRD</v>
      </c>
      <c r="M260" s="834" t="str">
        <f>VLOOKUP(B260,[1]TQT_MASTER!B:O,10,0)</f>
        <v>TRANSCO - Talent Acquisition - HRD</v>
      </c>
      <c r="N260" s="835">
        <f>VLOOKUP(B260,[1]TQT_MASTER!B:O,11,0)</f>
        <v>31644</v>
      </c>
      <c r="O260" s="833">
        <f>VLOOKUP(B260,[1]TQT_MASTER!B:O,14,0)</f>
        <v>46429</v>
      </c>
      <c r="P260" s="842" t="s">
        <v>620</v>
      </c>
      <c r="Q260" s="834" t="s">
        <v>846</v>
      </c>
      <c r="R260" s="842"/>
      <c r="S260" s="842"/>
      <c r="T260" s="839" t="s">
        <v>304</v>
      </c>
      <c r="U260" s="842" t="s">
        <v>333</v>
      </c>
      <c r="V260" s="836">
        <v>44970</v>
      </c>
      <c r="W260" s="836">
        <v>45170</v>
      </c>
      <c r="X260" s="836">
        <v>46265</v>
      </c>
      <c r="Y260" s="882">
        <v>3.0027397260273974</v>
      </c>
      <c r="Z260" s="838">
        <f t="shared" ca="1" si="12"/>
        <v>40</v>
      </c>
      <c r="AA260" s="839" t="s">
        <v>600</v>
      </c>
      <c r="AB260" s="883">
        <v>21388.5</v>
      </c>
      <c r="AC260" s="841">
        <v>46357</v>
      </c>
      <c r="AD260" s="842" t="s">
        <v>777</v>
      </c>
      <c r="AE260" s="843" t="str">
        <f ca="1">IF(OR(Z260="",NOT(ISNUMBER(Z260))),"",LOOKUP(Z260,{0,16,21,26,31,36,41,46,51,56,60,66},{"[0-15]","[16-20]","[21-25]","[26-30]","[31-35]","[36-40]","[41-45]","[46-50]","[51-55]","[56-59]","[60-65]","[66-99]"}))</f>
        <v>[36-40]</v>
      </c>
      <c r="AF260" s="839" t="str">
        <f t="shared" si="13"/>
        <v>3+ years</v>
      </c>
      <c r="AG260" s="839" t="str">
        <f t="shared" ca="1" si="14"/>
        <v>Over 90 Days</v>
      </c>
    </row>
    <row r="261" spans="1:33" ht="16.5" thickTop="1" thickBot="1" x14ac:dyDescent="0.3">
      <c r="A261" s="839">
        <v>17</v>
      </c>
      <c r="B261" s="830" t="s">
        <v>540</v>
      </c>
      <c r="C261" s="839" t="s">
        <v>360</v>
      </c>
      <c r="D261" s="880"/>
      <c r="E261" s="887">
        <f>VLOOKUP(B261,[1]TQT_MASTER!B:O,13,0)</f>
        <v>45152</v>
      </c>
      <c r="F261" s="834" t="str">
        <f>VLOOKUP(B261,[1]TQT_MASTER!B:O,4,0)</f>
        <v>Executive Assistant, Corporate Services Office</v>
      </c>
      <c r="G261" s="834" t="str">
        <f>VLOOKUP(B261,[1]TQT_MASTER!B:O,3,0)</f>
        <v>Assistant</v>
      </c>
      <c r="H261" s="834">
        <f>VLOOKUP(B261,[1]TQT_MASTER!B:O,6,0)</f>
        <v>12780</v>
      </c>
      <c r="I261" s="834" t="str">
        <f>VLOOKUP(B261,[1]TQT_MASTER!B:O,5,0)</f>
        <v>Bader Ahmed Mohamed Saqer Al Hammadi</v>
      </c>
      <c r="J261" s="834" t="str">
        <f>VLOOKUP(B261,[1]TQT_MASTER!B:O,7,0)</f>
        <v>TQT - Chief Corporate Services Office</v>
      </c>
      <c r="K261" s="834" t="str">
        <f>VLOOKUP(B261,[1]TQT_MASTER!B:O,8,0)</f>
        <v>TQT - Chief Corporate Services Office</v>
      </c>
      <c r="L261" s="834" t="str">
        <f>VLOOKUP(B261,[1]TQT_MASTER!B:O,9,0)</f>
        <v>Human Resources - HRD</v>
      </c>
      <c r="M261" s="834" t="str">
        <f>VLOOKUP(B261,[1]TQT_MASTER!B:O,10,0)</f>
        <v>TRANSCO - Human Resources - HRD</v>
      </c>
      <c r="N261" s="835">
        <f>VLOOKUP(B261,[1]TQT_MASTER!B:O,11,0)</f>
        <v>29611</v>
      </c>
      <c r="O261" s="833">
        <f>VLOOKUP(B261,[1]TQT_MASTER!B:O,14,0)</f>
        <v>46248</v>
      </c>
      <c r="P261" s="842" t="s">
        <v>620</v>
      </c>
      <c r="Q261" s="834" t="s">
        <v>846</v>
      </c>
      <c r="R261" s="842"/>
      <c r="S261" s="842"/>
      <c r="T261" s="839" t="s">
        <v>304</v>
      </c>
      <c r="U261" s="842" t="s">
        <v>305</v>
      </c>
      <c r="V261" s="836">
        <v>45152</v>
      </c>
      <c r="W261" s="836">
        <v>45170</v>
      </c>
      <c r="X261" s="836">
        <v>46265</v>
      </c>
      <c r="Y261" s="882">
        <v>3.0027397260273974</v>
      </c>
      <c r="Z261" s="838">
        <f t="shared" ca="1" si="12"/>
        <v>45</v>
      </c>
      <c r="AA261" s="839" t="s">
        <v>600</v>
      </c>
      <c r="AB261" s="883">
        <v>29138.5</v>
      </c>
      <c r="AC261" s="841">
        <v>46357</v>
      </c>
      <c r="AD261" s="842" t="s">
        <v>777</v>
      </c>
      <c r="AE261" s="843" t="str">
        <f ca="1">IF(OR(Z261="",NOT(ISNUMBER(Z261))),"",LOOKUP(Z261,{0,16,21,26,31,36,41,46,51,56,60,66},{"[0-15]","[16-20]","[21-25]","[26-30]","[31-35]","[36-40]","[41-45]","[46-50]","[51-55]","[56-59]","[60-65]","[66-99]"}))</f>
        <v>[41-45]</v>
      </c>
      <c r="AF261" s="839" t="str">
        <f t="shared" si="13"/>
        <v>3+ years</v>
      </c>
      <c r="AG261" s="839" t="str">
        <f t="shared" ca="1" si="14"/>
        <v>Expired</v>
      </c>
    </row>
    <row r="262" spans="1:33" ht="16.5" thickTop="1" thickBot="1" x14ac:dyDescent="0.3">
      <c r="A262" s="839">
        <v>18</v>
      </c>
      <c r="B262" s="830" t="s">
        <v>543</v>
      </c>
      <c r="C262" s="839" t="s">
        <v>363</v>
      </c>
      <c r="D262" s="880"/>
      <c r="E262" s="887">
        <f>VLOOKUP(B262,[1]TQT_MASTER!B:O,13,0)</f>
        <v>45236</v>
      </c>
      <c r="F262" s="834" t="str">
        <f>VLOOKUP(B262,[1]TQT_MASTER!B:O,4,0)</f>
        <v>Associate, Talent Acquisition</v>
      </c>
      <c r="G262" s="834" t="str">
        <f>VLOOKUP(B262,[1]TQT_MASTER!B:O,3,0)</f>
        <v>Associate</v>
      </c>
      <c r="H262" s="834">
        <f>VLOOKUP(B262,[1]TQT_MASTER!B:O,6,0)</f>
        <v>15131</v>
      </c>
      <c r="I262" s="834" t="str">
        <f>VLOOKUP(B262,[1]TQT_MASTER!B:O,5,0)</f>
        <v>Abdulrahman Mohammed R AlMane</v>
      </c>
      <c r="J262" s="834" t="str">
        <f>VLOOKUP(B262,[1]TQT_MASTER!B:O,7,0)</f>
        <v>TQT - HR Operations</v>
      </c>
      <c r="K262" s="834" t="str">
        <f>VLOOKUP(B262,[1]TQT_MASTER!B:O,8,0)</f>
        <v>TQT - Chief Corporate Services Office</v>
      </c>
      <c r="L262" s="834" t="str">
        <f>VLOOKUP(B262,[1]TQT_MASTER!B:O,9,0)</f>
        <v>Human Resources - HRD</v>
      </c>
      <c r="M262" s="834" t="str">
        <f>VLOOKUP(B262,[1]TQT_MASTER!B:O,10,0)</f>
        <v>TRANSCO - Talent Acquisition - HRD</v>
      </c>
      <c r="N262" s="835">
        <f>VLOOKUP(B262,[1]TQT_MASTER!B:O,11,0)</f>
        <v>32450</v>
      </c>
      <c r="O262" s="833">
        <f>VLOOKUP(B262,[1]TQT_MASTER!B:O,14,0)</f>
        <v>46331</v>
      </c>
      <c r="P262" s="842" t="s">
        <v>611</v>
      </c>
      <c r="Q262" s="834" t="s">
        <v>846</v>
      </c>
      <c r="R262" s="842" t="s">
        <v>612</v>
      </c>
      <c r="S262" s="842" t="s">
        <v>616</v>
      </c>
      <c r="T262" s="839" t="s">
        <v>304</v>
      </c>
      <c r="U262" s="842" t="s">
        <v>333</v>
      </c>
      <c r="V262" s="836">
        <v>45236</v>
      </c>
      <c r="W262" s="836">
        <v>45236</v>
      </c>
      <c r="X262" s="836">
        <v>46265</v>
      </c>
      <c r="Y262" s="882">
        <v>2.8219178082191783</v>
      </c>
      <c r="Z262" s="838">
        <f t="shared" ca="1" si="12"/>
        <v>37</v>
      </c>
      <c r="AA262" s="839" t="s">
        <v>600</v>
      </c>
      <c r="AB262" s="883">
        <v>25063.5</v>
      </c>
      <c r="AC262" s="841">
        <v>46357</v>
      </c>
      <c r="AD262" s="842" t="s">
        <v>777</v>
      </c>
      <c r="AE262" s="843" t="str">
        <f ca="1">IF(OR(Z262="",NOT(ISNUMBER(Z262))),"",LOOKUP(Z262,{0,16,21,26,31,36,41,46,51,56,60,66},{"[0-15]","[16-20]","[21-25]","[26-30]","[31-35]","[36-40]","[41-45]","[46-50]","[51-55]","[56-59]","[60-65]","[66-99]"}))</f>
        <v>[36-40]</v>
      </c>
      <c r="AF262" s="839" t="str">
        <f t="shared" si="13"/>
        <v>2-3 years</v>
      </c>
      <c r="AG262" s="839" t="str">
        <f t="shared" ca="1" si="14"/>
        <v>Within 60 Days</v>
      </c>
    </row>
    <row r="263" spans="1:33" ht="16.5" thickTop="1" thickBot="1" x14ac:dyDescent="0.3">
      <c r="A263" s="839">
        <v>19</v>
      </c>
      <c r="B263" s="830" t="s">
        <v>534</v>
      </c>
      <c r="C263" s="839" t="s">
        <v>365</v>
      </c>
      <c r="D263" s="880"/>
      <c r="E263" s="887">
        <f>VLOOKUP(B263,[1]TQT_MASTER!B:O,13,0)</f>
        <v>45411</v>
      </c>
      <c r="F263" s="834" t="str">
        <f>VLOOKUP(B263,[1]TQT_MASTER!B:O,4,0)</f>
        <v>Lead, Projects</v>
      </c>
      <c r="G263" s="834" t="str">
        <f>VLOOKUP(B263,[1]TQT_MASTER!B:O,3,0)</f>
        <v>Lead</v>
      </c>
      <c r="H263" s="834">
        <f>VLOOKUP(B263,[1]TQT_MASTER!B:O,6,0)</f>
        <v>11743</v>
      </c>
      <c r="I263" s="834" t="str">
        <f>VLOOKUP(B263,[1]TQT_MASTER!B:O,5,0)</f>
        <v>MARYAM ABDULLAH EBRAHIM ALGAZ ALALI</v>
      </c>
      <c r="J263" s="834" t="str">
        <f>VLOOKUP(B263,[1]TQT_MASTER!B:O,7,0)</f>
        <v>TQT - Asset Management</v>
      </c>
      <c r="K263" s="834" t="str">
        <f>VLOOKUP(B263,[1]TQT_MASTER!B:O,8,0)</f>
        <v>TQT - Chief Operating Office</v>
      </c>
      <c r="L263" s="834" t="str">
        <f>VLOOKUP(B263,[1]TQT_MASTER!B:O,9,0)</f>
        <v>Asset Management - COO</v>
      </c>
      <c r="M263" s="834" t="str">
        <f>VLOOKUP(B263,[1]TQT_MASTER!B:O,10,0)</f>
        <v>TRANSCO - Asset Management Services - COO</v>
      </c>
      <c r="N263" s="835">
        <f>VLOOKUP(B263,[1]TQT_MASTER!B:O,11,0)</f>
        <v>24421</v>
      </c>
      <c r="O263" s="833">
        <f>VLOOKUP(B263,[1]TQT_MASTER!B:O,14,0)</f>
        <v>46323</v>
      </c>
      <c r="P263" s="842" t="s">
        <v>611</v>
      </c>
      <c r="Q263" s="834" t="s">
        <v>846</v>
      </c>
      <c r="R263" s="842" t="s">
        <v>612</v>
      </c>
      <c r="S263" s="842"/>
      <c r="T263" s="839" t="s">
        <v>304</v>
      </c>
      <c r="U263" s="842" t="s">
        <v>368</v>
      </c>
      <c r="V263" s="836">
        <v>45411</v>
      </c>
      <c r="W263" s="836">
        <v>45411</v>
      </c>
      <c r="X263" s="836">
        <v>46265</v>
      </c>
      <c r="Y263" s="882">
        <v>2.3424657534246576</v>
      </c>
      <c r="Z263" s="838">
        <f t="shared" ca="1" si="12"/>
        <v>59</v>
      </c>
      <c r="AA263" s="839" t="s">
        <v>600</v>
      </c>
      <c r="AB263" s="883">
        <v>68638.5</v>
      </c>
      <c r="AC263" s="841">
        <v>46357</v>
      </c>
      <c r="AD263" s="842" t="s">
        <v>777</v>
      </c>
      <c r="AE263" s="843" t="str">
        <f ca="1">IF(OR(Z263="",NOT(ISNUMBER(Z263))),"",LOOKUP(Z263,{0,16,21,26,31,36,41,46,51,56,60,66},{"[0-15]","[16-20]","[21-25]","[26-30]","[31-35]","[36-40]","[41-45]","[46-50]","[51-55]","[56-59]","[60-65]","[66-99]"}))</f>
        <v>[56-59]</v>
      </c>
      <c r="AF263" s="839" t="str">
        <f t="shared" si="13"/>
        <v>2-3 years</v>
      </c>
      <c r="AG263" s="839" t="str">
        <f t="shared" ca="1" si="14"/>
        <v>Within 60 Days</v>
      </c>
    </row>
    <row r="264" spans="1:33" ht="16.5" thickTop="1" thickBot="1" x14ac:dyDescent="0.3">
      <c r="A264" s="839">
        <v>20</v>
      </c>
      <c r="B264" s="830" t="s">
        <v>535</v>
      </c>
      <c r="C264" s="839" t="s">
        <v>369</v>
      </c>
      <c r="D264" s="880"/>
      <c r="E264" s="887">
        <f>VLOOKUP(B264,[1]TQT_MASTER!B:O,13,0)</f>
        <v>45446</v>
      </c>
      <c r="F264" s="834" t="str">
        <f>VLOOKUP(B264,[1]TQT_MASTER!B:O,4,0)</f>
        <v>Business Partner, Talent Acquisition</v>
      </c>
      <c r="G264" s="834" t="str">
        <f>VLOOKUP(B264,[1]TQT_MASTER!B:O,3,0)</f>
        <v>Business Partner</v>
      </c>
      <c r="H264" s="834">
        <f>VLOOKUP(B264,[1]TQT_MASTER!B:O,6,0)</f>
        <v>15131</v>
      </c>
      <c r="I264" s="834" t="str">
        <f>VLOOKUP(B264,[1]TQT_MASTER!B:O,5,0)</f>
        <v>Abdulrahman Mohammed R AlMane</v>
      </c>
      <c r="J264" s="834" t="str">
        <f>VLOOKUP(B264,[1]TQT_MASTER!B:O,7,0)</f>
        <v>TQT - HR Operations</v>
      </c>
      <c r="K264" s="834" t="str">
        <f>VLOOKUP(B264,[1]TQT_MASTER!B:O,8,0)</f>
        <v>TQT - Chief Corporate Services Office</v>
      </c>
      <c r="L264" s="834" t="str">
        <f>VLOOKUP(B264,[1]TQT_MASTER!B:O,9,0)</f>
        <v>Human Resources - HRD</v>
      </c>
      <c r="M264" s="834" t="str">
        <f>VLOOKUP(B264,[1]TQT_MASTER!B:O,10,0)</f>
        <v>TRANSCO - Talent Acquisition - HRD</v>
      </c>
      <c r="N264" s="835">
        <f>VLOOKUP(B264,[1]TQT_MASTER!B:O,11,0)</f>
        <v>32081</v>
      </c>
      <c r="O264" s="833">
        <f>VLOOKUP(B264,[1]TQT_MASTER!B:O,14,0)</f>
        <v>46549</v>
      </c>
      <c r="P264" s="842" t="s">
        <v>611</v>
      </c>
      <c r="Q264" s="834" t="s">
        <v>846</v>
      </c>
      <c r="R264" s="842"/>
      <c r="S264" s="842" t="s">
        <v>621</v>
      </c>
      <c r="T264" s="839" t="s">
        <v>304</v>
      </c>
      <c r="U264" s="842" t="s">
        <v>333</v>
      </c>
      <c r="V264" s="836">
        <v>45454</v>
      </c>
      <c r="W264" s="836">
        <v>45454</v>
      </c>
      <c r="X264" s="836">
        <v>46265</v>
      </c>
      <c r="Y264" s="882">
        <v>2.2246575342465755</v>
      </c>
      <c r="Z264" s="838">
        <f t="shared" ca="1" si="12"/>
        <v>38</v>
      </c>
      <c r="AA264" s="839" t="s">
        <v>600</v>
      </c>
      <c r="AB264" s="883">
        <v>35038.5</v>
      </c>
      <c r="AC264" s="841">
        <v>46357</v>
      </c>
      <c r="AD264" s="842" t="s">
        <v>777</v>
      </c>
      <c r="AE264" s="843" t="str">
        <f ca="1">IF(OR(Z264="",NOT(ISNUMBER(Z264))),"",LOOKUP(Z264,{0,16,21,26,31,36,41,46,51,56,60,66},{"[0-15]","[16-20]","[21-25]","[26-30]","[31-35]","[36-40]","[41-45]","[46-50]","[51-55]","[56-59]","[60-65]","[66-99]"}))</f>
        <v>[36-40]</v>
      </c>
      <c r="AF264" s="839" t="str">
        <f t="shared" si="13"/>
        <v>2-3 years</v>
      </c>
      <c r="AG264" s="839" t="str">
        <f t="shared" ca="1" si="14"/>
        <v>Over 90 Days</v>
      </c>
    </row>
    <row r="265" spans="1:33" ht="16.5" thickTop="1" thickBot="1" x14ac:dyDescent="0.3">
      <c r="A265" s="839">
        <v>21</v>
      </c>
      <c r="B265" s="830" t="s">
        <v>542</v>
      </c>
      <c r="C265" s="839" t="s">
        <v>372</v>
      </c>
      <c r="D265" s="880"/>
      <c r="E265" s="887">
        <f>VLOOKUP(B265,[1]TQT_MASTER!B:O,13,0)</f>
        <v>45600</v>
      </c>
      <c r="F265" s="834" t="str">
        <f>VLOOKUP(B265,[1]TQT_MASTER!B:O,4,0)</f>
        <v>Lead, Procurement</v>
      </c>
      <c r="G265" s="834" t="str">
        <f>VLOOKUP(B265,[1]TQT_MASTER!B:O,3,0)</f>
        <v>Lead</v>
      </c>
      <c r="H265" s="834">
        <f>VLOOKUP(B265,[1]TQT_MASTER!B:O,6,0)</f>
        <v>12623</v>
      </c>
      <c r="I265" s="834" t="str">
        <f>VLOOKUP(B265,[1]TQT_MASTER!B:O,5,0)</f>
        <v>Alia Al Kaabi</v>
      </c>
      <c r="J265" s="834" t="str">
        <f>VLOOKUP(B265,[1]TQT_MASTER!B:O,7,0)</f>
        <v>TQT - Supply Chain</v>
      </c>
      <c r="K265" s="834" t="str">
        <f>VLOOKUP(B265,[1]TQT_MASTER!B:O,8,0)</f>
        <v>TQT - Chief Financial Office</v>
      </c>
      <c r="L265" s="834" t="str">
        <f>VLOOKUP(B265,[1]TQT_MASTER!B:O,9,0)</f>
        <v>Supply Chain - PSS</v>
      </c>
      <c r="M265" s="834" t="e">
        <f>VLOOKUP(B265,[1]TQT_MASTER!B:O,10,0)</f>
        <v>#REF!</v>
      </c>
      <c r="N265" s="835">
        <f>VLOOKUP(B265,[1]TQT_MASTER!B:O,11,0)</f>
        <v>22302</v>
      </c>
      <c r="O265" s="833">
        <f>VLOOKUP(B265,[1]TQT_MASTER!B:O,14,0)</f>
        <v>46329</v>
      </c>
      <c r="P265" s="842" t="s">
        <v>620</v>
      </c>
      <c r="Q265" s="834" t="s">
        <v>846</v>
      </c>
      <c r="R265" s="842"/>
      <c r="S265" s="842"/>
      <c r="T265" s="839" t="s">
        <v>304</v>
      </c>
      <c r="U265" s="842" t="s">
        <v>333</v>
      </c>
      <c r="V265" s="836">
        <v>45600</v>
      </c>
      <c r="W265" s="836">
        <v>45600</v>
      </c>
      <c r="X265" s="836">
        <v>46265</v>
      </c>
      <c r="Y265" s="882">
        <v>1.8246575342465754</v>
      </c>
      <c r="Z265" s="838">
        <f t="shared" ca="1" si="12"/>
        <v>65</v>
      </c>
      <c r="AA265" s="839" t="s">
        <v>600</v>
      </c>
      <c r="AB265" s="883">
        <v>44488.5</v>
      </c>
      <c r="AC265" s="841">
        <v>46357</v>
      </c>
      <c r="AD265" s="842" t="s">
        <v>777</v>
      </c>
      <c r="AE265" s="843" t="str">
        <f ca="1">IF(OR(Z265="",NOT(ISNUMBER(Z265))),"",LOOKUP(Z265,{0,16,21,26,31,36,41,46,51,56,60,66},{"[0-15]","[16-20]","[21-25]","[26-30]","[31-35]","[36-40]","[41-45]","[46-50]","[51-55]","[56-59]","[60-65]","[66-99]"}))</f>
        <v>[60-65]</v>
      </c>
      <c r="AF265" s="839" t="str">
        <f t="shared" si="13"/>
        <v>1-2 years</v>
      </c>
      <c r="AG265" s="839" t="str">
        <f t="shared" ca="1" si="14"/>
        <v>Within 60 Days</v>
      </c>
    </row>
    <row r="266" spans="1:33" ht="16.5" thickTop="1" thickBot="1" x14ac:dyDescent="0.3">
      <c r="A266" s="839">
        <v>22</v>
      </c>
      <c r="B266" s="830">
        <v>200088</v>
      </c>
      <c r="C266" s="839" t="s">
        <v>378</v>
      </c>
      <c r="D266" s="880"/>
      <c r="E266" s="887">
        <f>VLOOKUP(B266,[1]TQT_MASTER!B:O,13,0)</f>
        <v>45677</v>
      </c>
      <c r="F266" s="834" t="str">
        <f>VLOOKUP(B266,[1]TQT_MASTER!B:O,4,0)</f>
        <v>Advisor, Water Asset</v>
      </c>
      <c r="G266" s="834" t="str">
        <f>VLOOKUP(B266,[1]TQT_MASTER!B:O,3,0)</f>
        <v>Advisor</v>
      </c>
      <c r="H266" s="834">
        <f>VLOOKUP(B266,[1]TQT_MASTER!B:O,6,0)</f>
        <v>12013</v>
      </c>
      <c r="I266" s="834" t="str">
        <f>VLOOKUP(B266,[1]TQT_MASTER!B:O,5,0)</f>
        <v>ABDULLA MOHAMMED AL NUAIMI</v>
      </c>
      <c r="J266" s="834" t="str">
        <f>VLOOKUP(B266,[1]TQT_MASTER!B:O,7,0)</f>
        <v>TQT - Asset Management</v>
      </c>
      <c r="K266" s="834" t="str">
        <f>VLOOKUP(B266,[1]TQT_MASTER!B:O,8,0)</f>
        <v>TQT - Chief Operating Office</v>
      </c>
      <c r="L266" s="834" t="str">
        <f>VLOOKUP(B266,[1]TQT_MASTER!B:O,9,0)</f>
        <v>Asset Management - COO</v>
      </c>
      <c r="M266" s="834" t="str">
        <f>VLOOKUP(B266,[1]TQT_MASTER!B:O,10,0)</f>
        <v>TRANSCO - Water Assets</v>
      </c>
      <c r="N266" s="835">
        <f>VLOOKUP(B266,[1]TQT_MASTER!B:O,11,0)</f>
        <v>22282</v>
      </c>
      <c r="O266" s="833">
        <f>VLOOKUP(B266,[1]TQT_MASTER!B:O,14,0)</f>
        <v>46405</v>
      </c>
      <c r="P266" s="842" t="s">
        <v>611</v>
      </c>
      <c r="Q266" s="834" t="s">
        <v>846</v>
      </c>
      <c r="R266" s="842" t="s">
        <v>612</v>
      </c>
      <c r="S266" s="842" t="s">
        <v>616</v>
      </c>
      <c r="T266" s="839" t="s">
        <v>304</v>
      </c>
      <c r="U266" s="842" t="s">
        <v>309</v>
      </c>
      <c r="V266" s="836">
        <v>45677</v>
      </c>
      <c r="W266" s="836">
        <v>45677</v>
      </c>
      <c r="X266" s="836">
        <v>46265</v>
      </c>
      <c r="Y266" s="882">
        <v>1.6136986301369862</v>
      </c>
      <c r="Z266" s="838">
        <f t="shared" ca="1" si="12"/>
        <v>65</v>
      </c>
      <c r="AA266" s="839" t="s">
        <v>600</v>
      </c>
      <c r="AB266" s="883">
        <v>52888.5</v>
      </c>
      <c r="AC266" s="841">
        <v>46357</v>
      </c>
      <c r="AD266" s="842" t="s">
        <v>777</v>
      </c>
      <c r="AE266" s="843" t="str">
        <f ca="1">IF(OR(Z266="",NOT(ISNUMBER(Z266))),"",LOOKUP(Z266,{0,16,21,26,31,36,41,46,51,56,60,66},{"[0-15]","[16-20]","[21-25]","[26-30]","[31-35]","[36-40]","[41-45]","[46-50]","[51-55]","[56-59]","[60-65]","[66-99]"}))</f>
        <v>[60-65]</v>
      </c>
      <c r="AF266" s="839" t="str">
        <f t="shared" si="13"/>
        <v>1-2 years</v>
      </c>
      <c r="AG266" s="839" t="str">
        <f t="shared" ca="1" si="14"/>
        <v>Over 90 Days</v>
      </c>
    </row>
    <row r="267" spans="1:33" ht="16.5" thickTop="1" thickBot="1" x14ac:dyDescent="0.3">
      <c r="A267" s="839">
        <v>23</v>
      </c>
      <c r="B267" s="830">
        <v>200795</v>
      </c>
      <c r="C267" s="839" t="s">
        <v>382</v>
      </c>
      <c r="D267" s="880"/>
      <c r="E267" s="887">
        <f>VLOOKUP(B267,[1]TQT_MASTER!B:O,13,0)</f>
        <v>45831</v>
      </c>
      <c r="F267" s="834" t="str">
        <f>VLOOKUP(B267,[1]TQT_MASTER!B:O,4,0)</f>
        <v>Fusion EPM Support, Sr. Associate</v>
      </c>
      <c r="G267" s="834" t="str">
        <f>VLOOKUP(B267,[1]TQT_MASTER!B:O,3,0)</f>
        <v>Senior Associate</v>
      </c>
      <c r="H267" s="834">
        <f>VLOOKUP(B267,[1]TQT_MASTER!B:O,6,0)</f>
        <v>12775</v>
      </c>
      <c r="I267" s="834" t="str">
        <f>VLOOKUP(B267,[1]TQT_MASTER!B:O,5,0)</f>
        <v>Barend Pieter Van Der Walt</v>
      </c>
      <c r="J267" s="834" t="str">
        <f>VLOOKUP(B267,[1]TQT_MASTER!B:O,7,0)</f>
        <v>TQT - Business Planning</v>
      </c>
      <c r="K267" s="834" t="str">
        <f>VLOOKUP(B267,[1]TQT_MASTER!B:O,8,0)</f>
        <v>TQT - Chief Financial Office</v>
      </c>
      <c r="L267" s="834" t="str">
        <f>VLOOKUP(B267,[1]TQT_MASTER!B:O,9,0)</f>
        <v>Finance - FIN</v>
      </c>
      <c r="M267" s="834" t="str">
        <f>VLOOKUP(B267,[1]TQT_MASTER!B:O,10,0)</f>
        <v>TRANSCO - Business Planning - FIN</v>
      </c>
      <c r="N267" s="835">
        <f>VLOOKUP(B267,[1]TQT_MASTER!B:O,11,0)</f>
        <v>31222</v>
      </c>
      <c r="O267" s="833">
        <f>VLOOKUP(B267,[1]TQT_MASTER!B:O,14,0)</f>
        <v>46555</v>
      </c>
      <c r="P267" s="842" t="s">
        <v>611</v>
      </c>
      <c r="Q267" s="834" t="s">
        <v>846</v>
      </c>
      <c r="R267" s="842"/>
      <c r="S267" s="842"/>
      <c r="T267" s="839" t="s">
        <v>304</v>
      </c>
      <c r="U267" s="842" t="s">
        <v>333</v>
      </c>
      <c r="V267" s="836">
        <v>45831</v>
      </c>
      <c r="W267" s="836">
        <v>45831</v>
      </c>
      <c r="X267" s="836">
        <v>46265</v>
      </c>
      <c r="Y267" s="882">
        <v>1.1917808219178083</v>
      </c>
      <c r="Z267" s="838">
        <f t="shared" ca="1" si="12"/>
        <v>41</v>
      </c>
      <c r="AA267" s="839" t="s">
        <v>600</v>
      </c>
      <c r="AB267" s="883">
        <v>31888.5</v>
      </c>
      <c r="AC267" s="841">
        <v>46357</v>
      </c>
      <c r="AD267" s="842" t="s">
        <v>777</v>
      </c>
      <c r="AE267" s="843" t="str">
        <f ca="1">IF(OR(Z267="",NOT(ISNUMBER(Z267))),"",LOOKUP(Z267,{0,16,21,26,31,36,41,46,51,56,60,66},{"[0-15]","[16-20]","[21-25]","[26-30]","[31-35]","[36-40]","[41-45]","[46-50]","[51-55]","[56-59]","[60-65]","[66-99]"}))</f>
        <v>[41-45]</v>
      </c>
      <c r="AF267" s="839" t="str">
        <f t="shared" si="13"/>
        <v>1-2 years</v>
      </c>
      <c r="AG267" s="839" t="str">
        <f t="shared" ca="1" si="14"/>
        <v>Over 90 Days</v>
      </c>
    </row>
    <row r="268" spans="1:33" ht="16.5" thickTop="1" thickBot="1" x14ac:dyDescent="0.3">
      <c r="A268" s="839">
        <v>24</v>
      </c>
      <c r="B268" s="847">
        <v>201184</v>
      </c>
      <c r="C268" s="839">
        <v>14221</v>
      </c>
      <c r="D268" s="880"/>
      <c r="E268" s="887">
        <f>VLOOKUP(B268,[1]TQT_MASTER!B:O,13,0)</f>
        <v>45887</v>
      </c>
      <c r="F268" s="834" t="str">
        <f>VLOOKUP(B268,[1]TQT_MASTER!B:O,4,0)</f>
        <v>Associate, People Development</v>
      </c>
      <c r="G268" s="834" t="str">
        <f>VLOOKUP(B268,[1]TQT_MASTER!B:O,3,0)</f>
        <v>Associate</v>
      </c>
      <c r="H268" s="834">
        <f>VLOOKUP(B268,[1]TQT_MASTER!B:O,6,0)</f>
        <v>15162</v>
      </c>
      <c r="I268" s="834" t="str">
        <f>VLOOKUP(B268,[1]TQT_MASTER!B:O,5,0)</f>
        <v>Wadima Mohammed Hamad AlMazrouei</v>
      </c>
      <c r="J268" s="834" t="str">
        <f>VLOOKUP(B268,[1]TQT_MASTER!B:O,7,0)</f>
        <v>TQT - People Management &amp; Performance</v>
      </c>
      <c r="K268" s="834" t="str">
        <f>VLOOKUP(B268,[1]TQT_MASTER!B:O,8,0)</f>
        <v>TQT - Chief Corporate Services Office</v>
      </c>
      <c r="L268" s="834" t="str">
        <f>VLOOKUP(B268,[1]TQT_MASTER!B:O,9,0)</f>
        <v>Human Resources - HRD</v>
      </c>
      <c r="M268" s="834" t="str">
        <f>VLOOKUP(B268,[1]TQT_MASTER!B:O,10,0)</f>
        <v>TRANSCO - Human Resources - HRD</v>
      </c>
      <c r="N268" s="835">
        <f>VLOOKUP(B268,[1]TQT_MASTER!B:O,11,0)</f>
        <v>32306</v>
      </c>
      <c r="O268" s="833">
        <f>VLOOKUP(B268,[1]TQT_MASTER!B:O,14,0)</f>
        <v>46251</v>
      </c>
      <c r="P268" s="842" t="s">
        <v>620</v>
      </c>
      <c r="Q268" s="834" t="s">
        <v>846</v>
      </c>
      <c r="R268" s="842"/>
      <c r="S268" s="842"/>
      <c r="T268" s="839" t="s">
        <v>304</v>
      </c>
      <c r="U268" s="839" t="s">
        <v>333</v>
      </c>
      <c r="V268" s="836">
        <v>45887</v>
      </c>
      <c r="W268" s="836">
        <v>45887</v>
      </c>
      <c r="X268" s="836">
        <v>46265</v>
      </c>
      <c r="Y268" s="882">
        <v>1.0383561643835617</v>
      </c>
      <c r="Z268" s="838">
        <f t="shared" ca="1" si="12"/>
        <v>38</v>
      </c>
      <c r="AA268" s="839" t="s">
        <v>600</v>
      </c>
      <c r="AB268" s="883">
        <v>23388.5</v>
      </c>
      <c r="AC268" s="841">
        <v>46357</v>
      </c>
      <c r="AD268" s="842" t="s">
        <v>777</v>
      </c>
      <c r="AE268" s="843" t="str">
        <f ca="1">IF(OR(Z268="",NOT(ISNUMBER(Z268))),"",LOOKUP(Z268,{0,16,21,26,31,36,41,46,51,56,60,66},{"[0-15]","[16-20]","[21-25]","[26-30]","[31-35]","[36-40]","[41-45]","[46-50]","[51-55]","[56-59]","[60-65]","[66-99]"}))</f>
        <v>[36-40]</v>
      </c>
      <c r="AF268" s="839" t="str">
        <f t="shared" si="13"/>
        <v>1-2 years</v>
      </c>
      <c r="AG268" s="839" t="str">
        <f t="shared" ca="1" si="14"/>
        <v>Expired</v>
      </c>
    </row>
    <row r="269" spans="1:33" ht="16.5" thickTop="1" thickBot="1" x14ac:dyDescent="0.3">
      <c r="A269" s="839">
        <v>25</v>
      </c>
      <c r="B269" s="847">
        <v>201086</v>
      </c>
      <c r="C269" s="839">
        <v>13919</v>
      </c>
      <c r="D269" s="880"/>
      <c r="E269" s="887">
        <f>VLOOKUP(B269,[1]TQT_MASTER!B:O,13,0)</f>
        <v>45873</v>
      </c>
      <c r="F269" s="834" t="str">
        <f>VLOOKUP(B269,[1]TQT_MASTER!B:O,4,0)</f>
        <v>Senior Engineer, Network Model Management</v>
      </c>
      <c r="G269" s="834" t="str">
        <f>VLOOKUP(B269,[1]TQT_MASTER!B:O,3,0)</f>
        <v>Senior Engineer</v>
      </c>
      <c r="H269" s="834">
        <f>VLOOKUP(B269,[1]TQT_MASTER!B:O,6,0)</f>
        <v>11743</v>
      </c>
      <c r="I269" s="834" t="str">
        <f>VLOOKUP(B269,[1]TQT_MASTER!B:O,5,0)</f>
        <v>Maryam Abullah Ebrahim Algaz Alali</v>
      </c>
      <c r="J269" s="834" t="str">
        <f>VLOOKUP(B269,[1]TQT_MASTER!B:O,7,0)</f>
        <v>TQT - Asset Management</v>
      </c>
      <c r="K269" s="834" t="str">
        <f>VLOOKUP(B269,[1]TQT_MASTER!B:O,8,0)</f>
        <v>TQT - Chief Operating Office</v>
      </c>
      <c r="L269" s="834" t="str">
        <f>VLOOKUP(B269,[1]TQT_MASTER!B:O,9,0)</f>
        <v>Asset Management - COO</v>
      </c>
      <c r="M269" s="834" t="str">
        <f>VLOOKUP(B269,[1]TQT_MASTER!B:O,10,0)</f>
        <v>TQT - Operations Technology Strategy</v>
      </c>
      <c r="N269" s="835">
        <f>VLOOKUP(B269,[1]TQT_MASTER!B:O,11,0)</f>
        <v>33856</v>
      </c>
      <c r="O269" s="833">
        <f>VLOOKUP(B269,[1]TQT_MASTER!B:O,14,0)</f>
        <v>46237</v>
      </c>
      <c r="P269" s="842" t="s">
        <v>620</v>
      </c>
      <c r="Q269" s="834" t="s">
        <v>846</v>
      </c>
      <c r="R269" s="842"/>
      <c r="S269" s="842"/>
      <c r="T269" s="839" t="s">
        <v>389</v>
      </c>
      <c r="U269" s="842" t="s">
        <v>333</v>
      </c>
      <c r="V269" s="836">
        <v>45873</v>
      </c>
      <c r="W269" s="836">
        <v>45873</v>
      </c>
      <c r="X269" s="836">
        <v>46265</v>
      </c>
      <c r="Y269" s="882">
        <v>1.0767123287671232</v>
      </c>
      <c r="Z269" s="838">
        <f t="shared" ca="1" si="12"/>
        <v>34</v>
      </c>
      <c r="AA269" s="839" t="s">
        <v>600</v>
      </c>
      <c r="AB269" s="883">
        <v>31888.5</v>
      </c>
      <c r="AC269" s="841">
        <v>46357</v>
      </c>
      <c r="AD269" s="842" t="s">
        <v>777</v>
      </c>
      <c r="AE269" s="843" t="str">
        <f ca="1">IF(OR(Z269="",NOT(ISNUMBER(Z269))),"",LOOKUP(Z269,{0,16,21,26,31,36,41,46,51,56,60,66},{"[0-15]","[16-20]","[21-25]","[26-30]","[31-35]","[36-40]","[41-45]","[46-50]","[51-55]","[56-59]","[60-65]","[66-99]"}))</f>
        <v>[31-35]</v>
      </c>
      <c r="AF269" s="839" t="str">
        <f t="shared" si="13"/>
        <v>1-2 years</v>
      </c>
      <c r="AG269" s="839" t="str">
        <f t="shared" ca="1" si="14"/>
        <v>Expired</v>
      </c>
    </row>
    <row r="270" spans="1:33" ht="16.5" thickTop="1" thickBot="1" x14ac:dyDescent="0.3">
      <c r="A270" s="839">
        <v>26</v>
      </c>
      <c r="B270" s="830">
        <v>201085</v>
      </c>
      <c r="C270" s="830">
        <v>201085</v>
      </c>
      <c r="D270" s="880"/>
      <c r="E270" s="887">
        <f>VLOOKUP(B270,[1]TQT_MASTER!B:O,13,0)</f>
        <v>45901</v>
      </c>
      <c r="F270" s="834" t="str">
        <f>VLOOKUP(B270,[1]TQT_MASTER!B:O,4,0)</f>
        <v>Engineer, Power Systems</v>
      </c>
      <c r="G270" s="834" t="str">
        <f>VLOOKUP(B270,[1]TQT_MASTER!B:O,3,0)</f>
        <v>Engineer</v>
      </c>
      <c r="H270" s="834">
        <f>VLOOKUP(B270,[1]TQT_MASTER!B:O,6,0)</f>
        <v>10903</v>
      </c>
      <c r="I270" s="834" t="str">
        <f>VLOOKUP(B270,[1]TQT_MASTER!B:O,5,0)</f>
        <v>Ahmed Attia Saber Ghazi</v>
      </c>
      <c r="J270" s="834" t="str">
        <f>VLOOKUP(B270,[1]TQT_MASTER!B:O,7,0)</f>
        <v>TQT - Asset Management</v>
      </c>
      <c r="K270" s="834" t="str">
        <f>VLOOKUP(B270,[1]TQT_MASTER!B:O,8,0)</f>
        <v>TQT - Chief Operating Office</v>
      </c>
      <c r="L270" s="834" t="str">
        <f>VLOOKUP(B270,[1]TQT_MASTER!B:O,9,0)</f>
        <v>Asset Management - COO</v>
      </c>
      <c r="M270" s="834" t="str">
        <f>VLOOKUP(B270,[1]TQT_MASTER!B:O,10,0)</f>
        <v>TQT - Power Planning</v>
      </c>
      <c r="N270" s="835">
        <f>VLOOKUP(B270,[1]TQT_MASTER!B:O,11,0)</f>
        <v>36486</v>
      </c>
      <c r="O270" s="833">
        <f>VLOOKUP(B270,[1]TQT_MASTER!B:O,14,0)</f>
        <v>46265</v>
      </c>
      <c r="P270" s="842" t="s">
        <v>620</v>
      </c>
      <c r="Q270" s="834" t="s">
        <v>846</v>
      </c>
      <c r="R270" s="842"/>
      <c r="S270" s="842"/>
      <c r="T270" s="839" t="s">
        <v>304</v>
      </c>
      <c r="U270" s="842" t="s">
        <v>333</v>
      </c>
      <c r="V270" s="836">
        <v>45901</v>
      </c>
      <c r="W270" s="836">
        <v>45901</v>
      </c>
      <c r="X270" s="836">
        <v>46265</v>
      </c>
      <c r="Y270" s="882">
        <v>1</v>
      </c>
      <c r="Z270" s="838">
        <f t="shared" ca="1" si="12"/>
        <v>26</v>
      </c>
      <c r="AA270" s="839" t="s">
        <v>600</v>
      </c>
      <c r="AB270" s="883">
        <v>18238.5</v>
      </c>
      <c r="AC270" s="841">
        <v>46357</v>
      </c>
      <c r="AD270" s="842" t="s">
        <v>777</v>
      </c>
      <c r="AE270" s="843" t="str">
        <f ca="1">IF(OR(Z270="",NOT(ISNUMBER(Z270))),"",LOOKUP(Z270,{0,16,21,26,31,36,41,46,51,56,60,66},{"[0-15]","[16-20]","[21-25]","[26-30]","[31-35]","[36-40]","[41-45]","[46-50]","[51-55]","[56-59]","[60-65]","[66-99]"}))</f>
        <v>[26-30]</v>
      </c>
      <c r="AF270" s="839" t="str">
        <f t="shared" si="13"/>
        <v>0-1 years</v>
      </c>
      <c r="AG270" s="839" t="str">
        <f t="shared" ca="1" si="14"/>
        <v>Expired</v>
      </c>
    </row>
    <row r="271" spans="1:33" ht="16.5" thickTop="1" thickBot="1" x14ac:dyDescent="0.3">
      <c r="A271" s="839">
        <v>27</v>
      </c>
      <c r="B271" s="830">
        <v>201773</v>
      </c>
      <c r="C271" s="847">
        <v>14158</v>
      </c>
      <c r="D271" s="880"/>
      <c r="E271" s="887">
        <f>VLOOKUP(B271,[1]TQT_MASTER!B:O,13,0)</f>
        <v>45978</v>
      </c>
      <c r="F271" s="834" t="str">
        <f>VLOOKUP(B271,[1]TQT_MASTER!B:O,4,0)</f>
        <v>Associate, OD &amp; Planning</v>
      </c>
      <c r="G271" s="834" t="str">
        <f>VLOOKUP(B271,[1]TQT_MASTER!B:O,3,0)</f>
        <v>Associate</v>
      </c>
      <c r="H271" s="834">
        <f>VLOOKUP(B271,[1]TQT_MASTER!B:O,6,0)</f>
        <v>12869</v>
      </c>
      <c r="I271" s="834" t="str">
        <f>VLOOKUP(B271,[1]TQT_MASTER!B:O,5,0)</f>
        <v>Shefa Obaid</v>
      </c>
      <c r="J271" s="834" t="str">
        <f>VLOOKUP(B271,[1]TQT_MASTER!B:O,7,0)</f>
        <v>TQT - People Management &amp; Performance</v>
      </c>
      <c r="K271" s="834" t="str">
        <f>VLOOKUP(B271,[1]TQT_MASTER!B:O,8,0)</f>
        <v>TQT - Chief Corporate Services Office</v>
      </c>
      <c r="L271" s="834" t="str">
        <f>VLOOKUP(B271,[1]TQT_MASTER!B:O,9,0)</f>
        <v>Human Resources - HRD</v>
      </c>
      <c r="M271" s="834" t="str">
        <f>VLOOKUP(B271,[1]TQT_MASTER!B:O,10,0)</f>
        <v>TRANSCO - Human Resources - HRD</v>
      </c>
      <c r="N271" s="835">
        <f>VLOOKUP(B271,[1]TQT_MASTER!B:O,11,0)</f>
        <v>29381</v>
      </c>
      <c r="O271" s="833">
        <f>VLOOKUP(B271,[1]TQT_MASTER!B:O,14,0)</f>
        <v>46342</v>
      </c>
      <c r="P271" s="842" t="s">
        <v>611</v>
      </c>
      <c r="Q271" s="834" t="s">
        <v>846</v>
      </c>
      <c r="R271" s="842"/>
      <c r="S271" s="842" t="s">
        <v>616</v>
      </c>
      <c r="T271" s="839" t="s">
        <v>304</v>
      </c>
      <c r="U271" s="842" t="s">
        <v>333</v>
      </c>
      <c r="V271" s="836">
        <v>45978</v>
      </c>
      <c r="W271" s="836">
        <v>45978</v>
      </c>
      <c r="X271" s="836">
        <v>46265</v>
      </c>
      <c r="Y271" s="882">
        <v>0.78904109589041094</v>
      </c>
      <c r="Z271" s="838">
        <f t="shared" ca="1" si="12"/>
        <v>46</v>
      </c>
      <c r="AA271" s="839" t="s">
        <v>600</v>
      </c>
      <c r="AB271" s="883">
        <v>27688.5</v>
      </c>
      <c r="AC271" s="841">
        <v>46357</v>
      </c>
      <c r="AD271" s="842" t="s">
        <v>777</v>
      </c>
      <c r="AE271" s="843" t="str">
        <f ca="1">IF(OR(Z271="",NOT(ISNUMBER(Z271))),"",LOOKUP(Z271,{0,16,21,26,31,36,41,46,51,56,60,66},{"[0-15]","[16-20]","[21-25]","[26-30]","[31-35]","[36-40]","[41-45]","[46-50]","[51-55]","[56-59]","[60-65]","[66-99]"}))</f>
        <v>[46-50]</v>
      </c>
      <c r="AF271" s="839" t="str">
        <f t="shared" si="13"/>
        <v>0-1 years</v>
      </c>
      <c r="AG271" s="839" t="str">
        <f t="shared" ca="1" si="14"/>
        <v>Within 90 Days</v>
      </c>
    </row>
    <row r="272" spans="1:33" ht="16.5" thickTop="1" thickBot="1" x14ac:dyDescent="0.3">
      <c r="A272" s="839">
        <v>28</v>
      </c>
      <c r="B272" s="830">
        <v>202033</v>
      </c>
      <c r="C272" s="847">
        <v>14145</v>
      </c>
      <c r="D272" s="880"/>
      <c r="E272" s="887">
        <f>VLOOKUP(B272,[1]TQT_MASTER!B:O,13,0)</f>
        <v>46006</v>
      </c>
      <c r="F272" s="834" t="str">
        <f>VLOOKUP(B272,[1]TQT_MASTER!B:O,4,0)</f>
        <v>Senior Engineer, Network Model Management</v>
      </c>
      <c r="G272" s="834" t="str">
        <f>VLOOKUP(B272,[1]TQT_MASTER!B:O,3,0)</f>
        <v>Senior Engineer</v>
      </c>
      <c r="H272" s="834">
        <f>VLOOKUP(B272,[1]TQT_MASTER!B:O,6,0)</f>
        <v>12404</v>
      </c>
      <c r="I272" s="834" t="str">
        <f>VLOOKUP(B272,[1]TQT_MASTER!B:O,5,0)</f>
        <v>Jayaprakash Ponraj</v>
      </c>
      <c r="J272" s="834" t="str">
        <f>VLOOKUP(B272,[1]TQT_MASTER!B:O,7,0)</f>
        <v>TQT - Asset Management</v>
      </c>
      <c r="K272" s="834" t="str">
        <f>VLOOKUP(B272,[1]TQT_MASTER!B:O,8,0)</f>
        <v>TQT - Chief Operating Office</v>
      </c>
      <c r="L272" s="834" t="str">
        <f>VLOOKUP(B272,[1]TQT_MASTER!B:O,9,0)</f>
        <v>TQT - Asset Management</v>
      </c>
      <c r="M272" s="834" t="str">
        <f>VLOOKUP(B272,[1]TQT_MASTER!B:O,10,0)</f>
        <v>TQT - Chief Operating Office</v>
      </c>
      <c r="N272" s="835">
        <f>VLOOKUP(B272,[1]TQT_MASTER!B:O,11,0)</f>
        <v>31049</v>
      </c>
      <c r="O272" s="833">
        <f>VLOOKUP(B272,[1]TQT_MASTER!B:O,14,0)</f>
        <v>46370</v>
      </c>
      <c r="P272" s="842" t="s">
        <v>620</v>
      </c>
      <c r="Q272" s="834" t="s">
        <v>846</v>
      </c>
      <c r="R272" s="842"/>
      <c r="S272" s="842"/>
      <c r="T272" s="839" t="s">
        <v>304</v>
      </c>
      <c r="U272" s="842" t="s">
        <v>333</v>
      </c>
      <c r="V272" s="836">
        <v>46006</v>
      </c>
      <c r="W272" s="836">
        <v>46006</v>
      </c>
      <c r="X272" s="836">
        <v>46265</v>
      </c>
      <c r="Y272" s="882">
        <v>0.71232876712328763</v>
      </c>
      <c r="Z272" s="838">
        <f t="shared" ca="1" si="12"/>
        <v>41</v>
      </c>
      <c r="AA272" s="839" t="s">
        <v>600</v>
      </c>
      <c r="AB272" s="883">
        <v>31888.5</v>
      </c>
      <c r="AC272" s="841">
        <v>46357</v>
      </c>
      <c r="AD272" s="842" t="s">
        <v>777</v>
      </c>
      <c r="AE272" s="843" t="str">
        <f ca="1">IF(OR(Z272="",NOT(ISNUMBER(Z272))),"",LOOKUP(Z272,{0,16,21,26,31,36,41,46,51,56,60,66},{"[0-15]","[16-20]","[21-25]","[26-30]","[31-35]","[36-40]","[41-45]","[46-50]","[51-55]","[56-59]","[60-65]","[66-99]"}))</f>
        <v>[41-45]</v>
      </c>
      <c r="AF272" s="839" t="str">
        <f t="shared" si="13"/>
        <v>0-1 years</v>
      </c>
      <c r="AG272" s="839" t="str">
        <f t="shared" ca="1" si="14"/>
        <v>Within 90 Days</v>
      </c>
    </row>
    <row r="273" spans="1:33" ht="16.5" thickTop="1" thickBot="1" x14ac:dyDescent="0.3">
      <c r="A273" s="839">
        <v>29</v>
      </c>
      <c r="B273" s="830">
        <v>202034</v>
      </c>
      <c r="C273" s="847">
        <v>14174</v>
      </c>
      <c r="D273" s="880"/>
      <c r="E273" s="887">
        <f>VLOOKUP(B273,[1]TQT_MASTER!B:O,13,0)</f>
        <v>46006</v>
      </c>
      <c r="F273" s="834" t="str">
        <f>VLOOKUP(B273,[1]TQT_MASTER!B:O,4,0)</f>
        <v>Associate, Accounts Payable Accounting</v>
      </c>
      <c r="G273" s="834" t="str">
        <f>VLOOKUP(B273,[1]TQT_MASTER!B:O,3,0)</f>
        <v>Associate</v>
      </c>
      <c r="H273" s="834">
        <f>VLOOKUP(B273,[1]TQT_MASTER!B:O,6,0)</f>
        <v>12667</v>
      </c>
      <c r="I273" s="834" t="str">
        <f>VLOOKUP(B273,[1]TQT_MASTER!B:O,5,0)</f>
        <v>Eid ABDULLAH Sidiqi Alhammadi</v>
      </c>
      <c r="J273" s="834" t="str">
        <f>VLOOKUP(B273,[1]TQT_MASTER!B:O,7,0)</f>
        <v>TQT - Financial Operations &amp; Internal Controls</v>
      </c>
      <c r="K273" s="834" t="str">
        <f>VLOOKUP(B273,[1]TQT_MASTER!B:O,8,0)</f>
        <v>TQT - Chief Financial Office</v>
      </c>
      <c r="L273" s="834" t="str">
        <f>VLOOKUP(B273,[1]TQT_MASTER!B:O,9,0)</f>
        <v>Finance - FIN</v>
      </c>
      <c r="M273" s="834" t="str">
        <f>VLOOKUP(B273,[1]TQT_MASTER!B:O,10,0)</f>
        <v>TRANSCO - Financial Operations - FIN</v>
      </c>
      <c r="N273" s="835">
        <f>VLOOKUP(B273,[1]TQT_MASTER!B:O,11,0)</f>
        <v>35364</v>
      </c>
      <c r="O273" s="833">
        <f>VLOOKUP(B273,[1]TQT_MASTER!B:O,14,0)</f>
        <v>46370</v>
      </c>
      <c r="P273" s="842" t="s">
        <v>620</v>
      </c>
      <c r="Q273" s="834" t="s">
        <v>846</v>
      </c>
      <c r="R273" s="842"/>
      <c r="S273" s="842"/>
      <c r="T273" s="839" t="s">
        <v>304</v>
      </c>
      <c r="U273" s="842" t="s">
        <v>356</v>
      </c>
      <c r="V273" s="836">
        <v>46006</v>
      </c>
      <c r="W273" s="836">
        <v>46006</v>
      </c>
      <c r="X273" s="836">
        <v>46265</v>
      </c>
      <c r="Y273" s="882">
        <v>0.71232876712328763</v>
      </c>
      <c r="Z273" s="838">
        <f t="shared" ca="1" si="12"/>
        <v>29</v>
      </c>
      <c r="AA273" s="839" t="s">
        <v>600</v>
      </c>
      <c r="AB273" s="883">
        <v>21388.5</v>
      </c>
      <c r="AC273" s="841">
        <v>46357</v>
      </c>
      <c r="AD273" s="842" t="s">
        <v>777</v>
      </c>
      <c r="AE273" s="843" t="str">
        <f ca="1">IF(OR(Z273="",NOT(ISNUMBER(Z273))),"",LOOKUP(Z273,{0,16,21,26,31,36,41,46,51,56,60,66},{"[0-15]","[16-20]","[21-25]","[26-30]","[31-35]","[36-40]","[41-45]","[46-50]","[51-55]","[56-59]","[60-65]","[66-99]"}))</f>
        <v>[26-30]</v>
      </c>
      <c r="AF273" s="839" t="str">
        <f t="shared" si="13"/>
        <v>0-1 years</v>
      </c>
      <c r="AG273" s="839" t="str">
        <f t="shared" ca="1" si="14"/>
        <v>Within 90 Days</v>
      </c>
    </row>
    <row r="274" spans="1:33" ht="16.5" thickTop="1" thickBot="1" x14ac:dyDescent="0.3">
      <c r="A274" s="839">
        <v>30</v>
      </c>
      <c r="B274" s="830">
        <v>202315</v>
      </c>
      <c r="C274" s="847">
        <v>14335</v>
      </c>
      <c r="D274" s="880"/>
      <c r="E274" s="887">
        <f>VLOOKUP(B274,[1]TQT_MASTER!B:O,13,0)</f>
        <v>46055</v>
      </c>
      <c r="F274" s="834" t="str">
        <f>VLOOKUP(B274,[1]TQT_MASTER!B:O,4,0)</f>
        <v>Officer, Communications</v>
      </c>
      <c r="G274" s="834" t="str">
        <f>VLOOKUP(B274,[1]TQT_MASTER!B:O,3,0)</f>
        <v>Officer</v>
      </c>
      <c r="H274" s="834">
        <f>VLOOKUP(B274,[1]TQT_MASTER!B:O,6,0)</f>
        <v>15077</v>
      </c>
      <c r="I274" s="834" t="str">
        <f>VLOOKUP(B274,[1]TQT_MASTER!B:O,5,0)</f>
        <v>Bahaa Khalil Omran</v>
      </c>
      <c r="J274" s="834" t="str">
        <f>VLOOKUP(B274,[1]TQT_MASTER!B:O,7,0)</f>
        <v>TQT - External Communications</v>
      </c>
      <c r="K274" s="834" t="str">
        <f>VLOOKUP(B274,[1]TQT_MASTER!B:O,8,0)</f>
        <v>TQT - Chief Corporate Services Office</v>
      </c>
      <c r="L274" s="834" t="str">
        <f>VLOOKUP(B274,[1]TQT_MASTER!B:O,9,0)</f>
        <v>Human Resources - HRD</v>
      </c>
      <c r="M274" s="834" t="str">
        <f>VLOOKUP(B274,[1]TQT_MASTER!B:O,10,0)</f>
        <v>TRANSCO - External Communications - HRD</v>
      </c>
      <c r="N274" s="835">
        <f>VLOOKUP(B274,[1]TQT_MASTER!B:O,11,0)</f>
        <v>34516</v>
      </c>
      <c r="O274" s="833">
        <f>VLOOKUP(B274,[1]TQT_MASTER!B:O,14,0)</f>
        <v>46389</v>
      </c>
      <c r="P274" s="842" t="s">
        <v>611</v>
      </c>
      <c r="Q274" s="834" t="s">
        <v>846</v>
      </c>
      <c r="R274" s="842" t="s">
        <v>612</v>
      </c>
      <c r="S274" s="842" t="s">
        <v>616</v>
      </c>
      <c r="T274" s="839"/>
      <c r="U274" s="842" t="s">
        <v>309</v>
      </c>
      <c r="V274" s="836">
        <v>46055</v>
      </c>
      <c r="W274" s="836">
        <v>46055</v>
      </c>
      <c r="X274" s="836">
        <v>46265</v>
      </c>
      <c r="Y274" s="882">
        <v>0.57808219178082187</v>
      </c>
      <c r="Z274" s="838">
        <f t="shared" ca="1" si="12"/>
        <v>32</v>
      </c>
      <c r="AA274" s="839" t="s">
        <v>600</v>
      </c>
      <c r="AB274" s="883">
        <v>16138.5</v>
      </c>
      <c r="AC274" s="841">
        <v>46357</v>
      </c>
      <c r="AD274" s="842" t="s">
        <v>777</v>
      </c>
      <c r="AE274" s="843" t="str">
        <f ca="1">IF(OR(Z274="",NOT(ISNUMBER(Z274))),"",LOOKUP(Z274,{0,16,21,26,31,36,41,46,51,56,60,66},{"[0-15]","[16-20]","[21-25]","[26-30]","[31-35]","[36-40]","[41-45]","[46-50]","[51-55]","[56-59]","[60-65]","[66-99]"}))</f>
        <v>[31-35]</v>
      </c>
      <c r="AF274" s="839" t="str">
        <f t="shared" si="13"/>
        <v>0-1 years</v>
      </c>
      <c r="AG274" s="839" t="str">
        <f t="shared" ca="1" si="14"/>
        <v>Over 90 Days</v>
      </c>
    </row>
    <row r="275" spans="1:33" ht="16.5" thickTop="1" thickBot="1" x14ac:dyDescent="0.3">
      <c r="A275" s="839">
        <v>31</v>
      </c>
      <c r="B275" s="830">
        <v>202372</v>
      </c>
      <c r="C275" s="831">
        <v>202372</v>
      </c>
      <c r="D275" s="880"/>
      <c r="E275" s="887">
        <f>VLOOKUP(B275,[1]TQT_MASTER!B:O,13,0)</f>
        <v>46083</v>
      </c>
      <c r="F275" s="834" t="str">
        <f>VLOOKUP(B275,[1]TQT_MASTER!B:O,4,0)</f>
        <v>Associate, Graphic Design</v>
      </c>
      <c r="G275" s="834" t="str">
        <f>VLOOKUP(B275,[1]TQT_MASTER!B:O,3,0)</f>
        <v>Associate</v>
      </c>
      <c r="H275" s="834">
        <f>VLOOKUP(B275,[1]TQT_MASTER!B:O,6,0)</f>
        <v>15077</v>
      </c>
      <c r="I275" s="834" t="str">
        <f>VLOOKUP(B275,[1]TQT_MASTER!B:O,5,0)</f>
        <v>Bahaa Khalil Omran</v>
      </c>
      <c r="J275" s="834" t="str">
        <f>VLOOKUP(B275,[1]TQT_MASTER!B:O,7,0)</f>
        <v>TQT - Corporate Communications</v>
      </c>
      <c r="K275" s="834" t="str">
        <f>VLOOKUP(B275,[1]TQT_MASTER!B:O,8,0)</f>
        <v>TQT - Chief Corporate Services Office</v>
      </c>
      <c r="L275" s="834" t="str">
        <f>VLOOKUP(B275,[1]TQT_MASTER!B:O,9,0)</f>
        <v>Human Resources - HRD</v>
      </c>
      <c r="M275" s="834" t="str">
        <f>VLOOKUP(B275,[1]TQT_MASTER!B:O,10,0)</f>
        <v>Corporate Communications</v>
      </c>
      <c r="N275" s="835">
        <f>VLOOKUP(B275,[1]TQT_MASTER!B:O,11,0)</f>
        <v>35936</v>
      </c>
      <c r="O275" s="833">
        <f>VLOOKUP(B275,[1]TQT_MASTER!B:O,14,0)</f>
        <v>46447</v>
      </c>
      <c r="P275" s="842" t="s">
        <v>611</v>
      </c>
      <c r="Q275" s="834" t="s">
        <v>846</v>
      </c>
      <c r="R275" s="842" t="s">
        <v>612</v>
      </c>
      <c r="S275" s="842" t="s">
        <v>616</v>
      </c>
      <c r="T275" s="839"/>
      <c r="U275" s="842" t="s">
        <v>356</v>
      </c>
      <c r="V275" s="836">
        <v>46083</v>
      </c>
      <c r="W275" s="836">
        <v>46083</v>
      </c>
      <c r="X275" s="836">
        <v>46265</v>
      </c>
      <c r="Y275" s="882">
        <v>0.50136986301369868</v>
      </c>
      <c r="Z275" s="838">
        <f t="shared" ca="1" si="12"/>
        <v>28</v>
      </c>
      <c r="AA275" s="839" t="s">
        <v>600</v>
      </c>
      <c r="AB275" s="883">
        <v>16138.5</v>
      </c>
      <c r="AC275" s="841">
        <v>46357</v>
      </c>
      <c r="AD275" s="842" t="s">
        <v>777</v>
      </c>
      <c r="AE275" s="843" t="str">
        <f ca="1">IF(OR(Z275="",NOT(ISNUMBER(Z275))),"",LOOKUP(Z275,{0,16,21,26,31,36,41,46,51,56,60,66},{"[0-15]","[16-20]","[21-25]","[26-30]","[31-35]","[36-40]","[41-45]","[46-50]","[51-55]","[56-59]","[60-65]","[66-99]"}))</f>
        <v>[26-30]</v>
      </c>
      <c r="AF275" s="839" t="str">
        <f t="shared" si="13"/>
        <v>0-1 years</v>
      </c>
      <c r="AG275" s="839" t="str">
        <f t="shared" ca="1" si="14"/>
        <v>Over 90 Days</v>
      </c>
    </row>
    <row r="276" spans="1:33" ht="16.5" thickTop="1" thickBot="1" x14ac:dyDescent="0.3">
      <c r="A276" s="839">
        <v>32</v>
      </c>
      <c r="B276" s="830">
        <v>202645</v>
      </c>
      <c r="C276" s="831">
        <v>202645</v>
      </c>
      <c r="D276" s="880"/>
      <c r="E276" s="887">
        <f>VLOOKUP(B276,[1]TQT_MASTER!B:O,13,0)</f>
        <v>46103</v>
      </c>
      <c r="F276" s="834" t="str">
        <f>VLOOKUP(B276,[1]TQT_MASTER!B:O,4,0)</f>
        <v>Engineer, Contract</v>
      </c>
      <c r="G276" s="834" t="str">
        <f>VLOOKUP(B276,[1]TQT_MASTER!B:O,3,0)</f>
        <v>Engineer</v>
      </c>
      <c r="H276" s="834">
        <f>VLOOKUP(B276,[1]TQT_MASTER!B:O,6,0)</f>
        <v>12214</v>
      </c>
      <c r="I276" s="834" t="str">
        <f>VLOOKUP(B276,[1]TQT_MASTER!B:O,5,0)</f>
        <v>Mahmood Abdulmunaim Saed</v>
      </c>
      <c r="J276" s="834" t="str">
        <f>VLOOKUP(B276,[1]TQT_MASTER!B:O,7,0)</f>
        <v>TQT - Supply Chain</v>
      </c>
      <c r="K276" s="834" t="str">
        <f>VLOOKUP(B276,[1]TQT_MASTER!B:O,8,0)</f>
        <v>TQT - Chief Financial Office</v>
      </c>
      <c r="L276" s="834" t="str">
        <f>VLOOKUP(B276,[1]TQT_MASTER!B:O,9,0)</f>
        <v>TQT - Supply Chain</v>
      </c>
      <c r="M276" s="834" t="e">
        <f>VLOOKUP(B276,[1]TQT_MASTER!B:O,10,0)</f>
        <v>#REF!</v>
      </c>
      <c r="N276" s="835">
        <f>VLOOKUP(B276,[1]TQT_MASTER!B:O,11,0)</f>
        <v>32325</v>
      </c>
      <c r="O276" s="833">
        <f>VLOOKUP(B276,[1]TQT_MASTER!B:O,14,0)</f>
        <v>46467</v>
      </c>
      <c r="P276" s="842" t="s">
        <v>620</v>
      </c>
      <c r="Q276" s="834" t="s">
        <v>846</v>
      </c>
      <c r="R276" s="842"/>
      <c r="S276" s="842"/>
      <c r="T276" s="839"/>
      <c r="U276" s="842" t="s">
        <v>333</v>
      </c>
      <c r="V276" s="836">
        <v>46104</v>
      </c>
      <c r="W276" s="836">
        <v>46104</v>
      </c>
      <c r="X276" s="836">
        <v>46265</v>
      </c>
      <c r="Y276" s="882">
        <v>0.44383561643835617</v>
      </c>
      <c r="Z276" s="838">
        <f t="shared" ca="1" si="12"/>
        <v>38</v>
      </c>
      <c r="AA276" s="839" t="s">
        <v>600</v>
      </c>
      <c r="AB276" s="883">
        <v>35038.5</v>
      </c>
      <c r="AC276" s="841">
        <v>46357</v>
      </c>
      <c r="AD276" s="842" t="s">
        <v>777</v>
      </c>
      <c r="AE276" s="843" t="str">
        <f ca="1">IF(OR(Z276="",NOT(ISNUMBER(Z276))),"",LOOKUP(Z276,{0,16,21,26,31,36,41,46,51,56,60,66},{"[0-15]","[16-20]","[21-25]","[26-30]","[31-35]","[36-40]","[41-45]","[46-50]","[51-55]","[56-59]","[60-65]","[66-99]"}))</f>
        <v>[36-40]</v>
      </c>
      <c r="AF276" s="839" t="str">
        <f t="shared" si="13"/>
        <v>0-1 years</v>
      </c>
      <c r="AG276" s="839" t="str">
        <f t="shared" ca="1" si="14"/>
        <v>Over 90 Days</v>
      </c>
    </row>
    <row r="277" spans="1:33" ht="16.5" thickTop="1" thickBot="1" x14ac:dyDescent="0.3">
      <c r="A277" s="839">
        <v>33</v>
      </c>
      <c r="B277" s="830">
        <v>203053</v>
      </c>
      <c r="C277" s="831">
        <v>203053</v>
      </c>
      <c r="D277" s="880"/>
      <c r="E277" s="887">
        <f>VLOOKUP(B277,[1]TQT_MASTER!B:O,13,0)</f>
        <v>46149</v>
      </c>
      <c r="F277" s="834" t="str">
        <f>VLOOKUP(B277,[1]TQT_MASTER!B:O,4,0)</f>
        <v>Sr Associate HR Projects</v>
      </c>
      <c r="G277" s="834" t="str">
        <f>VLOOKUP(B277,[1]TQT_MASTER!B:O,3,0)</f>
        <v>Sr Associate</v>
      </c>
      <c r="H277" s="834" t="e">
        <f>VLOOKUP(B277,[1]TQT_MASTER!B:O,6,0)</f>
        <v>#REF!</v>
      </c>
      <c r="I277" s="834" t="str">
        <f>VLOOKUP(B277,[1]TQT_MASTER!B:O,5,0)</f>
        <v>Bader Alhammadi</v>
      </c>
      <c r="J277" s="834" t="e">
        <f>VLOOKUP(B277,[1]TQT_MASTER!B:O,7,0)</f>
        <v>#REF!</v>
      </c>
      <c r="K277" s="834" t="str">
        <f>VLOOKUP(B277,[1]TQT_MASTER!B:O,8,0)</f>
        <v>TQT - Chief Corporate Services Office</v>
      </c>
      <c r="L277" s="834" t="str">
        <f>VLOOKUP(B277,[1]TQT_MASTER!B:O,9,0)</f>
        <v>Human Resources - HRD</v>
      </c>
      <c r="M277" s="834" t="e">
        <f>VLOOKUP(B277,[1]TQT_MASTER!B:O,10,0)</f>
        <v>#REF!</v>
      </c>
      <c r="N277" s="835">
        <f>VLOOKUP(B277,[1]TQT_MASTER!B:O,11,0)</f>
        <v>31815</v>
      </c>
      <c r="O277" s="833">
        <f>VLOOKUP(B277,[1]TQT_MASTER!B:O,14,0)</f>
        <v>46513</v>
      </c>
      <c r="P277" s="834" t="s">
        <v>620</v>
      </c>
      <c r="Q277" s="834" t="s">
        <v>846</v>
      </c>
      <c r="R277" s="842"/>
      <c r="S277" s="842"/>
      <c r="T277" s="839"/>
      <c r="U277" s="842" t="s">
        <v>650</v>
      </c>
      <c r="V277" s="836">
        <v>46155</v>
      </c>
      <c r="W277" s="836"/>
      <c r="X277" s="836">
        <f>EDATE(V277,36)</f>
        <v>47251</v>
      </c>
      <c r="Y277" s="882">
        <v>2.7397260273972603E-3</v>
      </c>
      <c r="Z277" s="838">
        <f t="shared" ca="1" si="12"/>
        <v>39</v>
      </c>
      <c r="AA277" s="839" t="s">
        <v>600</v>
      </c>
      <c r="AB277" s="883">
        <v>37138.5</v>
      </c>
      <c r="AC277" s="841">
        <v>46357</v>
      </c>
      <c r="AD277" s="842" t="s">
        <v>777</v>
      </c>
      <c r="AE277" s="843" t="str">
        <f ca="1">IF(OR(Z277="",NOT(ISNUMBER(Z277))),"",LOOKUP(Z277,{0,16,21,26,31,36,41,46,51,56,60,66},{"[0-15]","[16-20]","[21-25]","[26-30]","[31-35]","[36-40]","[41-45]","[46-50]","[51-55]","[56-59]","[60-65]","[66-99]"}))</f>
        <v>[36-40]</v>
      </c>
      <c r="AF277" s="839" t="str">
        <f t="shared" si="13"/>
        <v>3+ years</v>
      </c>
      <c r="AG277" s="839" t="str">
        <f t="shared" ca="1" si="14"/>
        <v>Over 90 Days</v>
      </c>
    </row>
    <row r="278" spans="1:33" ht="16.5" thickTop="1" thickBot="1" x14ac:dyDescent="0.3">
      <c r="A278" s="839">
        <v>34</v>
      </c>
      <c r="B278" s="830">
        <v>202805</v>
      </c>
      <c r="C278" s="831">
        <v>202805</v>
      </c>
      <c r="D278" s="880"/>
      <c r="E278" s="887">
        <f>VLOOKUP(B278,[1]TQT_MASTER!B:O,13,0)</f>
        <v>46132</v>
      </c>
      <c r="F278" s="834" t="str">
        <f>VLOOKUP(B278,[1]TQT_MASTER!B:O,4,0)</f>
        <v>CEO Advisor</v>
      </c>
      <c r="G278" s="834" t="str">
        <f>VLOOKUP(B278,[1]TQT_MASTER!B:O,3,0)</f>
        <v>Advisor</v>
      </c>
      <c r="H278" s="834">
        <v>12759</v>
      </c>
      <c r="I278" s="834" t="s">
        <v>954</v>
      </c>
      <c r="J278" s="834" t="e">
        <f>VLOOKUP(B278,[1]TQT_MASTER!B:O,7,0)</f>
        <v>#REF!</v>
      </c>
      <c r="K278" s="834" t="str">
        <f>VLOOKUP(B278,[1]TQT_MASTER!B:O,8,0)</f>
        <v>TQT - Chief Executive Office</v>
      </c>
      <c r="L278" s="834" t="e">
        <f>VLOOKUP(B278,[1]TQT_MASTER!B:O,9,0)</f>
        <v>#REF!</v>
      </c>
      <c r="M278" s="834" t="e">
        <f>VLOOKUP(B278,[1]TQT_MASTER!B:O,10,0)</f>
        <v>#REF!</v>
      </c>
      <c r="N278" s="884">
        <v>22892</v>
      </c>
      <c r="O278" s="885">
        <v>46496</v>
      </c>
      <c r="P278" s="834" t="s">
        <v>611</v>
      </c>
      <c r="Q278" s="834" t="s">
        <v>846</v>
      </c>
      <c r="R278" s="842"/>
      <c r="S278" s="842"/>
      <c r="T278" s="839"/>
      <c r="U278" s="842" t="s">
        <v>650</v>
      </c>
      <c r="V278" s="836">
        <v>46132</v>
      </c>
      <c r="W278" s="836"/>
      <c r="X278" s="836">
        <f>EDATE(V278,36)</f>
        <v>47228</v>
      </c>
      <c r="Y278" s="882">
        <v>2.7397260273972603E-3</v>
      </c>
      <c r="Z278" s="838">
        <f t="shared" ca="1" si="12"/>
        <v>64</v>
      </c>
      <c r="AA278" s="839" t="s">
        <v>600</v>
      </c>
      <c r="AB278" s="883">
        <v>40288.5</v>
      </c>
      <c r="AC278" s="841">
        <v>46357</v>
      </c>
      <c r="AD278" s="842" t="s">
        <v>777</v>
      </c>
      <c r="AE278" s="843" t="str">
        <f ca="1">IF(OR(Z278="",NOT(ISNUMBER(Z278))),"",LOOKUP(Z278,{0,16,21,26,31,36,41,46,51,56,60,66},{"[0-15]","[16-20]","[21-25]","[26-30]","[31-35]","[36-40]","[41-45]","[46-50]","[51-55]","[56-59]","[60-65]","[66-99]"}))</f>
        <v>[60-65]</v>
      </c>
      <c r="AF278" s="839" t="str">
        <f t="shared" si="13"/>
        <v>3+ years</v>
      </c>
      <c r="AG278" s="839" t="str">
        <f t="shared" ca="1" si="14"/>
        <v>Over 90 Days</v>
      </c>
    </row>
    <row r="279" spans="1:33" ht="16.5" thickTop="1" thickBot="1" x14ac:dyDescent="0.3">
      <c r="A279" s="886">
        <v>35</v>
      </c>
      <c r="B279" s="851">
        <v>203281</v>
      </c>
      <c r="C279" s="851"/>
      <c r="D279" s="852"/>
      <c r="E279" s="887">
        <f>VLOOKUP(B279,[1]TQT_MASTER!B:O,13,0)</f>
        <v>46244</v>
      </c>
      <c r="F279" s="854" t="str">
        <f>VLOOKUP(B279,[1]TQT_MASTER!B:O,4,0)</f>
        <v>Sr Associate Branding &amp; Internal Communication</v>
      </c>
      <c r="G279" s="854" t="str">
        <f>VLOOKUP(B279,[1]TQT_MASTER!B:O,3,0)</f>
        <v>Sr Associate</v>
      </c>
      <c r="H279" s="854" t="e">
        <f>VLOOKUP(B279,[1]TQT_MASTER!B:O,6,0)</f>
        <v>#REF!</v>
      </c>
      <c r="I279" s="854" t="s">
        <v>955</v>
      </c>
      <c r="J279" s="854" t="e">
        <f>VLOOKUP(B279,[1]TQT_MASTER!B:O,7,0)</f>
        <v>#REF!</v>
      </c>
      <c r="K279" s="854" t="str">
        <f>VLOOKUP(B279,[1]TQT_MASTER!B:O,8,0)</f>
        <v>TQT - Chief Corporate Services Office</v>
      </c>
      <c r="L279" s="854" t="str">
        <f>VLOOKUP(B279,[1]TQT_MASTER!B:O,9,0)</f>
        <v>Human Resources - HRD</v>
      </c>
      <c r="M279" s="854" t="str">
        <f>VLOOKUP(B279,[1]TQT_MASTER!B:O,10,0)</f>
        <v>Corporate Communications</v>
      </c>
      <c r="N279" s="855">
        <v>32051</v>
      </c>
      <c r="O279" s="856">
        <v>46295</v>
      </c>
      <c r="P279" s="854" t="s">
        <v>611</v>
      </c>
      <c r="Q279" s="854" t="s">
        <v>846</v>
      </c>
      <c r="R279" s="857"/>
      <c r="S279" s="857"/>
      <c r="T279" s="858"/>
      <c r="U279" s="854"/>
      <c r="V279" s="859">
        <v>46211</v>
      </c>
      <c r="W279" s="860"/>
      <c r="X279" s="859">
        <v>46295</v>
      </c>
      <c r="Y279" s="861"/>
      <c r="Z279" s="862">
        <f t="shared" ca="1" si="12"/>
        <v>38</v>
      </c>
      <c r="AA279" s="858" t="s">
        <v>600</v>
      </c>
      <c r="AB279" s="863">
        <v>32500</v>
      </c>
      <c r="AC279" s="864">
        <v>46357</v>
      </c>
      <c r="AD279" s="857" t="s">
        <v>777</v>
      </c>
      <c r="AE279" s="843" t="str">
        <f ca="1">IF(OR(Z279="",NOT(ISNUMBER(Z279))),"",LOOKUP(Z279,{0,16,21,26,31,36,41,46,51,56,60,66},{"[0-15]","[16-20]","[21-25]","[26-30]","[31-35]","[36-40]","[41-45]","[46-50]","[51-55]","[56-59]","[60-65]","[66-99]"}))</f>
        <v>[36-40]</v>
      </c>
      <c r="AF279" s="839" t="str">
        <f t="shared" si="13"/>
        <v>0-1 years</v>
      </c>
      <c r="AG279" s="839" t="str">
        <f t="shared" ca="1" si="14"/>
        <v>Within 30 Days</v>
      </c>
    </row>
    <row r="280" spans="1:33" ht="16.5" thickTop="1" thickBot="1" x14ac:dyDescent="0.3">
      <c r="A280" s="875">
        <v>1</v>
      </c>
      <c r="B280" s="866" t="s">
        <v>526</v>
      </c>
      <c r="C280" s="875" t="s">
        <v>300</v>
      </c>
      <c r="D280" s="888"/>
      <c r="E280" s="887">
        <f>VLOOKUP(B280,[1]TQT_MASTER!B:O,13,0)</f>
        <v>44566</v>
      </c>
      <c r="F280" s="870" t="str">
        <f>VLOOKUP(B280,[1]TQT_MASTER!B:O,4,0)</f>
        <v>Engineer, Water Asset Performance</v>
      </c>
      <c r="G280" s="870" t="str">
        <f>VLOOKUP(B280,[1]TQT_MASTER!B:O,3,0)</f>
        <v>Engineer</v>
      </c>
      <c r="H280" s="870">
        <f>VLOOKUP(B280,[1]TQT_MASTER!B:O,6,0)</f>
        <v>200662</v>
      </c>
      <c r="I280" s="870" t="str">
        <f>VLOOKUP(B280,[1]TQT_MASTER!B:O,5,0)</f>
        <v>Benjamin Redwood</v>
      </c>
      <c r="J280" s="870" t="str">
        <f>VLOOKUP(B280,[1]TQT_MASTER!B:O,7,0)</f>
        <v>TQT - Asset Management</v>
      </c>
      <c r="K280" s="870" t="str">
        <f>VLOOKUP(B280,[1]TQT_MASTER!B:O,8,0)</f>
        <v>TQT - Chief Operating Office</v>
      </c>
      <c r="L280" s="870" t="str">
        <f>VLOOKUP(B280,[1]TQT_MASTER!B:O,9,0)</f>
        <v>Asset Management - COO</v>
      </c>
      <c r="M280" s="870" t="str">
        <f>VLOOKUP(B280,[1]TQT_MASTER!B:O,10,0)</f>
        <v>TRANSCO - Water Asset Strategy &amp; Performance - COO</v>
      </c>
      <c r="N280" s="871">
        <f>VLOOKUP(B280,[1]TQT_MASTER!B:O,11,0)</f>
        <v>22312</v>
      </c>
      <c r="O280" s="869">
        <f>VLOOKUP(B280,[1]TQT_MASTER!B:O,14,0)</f>
        <v>46387</v>
      </c>
      <c r="P280" s="878" t="s">
        <v>611</v>
      </c>
      <c r="Q280" s="870" t="s">
        <v>846</v>
      </c>
      <c r="R280" s="878" t="s">
        <v>612</v>
      </c>
      <c r="S280" s="878"/>
      <c r="T280" s="875" t="s">
        <v>304</v>
      </c>
      <c r="U280" s="878" t="s">
        <v>305</v>
      </c>
      <c r="V280" s="872">
        <v>44566</v>
      </c>
      <c r="W280" s="872">
        <v>45170</v>
      </c>
      <c r="X280" s="872">
        <v>46265</v>
      </c>
      <c r="Y280" s="889">
        <v>3.0027397260273974</v>
      </c>
      <c r="Z280" s="874">
        <f t="shared" ca="1" si="12"/>
        <v>65</v>
      </c>
      <c r="AA280" s="875" t="s">
        <v>600</v>
      </c>
      <c r="AB280" s="890">
        <v>33988.5</v>
      </c>
      <c r="AC280" s="877">
        <v>46388</v>
      </c>
      <c r="AD280" s="878" t="s">
        <v>777</v>
      </c>
      <c r="AE280" s="843" t="str">
        <f ca="1">IF(OR(Z280="",NOT(ISNUMBER(Z280))),"",LOOKUP(Z280,{0,16,21,26,31,36,41,46,51,56,60,66},{"[0-15]","[16-20]","[21-25]","[26-30]","[31-35]","[36-40]","[41-45]","[46-50]","[51-55]","[56-59]","[60-65]","[66-99]"}))</f>
        <v>[60-65]</v>
      </c>
      <c r="AF280" s="839" t="str">
        <f t="shared" si="13"/>
        <v>3+ years</v>
      </c>
      <c r="AG280" s="839" t="str">
        <f t="shared" ca="1" si="14"/>
        <v>Over 90 Days</v>
      </c>
    </row>
    <row r="281" spans="1:33" ht="16.5" thickTop="1" thickBot="1" x14ac:dyDescent="0.3">
      <c r="A281" s="839">
        <v>2</v>
      </c>
      <c r="B281" s="830" t="s">
        <v>537</v>
      </c>
      <c r="C281" s="839" t="s">
        <v>306</v>
      </c>
      <c r="D281" s="880"/>
      <c r="E281" s="887">
        <f>VLOOKUP(B281,[1]TQT_MASTER!B:O,13,0)</f>
        <v>44571</v>
      </c>
      <c r="F281" s="834" t="str">
        <f>VLOOKUP(B281,[1]TQT_MASTER!B:O,4,0)</f>
        <v>Technical Advisor</v>
      </c>
      <c r="G281" s="834" t="str">
        <f>VLOOKUP(B281,[1]TQT_MASTER!B:O,3,0)</f>
        <v>Advisor</v>
      </c>
      <c r="H281" s="834">
        <f>VLOOKUP(B281,[1]TQT_MASTER!B:O,6,0)</f>
        <v>10924</v>
      </c>
      <c r="I281" s="834" t="str">
        <f>VLOOKUP(B281,[1]TQT_MASTER!B:O,5,0)</f>
        <v>Bruce</v>
      </c>
      <c r="J281" s="834" t="str">
        <f>VLOOKUP(B281,[1]TQT_MASTER!B:O,7,0)</f>
        <v>TQT - Chief Operating Office</v>
      </c>
      <c r="K281" s="834" t="str">
        <f>VLOOKUP(B281,[1]TQT_MASTER!B:O,8,0)</f>
        <v>TQT - Chief Operating Office</v>
      </c>
      <c r="L281" s="834" t="str">
        <f>VLOOKUP(B281,[1]TQT_MASTER!B:O,9,0)</f>
        <v>Asset Management - COO</v>
      </c>
      <c r="M281" s="834" t="str">
        <f>VLOOKUP(B281,[1]TQT_MASTER!B:O,10,0)</f>
        <v>TRANSCO - Power Asset Management - COO</v>
      </c>
      <c r="N281" s="835">
        <f>VLOOKUP(B281,[1]TQT_MASTER!B:O,11,0)</f>
        <v>21098</v>
      </c>
      <c r="O281" s="833">
        <f>VLOOKUP(B281,[1]TQT_MASTER!B:O,14,0)</f>
        <v>46387</v>
      </c>
      <c r="P281" s="842" t="s">
        <v>611</v>
      </c>
      <c r="Q281" s="834" t="s">
        <v>846</v>
      </c>
      <c r="R281" s="842" t="s">
        <v>612</v>
      </c>
      <c r="S281" s="842" t="s">
        <v>616</v>
      </c>
      <c r="T281" s="839" t="s">
        <v>304</v>
      </c>
      <c r="U281" s="842" t="s">
        <v>309</v>
      </c>
      <c r="V281" s="836">
        <v>44571</v>
      </c>
      <c r="W281" s="836">
        <v>45170</v>
      </c>
      <c r="X281" s="836">
        <v>46265</v>
      </c>
      <c r="Y281" s="882">
        <v>3.0027397260273974</v>
      </c>
      <c r="Z281" s="838">
        <f t="shared" ca="1" si="12"/>
        <v>68</v>
      </c>
      <c r="AA281" s="839" t="s">
        <v>600</v>
      </c>
      <c r="AB281" s="883">
        <v>55116.6</v>
      </c>
      <c r="AC281" s="841">
        <v>46388</v>
      </c>
      <c r="AD281" s="842" t="s">
        <v>777</v>
      </c>
      <c r="AE281" s="843" t="str">
        <f ca="1">IF(OR(Z281="",NOT(ISNUMBER(Z281))),"",LOOKUP(Z281,{0,16,21,26,31,36,41,46,51,56,60,66},{"[0-15]","[16-20]","[21-25]","[26-30]","[31-35]","[36-40]","[41-45]","[46-50]","[51-55]","[56-59]","[60-65]","[66-99]"}))</f>
        <v>[66-99]</v>
      </c>
      <c r="AF281" s="839" t="str">
        <f t="shared" si="13"/>
        <v>3+ years</v>
      </c>
      <c r="AG281" s="839" t="str">
        <f t="shared" ca="1" si="14"/>
        <v>Over 90 Days</v>
      </c>
    </row>
    <row r="282" spans="1:33" ht="16.5" thickTop="1" thickBot="1" x14ac:dyDescent="0.3">
      <c r="A282" s="839">
        <v>3</v>
      </c>
      <c r="B282" s="830" t="s">
        <v>310</v>
      </c>
      <c r="C282" s="839" t="s">
        <v>310</v>
      </c>
      <c r="D282" s="880"/>
      <c r="E282" s="887">
        <v>44571</v>
      </c>
      <c r="F282" s="834" t="s">
        <v>312</v>
      </c>
      <c r="G282" s="834" t="s">
        <v>312</v>
      </c>
      <c r="H282" s="834"/>
      <c r="I282" s="834"/>
      <c r="J282" s="845"/>
      <c r="K282" s="845" t="s">
        <v>905</v>
      </c>
      <c r="L282" s="834"/>
      <c r="M282" s="834"/>
      <c r="N282" s="835">
        <v>20821</v>
      </c>
      <c r="O282" s="833">
        <v>46203</v>
      </c>
      <c r="P282" s="842" t="s">
        <v>611</v>
      </c>
      <c r="Q282" s="834" t="s">
        <v>846</v>
      </c>
      <c r="R282" s="842" t="s">
        <v>612</v>
      </c>
      <c r="S282" s="842"/>
      <c r="T282" s="839" t="s">
        <v>304</v>
      </c>
      <c r="U282" s="842" t="s">
        <v>305</v>
      </c>
      <c r="V282" s="836">
        <v>44571</v>
      </c>
      <c r="W282" s="836">
        <v>46203</v>
      </c>
      <c r="X282" s="836">
        <v>46265</v>
      </c>
      <c r="Y282" s="882">
        <v>3.0027397260273974</v>
      </c>
      <c r="Z282" s="838">
        <f t="shared" ca="1" si="12"/>
        <v>69</v>
      </c>
      <c r="AA282" s="839" t="s">
        <v>600</v>
      </c>
      <c r="AB282" s="883">
        <v>45390.45</v>
      </c>
      <c r="AC282" s="841">
        <v>46388</v>
      </c>
      <c r="AD282" s="842" t="s">
        <v>928</v>
      </c>
      <c r="AE282" s="843" t="str">
        <f ca="1">IF(OR(Z282="",NOT(ISNUMBER(Z282))),"",LOOKUP(Z282,{0,16,21,26,31,36,41,46,51,56,60,66},{"[0-15]","[16-20]","[21-25]","[26-30]","[31-35]","[36-40]","[41-45]","[46-50]","[51-55]","[56-59]","[60-65]","[66-99]"}))</f>
        <v>[66-99]</v>
      </c>
      <c r="AF282" s="839" t="str">
        <f t="shared" si="13"/>
        <v>3+ years</v>
      </c>
      <c r="AG282" s="839" t="str">
        <f t="shared" ca="1" si="14"/>
        <v>Expired</v>
      </c>
    </row>
    <row r="283" spans="1:33" ht="16.5" thickTop="1" thickBot="1" x14ac:dyDescent="0.3">
      <c r="A283" s="839">
        <v>4</v>
      </c>
      <c r="B283" s="830" t="s">
        <v>527</v>
      </c>
      <c r="C283" s="839" t="s">
        <v>313</v>
      </c>
      <c r="D283" s="880"/>
      <c r="E283" s="887">
        <f>VLOOKUP(B283,[1]TQT_MASTER!B:O,13,0)</f>
        <v>44571</v>
      </c>
      <c r="F283" s="834" t="str">
        <f>VLOOKUP(B283,[1]TQT_MASTER!B:O,4,0)</f>
        <v>Sr. Engineer, Infrastructure Coordination</v>
      </c>
      <c r="G283" s="834" t="str">
        <f>VLOOKUP(B283,[1]TQT_MASTER!B:O,3,0)</f>
        <v>Senior Engineer</v>
      </c>
      <c r="H283" s="834">
        <f>VLOOKUP(B283,[1]TQT_MASTER!B:O,6,0)</f>
        <v>11810</v>
      </c>
      <c r="I283" s="834" t="str">
        <f>VLOOKUP(B283,[1]TQT_MASTER!B:O,5,0)</f>
        <v>YOUSIF ABDUL RAHMAN AHMED MOHAMMED ALMARZOUQI</v>
      </c>
      <c r="J283" s="834" t="str">
        <f>VLOOKUP(B283,[1]TQT_MASTER!B:O,7,0)</f>
        <v>TQT - Asset Management</v>
      </c>
      <c r="K283" s="834" t="str">
        <f>VLOOKUP(B283,[1]TQT_MASTER!B:O,8,0)</f>
        <v>TQT - Chief Operating Office</v>
      </c>
      <c r="L283" s="834" t="str">
        <f>VLOOKUP(B283,[1]TQT_MASTER!B:O,9,0)</f>
        <v>Asset Management - COO</v>
      </c>
      <c r="M283" s="834" t="str">
        <f>VLOOKUP(B283,[1]TQT_MASTER!B:O,10,0)</f>
        <v>TRANSCO - Infrastructure Coordination &amp; Services - COO</v>
      </c>
      <c r="N283" s="835">
        <f>VLOOKUP(B283,[1]TQT_MASTER!B:O,11,0)</f>
        <v>21283</v>
      </c>
      <c r="O283" s="833">
        <f>VLOOKUP(B283,[1]TQT_MASTER!B:O,14,0)</f>
        <v>46387</v>
      </c>
      <c r="P283" s="842" t="s">
        <v>611</v>
      </c>
      <c r="Q283" s="834" t="s">
        <v>846</v>
      </c>
      <c r="R283" s="842" t="s">
        <v>612</v>
      </c>
      <c r="S283" s="842"/>
      <c r="T283" s="839" t="s">
        <v>304</v>
      </c>
      <c r="U283" s="842" t="s">
        <v>316</v>
      </c>
      <c r="V283" s="836">
        <v>44571</v>
      </c>
      <c r="W283" s="836">
        <v>45170</v>
      </c>
      <c r="X283" s="836">
        <v>46265</v>
      </c>
      <c r="Y283" s="882">
        <v>3.0027397260273974</v>
      </c>
      <c r="Z283" s="838">
        <f t="shared" ca="1" si="12"/>
        <v>68</v>
      </c>
      <c r="AA283" s="839" t="s">
        <v>600</v>
      </c>
      <c r="AB283" s="883">
        <v>47355</v>
      </c>
      <c r="AC283" s="841">
        <v>46388</v>
      </c>
      <c r="AD283" s="842" t="s">
        <v>777</v>
      </c>
      <c r="AE283" s="843" t="str">
        <f ca="1">IF(OR(Z283="",NOT(ISNUMBER(Z283))),"",LOOKUP(Z283,{0,16,21,26,31,36,41,46,51,56,60,66},{"[0-15]","[16-20]","[21-25]","[26-30]","[31-35]","[36-40]","[41-45]","[46-50]","[51-55]","[56-59]","[60-65]","[66-99]"}))</f>
        <v>[66-99]</v>
      </c>
      <c r="AF283" s="839" t="str">
        <f t="shared" si="13"/>
        <v>3+ years</v>
      </c>
      <c r="AG283" s="839" t="str">
        <f t="shared" ca="1" si="14"/>
        <v>Over 90 Days</v>
      </c>
    </row>
    <row r="284" spans="1:33" ht="16.5" thickTop="1" thickBot="1" x14ac:dyDescent="0.3">
      <c r="A284" s="839">
        <v>5</v>
      </c>
      <c r="B284" s="830" t="s">
        <v>536</v>
      </c>
      <c r="C284" s="839" t="s">
        <v>317</v>
      </c>
      <c r="D284" s="880"/>
      <c r="E284" s="887">
        <f>VLOOKUP(B284,[1]TQT_MASTER!B:O,13,0)</f>
        <v>44571</v>
      </c>
      <c r="F284" s="834" t="str">
        <f>VLOOKUP(B284,[1]TQT_MASTER!B:O,4,0)</f>
        <v>Sr. Technician, Surveying</v>
      </c>
      <c r="G284" s="834" t="str">
        <f>VLOOKUP(B284,[1]TQT_MASTER!B:O,3,0)</f>
        <v>Senior Technician</v>
      </c>
      <c r="H284" s="834">
        <f>VLOOKUP(B284,[1]TQT_MASTER!B:O,6,0)</f>
        <v>11810</v>
      </c>
      <c r="I284" s="834" t="str">
        <f>VLOOKUP(B284,[1]TQT_MASTER!B:O,5,0)</f>
        <v>YOUSIF ABDUL RAHMAN AHMED MOHAMMED ALMARZOUQI</v>
      </c>
      <c r="J284" s="834" t="str">
        <f>VLOOKUP(B284,[1]TQT_MASTER!B:O,7,0)</f>
        <v>TQT - Asset Management</v>
      </c>
      <c r="K284" s="834" t="str">
        <f>VLOOKUP(B284,[1]TQT_MASTER!B:O,8,0)</f>
        <v>TQT - Chief Operating Office</v>
      </c>
      <c r="L284" s="834" t="str">
        <f>VLOOKUP(B284,[1]TQT_MASTER!B:O,9,0)</f>
        <v>Asset Management - COO</v>
      </c>
      <c r="M284" s="834" t="str">
        <f>VLOOKUP(B284,[1]TQT_MASTER!B:O,10,0)</f>
        <v>TRANSCO - Infrastructure Coordination &amp; Services - COO</v>
      </c>
      <c r="N284" s="835">
        <f>VLOOKUP(B284,[1]TQT_MASTER!B:O,11,0)</f>
        <v>22277</v>
      </c>
      <c r="O284" s="833">
        <f>VLOOKUP(B284,[1]TQT_MASTER!B:O,14,0)</f>
        <v>46387</v>
      </c>
      <c r="P284" s="842" t="s">
        <v>611</v>
      </c>
      <c r="Q284" s="834" t="s">
        <v>846</v>
      </c>
      <c r="R284" s="842" t="s">
        <v>612</v>
      </c>
      <c r="S284" s="842" t="s">
        <v>616</v>
      </c>
      <c r="T284" s="839" t="s">
        <v>304</v>
      </c>
      <c r="U284" s="842" t="s">
        <v>309</v>
      </c>
      <c r="V284" s="836">
        <v>44571</v>
      </c>
      <c r="W284" s="836">
        <v>45170</v>
      </c>
      <c r="X284" s="836">
        <v>46265</v>
      </c>
      <c r="Y284" s="882">
        <v>3.0027397260273974</v>
      </c>
      <c r="Z284" s="838">
        <f t="shared" ca="1" si="12"/>
        <v>65</v>
      </c>
      <c r="AA284" s="839" t="s">
        <v>600</v>
      </c>
      <c r="AB284" s="883">
        <v>21750.75</v>
      </c>
      <c r="AC284" s="841">
        <v>46388</v>
      </c>
      <c r="AD284" s="842" t="s">
        <v>777</v>
      </c>
      <c r="AE284" s="843" t="str">
        <f ca="1">IF(OR(Z284="",NOT(ISNUMBER(Z284))),"",LOOKUP(Z284,{0,16,21,26,31,36,41,46,51,56,60,66},{"[0-15]","[16-20]","[21-25]","[26-30]","[31-35]","[36-40]","[41-45]","[46-50]","[51-55]","[56-59]","[60-65]","[66-99]"}))</f>
        <v>[60-65]</v>
      </c>
      <c r="AF284" s="839" t="str">
        <f t="shared" si="13"/>
        <v>3+ years</v>
      </c>
      <c r="AG284" s="839" t="str">
        <f t="shared" ca="1" si="14"/>
        <v>Over 90 Days</v>
      </c>
    </row>
    <row r="285" spans="1:33" ht="16.5" thickTop="1" thickBot="1" x14ac:dyDescent="0.3">
      <c r="A285" s="839">
        <v>6</v>
      </c>
      <c r="B285" s="830" t="s">
        <v>531</v>
      </c>
      <c r="C285" s="839" t="s">
        <v>323</v>
      </c>
      <c r="D285" s="880"/>
      <c r="E285" s="887">
        <f>VLOOKUP(B285,[1]TQT_MASTER!B:O,13,0)</f>
        <v>44571</v>
      </c>
      <c r="F285" s="834" t="str">
        <f>VLOOKUP(B285,[1]TQT_MASTER!B:O,4,0)</f>
        <v>Sr. Associate, Inventory</v>
      </c>
      <c r="G285" s="834" t="str">
        <f>VLOOKUP(B285,[1]TQT_MASTER!B:O,3,0)</f>
        <v>Senior Associate</v>
      </c>
      <c r="H285" s="834">
        <f>VLOOKUP(B285,[1]TQT_MASTER!B:O,6,0)</f>
        <v>11888</v>
      </c>
      <c r="I285" s="834" t="str">
        <f>VLOOKUP(B285,[1]TQT_MASTER!B:O,5,0)</f>
        <v>MOHAMED ALI MOHAMED A. FAISAL ALSHEHHI</v>
      </c>
      <c r="J285" s="834" t="str">
        <f>VLOOKUP(B285,[1]TQT_MASTER!B:O,7,0)</f>
        <v>TQT - Supply Chain</v>
      </c>
      <c r="K285" s="834" t="str">
        <f>VLOOKUP(B285,[1]TQT_MASTER!B:O,8,0)</f>
        <v>TQT - Chief Financial Office</v>
      </c>
      <c r="L285" s="834" t="str">
        <f>VLOOKUP(B285,[1]TQT_MASTER!B:O,9,0)</f>
        <v>Supply Chain - PSS</v>
      </c>
      <c r="M285" s="834" t="str">
        <f>VLOOKUP(B285,[1]TQT_MASTER!B:O,10,0)</f>
        <v>TRANSCO - Inventory Management - PSS</v>
      </c>
      <c r="N285" s="835">
        <f>VLOOKUP(B285,[1]TQT_MASTER!B:O,11,0)</f>
        <v>24080</v>
      </c>
      <c r="O285" s="833">
        <f>VLOOKUP(B285,[1]TQT_MASTER!B:O,14,0)</f>
        <v>46387</v>
      </c>
      <c r="P285" s="842" t="s">
        <v>611</v>
      </c>
      <c r="Q285" s="834" t="s">
        <v>846</v>
      </c>
      <c r="R285" s="842" t="s">
        <v>612</v>
      </c>
      <c r="S285" s="842" t="s">
        <v>619</v>
      </c>
      <c r="T285" s="839" t="s">
        <v>304</v>
      </c>
      <c r="U285" s="842" t="s">
        <v>305</v>
      </c>
      <c r="V285" s="836">
        <v>44571</v>
      </c>
      <c r="W285" s="836">
        <v>45170</v>
      </c>
      <c r="X285" s="836">
        <v>46265</v>
      </c>
      <c r="Y285" s="882">
        <v>3.0027397260273974</v>
      </c>
      <c r="Z285" s="838">
        <f t="shared" ca="1" si="12"/>
        <v>60</v>
      </c>
      <c r="AA285" s="839" t="s">
        <v>600</v>
      </c>
      <c r="AB285" s="883">
        <v>40461.75</v>
      </c>
      <c r="AC285" s="841">
        <v>46388</v>
      </c>
      <c r="AD285" s="842" t="s">
        <v>777</v>
      </c>
      <c r="AE285" s="843" t="str">
        <f ca="1">IF(OR(Z285="",NOT(ISNUMBER(Z285))),"",LOOKUP(Z285,{0,16,21,26,31,36,41,46,51,56,60,66},{"[0-15]","[16-20]","[21-25]","[26-30]","[31-35]","[36-40]","[41-45]","[46-50]","[51-55]","[56-59]","[60-65]","[66-99]"}))</f>
        <v>[60-65]</v>
      </c>
      <c r="AF285" s="839" t="str">
        <f t="shared" si="13"/>
        <v>3+ years</v>
      </c>
      <c r="AG285" s="839" t="str">
        <f t="shared" ca="1" si="14"/>
        <v>Over 90 Days</v>
      </c>
    </row>
    <row r="286" spans="1:33" ht="16.5" thickTop="1" thickBot="1" x14ac:dyDescent="0.3">
      <c r="A286" s="839">
        <v>7</v>
      </c>
      <c r="B286" s="830" t="s">
        <v>530</v>
      </c>
      <c r="C286" s="839" t="s">
        <v>326</v>
      </c>
      <c r="D286" s="880"/>
      <c r="E286" s="887">
        <f>VLOOKUP(B286,[1]TQT_MASTER!B:O,13,0)</f>
        <v>44571</v>
      </c>
      <c r="F286" s="834" t="str">
        <f>VLOOKUP(B286,[1]TQT_MASTER!B:O,4,0)</f>
        <v>Clerk, Driver</v>
      </c>
      <c r="G286" s="834" t="str">
        <f>VLOOKUP(B286,[1]TQT_MASTER!B:O,3,0)</f>
        <v>Clerk</v>
      </c>
      <c r="H286" s="834">
        <f>VLOOKUP(B286,[1]TQT_MASTER!B:O,6,0)</f>
        <v>11969</v>
      </c>
      <c r="I286" s="834" t="str">
        <f>VLOOKUP(B286,[1]TQT_MASTER!B:O,5,0)</f>
        <v>AHMED NASSER MOHAMMED NASSER AL SENANI</v>
      </c>
      <c r="J286" s="834" t="str">
        <f>VLOOKUP(B286,[1]TQT_MASTER!B:O,7,0)</f>
        <v>TQT - Support Services</v>
      </c>
      <c r="K286" s="834" t="str">
        <f>VLOOKUP(B286,[1]TQT_MASTER!B:O,8,0)</f>
        <v>TQT - Chief Corporate Services Office</v>
      </c>
      <c r="L286" s="834" t="str">
        <f>VLOOKUP(B286,[1]TQT_MASTER!B:O,9,0)</f>
        <v>Shared Services - PSS</v>
      </c>
      <c r="M286" s="834" t="str">
        <f>VLOOKUP(B286,[1]TQT_MASTER!B:O,10,0)</f>
        <v>TRANSCO - Transport - PSS</v>
      </c>
      <c r="N286" s="835">
        <f>VLOOKUP(B286,[1]TQT_MASTER!B:O,11,0)</f>
        <v>28284</v>
      </c>
      <c r="O286" s="833">
        <f>VLOOKUP(B286,[1]TQT_MASTER!B:O,14,0)</f>
        <v>46387</v>
      </c>
      <c r="P286" s="842" t="s">
        <v>611</v>
      </c>
      <c r="Q286" s="834" t="s">
        <v>846</v>
      </c>
      <c r="R286" s="842" t="s">
        <v>612</v>
      </c>
      <c r="S286" s="842" t="s">
        <v>621</v>
      </c>
      <c r="T286" s="839" t="s">
        <v>304</v>
      </c>
      <c r="U286" s="842" t="s">
        <v>329</v>
      </c>
      <c r="V286" s="836">
        <v>44571</v>
      </c>
      <c r="W286" s="836">
        <v>45170</v>
      </c>
      <c r="X286" s="836">
        <v>46265</v>
      </c>
      <c r="Y286" s="882">
        <v>3.0027397260273974</v>
      </c>
      <c r="Z286" s="838">
        <f t="shared" ca="1" si="12"/>
        <v>49</v>
      </c>
      <c r="AA286" s="839" t="s">
        <v>600</v>
      </c>
      <c r="AB286" s="883">
        <v>5587.7955000000002</v>
      </c>
      <c r="AC286" s="841">
        <v>46388</v>
      </c>
      <c r="AD286" s="842" t="s">
        <v>777</v>
      </c>
      <c r="AE286" s="843" t="str">
        <f ca="1">IF(OR(Z286="",NOT(ISNUMBER(Z286))),"",LOOKUP(Z286,{0,16,21,26,31,36,41,46,51,56,60,66},{"[0-15]","[16-20]","[21-25]","[26-30]","[31-35]","[36-40]","[41-45]","[46-50]","[51-55]","[56-59]","[60-65]","[66-99]"}))</f>
        <v>[46-50]</v>
      </c>
      <c r="AF286" s="839" t="str">
        <f t="shared" si="13"/>
        <v>3+ years</v>
      </c>
      <c r="AG286" s="839" t="str">
        <f t="shared" ca="1" si="14"/>
        <v>Over 90 Days</v>
      </c>
    </row>
    <row r="287" spans="1:33" ht="16.5" thickTop="1" thickBot="1" x14ac:dyDescent="0.3">
      <c r="A287" s="839">
        <v>8</v>
      </c>
      <c r="B287" s="830" t="s">
        <v>524</v>
      </c>
      <c r="C287" s="839" t="s">
        <v>330</v>
      </c>
      <c r="D287" s="880"/>
      <c r="E287" s="887">
        <f>VLOOKUP(B287,[1]TQT_MASTER!B:O,13,0)</f>
        <v>44566</v>
      </c>
      <c r="F287" s="834" t="str">
        <f>VLOOKUP(B287,[1]TQT_MASTER!B:O,4,0)</f>
        <v>Assistant, Management</v>
      </c>
      <c r="G287" s="834" t="str">
        <f>VLOOKUP(B287,[1]TQT_MASTER!B:O,3,0)</f>
        <v>Assistant</v>
      </c>
      <c r="H287" s="834">
        <f>VLOOKUP(B287,[1]TQT_MASTER!B:O,6,0)</f>
        <v>11566</v>
      </c>
      <c r="I287" s="834" t="str">
        <f>VLOOKUP(B287,[1]TQT_MASTER!B:O,5,0)</f>
        <v>PAUL ANDREW ROBERTS</v>
      </c>
      <c r="J287" s="834" t="str">
        <f>VLOOKUP(B287,[1]TQT_MASTER!B:O,7,0)</f>
        <v>TQT - Safety &amp; Risk Management</v>
      </c>
      <c r="K287" s="834" t="str">
        <f>VLOOKUP(B287,[1]TQT_MASTER!B:O,8,0)</f>
        <v>TQT - Chief Executive Office</v>
      </c>
      <c r="L287" s="834" t="str">
        <f>VLOOKUP(B287,[1]TQT_MASTER!B:O,9,0)</f>
        <v>HSEQ</v>
      </c>
      <c r="M287" s="834" t="str">
        <f>VLOOKUP(B287,[1]TQT_MASTER!B:O,10,0)</f>
        <v>TRANSCO - HSEQ - SRM</v>
      </c>
      <c r="N287" s="835">
        <f>VLOOKUP(B287,[1]TQT_MASTER!B:O,11,0)</f>
        <v>33248</v>
      </c>
      <c r="O287" s="833">
        <f>VLOOKUP(B287,[1]TQT_MASTER!B:O,14,0)</f>
        <v>46387</v>
      </c>
      <c r="P287" s="842" t="s">
        <v>611</v>
      </c>
      <c r="Q287" s="834" t="s">
        <v>846</v>
      </c>
      <c r="R287" s="842" t="s">
        <v>612</v>
      </c>
      <c r="S287" s="842" t="s">
        <v>621</v>
      </c>
      <c r="T287" s="839" t="s">
        <v>304</v>
      </c>
      <c r="U287" s="842" t="s">
        <v>333</v>
      </c>
      <c r="V287" s="836">
        <v>44566</v>
      </c>
      <c r="W287" s="836">
        <v>45170</v>
      </c>
      <c r="X287" s="836">
        <v>46265</v>
      </c>
      <c r="Y287" s="882">
        <v>3.0027397260273974</v>
      </c>
      <c r="Z287" s="838">
        <f t="shared" ca="1" si="12"/>
        <v>35</v>
      </c>
      <c r="AA287" s="839" t="s">
        <v>600</v>
      </c>
      <c r="AB287" s="883">
        <v>12988.5</v>
      </c>
      <c r="AC287" s="841">
        <v>46388</v>
      </c>
      <c r="AD287" s="842" t="s">
        <v>777</v>
      </c>
      <c r="AE287" s="843" t="str">
        <f ca="1">IF(OR(Z287="",NOT(ISNUMBER(Z287))),"",LOOKUP(Z287,{0,16,21,26,31,36,41,46,51,56,60,66},{"[0-15]","[16-20]","[21-25]","[26-30]","[31-35]","[36-40]","[41-45]","[46-50]","[51-55]","[56-59]","[60-65]","[66-99]"}))</f>
        <v>[31-35]</v>
      </c>
      <c r="AF287" s="839" t="str">
        <f t="shared" si="13"/>
        <v>3+ years</v>
      </c>
      <c r="AG287" s="839" t="str">
        <f t="shared" ca="1" si="14"/>
        <v>Over 90 Days</v>
      </c>
    </row>
    <row r="288" spans="1:33" ht="16.5" thickTop="1" thickBot="1" x14ac:dyDescent="0.3">
      <c r="A288" s="839">
        <v>9</v>
      </c>
      <c r="B288" s="830" t="s">
        <v>529</v>
      </c>
      <c r="C288" s="839" t="s">
        <v>334</v>
      </c>
      <c r="D288" s="880"/>
      <c r="E288" s="887">
        <f>VLOOKUP(B288,[1]TQT_MASTER!B:O,13,0)</f>
        <v>44566</v>
      </c>
      <c r="F288" s="834" t="str">
        <f>VLOOKUP(B288,[1]TQT_MASTER!B:O,4,0)</f>
        <v>Advisor, Technical</v>
      </c>
      <c r="G288" s="834" t="str">
        <f>VLOOKUP(B288,[1]TQT_MASTER!B:O,3,0)</f>
        <v>Advisor</v>
      </c>
      <c r="H288" s="834">
        <f>VLOOKUP(B288,[1]TQT_MASTER!B:O,6,0)</f>
        <v>12759</v>
      </c>
      <c r="I288" s="834" t="str">
        <f>VLOOKUP(B288,[1]TQT_MASTER!B:O,5,0)</f>
        <v>Afif Saif Nasser Harhara Alyafei</v>
      </c>
      <c r="J288" s="834" t="str">
        <f>VLOOKUP(B288,[1]TQT_MASTER!B:O,7,0)</f>
        <v>TQT - Chief Executive Office</v>
      </c>
      <c r="K288" s="834" t="str">
        <f>VLOOKUP(B288,[1]TQT_MASTER!B:O,8,0)</f>
        <v>TQT - Chief Executive Office</v>
      </c>
      <c r="L288" s="834" t="str">
        <f>VLOOKUP(B288,[1]TQT_MASTER!B:O,9,0)</f>
        <v>CEO</v>
      </c>
      <c r="M288" s="834" t="str">
        <f>VLOOKUP(B288,[1]TQT_MASTER!B:O,10,0)</f>
        <v>TRANSCO - CEO</v>
      </c>
      <c r="N288" s="835">
        <f>VLOOKUP(B288,[1]TQT_MASTER!B:O,11,0)</f>
        <v>24289</v>
      </c>
      <c r="O288" s="833">
        <f>VLOOKUP(B288,[1]TQT_MASTER!B:O,14,0)</f>
        <v>46387</v>
      </c>
      <c r="P288" s="842" t="s">
        <v>620</v>
      </c>
      <c r="Q288" s="834" t="s">
        <v>846</v>
      </c>
      <c r="R288" s="842"/>
      <c r="S288" s="842"/>
      <c r="T288" s="839" t="s">
        <v>336</v>
      </c>
      <c r="U288" s="842" t="s">
        <v>337</v>
      </c>
      <c r="V288" s="836">
        <v>44566</v>
      </c>
      <c r="W288" s="836">
        <v>45170</v>
      </c>
      <c r="X288" s="836">
        <v>46265</v>
      </c>
      <c r="Y288" s="882">
        <v>3.0027397260273974</v>
      </c>
      <c r="Z288" s="838">
        <f t="shared" ca="1" si="12"/>
        <v>60</v>
      </c>
      <c r="AA288" s="839" t="s">
        <v>600</v>
      </c>
      <c r="AB288" s="883">
        <v>69688.5</v>
      </c>
      <c r="AC288" s="841">
        <v>46388</v>
      </c>
      <c r="AD288" s="842" t="s">
        <v>777</v>
      </c>
      <c r="AE288" s="843" t="str">
        <f ca="1">IF(OR(Z288="",NOT(ISNUMBER(Z288))),"",LOOKUP(Z288,{0,16,21,26,31,36,41,46,51,56,60,66},{"[0-15]","[16-20]","[21-25]","[26-30]","[31-35]","[36-40]","[41-45]","[46-50]","[51-55]","[56-59]","[60-65]","[66-99]"}))</f>
        <v>[60-65]</v>
      </c>
      <c r="AF288" s="839" t="str">
        <f t="shared" si="13"/>
        <v>3+ years</v>
      </c>
      <c r="AG288" s="839" t="str">
        <f t="shared" ca="1" si="14"/>
        <v>Over 90 Days</v>
      </c>
    </row>
    <row r="289" spans="1:33" ht="16.5" thickTop="1" thickBot="1" x14ac:dyDescent="0.3">
      <c r="A289" s="839">
        <v>10</v>
      </c>
      <c r="B289" s="830" t="s">
        <v>523</v>
      </c>
      <c r="C289" s="839" t="s">
        <v>338</v>
      </c>
      <c r="D289" s="880"/>
      <c r="E289" s="887">
        <f>VLOOKUP(B289,[1]TQT_MASTER!B:O,13,0)</f>
        <v>44571</v>
      </c>
      <c r="F289" s="834" t="str">
        <f>VLOOKUP(B289,[1]TQT_MASTER!B:O,4,0)</f>
        <v>Clerk, Stores</v>
      </c>
      <c r="G289" s="834" t="str">
        <f>VLOOKUP(B289,[1]TQT_MASTER!B:O,3,0)</f>
        <v>Clerk</v>
      </c>
      <c r="H289" s="834">
        <f>VLOOKUP(B289,[1]TQT_MASTER!B:O,6,0)</f>
        <v>12667</v>
      </c>
      <c r="I289" s="834" t="str">
        <f>VLOOKUP(B289,[1]TQT_MASTER!B:O,5,0)</f>
        <v>Eid Abdulla Sidiqi Alhammadi</v>
      </c>
      <c r="J289" s="834" t="str">
        <f>VLOOKUP(B289,[1]TQT_MASTER!B:O,7,0)</f>
        <v>TQT - Financial Operations &amp; Internal Controls</v>
      </c>
      <c r="K289" s="834" t="str">
        <f>VLOOKUP(B289,[1]TQT_MASTER!B:O,8,0)</f>
        <v>TQT - Chief Financial Office</v>
      </c>
      <c r="L289" s="834" t="str">
        <f>VLOOKUP(B289,[1]TQT_MASTER!B:O,9,0)</f>
        <v>Finance - FIN</v>
      </c>
      <c r="M289" s="834" t="str">
        <f>VLOOKUP(B289,[1]TQT_MASTER!B:O,10,0)</f>
        <v>TRANSCO - Financial Operations - FIN</v>
      </c>
      <c r="N289" s="835">
        <f>VLOOKUP(B289,[1]TQT_MASTER!B:O,11,0)</f>
        <v>26910</v>
      </c>
      <c r="O289" s="833">
        <f>VLOOKUP(B289,[1]TQT_MASTER!B:O,14,0)</f>
        <v>46387</v>
      </c>
      <c r="P289" s="842" t="s">
        <v>620</v>
      </c>
      <c r="Q289" s="834" t="s">
        <v>846</v>
      </c>
      <c r="R289" s="842"/>
      <c r="S289" s="842"/>
      <c r="T289" s="839" t="s">
        <v>304</v>
      </c>
      <c r="U289" s="842" t="s">
        <v>305</v>
      </c>
      <c r="V289" s="836">
        <v>44571</v>
      </c>
      <c r="W289" s="836">
        <v>45170</v>
      </c>
      <c r="X289" s="836">
        <v>46265</v>
      </c>
      <c r="Y289" s="882">
        <v>3.0027397260273974</v>
      </c>
      <c r="Z289" s="838">
        <f t="shared" ca="1" si="12"/>
        <v>53</v>
      </c>
      <c r="AA289" s="839" t="s">
        <v>600</v>
      </c>
      <c r="AB289" s="883">
        <v>6688.5</v>
      </c>
      <c r="AC289" s="841">
        <v>46388</v>
      </c>
      <c r="AD289" s="842" t="s">
        <v>777</v>
      </c>
      <c r="AE289" s="843" t="str">
        <f ca="1">IF(OR(Z289="",NOT(ISNUMBER(Z289))),"",LOOKUP(Z289,{0,16,21,26,31,36,41,46,51,56,60,66},{"[0-15]","[16-20]","[21-25]","[26-30]","[31-35]","[36-40]","[41-45]","[46-50]","[51-55]","[56-59]","[60-65]","[66-99]"}))</f>
        <v>[51-55]</v>
      </c>
      <c r="AF289" s="839" t="str">
        <f t="shared" si="13"/>
        <v>3+ years</v>
      </c>
      <c r="AG289" s="839" t="str">
        <f t="shared" ca="1" si="14"/>
        <v>Over 90 Days</v>
      </c>
    </row>
    <row r="290" spans="1:33" ht="16.5" thickTop="1" thickBot="1" x14ac:dyDescent="0.3">
      <c r="A290" s="839">
        <v>11</v>
      </c>
      <c r="B290" s="830" t="s">
        <v>522</v>
      </c>
      <c r="C290" s="839" t="s">
        <v>341</v>
      </c>
      <c r="D290" s="880"/>
      <c r="E290" s="887">
        <f>VLOOKUP(B290,[1]TQT_MASTER!B:O,13,0)</f>
        <v>44571</v>
      </c>
      <c r="F290" s="834" t="str">
        <f>VLOOKUP(B290,[1]TQT_MASTER!B:O,4,0)</f>
        <v>Associate, Accounts Payable Accounting</v>
      </c>
      <c r="G290" s="834" t="str">
        <f>VLOOKUP(B290,[1]TQT_MASTER!B:O,3,0)</f>
        <v>Associate</v>
      </c>
      <c r="H290" s="834">
        <f>VLOOKUP(B290,[1]TQT_MASTER!B:O,6,0)</f>
        <v>12667</v>
      </c>
      <c r="I290" s="834" t="str">
        <f>VLOOKUP(B290,[1]TQT_MASTER!B:O,5,0)</f>
        <v>Eid Abdulla Sidiqi Alhammadi</v>
      </c>
      <c r="J290" s="834" t="str">
        <f>VLOOKUP(B290,[1]TQT_MASTER!B:O,7,0)</f>
        <v>TQT - Financial Operations &amp; Internal Controls</v>
      </c>
      <c r="K290" s="834" t="str">
        <f>VLOOKUP(B290,[1]TQT_MASTER!B:O,8,0)</f>
        <v>TQT - Chief Financial Office</v>
      </c>
      <c r="L290" s="834" t="str">
        <f>VLOOKUP(B290,[1]TQT_MASTER!B:O,9,0)</f>
        <v>Finance - FIN</v>
      </c>
      <c r="M290" s="834" t="str">
        <f>VLOOKUP(B290,[1]TQT_MASTER!B:O,10,0)</f>
        <v>TRANSCO - Financial Operations - FIN</v>
      </c>
      <c r="N290" s="835">
        <f>VLOOKUP(B290,[1]TQT_MASTER!B:O,11,0)</f>
        <v>22996</v>
      </c>
      <c r="O290" s="833">
        <f>VLOOKUP(B290,[1]TQT_MASTER!B:O,14,0)</f>
        <v>46387</v>
      </c>
      <c r="P290" s="842" t="s">
        <v>611</v>
      </c>
      <c r="Q290" s="834" t="s">
        <v>846</v>
      </c>
      <c r="R290" s="842" t="s">
        <v>612</v>
      </c>
      <c r="S290" s="842" t="s">
        <v>616</v>
      </c>
      <c r="T290" s="839" t="s">
        <v>304</v>
      </c>
      <c r="U290" s="842" t="s">
        <v>316</v>
      </c>
      <c r="V290" s="836">
        <v>44571</v>
      </c>
      <c r="W290" s="836">
        <v>45170</v>
      </c>
      <c r="X290" s="836">
        <v>46265</v>
      </c>
      <c r="Y290" s="882">
        <v>3.0027397260273974</v>
      </c>
      <c r="Z290" s="838">
        <f t="shared" ca="1" si="12"/>
        <v>63</v>
      </c>
      <c r="AA290" s="839" t="s">
        <v>600</v>
      </c>
      <c r="AB290" s="883">
        <v>38811.15</v>
      </c>
      <c r="AC290" s="841">
        <v>46388</v>
      </c>
      <c r="AD290" s="842" t="s">
        <v>777</v>
      </c>
      <c r="AE290" s="843" t="str">
        <f ca="1">IF(OR(Z290="",NOT(ISNUMBER(Z290))),"",LOOKUP(Z290,{0,16,21,26,31,36,41,46,51,56,60,66},{"[0-15]","[16-20]","[21-25]","[26-30]","[31-35]","[36-40]","[41-45]","[46-50]","[51-55]","[56-59]","[60-65]","[66-99]"}))</f>
        <v>[60-65]</v>
      </c>
      <c r="AF290" s="839" t="str">
        <f t="shared" si="13"/>
        <v>3+ years</v>
      </c>
      <c r="AG290" s="839" t="str">
        <f t="shared" ca="1" si="14"/>
        <v>Over 90 Days</v>
      </c>
    </row>
    <row r="291" spans="1:33" ht="16.5" thickTop="1" thickBot="1" x14ac:dyDescent="0.3">
      <c r="A291" s="839">
        <v>12</v>
      </c>
      <c r="B291" s="830" t="s">
        <v>528</v>
      </c>
      <c r="C291" s="839" t="s">
        <v>344</v>
      </c>
      <c r="D291" s="880"/>
      <c r="E291" s="887">
        <f>VLOOKUP(B291,[1]TQT_MASTER!B:O,13,0)</f>
        <v>44606</v>
      </c>
      <c r="F291" s="834" t="str">
        <f>VLOOKUP(B291,[1]TQT_MASTER!B:O,4,0)</f>
        <v>Lead, Automation &amp; Digitalization</v>
      </c>
      <c r="G291" s="834" t="str">
        <f>VLOOKUP(B291,[1]TQT_MASTER!B:O,3,0)</f>
        <v>Lead</v>
      </c>
      <c r="H291" s="834">
        <f>VLOOKUP(B291,[1]TQT_MASTER!B:O,6,0)</f>
        <v>11996</v>
      </c>
      <c r="I291" s="834" t="str">
        <f>VLOOKUP(B291,[1]TQT_MASTER!B:O,5,0)</f>
        <v>Ramakrishna Subramanian</v>
      </c>
      <c r="J291" s="834" t="str">
        <f>VLOOKUP(B291,[1]TQT_MASTER!B:O,7,0)</f>
        <v>TQT - Chief Executive Office</v>
      </c>
      <c r="K291" s="834" t="str">
        <f>VLOOKUP(B291,[1]TQT_MASTER!B:O,8,0)</f>
        <v>TQT - Chief Executive Office</v>
      </c>
      <c r="L291" s="834" t="str">
        <f>VLOOKUP(B291,[1]TQT_MASTER!B:O,9,0)</f>
        <v>CEO</v>
      </c>
      <c r="M291" s="834" t="str">
        <f>VLOOKUP(B291,[1]TQT_MASTER!B:O,10,0)</f>
        <v>TRANSCO - Operations - COO</v>
      </c>
      <c r="N291" s="835">
        <f>VLOOKUP(B291,[1]TQT_MASTER!B:O,11,0)</f>
        <v>21847</v>
      </c>
      <c r="O291" s="833">
        <f>VLOOKUP(B291,[1]TQT_MASTER!B:O,14,0)</f>
        <v>46387</v>
      </c>
      <c r="P291" s="842" t="s">
        <v>611</v>
      </c>
      <c r="Q291" s="834" t="s">
        <v>846</v>
      </c>
      <c r="R291" s="842" t="s">
        <v>612</v>
      </c>
      <c r="S291" s="842"/>
      <c r="T291" s="839" t="s">
        <v>304</v>
      </c>
      <c r="U291" s="842" t="s">
        <v>333</v>
      </c>
      <c r="V291" s="836">
        <v>44608</v>
      </c>
      <c r="W291" s="836">
        <v>45170</v>
      </c>
      <c r="X291" s="836">
        <v>46265</v>
      </c>
      <c r="Y291" s="882">
        <v>3.0027397260273974</v>
      </c>
      <c r="Z291" s="838">
        <f t="shared" ca="1" si="12"/>
        <v>66</v>
      </c>
      <c r="AA291" s="839" t="s">
        <v>600</v>
      </c>
      <c r="AB291" s="883">
        <v>45013.5</v>
      </c>
      <c r="AC291" s="841">
        <v>46388</v>
      </c>
      <c r="AD291" s="842" t="s">
        <v>777</v>
      </c>
      <c r="AE291" s="843" t="str">
        <f ca="1">IF(OR(Z291="",NOT(ISNUMBER(Z291))),"",LOOKUP(Z291,{0,16,21,26,31,36,41,46,51,56,60,66},{"[0-15]","[16-20]","[21-25]","[26-30]","[31-35]","[36-40]","[41-45]","[46-50]","[51-55]","[56-59]","[60-65]","[66-99]"}))</f>
        <v>[66-99]</v>
      </c>
      <c r="AF291" s="839" t="str">
        <f t="shared" si="13"/>
        <v>3+ years</v>
      </c>
      <c r="AG291" s="839" t="str">
        <f t="shared" ca="1" si="14"/>
        <v>Over 90 Days</v>
      </c>
    </row>
    <row r="292" spans="1:33" ht="16.5" thickTop="1" thickBot="1" x14ac:dyDescent="0.3">
      <c r="A292" s="839">
        <v>13</v>
      </c>
      <c r="B292" s="830" t="s">
        <v>539</v>
      </c>
      <c r="C292" s="839" t="s">
        <v>347</v>
      </c>
      <c r="D292" s="880"/>
      <c r="E292" s="887">
        <f>VLOOKUP(B292,[1]TQT_MASTER!B:O,13,0)</f>
        <v>44816</v>
      </c>
      <c r="F292" s="834" t="str">
        <f>VLOOKUP(B292,[1]TQT_MASTER!B:O,4,0)</f>
        <v>Engineer, CMMS Data Quality Governance</v>
      </c>
      <c r="G292" s="834" t="str">
        <f>VLOOKUP(B292,[1]TQT_MASTER!B:O,3,0)</f>
        <v>Engineer</v>
      </c>
      <c r="H292" s="834">
        <f>VLOOKUP(B292,[1]TQT_MASTER!B:O,6,0)</f>
        <v>12713</v>
      </c>
      <c r="I292" s="834" t="str">
        <f>VLOOKUP(B292,[1]TQT_MASTER!B:O,5,0)</f>
        <v>Ahmed Mohamed Abdulla ALWahedi</v>
      </c>
      <c r="J292" s="834" t="str">
        <f>VLOOKUP(B292,[1]TQT_MASTER!B:O,7,0)</f>
        <v>TQT - Asset Management</v>
      </c>
      <c r="K292" s="834" t="str">
        <f>VLOOKUP(B292,[1]TQT_MASTER!B:O,8,0)</f>
        <v>TQT - Chief Operating Office</v>
      </c>
      <c r="L292" s="834" t="str">
        <f>VLOOKUP(B292,[1]TQT_MASTER!B:O,9,0)</f>
        <v>Asset Management - COO</v>
      </c>
      <c r="M292" s="834" t="str">
        <f>VLOOKUP(B292,[1]TQT_MASTER!B:O,10,0)</f>
        <v>TRANSCO - Asset Information - COO</v>
      </c>
      <c r="N292" s="835">
        <f>VLOOKUP(B292,[1]TQT_MASTER!B:O,11,0)</f>
        <v>26032</v>
      </c>
      <c r="O292" s="833">
        <f>VLOOKUP(B292,[1]TQT_MASTER!B:O,14,0)</f>
        <v>46578</v>
      </c>
      <c r="P292" s="842" t="s">
        <v>620</v>
      </c>
      <c r="Q292" s="834" t="s">
        <v>846</v>
      </c>
      <c r="R292" s="842"/>
      <c r="S292" s="842"/>
      <c r="T292" s="839" t="s">
        <v>304</v>
      </c>
      <c r="U292" s="842" t="s">
        <v>333</v>
      </c>
      <c r="V292" s="836">
        <v>44816</v>
      </c>
      <c r="W292" s="836">
        <v>45170</v>
      </c>
      <c r="X292" s="836">
        <v>46265</v>
      </c>
      <c r="Y292" s="882">
        <v>3.0027397260273974</v>
      </c>
      <c r="Z292" s="838">
        <f t="shared" ca="1" si="12"/>
        <v>55</v>
      </c>
      <c r="AA292" s="839" t="s">
        <v>600</v>
      </c>
      <c r="AB292" s="883">
        <v>26638.5</v>
      </c>
      <c r="AC292" s="841">
        <v>46388</v>
      </c>
      <c r="AD292" s="842" t="s">
        <v>777</v>
      </c>
      <c r="AE292" s="843" t="str">
        <f ca="1">IF(OR(Z292="",NOT(ISNUMBER(Z292))),"",LOOKUP(Z292,{0,16,21,26,31,36,41,46,51,56,60,66},{"[0-15]","[16-20]","[21-25]","[26-30]","[31-35]","[36-40]","[41-45]","[46-50]","[51-55]","[56-59]","[60-65]","[66-99]"}))</f>
        <v>[51-55]</v>
      </c>
      <c r="AF292" s="839" t="str">
        <f t="shared" si="13"/>
        <v>3+ years</v>
      </c>
      <c r="AG292" s="839" t="str">
        <f t="shared" ca="1" si="14"/>
        <v>Over 90 Days</v>
      </c>
    </row>
    <row r="293" spans="1:33" ht="16.5" thickTop="1" thickBot="1" x14ac:dyDescent="0.3">
      <c r="A293" s="839">
        <v>14</v>
      </c>
      <c r="B293" s="830" t="s">
        <v>541</v>
      </c>
      <c r="C293" s="839" t="s">
        <v>350</v>
      </c>
      <c r="D293" s="880"/>
      <c r="E293" s="887">
        <f>VLOOKUP(B293,[1]TQT_MASTER!B:O,13,0)</f>
        <v>44809</v>
      </c>
      <c r="F293" s="834" t="str">
        <f>VLOOKUP(B293,[1]TQT_MASTER!B:O,4,0)</f>
        <v>Associate, Graphic Design</v>
      </c>
      <c r="G293" s="834" t="str">
        <f>VLOOKUP(B293,[1]TQT_MASTER!B:O,3,0)</f>
        <v>Associate</v>
      </c>
      <c r="H293" s="834" t="e">
        <f>VLOOKUP(B293,[1]TQT_MASTER!B:O,6,0)</f>
        <v>#REF!</v>
      </c>
      <c r="I293" s="834" t="str">
        <f>VLOOKUP(B293,[1]TQT_MASTER!B:O,5,0)</f>
        <v>Hessa Alemadi</v>
      </c>
      <c r="J293" s="834" t="str">
        <f>VLOOKUP(B293,[1]TQT_MASTER!B:O,7,0)</f>
        <v>TQT - External Communications</v>
      </c>
      <c r="K293" s="834" t="str">
        <f>VLOOKUP(B293,[1]TQT_MASTER!B:O,8,0)</f>
        <v>TQT - Chief Corporate Services Office</v>
      </c>
      <c r="L293" s="834" t="str">
        <f>VLOOKUP(B293,[1]TQT_MASTER!B:O,9,0)</f>
        <v>Human Resources - HRD</v>
      </c>
      <c r="M293" s="834" t="str">
        <f>VLOOKUP(B293,[1]TQT_MASTER!B:O,10,0)</f>
        <v>TRANSCO - External Communications - HRD</v>
      </c>
      <c r="N293" s="835">
        <f>VLOOKUP(B293,[1]TQT_MASTER!B:O,11,0)</f>
        <v>32200</v>
      </c>
      <c r="O293" s="833">
        <f>VLOOKUP(B293,[1]TQT_MASTER!B:O,14,0)</f>
        <v>46269</v>
      </c>
      <c r="P293" s="842" t="s">
        <v>611</v>
      </c>
      <c r="Q293" s="834" t="s">
        <v>846</v>
      </c>
      <c r="R293" s="842" t="s">
        <v>612</v>
      </c>
      <c r="S293" s="842"/>
      <c r="T293" s="839" t="s">
        <v>304</v>
      </c>
      <c r="U293" s="842" t="s">
        <v>333</v>
      </c>
      <c r="V293" s="836">
        <v>44809</v>
      </c>
      <c r="W293" s="836">
        <v>45170</v>
      </c>
      <c r="X293" s="836">
        <v>46265</v>
      </c>
      <c r="Y293" s="882">
        <v>3.0027397260273974</v>
      </c>
      <c r="Z293" s="838">
        <f t="shared" ca="1" si="12"/>
        <v>38</v>
      </c>
      <c r="AA293" s="839" t="s">
        <v>600</v>
      </c>
      <c r="AB293" s="883">
        <v>26638.5</v>
      </c>
      <c r="AC293" s="841">
        <v>46388</v>
      </c>
      <c r="AD293" s="842" t="s">
        <v>777</v>
      </c>
      <c r="AE293" s="843" t="str">
        <f ca="1">IF(OR(Z293="",NOT(ISNUMBER(Z293))),"",LOOKUP(Z293,{0,16,21,26,31,36,41,46,51,56,60,66},{"[0-15]","[16-20]","[21-25]","[26-30]","[31-35]","[36-40]","[41-45]","[46-50]","[51-55]","[56-59]","[60-65]","[66-99]"}))</f>
        <v>[36-40]</v>
      </c>
      <c r="AF293" s="839" t="str">
        <f t="shared" si="13"/>
        <v>3+ years</v>
      </c>
      <c r="AG293" s="839" t="str">
        <f t="shared" ca="1" si="14"/>
        <v>Expired</v>
      </c>
    </row>
    <row r="294" spans="1:33" ht="16.5" thickTop="1" thickBot="1" x14ac:dyDescent="0.3">
      <c r="A294" s="839">
        <v>15</v>
      </c>
      <c r="B294" s="830" t="s">
        <v>533</v>
      </c>
      <c r="C294" s="839" t="s">
        <v>353</v>
      </c>
      <c r="D294" s="880"/>
      <c r="E294" s="887">
        <f>VLOOKUP(B294,[1]TQT_MASTER!B:O,13,0)</f>
        <v>44830</v>
      </c>
      <c r="F294" s="834" t="str">
        <f>VLOOKUP(B294,[1]TQT_MASTER!B:O,4,0)</f>
        <v>Associate, General Ledger Accounting</v>
      </c>
      <c r="G294" s="834" t="str">
        <f>VLOOKUP(B294,[1]TQT_MASTER!B:O,3,0)</f>
        <v>Associate</v>
      </c>
      <c r="H294" s="834">
        <f>VLOOKUP(B294,[1]TQT_MASTER!B:O,6,0)</f>
        <v>12959</v>
      </c>
      <c r="I294" s="834" t="str">
        <f>VLOOKUP(B294,[1]TQT_MASTER!B:O,5,0)</f>
        <v>Jasmine Kooner</v>
      </c>
      <c r="J294" s="834" t="str">
        <f>VLOOKUP(B294,[1]TQT_MASTER!B:O,7,0)</f>
        <v>TQT - Financial Control</v>
      </c>
      <c r="K294" s="834" t="str">
        <f>VLOOKUP(B294,[1]TQT_MASTER!B:O,8,0)</f>
        <v>TQT - Chief Financial Office</v>
      </c>
      <c r="L294" s="834" t="str">
        <f>VLOOKUP(B294,[1]TQT_MASTER!B:O,9,0)</f>
        <v>Finance - FIN</v>
      </c>
      <c r="M294" s="834" t="str">
        <f>VLOOKUP(B294,[1]TQT_MASTER!B:O,10,0)</f>
        <v>TRANSCO - Financial Controlling - FIN</v>
      </c>
      <c r="N294" s="835">
        <f>VLOOKUP(B294,[1]TQT_MASTER!B:O,11,0)</f>
        <v>31575</v>
      </c>
      <c r="O294" s="833">
        <f>VLOOKUP(B294,[1]TQT_MASTER!B:O,14,0)</f>
        <v>46471</v>
      </c>
      <c r="P294" s="842" t="s">
        <v>620</v>
      </c>
      <c r="Q294" s="834" t="s">
        <v>846</v>
      </c>
      <c r="R294" s="842"/>
      <c r="S294" s="842"/>
      <c r="T294" s="839" t="s">
        <v>304</v>
      </c>
      <c r="U294" s="842" t="s">
        <v>356</v>
      </c>
      <c r="V294" s="836">
        <v>44831</v>
      </c>
      <c r="W294" s="836">
        <v>45170</v>
      </c>
      <c r="X294" s="836">
        <v>46265</v>
      </c>
      <c r="Y294" s="882">
        <v>3.0027397260273974</v>
      </c>
      <c r="Z294" s="838">
        <f t="shared" ca="1" si="12"/>
        <v>40</v>
      </c>
      <c r="AA294" s="839" t="s">
        <v>600</v>
      </c>
      <c r="AB294" s="883">
        <v>26638.5</v>
      </c>
      <c r="AC294" s="841">
        <v>46388</v>
      </c>
      <c r="AD294" s="842" t="s">
        <v>777</v>
      </c>
      <c r="AE294" s="843" t="str">
        <f ca="1">IF(OR(Z294="",NOT(ISNUMBER(Z294))),"",LOOKUP(Z294,{0,16,21,26,31,36,41,46,51,56,60,66},{"[0-15]","[16-20]","[21-25]","[26-30]","[31-35]","[36-40]","[41-45]","[46-50]","[51-55]","[56-59]","[60-65]","[66-99]"}))</f>
        <v>[36-40]</v>
      </c>
      <c r="AF294" s="839" t="str">
        <f t="shared" si="13"/>
        <v>3+ years</v>
      </c>
      <c r="AG294" s="839" t="str">
        <f t="shared" ca="1" si="14"/>
        <v>Over 90 Days</v>
      </c>
    </row>
    <row r="295" spans="1:33" ht="16.5" thickTop="1" thickBot="1" x14ac:dyDescent="0.3">
      <c r="A295" s="839">
        <v>16</v>
      </c>
      <c r="B295" s="830" t="s">
        <v>532</v>
      </c>
      <c r="C295" s="839" t="s">
        <v>357</v>
      </c>
      <c r="D295" s="880"/>
      <c r="E295" s="887">
        <f>VLOOKUP(B295,[1]TQT_MASTER!B:O,13,0)</f>
        <v>44970</v>
      </c>
      <c r="F295" s="834" t="str">
        <f>VLOOKUP(B295,[1]TQT_MASTER!B:O,4,0)</f>
        <v>Associate, Talent Acquisition</v>
      </c>
      <c r="G295" s="834" t="str">
        <f>VLOOKUP(B295,[1]TQT_MASTER!B:O,3,0)</f>
        <v>Associate</v>
      </c>
      <c r="H295" s="834">
        <f>VLOOKUP(B295,[1]TQT_MASTER!B:O,6,0)</f>
        <v>15131</v>
      </c>
      <c r="I295" s="834" t="str">
        <f>VLOOKUP(B295,[1]TQT_MASTER!B:O,5,0)</f>
        <v>Abdulrahman Mohammed R AlMane</v>
      </c>
      <c r="J295" s="834" t="str">
        <f>VLOOKUP(B295,[1]TQT_MASTER!B:O,7,0)</f>
        <v>TQT - HR Operations</v>
      </c>
      <c r="K295" s="834" t="str">
        <f>VLOOKUP(B295,[1]TQT_MASTER!B:O,8,0)</f>
        <v>TQT - Chief Corporate Services Office</v>
      </c>
      <c r="L295" s="834" t="str">
        <f>VLOOKUP(B295,[1]TQT_MASTER!B:O,9,0)</f>
        <v>Human Resources - HRD</v>
      </c>
      <c r="M295" s="834" t="str">
        <f>VLOOKUP(B295,[1]TQT_MASTER!B:O,10,0)</f>
        <v>TRANSCO - Talent Acquisition - HRD</v>
      </c>
      <c r="N295" s="835">
        <f>VLOOKUP(B295,[1]TQT_MASTER!B:O,11,0)</f>
        <v>31644</v>
      </c>
      <c r="O295" s="833">
        <f>VLOOKUP(B295,[1]TQT_MASTER!B:O,14,0)</f>
        <v>46429</v>
      </c>
      <c r="P295" s="842" t="s">
        <v>620</v>
      </c>
      <c r="Q295" s="834" t="s">
        <v>846</v>
      </c>
      <c r="R295" s="842"/>
      <c r="S295" s="842"/>
      <c r="T295" s="839" t="s">
        <v>304</v>
      </c>
      <c r="U295" s="842" t="s">
        <v>333</v>
      </c>
      <c r="V295" s="836">
        <v>44970</v>
      </c>
      <c r="W295" s="836">
        <v>45170</v>
      </c>
      <c r="X295" s="836">
        <v>46265</v>
      </c>
      <c r="Y295" s="882">
        <v>3.0027397260273974</v>
      </c>
      <c r="Z295" s="838">
        <f t="shared" ca="1" si="12"/>
        <v>40</v>
      </c>
      <c r="AA295" s="839" t="s">
        <v>600</v>
      </c>
      <c r="AB295" s="883">
        <v>21388.5</v>
      </c>
      <c r="AC295" s="841">
        <v>46388</v>
      </c>
      <c r="AD295" s="842" t="s">
        <v>777</v>
      </c>
      <c r="AE295" s="843" t="str">
        <f ca="1">IF(OR(Z295="",NOT(ISNUMBER(Z295))),"",LOOKUP(Z295,{0,16,21,26,31,36,41,46,51,56,60,66},{"[0-15]","[16-20]","[21-25]","[26-30]","[31-35]","[36-40]","[41-45]","[46-50]","[51-55]","[56-59]","[60-65]","[66-99]"}))</f>
        <v>[36-40]</v>
      </c>
      <c r="AF295" s="839" t="str">
        <f t="shared" si="13"/>
        <v>3+ years</v>
      </c>
      <c r="AG295" s="839" t="str">
        <f t="shared" ca="1" si="14"/>
        <v>Over 90 Days</v>
      </c>
    </row>
    <row r="296" spans="1:33" ht="16.5" thickTop="1" thickBot="1" x14ac:dyDescent="0.3">
      <c r="A296" s="839">
        <v>17</v>
      </c>
      <c r="B296" s="830" t="s">
        <v>540</v>
      </c>
      <c r="C296" s="839" t="s">
        <v>360</v>
      </c>
      <c r="D296" s="880"/>
      <c r="E296" s="887">
        <f>VLOOKUP(B296,[1]TQT_MASTER!B:O,13,0)</f>
        <v>45152</v>
      </c>
      <c r="F296" s="834" t="str">
        <f>VLOOKUP(B296,[1]TQT_MASTER!B:O,4,0)</f>
        <v>Executive Assistant, Corporate Services Office</v>
      </c>
      <c r="G296" s="834" t="str">
        <f>VLOOKUP(B296,[1]TQT_MASTER!B:O,3,0)</f>
        <v>Assistant</v>
      </c>
      <c r="H296" s="834">
        <f>VLOOKUP(B296,[1]TQT_MASTER!B:O,6,0)</f>
        <v>12780</v>
      </c>
      <c r="I296" s="834" t="str">
        <f>VLOOKUP(B296,[1]TQT_MASTER!B:O,5,0)</f>
        <v>Bader Ahmed Mohamed Saqer Al Hammadi</v>
      </c>
      <c r="J296" s="834" t="str">
        <f>VLOOKUP(B296,[1]TQT_MASTER!B:O,7,0)</f>
        <v>TQT - Chief Corporate Services Office</v>
      </c>
      <c r="K296" s="834" t="str">
        <f>VLOOKUP(B296,[1]TQT_MASTER!B:O,8,0)</f>
        <v>TQT - Chief Corporate Services Office</v>
      </c>
      <c r="L296" s="834" t="str">
        <f>VLOOKUP(B296,[1]TQT_MASTER!B:O,9,0)</f>
        <v>Human Resources - HRD</v>
      </c>
      <c r="M296" s="834" t="str">
        <f>VLOOKUP(B296,[1]TQT_MASTER!B:O,10,0)</f>
        <v>TRANSCO - Human Resources - HRD</v>
      </c>
      <c r="N296" s="835">
        <f>VLOOKUP(B296,[1]TQT_MASTER!B:O,11,0)</f>
        <v>29611</v>
      </c>
      <c r="O296" s="833">
        <f>VLOOKUP(B296,[1]TQT_MASTER!B:O,14,0)</f>
        <v>46248</v>
      </c>
      <c r="P296" s="842" t="s">
        <v>620</v>
      </c>
      <c r="Q296" s="834" t="s">
        <v>846</v>
      </c>
      <c r="R296" s="842"/>
      <c r="S296" s="842"/>
      <c r="T296" s="839" t="s">
        <v>304</v>
      </c>
      <c r="U296" s="842" t="s">
        <v>305</v>
      </c>
      <c r="V296" s="836">
        <v>45152</v>
      </c>
      <c r="W296" s="836">
        <v>45170</v>
      </c>
      <c r="X296" s="836">
        <v>46265</v>
      </c>
      <c r="Y296" s="882">
        <v>3.0027397260273974</v>
      </c>
      <c r="Z296" s="838">
        <f t="shared" ca="1" si="12"/>
        <v>45</v>
      </c>
      <c r="AA296" s="839" t="s">
        <v>600</v>
      </c>
      <c r="AB296" s="883">
        <v>29138.5</v>
      </c>
      <c r="AC296" s="841">
        <v>46388</v>
      </c>
      <c r="AD296" s="842" t="s">
        <v>777</v>
      </c>
      <c r="AE296" s="843" t="str">
        <f ca="1">IF(OR(Z296="",NOT(ISNUMBER(Z296))),"",LOOKUP(Z296,{0,16,21,26,31,36,41,46,51,56,60,66},{"[0-15]","[16-20]","[21-25]","[26-30]","[31-35]","[36-40]","[41-45]","[46-50]","[51-55]","[56-59]","[60-65]","[66-99]"}))</f>
        <v>[41-45]</v>
      </c>
      <c r="AF296" s="839" t="str">
        <f t="shared" si="13"/>
        <v>3+ years</v>
      </c>
      <c r="AG296" s="839" t="str">
        <f t="shared" ca="1" si="14"/>
        <v>Expired</v>
      </c>
    </row>
    <row r="297" spans="1:33" ht="16.5" thickTop="1" thickBot="1" x14ac:dyDescent="0.3">
      <c r="A297" s="839">
        <v>18</v>
      </c>
      <c r="B297" s="830" t="s">
        <v>543</v>
      </c>
      <c r="C297" s="839" t="s">
        <v>363</v>
      </c>
      <c r="D297" s="880"/>
      <c r="E297" s="887">
        <f>VLOOKUP(B297,[1]TQT_MASTER!B:O,13,0)</f>
        <v>45236</v>
      </c>
      <c r="F297" s="834" t="str">
        <f>VLOOKUP(B297,[1]TQT_MASTER!B:O,4,0)</f>
        <v>Associate, Talent Acquisition</v>
      </c>
      <c r="G297" s="834" t="str">
        <f>VLOOKUP(B297,[1]TQT_MASTER!B:O,3,0)</f>
        <v>Associate</v>
      </c>
      <c r="H297" s="834">
        <f>VLOOKUP(B297,[1]TQT_MASTER!B:O,6,0)</f>
        <v>15131</v>
      </c>
      <c r="I297" s="834" t="str">
        <f>VLOOKUP(B297,[1]TQT_MASTER!B:O,5,0)</f>
        <v>Abdulrahman Mohammed R AlMane</v>
      </c>
      <c r="J297" s="834" t="str">
        <f>VLOOKUP(B297,[1]TQT_MASTER!B:O,7,0)</f>
        <v>TQT - HR Operations</v>
      </c>
      <c r="K297" s="834" t="str">
        <f>VLOOKUP(B297,[1]TQT_MASTER!B:O,8,0)</f>
        <v>TQT - Chief Corporate Services Office</v>
      </c>
      <c r="L297" s="834" t="str">
        <f>VLOOKUP(B297,[1]TQT_MASTER!B:O,9,0)</f>
        <v>Human Resources - HRD</v>
      </c>
      <c r="M297" s="834" t="str">
        <f>VLOOKUP(B297,[1]TQT_MASTER!B:O,10,0)</f>
        <v>TRANSCO - Talent Acquisition - HRD</v>
      </c>
      <c r="N297" s="835">
        <f>VLOOKUP(B297,[1]TQT_MASTER!B:O,11,0)</f>
        <v>32450</v>
      </c>
      <c r="O297" s="833">
        <f>VLOOKUP(B297,[1]TQT_MASTER!B:O,14,0)</f>
        <v>46331</v>
      </c>
      <c r="P297" s="842" t="s">
        <v>611</v>
      </c>
      <c r="Q297" s="834" t="s">
        <v>846</v>
      </c>
      <c r="R297" s="842" t="s">
        <v>612</v>
      </c>
      <c r="S297" s="842" t="s">
        <v>616</v>
      </c>
      <c r="T297" s="839" t="s">
        <v>304</v>
      </c>
      <c r="U297" s="842" t="s">
        <v>333</v>
      </c>
      <c r="V297" s="836">
        <v>45236</v>
      </c>
      <c r="W297" s="836">
        <v>45236</v>
      </c>
      <c r="X297" s="836">
        <v>46265</v>
      </c>
      <c r="Y297" s="882">
        <v>2.8219178082191783</v>
      </c>
      <c r="Z297" s="838">
        <f t="shared" ca="1" si="12"/>
        <v>37</v>
      </c>
      <c r="AA297" s="839" t="s">
        <v>600</v>
      </c>
      <c r="AB297" s="883">
        <v>25063.5</v>
      </c>
      <c r="AC297" s="841">
        <v>46388</v>
      </c>
      <c r="AD297" s="842" t="s">
        <v>777</v>
      </c>
      <c r="AE297" s="843" t="str">
        <f ca="1">IF(OR(Z297="",NOT(ISNUMBER(Z297))),"",LOOKUP(Z297,{0,16,21,26,31,36,41,46,51,56,60,66},{"[0-15]","[16-20]","[21-25]","[26-30]","[31-35]","[36-40]","[41-45]","[46-50]","[51-55]","[56-59]","[60-65]","[66-99]"}))</f>
        <v>[36-40]</v>
      </c>
      <c r="AF297" s="839" t="str">
        <f t="shared" si="13"/>
        <v>2-3 years</v>
      </c>
      <c r="AG297" s="839" t="str">
        <f t="shared" ca="1" si="14"/>
        <v>Within 60 Days</v>
      </c>
    </row>
    <row r="298" spans="1:33" ht="16.5" thickTop="1" thickBot="1" x14ac:dyDescent="0.3">
      <c r="A298" s="839">
        <v>19</v>
      </c>
      <c r="B298" s="830" t="s">
        <v>534</v>
      </c>
      <c r="C298" s="839" t="s">
        <v>365</v>
      </c>
      <c r="D298" s="880"/>
      <c r="E298" s="887">
        <f>VLOOKUP(B298,[1]TQT_MASTER!B:O,13,0)</f>
        <v>45411</v>
      </c>
      <c r="F298" s="834" t="str">
        <f>VLOOKUP(B298,[1]TQT_MASTER!B:O,4,0)</f>
        <v>Lead, Projects</v>
      </c>
      <c r="G298" s="834" t="str">
        <f>VLOOKUP(B298,[1]TQT_MASTER!B:O,3,0)</f>
        <v>Lead</v>
      </c>
      <c r="H298" s="834">
        <f>VLOOKUP(B298,[1]TQT_MASTER!B:O,6,0)</f>
        <v>11743</v>
      </c>
      <c r="I298" s="834" t="str">
        <f>VLOOKUP(B298,[1]TQT_MASTER!B:O,5,0)</f>
        <v>MARYAM ABDULLAH EBRAHIM ALGAZ ALALI</v>
      </c>
      <c r="J298" s="834" t="str">
        <f>VLOOKUP(B298,[1]TQT_MASTER!B:O,7,0)</f>
        <v>TQT - Asset Management</v>
      </c>
      <c r="K298" s="834" t="str">
        <f>VLOOKUP(B298,[1]TQT_MASTER!B:O,8,0)</f>
        <v>TQT - Chief Operating Office</v>
      </c>
      <c r="L298" s="834" t="str">
        <f>VLOOKUP(B298,[1]TQT_MASTER!B:O,9,0)</f>
        <v>Asset Management - COO</v>
      </c>
      <c r="M298" s="834" t="str">
        <f>VLOOKUP(B298,[1]TQT_MASTER!B:O,10,0)</f>
        <v>TRANSCO - Asset Management Services - COO</v>
      </c>
      <c r="N298" s="835">
        <f>VLOOKUP(B298,[1]TQT_MASTER!B:O,11,0)</f>
        <v>24421</v>
      </c>
      <c r="O298" s="833">
        <f>VLOOKUP(B298,[1]TQT_MASTER!B:O,14,0)</f>
        <v>46323</v>
      </c>
      <c r="P298" s="842" t="s">
        <v>611</v>
      </c>
      <c r="Q298" s="834" t="s">
        <v>846</v>
      </c>
      <c r="R298" s="842" t="s">
        <v>612</v>
      </c>
      <c r="S298" s="842"/>
      <c r="T298" s="839" t="s">
        <v>304</v>
      </c>
      <c r="U298" s="842" t="s">
        <v>368</v>
      </c>
      <c r="V298" s="836">
        <v>45411</v>
      </c>
      <c r="W298" s="836">
        <v>45411</v>
      </c>
      <c r="X298" s="836">
        <v>46265</v>
      </c>
      <c r="Y298" s="882">
        <v>2.3424657534246576</v>
      </c>
      <c r="Z298" s="838">
        <f t="shared" ca="1" si="12"/>
        <v>59</v>
      </c>
      <c r="AA298" s="839" t="s">
        <v>600</v>
      </c>
      <c r="AB298" s="883">
        <v>68638.5</v>
      </c>
      <c r="AC298" s="841">
        <v>46388</v>
      </c>
      <c r="AD298" s="842" t="s">
        <v>777</v>
      </c>
      <c r="AE298" s="843" t="str">
        <f ca="1">IF(OR(Z298="",NOT(ISNUMBER(Z298))),"",LOOKUP(Z298,{0,16,21,26,31,36,41,46,51,56,60,66},{"[0-15]","[16-20]","[21-25]","[26-30]","[31-35]","[36-40]","[41-45]","[46-50]","[51-55]","[56-59]","[60-65]","[66-99]"}))</f>
        <v>[56-59]</v>
      </c>
      <c r="AF298" s="839" t="str">
        <f t="shared" si="13"/>
        <v>2-3 years</v>
      </c>
      <c r="AG298" s="839" t="str">
        <f t="shared" ca="1" si="14"/>
        <v>Within 60 Days</v>
      </c>
    </row>
    <row r="299" spans="1:33" ht="16.5" thickTop="1" thickBot="1" x14ac:dyDescent="0.3">
      <c r="A299" s="839">
        <v>20</v>
      </c>
      <c r="B299" s="830" t="s">
        <v>535</v>
      </c>
      <c r="C299" s="839" t="s">
        <v>369</v>
      </c>
      <c r="D299" s="880"/>
      <c r="E299" s="887">
        <f>VLOOKUP(B299,[1]TQT_MASTER!B:O,13,0)</f>
        <v>45446</v>
      </c>
      <c r="F299" s="834" t="str">
        <f>VLOOKUP(B299,[1]TQT_MASTER!B:O,4,0)</f>
        <v>Business Partner, Talent Acquisition</v>
      </c>
      <c r="G299" s="834" t="str">
        <f>VLOOKUP(B299,[1]TQT_MASTER!B:O,3,0)</f>
        <v>Business Partner</v>
      </c>
      <c r="H299" s="834">
        <f>VLOOKUP(B299,[1]TQT_MASTER!B:O,6,0)</f>
        <v>15131</v>
      </c>
      <c r="I299" s="834" t="str">
        <f>VLOOKUP(B299,[1]TQT_MASTER!B:O,5,0)</f>
        <v>Abdulrahman Mohammed R AlMane</v>
      </c>
      <c r="J299" s="834" t="str">
        <f>VLOOKUP(B299,[1]TQT_MASTER!B:O,7,0)</f>
        <v>TQT - HR Operations</v>
      </c>
      <c r="K299" s="834" t="str">
        <f>VLOOKUP(B299,[1]TQT_MASTER!B:O,8,0)</f>
        <v>TQT - Chief Corporate Services Office</v>
      </c>
      <c r="L299" s="834" t="str">
        <f>VLOOKUP(B299,[1]TQT_MASTER!B:O,9,0)</f>
        <v>Human Resources - HRD</v>
      </c>
      <c r="M299" s="834" t="str">
        <f>VLOOKUP(B299,[1]TQT_MASTER!B:O,10,0)</f>
        <v>TRANSCO - Talent Acquisition - HRD</v>
      </c>
      <c r="N299" s="835">
        <f>VLOOKUP(B299,[1]TQT_MASTER!B:O,11,0)</f>
        <v>32081</v>
      </c>
      <c r="O299" s="833">
        <f>VLOOKUP(B299,[1]TQT_MASTER!B:O,14,0)</f>
        <v>46549</v>
      </c>
      <c r="P299" s="842" t="s">
        <v>611</v>
      </c>
      <c r="Q299" s="834" t="s">
        <v>846</v>
      </c>
      <c r="R299" s="842"/>
      <c r="S299" s="842" t="s">
        <v>621</v>
      </c>
      <c r="T299" s="839" t="s">
        <v>304</v>
      </c>
      <c r="U299" s="842" t="s">
        <v>333</v>
      </c>
      <c r="V299" s="836">
        <v>45454</v>
      </c>
      <c r="W299" s="836">
        <v>45454</v>
      </c>
      <c r="X299" s="836">
        <v>46265</v>
      </c>
      <c r="Y299" s="882">
        <v>2.2246575342465755</v>
      </c>
      <c r="Z299" s="838">
        <f t="shared" ca="1" si="12"/>
        <v>38</v>
      </c>
      <c r="AA299" s="839" t="s">
        <v>600</v>
      </c>
      <c r="AB299" s="883">
        <v>35038.5</v>
      </c>
      <c r="AC299" s="841">
        <v>46388</v>
      </c>
      <c r="AD299" s="842" t="s">
        <v>777</v>
      </c>
      <c r="AE299" s="843" t="str">
        <f ca="1">IF(OR(Z299="",NOT(ISNUMBER(Z299))),"",LOOKUP(Z299,{0,16,21,26,31,36,41,46,51,56,60,66},{"[0-15]","[16-20]","[21-25]","[26-30]","[31-35]","[36-40]","[41-45]","[46-50]","[51-55]","[56-59]","[60-65]","[66-99]"}))</f>
        <v>[36-40]</v>
      </c>
      <c r="AF299" s="839" t="str">
        <f t="shared" si="13"/>
        <v>2-3 years</v>
      </c>
      <c r="AG299" s="839" t="str">
        <f t="shared" ca="1" si="14"/>
        <v>Over 90 Days</v>
      </c>
    </row>
    <row r="300" spans="1:33" ht="16.5" thickTop="1" thickBot="1" x14ac:dyDescent="0.3">
      <c r="A300" s="839">
        <v>21</v>
      </c>
      <c r="B300" s="830" t="s">
        <v>542</v>
      </c>
      <c r="C300" s="839" t="s">
        <v>372</v>
      </c>
      <c r="D300" s="880"/>
      <c r="E300" s="887">
        <f>VLOOKUP(B300,[1]TQT_MASTER!B:O,13,0)</f>
        <v>45600</v>
      </c>
      <c r="F300" s="834" t="str">
        <f>VLOOKUP(B300,[1]TQT_MASTER!B:O,4,0)</f>
        <v>Lead, Procurement</v>
      </c>
      <c r="G300" s="834" t="str">
        <f>VLOOKUP(B300,[1]TQT_MASTER!B:O,3,0)</f>
        <v>Lead</v>
      </c>
      <c r="H300" s="834">
        <f>VLOOKUP(B300,[1]TQT_MASTER!B:O,6,0)</f>
        <v>12623</v>
      </c>
      <c r="I300" s="834" t="str">
        <f>VLOOKUP(B300,[1]TQT_MASTER!B:O,5,0)</f>
        <v>Alia Al Kaabi</v>
      </c>
      <c r="J300" s="834" t="str">
        <f>VLOOKUP(B300,[1]TQT_MASTER!B:O,7,0)</f>
        <v>TQT - Supply Chain</v>
      </c>
      <c r="K300" s="834" t="str">
        <f>VLOOKUP(B300,[1]TQT_MASTER!B:O,8,0)</f>
        <v>TQT - Chief Financial Office</v>
      </c>
      <c r="L300" s="834" t="str">
        <f>VLOOKUP(B300,[1]TQT_MASTER!B:O,9,0)</f>
        <v>Supply Chain - PSS</v>
      </c>
      <c r="M300" s="834" t="e">
        <f>VLOOKUP(B300,[1]TQT_MASTER!B:O,10,0)</f>
        <v>#REF!</v>
      </c>
      <c r="N300" s="835">
        <f>VLOOKUP(B300,[1]TQT_MASTER!B:O,11,0)</f>
        <v>22302</v>
      </c>
      <c r="O300" s="833">
        <f>VLOOKUP(B300,[1]TQT_MASTER!B:O,14,0)</f>
        <v>46329</v>
      </c>
      <c r="P300" s="842" t="s">
        <v>620</v>
      </c>
      <c r="Q300" s="834" t="s">
        <v>846</v>
      </c>
      <c r="R300" s="842"/>
      <c r="S300" s="842"/>
      <c r="T300" s="839" t="s">
        <v>304</v>
      </c>
      <c r="U300" s="842" t="s">
        <v>333</v>
      </c>
      <c r="V300" s="836">
        <v>45600</v>
      </c>
      <c r="W300" s="836">
        <v>45600</v>
      </c>
      <c r="X300" s="836">
        <v>46265</v>
      </c>
      <c r="Y300" s="882">
        <v>1.8246575342465754</v>
      </c>
      <c r="Z300" s="838">
        <f t="shared" ca="1" si="12"/>
        <v>65</v>
      </c>
      <c r="AA300" s="839" t="s">
        <v>600</v>
      </c>
      <c r="AB300" s="883">
        <v>44488.5</v>
      </c>
      <c r="AC300" s="841">
        <v>46388</v>
      </c>
      <c r="AD300" s="842" t="s">
        <v>777</v>
      </c>
      <c r="AE300" s="843" t="str">
        <f ca="1">IF(OR(Z300="",NOT(ISNUMBER(Z300))),"",LOOKUP(Z300,{0,16,21,26,31,36,41,46,51,56,60,66},{"[0-15]","[16-20]","[21-25]","[26-30]","[31-35]","[36-40]","[41-45]","[46-50]","[51-55]","[56-59]","[60-65]","[66-99]"}))</f>
        <v>[60-65]</v>
      </c>
      <c r="AF300" s="839" t="str">
        <f t="shared" si="13"/>
        <v>1-2 years</v>
      </c>
      <c r="AG300" s="839" t="str">
        <f t="shared" ca="1" si="14"/>
        <v>Within 60 Days</v>
      </c>
    </row>
    <row r="301" spans="1:33" ht="16.5" thickTop="1" thickBot="1" x14ac:dyDescent="0.3">
      <c r="A301" s="839">
        <v>22</v>
      </c>
      <c r="B301" s="830">
        <v>200088</v>
      </c>
      <c r="C301" s="839" t="s">
        <v>378</v>
      </c>
      <c r="D301" s="880"/>
      <c r="E301" s="887">
        <f>VLOOKUP(B301,[1]TQT_MASTER!B:O,13,0)</f>
        <v>45677</v>
      </c>
      <c r="F301" s="834" t="str">
        <f>VLOOKUP(B301,[1]TQT_MASTER!B:O,4,0)</f>
        <v>Advisor, Water Asset</v>
      </c>
      <c r="G301" s="834" t="str">
        <f>VLOOKUP(B301,[1]TQT_MASTER!B:O,3,0)</f>
        <v>Advisor</v>
      </c>
      <c r="H301" s="834">
        <f>VLOOKUP(B301,[1]TQT_MASTER!B:O,6,0)</f>
        <v>12013</v>
      </c>
      <c r="I301" s="834" t="str">
        <f>VLOOKUP(B301,[1]TQT_MASTER!B:O,5,0)</f>
        <v>ABDULLA MOHAMMED AL NUAIMI</v>
      </c>
      <c r="J301" s="834" t="str">
        <f>VLOOKUP(B301,[1]TQT_MASTER!B:O,7,0)</f>
        <v>TQT - Asset Management</v>
      </c>
      <c r="K301" s="834" t="str">
        <f>VLOOKUP(B301,[1]TQT_MASTER!B:O,8,0)</f>
        <v>TQT - Chief Operating Office</v>
      </c>
      <c r="L301" s="834" t="str">
        <f>VLOOKUP(B301,[1]TQT_MASTER!B:O,9,0)</f>
        <v>Asset Management - COO</v>
      </c>
      <c r="M301" s="834" t="str">
        <f>VLOOKUP(B301,[1]TQT_MASTER!B:O,10,0)</f>
        <v>TRANSCO - Water Assets</v>
      </c>
      <c r="N301" s="835">
        <f>VLOOKUP(B301,[1]TQT_MASTER!B:O,11,0)</f>
        <v>22282</v>
      </c>
      <c r="O301" s="833">
        <f>VLOOKUP(B301,[1]TQT_MASTER!B:O,14,0)</f>
        <v>46405</v>
      </c>
      <c r="P301" s="842" t="s">
        <v>611</v>
      </c>
      <c r="Q301" s="834" t="s">
        <v>846</v>
      </c>
      <c r="R301" s="842" t="s">
        <v>612</v>
      </c>
      <c r="S301" s="842" t="s">
        <v>616</v>
      </c>
      <c r="T301" s="839" t="s">
        <v>304</v>
      </c>
      <c r="U301" s="842" t="s">
        <v>309</v>
      </c>
      <c r="V301" s="836">
        <v>45677</v>
      </c>
      <c r="W301" s="836">
        <v>45677</v>
      </c>
      <c r="X301" s="836">
        <v>46265</v>
      </c>
      <c r="Y301" s="882">
        <v>1.6136986301369862</v>
      </c>
      <c r="Z301" s="838">
        <f t="shared" ca="1" si="12"/>
        <v>65</v>
      </c>
      <c r="AA301" s="839" t="s">
        <v>600</v>
      </c>
      <c r="AB301" s="883">
        <v>52888.5</v>
      </c>
      <c r="AC301" s="841">
        <v>46388</v>
      </c>
      <c r="AD301" s="842" t="s">
        <v>777</v>
      </c>
      <c r="AE301" s="843" t="str">
        <f ca="1">IF(OR(Z301="",NOT(ISNUMBER(Z301))),"",LOOKUP(Z301,{0,16,21,26,31,36,41,46,51,56,60,66},{"[0-15]","[16-20]","[21-25]","[26-30]","[31-35]","[36-40]","[41-45]","[46-50]","[51-55]","[56-59]","[60-65]","[66-99]"}))</f>
        <v>[60-65]</v>
      </c>
      <c r="AF301" s="839" t="str">
        <f t="shared" si="13"/>
        <v>1-2 years</v>
      </c>
      <c r="AG301" s="839" t="str">
        <f t="shared" ca="1" si="14"/>
        <v>Over 90 Days</v>
      </c>
    </row>
    <row r="302" spans="1:33" ht="16.5" thickTop="1" thickBot="1" x14ac:dyDescent="0.3">
      <c r="A302" s="839">
        <v>23</v>
      </c>
      <c r="B302" s="830">
        <v>200795</v>
      </c>
      <c r="C302" s="839" t="s">
        <v>382</v>
      </c>
      <c r="D302" s="880"/>
      <c r="E302" s="887">
        <f>VLOOKUP(B302,[1]TQT_MASTER!B:O,13,0)</f>
        <v>45831</v>
      </c>
      <c r="F302" s="834" t="str">
        <f>VLOOKUP(B302,[1]TQT_MASTER!B:O,4,0)</f>
        <v>Fusion EPM Support, Sr. Associate</v>
      </c>
      <c r="G302" s="834" t="str">
        <f>VLOOKUP(B302,[1]TQT_MASTER!B:O,3,0)</f>
        <v>Senior Associate</v>
      </c>
      <c r="H302" s="834">
        <f>VLOOKUP(B302,[1]TQT_MASTER!B:O,6,0)</f>
        <v>12775</v>
      </c>
      <c r="I302" s="834" t="str">
        <f>VLOOKUP(B302,[1]TQT_MASTER!B:O,5,0)</f>
        <v>Barend Pieter Van Der Walt</v>
      </c>
      <c r="J302" s="834" t="str">
        <f>VLOOKUP(B302,[1]TQT_MASTER!B:O,7,0)</f>
        <v>TQT - Business Planning</v>
      </c>
      <c r="K302" s="834" t="str">
        <f>VLOOKUP(B302,[1]TQT_MASTER!B:O,8,0)</f>
        <v>TQT - Chief Financial Office</v>
      </c>
      <c r="L302" s="834" t="str">
        <f>VLOOKUP(B302,[1]TQT_MASTER!B:O,9,0)</f>
        <v>Finance - FIN</v>
      </c>
      <c r="M302" s="834" t="str">
        <f>VLOOKUP(B302,[1]TQT_MASTER!B:O,10,0)</f>
        <v>TRANSCO - Business Planning - FIN</v>
      </c>
      <c r="N302" s="835">
        <f>VLOOKUP(B302,[1]TQT_MASTER!B:O,11,0)</f>
        <v>31222</v>
      </c>
      <c r="O302" s="833">
        <f>VLOOKUP(B302,[1]TQT_MASTER!B:O,14,0)</f>
        <v>46555</v>
      </c>
      <c r="P302" s="842" t="s">
        <v>611</v>
      </c>
      <c r="Q302" s="834" t="s">
        <v>846</v>
      </c>
      <c r="R302" s="842"/>
      <c r="S302" s="842"/>
      <c r="T302" s="839" t="s">
        <v>304</v>
      </c>
      <c r="U302" s="842" t="s">
        <v>333</v>
      </c>
      <c r="V302" s="836">
        <v>45831</v>
      </c>
      <c r="W302" s="836">
        <v>45831</v>
      </c>
      <c r="X302" s="836">
        <v>46265</v>
      </c>
      <c r="Y302" s="882">
        <v>1.1917808219178083</v>
      </c>
      <c r="Z302" s="838">
        <f t="shared" ca="1" si="12"/>
        <v>41</v>
      </c>
      <c r="AA302" s="839" t="s">
        <v>600</v>
      </c>
      <c r="AB302" s="883">
        <v>31888.5</v>
      </c>
      <c r="AC302" s="841">
        <v>46388</v>
      </c>
      <c r="AD302" s="842" t="s">
        <v>777</v>
      </c>
      <c r="AE302" s="843" t="str">
        <f ca="1">IF(OR(Z302="",NOT(ISNUMBER(Z302))),"",LOOKUP(Z302,{0,16,21,26,31,36,41,46,51,56,60,66},{"[0-15]","[16-20]","[21-25]","[26-30]","[31-35]","[36-40]","[41-45]","[46-50]","[51-55]","[56-59]","[60-65]","[66-99]"}))</f>
        <v>[41-45]</v>
      </c>
      <c r="AF302" s="839" t="str">
        <f t="shared" si="13"/>
        <v>1-2 years</v>
      </c>
      <c r="AG302" s="839" t="str">
        <f t="shared" ca="1" si="14"/>
        <v>Over 90 Days</v>
      </c>
    </row>
    <row r="303" spans="1:33" ht="16.5" thickTop="1" thickBot="1" x14ac:dyDescent="0.3">
      <c r="A303" s="839">
        <v>24</v>
      </c>
      <c r="B303" s="847">
        <v>201184</v>
      </c>
      <c r="C303" s="839">
        <v>14221</v>
      </c>
      <c r="D303" s="880"/>
      <c r="E303" s="887">
        <f>VLOOKUP(B303,[1]TQT_MASTER!B:O,13,0)</f>
        <v>45887</v>
      </c>
      <c r="F303" s="834" t="str">
        <f>VLOOKUP(B303,[1]TQT_MASTER!B:O,4,0)</f>
        <v>Associate, People Development</v>
      </c>
      <c r="G303" s="834" t="str">
        <f>VLOOKUP(B303,[1]TQT_MASTER!B:O,3,0)</f>
        <v>Associate</v>
      </c>
      <c r="H303" s="834">
        <f>VLOOKUP(B303,[1]TQT_MASTER!B:O,6,0)</f>
        <v>15162</v>
      </c>
      <c r="I303" s="834" t="str">
        <f>VLOOKUP(B303,[1]TQT_MASTER!B:O,5,0)</f>
        <v>Wadima Mohammed Hamad AlMazrouei</v>
      </c>
      <c r="J303" s="834" t="str">
        <f>VLOOKUP(B303,[1]TQT_MASTER!B:O,7,0)</f>
        <v>TQT - People Management &amp; Performance</v>
      </c>
      <c r="K303" s="834" t="str">
        <f>VLOOKUP(B303,[1]TQT_MASTER!B:O,8,0)</f>
        <v>TQT - Chief Corporate Services Office</v>
      </c>
      <c r="L303" s="834" t="str">
        <f>VLOOKUP(B303,[1]TQT_MASTER!B:O,9,0)</f>
        <v>Human Resources - HRD</v>
      </c>
      <c r="M303" s="834" t="str">
        <f>VLOOKUP(B303,[1]TQT_MASTER!B:O,10,0)</f>
        <v>TRANSCO - Human Resources - HRD</v>
      </c>
      <c r="N303" s="835">
        <f>VLOOKUP(B303,[1]TQT_MASTER!B:O,11,0)</f>
        <v>32306</v>
      </c>
      <c r="O303" s="833">
        <f>VLOOKUP(B303,[1]TQT_MASTER!B:O,14,0)</f>
        <v>46251</v>
      </c>
      <c r="P303" s="842" t="s">
        <v>620</v>
      </c>
      <c r="Q303" s="834" t="s">
        <v>846</v>
      </c>
      <c r="R303" s="842"/>
      <c r="S303" s="842"/>
      <c r="T303" s="839" t="s">
        <v>304</v>
      </c>
      <c r="U303" s="839" t="s">
        <v>333</v>
      </c>
      <c r="V303" s="836">
        <v>45887</v>
      </c>
      <c r="W303" s="836">
        <v>45887</v>
      </c>
      <c r="X303" s="836">
        <v>46265</v>
      </c>
      <c r="Y303" s="882">
        <v>1.0383561643835617</v>
      </c>
      <c r="Z303" s="838">
        <f t="shared" ca="1" si="12"/>
        <v>38</v>
      </c>
      <c r="AA303" s="839" t="s">
        <v>600</v>
      </c>
      <c r="AB303" s="883">
        <v>23388.5</v>
      </c>
      <c r="AC303" s="841">
        <v>46388</v>
      </c>
      <c r="AD303" s="842" t="s">
        <v>777</v>
      </c>
      <c r="AE303" s="843" t="str">
        <f ca="1">IF(OR(Z303="",NOT(ISNUMBER(Z303))),"",LOOKUP(Z303,{0,16,21,26,31,36,41,46,51,56,60,66},{"[0-15]","[16-20]","[21-25]","[26-30]","[31-35]","[36-40]","[41-45]","[46-50]","[51-55]","[56-59]","[60-65]","[66-99]"}))</f>
        <v>[36-40]</v>
      </c>
      <c r="AF303" s="839" t="str">
        <f t="shared" si="13"/>
        <v>1-2 years</v>
      </c>
      <c r="AG303" s="839" t="str">
        <f t="shared" ca="1" si="14"/>
        <v>Expired</v>
      </c>
    </row>
    <row r="304" spans="1:33" ht="16.5" thickTop="1" thickBot="1" x14ac:dyDescent="0.3">
      <c r="A304" s="839">
        <v>25</v>
      </c>
      <c r="B304" s="847">
        <v>201086</v>
      </c>
      <c r="C304" s="839">
        <v>13919</v>
      </c>
      <c r="D304" s="880"/>
      <c r="E304" s="887">
        <f>VLOOKUP(B304,[1]TQT_MASTER!B:O,13,0)</f>
        <v>45873</v>
      </c>
      <c r="F304" s="834" t="str">
        <f>VLOOKUP(B304,[1]TQT_MASTER!B:O,4,0)</f>
        <v>Senior Engineer, Network Model Management</v>
      </c>
      <c r="G304" s="834" t="str">
        <f>VLOOKUP(B304,[1]TQT_MASTER!B:O,3,0)</f>
        <v>Senior Engineer</v>
      </c>
      <c r="H304" s="834">
        <f>VLOOKUP(B304,[1]TQT_MASTER!B:O,6,0)</f>
        <v>11743</v>
      </c>
      <c r="I304" s="834" t="str">
        <f>VLOOKUP(B304,[1]TQT_MASTER!B:O,5,0)</f>
        <v>Maryam Abullah Ebrahim Algaz Alali</v>
      </c>
      <c r="J304" s="834" t="str">
        <f>VLOOKUP(B304,[1]TQT_MASTER!B:O,7,0)</f>
        <v>TQT - Asset Management</v>
      </c>
      <c r="K304" s="834" t="str">
        <f>VLOOKUP(B304,[1]TQT_MASTER!B:O,8,0)</f>
        <v>TQT - Chief Operating Office</v>
      </c>
      <c r="L304" s="834" t="str">
        <f>VLOOKUP(B304,[1]TQT_MASTER!B:O,9,0)</f>
        <v>Asset Management - COO</v>
      </c>
      <c r="M304" s="834" t="str">
        <f>VLOOKUP(B304,[1]TQT_MASTER!B:O,10,0)</f>
        <v>TQT - Operations Technology Strategy</v>
      </c>
      <c r="N304" s="835">
        <f>VLOOKUP(B304,[1]TQT_MASTER!B:O,11,0)</f>
        <v>33856</v>
      </c>
      <c r="O304" s="833">
        <f>VLOOKUP(B304,[1]TQT_MASTER!B:O,14,0)</f>
        <v>46237</v>
      </c>
      <c r="P304" s="842" t="s">
        <v>620</v>
      </c>
      <c r="Q304" s="834" t="s">
        <v>846</v>
      </c>
      <c r="R304" s="842"/>
      <c r="S304" s="842"/>
      <c r="T304" s="839" t="s">
        <v>389</v>
      </c>
      <c r="U304" s="842" t="s">
        <v>333</v>
      </c>
      <c r="V304" s="836">
        <v>45873</v>
      </c>
      <c r="W304" s="836">
        <v>45873</v>
      </c>
      <c r="X304" s="836">
        <v>46265</v>
      </c>
      <c r="Y304" s="882">
        <v>1.0767123287671232</v>
      </c>
      <c r="Z304" s="838">
        <f t="shared" ca="1" si="12"/>
        <v>34</v>
      </c>
      <c r="AA304" s="839" t="s">
        <v>600</v>
      </c>
      <c r="AB304" s="883">
        <v>31888.5</v>
      </c>
      <c r="AC304" s="841">
        <v>46388</v>
      </c>
      <c r="AD304" s="842" t="s">
        <v>777</v>
      </c>
      <c r="AE304" s="843" t="str">
        <f ca="1">IF(OR(Z304="",NOT(ISNUMBER(Z304))),"",LOOKUP(Z304,{0,16,21,26,31,36,41,46,51,56,60,66},{"[0-15]","[16-20]","[21-25]","[26-30]","[31-35]","[36-40]","[41-45]","[46-50]","[51-55]","[56-59]","[60-65]","[66-99]"}))</f>
        <v>[31-35]</v>
      </c>
      <c r="AF304" s="839" t="str">
        <f t="shared" si="13"/>
        <v>1-2 years</v>
      </c>
      <c r="AG304" s="839" t="str">
        <f t="shared" ca="1" si="14"/>
        <v>Expired</v>
      </c>
    </row>
    <row r="305" spans="1:33" ht="16.5" thickTop="1" thickBot="1" x14ac:dyDescent="0.3">
      <c r="A305" s="839">
        <v>26</v>
      </c>
      <c r="B305" s="830">
        <v>201085</v>
      </c>
      <c r="C305" s="830">
        <v>201085</v>
      </c>
      <c r="D305" s="880"/>
      <c r="E305" s="887">
        <f>VLOOKUP(B305,[1]TQT_MASTER!B:O,13,0)</f>
        <v>45901</v>
      </c>
      <c r="F305" s="834" t="str">
        <f>VLOOKUP(B305,[1]TQT_MASTER!B:O,4,0)</f>
        <v>Engineer, Power Systems</v>
      </c>
      <c r="G305" s="834" t="str">
        <f>VLOOKUP(B305,[1]TQT_MASTER!B:O,3,0)</f>
        <v>Engineer</v>
      </c>
      <c r="H305" s="834">
        <f>VLOOKUP(B305,[1]TQT_MASTER!B:O,6,0)</f>
        <v>10903</v>
      </c>
      <c r="I305" s="834" t="str">
        <f>VLOOKUP(B305,[1]TQT_MASTER!B:O,5,0)</f>
        <v>Ahmed Attia Saber Ghazi</v>
      </c>
      <c r="J305" s="834" t="str">
        <f>VLOOKUP(B305,[1]TQT_MASTER!B:O,7,0)</f>
        <v>TQT - Asset Management</v>
      </c>
      <c r="K305" s="834" t="str">
        <f>VLOOKUP(B305,[1]TQT_MASTER!B:O,8,0)</f>
        <v>TQT - Chief Operating Office</v>
      </c>
      <c r="L305" s="834" t="str">
        <f>VLOOKUP(B305,[1]TQT_MASTER!B:O,9,0)</f>
        <v>Asset Management - COO</v>
      </c>
      <c r="M305" s="834" t="str">
        <f>VLOOKUP(B305,[1]TQT_MASTER!B:O,10,0)</f>
        <v>TQT - Power Planning</v>
      </c>
      <c r="N305" s="835">
        <f>VLOOKUP(B305,[1]TQT_MASTER!B:O,11,0)</f>
        <v>36486</v>
      </c>
      <c r="O305" s="833">
        <f>VLOOKUP(B305,[1]TQT_MASTER!B:O,14,0)</f>
        <v>46265</v>
      </c>
      <c r="P305" s="842" t="s">
        <v>620</v>
      </c>
      <c r="Q305" s="834" t="s">
        <v>846</v>
      </c>
      <c r="R305" s="842"/>
      <c r="S305" s="842"/>
      <c r="T305" s="839" t="s">
        <v>304</v>
      </c>
      <c r="U305" s="842" t="s">
        <v>333</v>
      </c>
      <c r="V305" s="836">
        <v>45901</v>
      </c>
      <c r="W305" s="836">
        <v>45901</v>
      </c>
      <c r="X305" s="836">
        <v>46265</v>
      </c>
      <c r="Y305" s="882">
        <v>1</v>
      </c>
      <c r="Z305" s="838">
        <f t="shared" ca="1" si="12"/>
        <v>26</v>
      </c>
      <c r="AA305" s="839" t="s">
        <v>600</v>
      </c>
      <c r="AB305" s="883">
        <v>18238.5</v>
      </c>
      <c r="AC305" s="841">
        <v>46388</v>
      </c>
      <c r="AD305" s="842" t="s">
        <v>777</v>
      </c>
      <c r="AE305" s="843" t="str">
        <f ca="1">IF(OR(Z305="",NOT(ISNUMBER(Z305))),"",LOOKUP(Z305,{0,16,21,26,31,36,41,46,51,56,60,66},{"[0-15]","[16-20]","[21-25]","[26-30]","[31-35]","[36-40]","[41-45]","[46-50]","[51-55]","[56-59]","[60-65]","[66-99]"}))</f>
        <v>[26-30]</v>
      </c>
      <c r="AF305" s="839" t="str">
        <f t="shared" si="13"/>
        <v>0-1 years</v>
      </c>
      <c r="AG305" s="839" t="str">
        <f t="shared" ca="1" si="14"/>
        <v>Expired</v>
      </c>
    </row>
    <row r="306" spans="1:33" ht="16.5" thickTop="1" thickBot="1" x14ac:dyDescent="0.3">
      <c r="A306" s="839">
        <v>27</v>
      </c>
      <c r="B306" s="830">
        <v>201773</v>
      </c>
      <c r="C306" s="847">
        <v>14158</v>
      </c>
      <c r="D306" s="880"/>
      <c r="E306" s="887">
        <f>VLOOKUP(B306,[1]TQT_MASTER!B:O,13,0)</f>
        <v>45978</v>
      </c>
      <c r="F306" s="834" t="str">
        <f>VLOOKUP(B306,[1]TQT_MASTER!B:O,4,0)</f>
        <v>Associate, OD &amp; Planning</v>
      </c>
      <c r="G306" s="834" t="str">
        <f>VLOOKUP(B306,[1]TQT_MASTER!B:O,3,0)</f>
        <v>Associate</v>
      </c>
      <c r="H306" s="834">
        <f>VLOOKUP(B306,[1]TQT_MASTER!B:O,6,0)</f>
        <v>12869</v>
      </c>
      <c r="I306" s="834" t="str">
        <f>VLOOKUP(B306,[1]TQT_MASTER!B:O,5,0)</f>
        <v>Shefa Obaid</v>
      </c>
      <c r="J306" s="834" t="str">
        <f>VLOOKUP(B306,[1]TQT_MASTER!B:O,7,0)</f>
        <v>TQT - People Management &amp; Performance</v>
      </c>
      <c r="K306" s="834" t="str">
        <f>VLOOKUP(B306,[1]TQT_MASTER!B:O,8,0)</f>
        <v>TQT - Chief Corporate Services Office</v>
      </c>
      <c r="L306" s="834" t="str">
        <f>VLOOKUP(B306,[1]TQT_MASTER!B:O,9,0)</f>
        <v>Human Resources - HRD</v>
      </c>
      <c r="M306" s="834" t="str">
        <f>VLOOKUP(B306,[1]TQT_MASTER!B:O,10,0)</f>
        <v>TRANSCO - Human Resources - HRD</v>
      </c>
      <c r="N306" s="835">
        <f>VLOOKUP(B306,[1]TQT_MASTER!B:O,11,0)</f>
        <v>29381</v>
      </c>
      <c r="O306" s="833">
        <f>VLOOKUP(B306,[1]TQT_MASTER!B:O,14,0)</f>
        <v>46342</v>
      </c>
      <c r="P306" s="842" t="s">
        <v>611</v>
      </c>
      <c r="Q306" s="834" t="s">
        <v>846</v>
      </c>
      <c r="R306" s="842"/>
      <c r="S306" s="842" t="s">
        <v>616</v>
      </c>
      <c r="T306" s="839" t="s">
        <v>304</v>
      </c>
      <c r="U306" s="842" t="s">
        <v>333</v>
      </c>
      <c r="V306" s="836">
        <v>45978</v>
      </c>
      <c r="W306" s="836">
        <v>45978</v>
      </c>
      <c r="X306" s="836">
        <v>46265</v>
      </c>
      <c r="Y306" s="882">
        <v>0.78904109589041094</v>
      </c>
      <c r="Z306" s="838">
        <f t="shared" ca="1" si="12"/>
        <v>46</v>
      </c>
      <c r="AA306" s="839" t="s">
        <v>600</v>
      </c>
      <c r="AB306" s="883">
        <v>27688.5</v>
      </c>
      <c r="AC306" s="841">
        <v>46388</v>
      </c>
      <c r="AD306" s="842" t="s">
        <v>777</v>
      </c>
      <c r="AE306" s="843" t="str">
        <f ca="1">IF(OR(Z306="",NOT(ISNUMBER(Z306))),"",LOOKUP(Z306,{0,16,21,26,31,36,41,46,51,56,60,66},{"[0-15]","[16-20]","[21-25]","[26-30]","[31-35]","[36-40]","[41-45]","[46-50]","[51-55]","[56-59]","[60-65]","[66-99]"}))</f>
        <v>[46-50]</v>
      </c>
      <c r="AF306" s="839" t="str">
        <f t="shared" si="13"/>
        <v>0-1 years</v>
      </c>
      <c r="AG306" s="839" t="str">
        <f t="shared" ca="1" si="14"/>
        <v>Within 90 Days</v>
      </c>
    </row>
    <row r="307" spans="1:33" ht="16.5" thickTop="1" thickBot="1" x14ac:dyDescent="0.3">
      <c r="A307" s="839">
        <v>28</v>
      </c>
      <c r="B307" s="830">
        <v>202033</v>
      </c>
      <c r="C307" s="847">
        <v>14145</v>
      </c>
      <c r="D307" s="880"/>
      <c r="E307" s="887">
        <f>VLOOKUP(B307,[1]TQT_MASTER!B:O,13,0)</f>
        <v>46006</v>
      </c>
      <c r="F307" s="834" t="str">
        <f>VLOOKUP(B307,[1]TQT_MASTER!B:O,4,0)</f>
        <v>Senior Engineer, Network Model Management</v>
      </c>
      <c r="G307" s="834" t="str">
        <f>VLOOKUP(B307,[1]TQT_MASTER!B:O,3,0)</f>
        <v>Senior Engineer</v>
      </c>
      <c r="H307" s="834">
        <f>VLOOKUP(B307,[1]TQT_MASTER!B:O,6,0)</f>
        <v>12404</v>
      </c>
      <c r="I307" s="834" t="str">
        <f>VLOOKUP(B307,[1]TQT_MASTER!B:O,5,0)</f>
        <v>Jayaprakash Ponraj</v>
      </c>
      <c r="J307" s="834" t="str">
        <f>VLOOKUP(B307,[1]TQT_MASTER!B:O,7,0)</f>
        <v>TQT - Asset Management</v>
      </c>
      <c r="K307" s="834" t="str">
        <f>VLOOKUP(B307,[1]TQT_MASTER!B:O,8,0)</f>
        <v>TQT - Chief Operating Office</v>
      </c>
      <c r="L307" s="834" t="str">
        <f>VLOOKUP(B307,[1]TQT_MASTER!B:O,9,0)</f>
        <v>TQT - Asset Management</v>
      </c>
      <c r="M307" s="834" t="str">
        <f>VLOOKUP(B307,[1]TQT_MASTER!B:O,10,0)</f>
        <v>TQT - Chief Operating Office</v>
      </c>
      <c r="N307" s="835">
        <f>VLOOKUP(B307,[1]TQT_MASTER!B:O,11,0)</f>
        <v>31049</v>
      </c>
      <c r="O307" s="833">
        <f>VLOOKUP(B307,[1]TQT_MASTER!B:O,14,0)</f>
        <v>46370</v>
      </c>
      <c r="P307" s="842" t="s">
        <v>620</v>
      </c>
      <c r="Q307" s="834" t="s">
        <v>846</v>
      </c>
      <c r="R307" s="842"/>
      <c r="S307" s="842"/>
      <c r="T307" s="839" t="s">
        <v>304</v>
      </c>
      <c r="U307" s="842" t="s">
        <v>333</v>
      </c>
      <c r="V307" s="836">
        <v>46006</v>
      </c>
      <c r="W307" s="836">
        <v>46006</v>
      </c>
      <c r="X307" s="836">
        <v>46265</v>
      </c>
      <c r="Y307" s="882">
        <v>0.71232876712328763</v>
      </c>
      <c r="Z307" s="838">
        <f t="shared" ca="1" si="12"/>
        <v>41</v>
      </c>
      <c r="AA307" s="839" t="s">
        <v>600</v>
      </c>
      <c r="AB307" s="883">
        <v>31888.5</v>
      </c>
      <c r="AC307" s="841">
        <v>46388</v>
      </c>
      <c r="AD307" s="842" t="s">
        <v>777</v>
      </c>
      <c r="AE307" s="843" t="str">
        <f ca="1">IF(OR(Z307="",NOT(ISNUMBER(Z307))),"",LOOKUP(Z307,{0,16,21,26,31,36,41,46,51,56,60,66},{"[0-15]","[16-20]","[21-25]","[26-30]","[31-35]","[36-40]","[41-45]","[46-50]","[51-55]","[56-59]","[60-65]","[66-99]"}))</f>
        <v>[41-45]</v>
      </c>
      <c r="AF307" s="839" t="str">
        <f t="shared" si="13"/>
        <v>0-1 years</v>
      </c>
      <c r="AG307" s="839" t="str">
        <f t="shared" ca="1" si="14"/>
        <v>Within 90 Days</v>
      </c>
    </row>
    <row r="308" spans="1:33" ht="16.5" thickTop="1" thickBot="1" x14ac:dyDescent="0.3">
      <c r="A308" s="839">
        <v>29</v>
      </c>
      <c r="B308" s="830">
        <v>202034</v>
      </c>
      <c r="C308" s="847">
        <v>14174</v>
      </c>
      <c r="D308" s="880"/>
      <c r="E308" s="887">
        <f>VLOOKUP(B308,[1]TQT_MASTER!B:O,13,0)</f>
        <v>46006</v>
      </c>
      <c r="F308" s="834" t="str">
        <f>VLOOKUP(B308,[1]TQT_MASTER!B:O,4,0)</f>
        <v>Associate, Accounts Payable Accounting</v>
      </c>
      <c r="G308" s="834" t="str">
        <f>VLOOKUP(B308,[1]TQT_MASTER!B:O,3,0)</f>
        <v>Associate</v>
      </c>
      <c r="H308" s="834">
        <f>VLOOKUP(B308,[1]TQT_MASTER!B:O,6,0)</f>
        <v>12667</v>
      </c>
      <c r="I308" s="834" t="str">
        <f>VLOOKUP(B308,[1]TQT_MASTER!B:O,5,0)</f>
        <v>Eid ABDULLAH Sidiqi Alhammadi</v>
      </c>
      <c r="J308" s="834" t="str">
        <f>VLOOKUP(B308,[1]TQT_MASTER!B:O,7,0)</f>
        <v>TQT - Financial Operations &amp; Internal Controls</v>
      </c>
      <c r="K308" s="834" t="str">
        <f>VLOOKUP(B308,[1]TQT_MASTER!B:O,8,0)</f>
        <v>TQT - Chief Financial Office</v>
      </c>
      <c r="L308" s="834" t="str">
        <f>VLOOKUP(B308,[1]TQT_MASTER!B:O,9,0)</f>
        <v>Finance - FIN</v>
      </c>
      <c r="M308" s="834" t="str">
        <f>VLOOKUP(B308,[1]TQT_MASTER!B:O,10,0)</f>
        <v>TRANSCO - Financial Operations - FIN</v>
      </c>
      <c r="N308" s="835">
        <f>VLOOKUP(B308,[1]TQT_MASTER!B:O,11,0)</f>
        <v>35364</v>
      </c>
      <c r="O308" s="833">
        <f>VLOOKUP(B308,[1]TQT_MASTER!B:O,14,0)</f>
        <v>46370</v>
      </c>
      <c r="P308" s="842" t="s">
        <v>620</v>
      </c>
      <c r="Q308" s="834" t="s">
        <v>846</v>
      </c>
      <c r="R308" s="842"/>
      <c r="S308" s="842"/>
      <c r="T308" s="839" t="s">
        <v>304</v>
      </c>
      <c r="U308" s="842" t="s">
        <v>356</v>
      </c>
      <c r="V308" s="836">
        <v>46006</v>
      </c>
      <c r="W308" s="836">
        <v>46006</v>
      </c>
      <c r="X308" s="836">
        <v>46265</v>
      </c>
      <c r="Y308" s="882">
        <v>0.71232876712328763</v>
      </c>
      <c r="Z308" s="838">
        <f t="shared" ca="1" si="12"/>
        <v>29</v>
      </c>
      <c r="AA308" s="839" t="s">
        <v>600</v>
      </c>
      <c r="AB308" s="883">
        <v>21388.5</v>
      </c>
      <c r="AC308" s="841">
        <v>46388</v>
      </c>
      <c r="AD308" s="842" t="s">
        <v>777</v>
      </c>
      <c r="AE308" s="843" t="str">
        <f ca="1">IF(OR(Z308="",NOT(ISNUMBER(Z308))),"",LOOKUP(Z308,{0,16,21,26,31,36,41,46,51,56,60,66},{"[0-15]","[16-20]","[21-25]","[26-30]","[31-35]","[36-40]","[41-45]","[46-50]","[51-55]","[56-59]","[60-65]","[66-99]"}))</f>
        <v>[26-30]</v>
      </c>
      <c r="AF308" s="839" t="str">
        <f t="shared" si="13"/>
        <v>0-1 years</v>
      </c>
      <c r="AG308" s="839" t="str">
        <f t="shared" ca="1" si="14"/>
        <v>Within 90 Days</v>
      </c>
    </row>
    <row r="309" spans="1:33" ht="16.5" thickTop="1" thickBot="1" x14ac:dyDescent="0.3">
      <c r="A309" s="839">
        <v>30</v>
      </c>
      <c r="B309" s="830">
        <v>202315</v>
      </c>
      <c r="C309" s="847">
        <v>14335</v>
      </c>
      <c r="D309" s="880"/>
      <c r="E309" s="887">
        <f>VLOOKUP(B309,[1]TQT_MASTER!B:O,13,0)</f>
        <v>46055</v>
      </c>
      <c r="F309" s="834" t="str">
        <f>VLOOKUP(B309,[1]TQT_MASTER!B:O,4,0)</f>
        <v>Officer, Communications</v>
      </c>
      <c r="G309" s="834" t="str">
        <f>VLOOKUP(B309,[1]TQT_MASTER!B:O,3,0)</f>
        <v>Officer</v>
      </c>
      <c r="H309" s="834">
        <f>VLOOKUP(B309,[1]TQT_MASTER!B:O,6,0)</f>
        <v>15077</v>
      </c>
      <c r="I309" s="834" t="str">
        <f>VLOOKUP(B309,[1]TQT_MASTER!B:O,5,0)</f>
        <v>Bahaa Khalil Omran</v>
      </c>
      <c r="J309" s="834" t="str">
        <f>VLOOKUP(B309,[1]TQT_MASTER!B:O,7,0)</f>
        <v>TQT - External Communications</v>
      </c>
      <c r="K309" s="834" t="str">
        <f>VLOOKUP(B309,[1]TQT_MASTER!B:O,8,0)</f>
        <v>TQT - Chief Corporate Services Office</v>
      </c>
      <c r="L309" s="834" t="str">
        <f>VLOOKUP(B309,[1]TQT_MASTER!B:O,9,0)</f>
        <v>Human Resources - HRD</v>
      </c>
      <c r="M309" s="834" t="str">
        <f>VLOOKUP(B309,[1]TQT_MASTER!B:O,10,0)</f>
        <v>TRANSCO - External Communications - HRD</v>
      </c>
      <c r="N309" s="835">
        <f>VLOOKUP(B309,[1]TQT_MASTER!B:O,11,0)</f>
        <v>34516</v>
      </c>
      <c r="O309" s="833">
        <f>VLOOKUP(B309,[1]TQT_MASTER!B:O,14,0)</f>
        <v>46389</v>
      </c>
      <c r="P309" s="842" t="s">
        <v>611</v>
      </c>
      <c r="Q309" s="834" t="s">
        <v>846</v>
      </c>
      <c r="R309" s="842" t="s">
        <v>612</v>
      </c>
      <c r="S309" s="842" t="s">
        <v>616</v>
      </c>
      <c r="T309" s="839"/>
      <c r="U309" s="842" t="s">
        <v>309</v>
      </c>
      <c r="V309" s="836">
        <v>46055</v>
      </c>
      <c r="W309" s="836">
        <v>46055</v>
      </c>
      <c r="X309" s="836">
        <v>46265</v>
      </c>
      <c r="Y309" s="882">
        <v>0.57808219178082187</v>
      </c>
      <c r="Z309" s="838">
        <f t="shared" ca="1" si="12"/>
        <v>32</v>
      </c>
      <c r="AA309" s="839" t="s">
        <v>600</v>
      </c>
      <c r="AB309" s="883">
        <v>16138.5</v>
      </c>
      <c r="AC309" s="841">
        <v>46388</v>
      </c>
      <c r="AD309" s="842" t="s">
        <v>777</v>
      </c>
      <c r="AE309" s="843" t="str">
        <f ca="1">IF(OR(Z309="",NOT(ISNUMBER(Z309))),"",LOOKUP(Z309,{0,16,21,26,31,36,41,46,51,56,60,66},{"[0-15]","[16-20]","[21-25]","[26-30]","[31-35]","[36-40]","[41-45]","[46-50]","[51-55]","[56-59]","[60-65]","[66-99]"}))</f>
        <v>[31-35]</v>
      </c>
      <c r="AF309" s="839" t="str">
        <f t="shared" si="13"/>
        <v>0-1 years</v>
      </c>
      <c r="AG309" s="839" t="str">
        <f t="shared" ca="1" si="14"/>
        <v>Over 90 Days</v>
      </c>
    </row>
    <row r="310" spans="1:33" ht="16.5" thickTop="1" thickBot="1" x14ac:dyDescent="0.3">
      <c r="A310" s="839">
        <v>31</v>
      </c>
      <c r="B310" s="830">
        <v>202372</v>
      </c>
      <c r="C310" s="831">
        <v>202372</v>
      </c>
      <c r="D310" s="880"/>
      <c r="E310" s="887">
        <f>VLOOKUP(B310,[1]TQT_MASTER!B:O,13,0)</f>
        <v>46083</v>
      </c>
      <c r="F310" s="834" t="str">
        <f>VLOOKUP(B310,[1]TQT_MASTER!B:O,4,0)</f>
        <v>Associate, Graphic Design</v>
      </c>
      <c r="G310" s="834" t="str">
        <f>VLOOKUP(B310,[1]TQT_MASTER!B:O,3,0)</f>
        <v>Associate</v>
      </c>
      <c r="H310" s="834">
        <f>VLOOKUP(B310,[1]TQT_MASTER!B:O,6,0)</f>
        <v>15077</v>
      </c>
      <c r="I310" s="834" t="str">
        <f>VLOOKUP(B310,[1]TQT_MASTER!B:O,5,0)</f>
        <v>Bahaa Khalil Omran</v>
      </c>
      <c r="J310" s="834" t="str">
        <f>VLOOKUP(B310,[1]TQT_MASTER!B:O,7,0)</f>
        <v>TQT - Corporate Communications</v>
      </c>
      <c r="K310" s="834" t="str">
        <f>VLOOKUP(B310,[1]TQT_MASTER!B:O,8,0)</f>
        <v>TQT - Chief Corporate Services Office</v>
      </c>
      <c r="L310" s="834" t="str">
        <f>VLOOKUP(B310,[1]TQT_MASTER!B:O,9,0)</f>
        <v>Human Resources - HRD</v>
      </c>
      <c r="M310" s="834" t="str">
        <f>VLOOKUP(B310,[1]TQT_MASTER!B:O,10,0)</f>
        <v>Corporate Communications</v>
      </c>
      <c r="N310" s="835">
        <f>VLOOKUP(B310,[1]TQT_MASTER!B:O,11,0)</f>
        <v>35936</v>
      </c>
      <c r="O310" s="833">
        <f>VLOOKUP(B310,[1]TQT_MASTER!B:O,14,0)</f>
        <v>46447</v>
      </c>
      <c r="P310" s="842" t="s">
        <v>611</v>
      </c>
      <c r="Q310" s="834" t="s">
        <v>846</v>
      </c>
      <c r="R310" s="842" t="s">
        <v>612</v>
      </c>
      <c r="S310" s="842" t="s">
        <v>616</v>
      </c>
      <c r="T310" s="839"/>
      <c r="U310" s="842" t="s">
        <v>356</v>
      </c>
      <c r="V310" s="836">
        <v>46083</v>
      </c>
      <c r="W310" s="836">
        <v>46083</v>
      </c>
      <c r="X310" s="836">
        <v>46265</v>
      </c>
      <c r="Y310" s="882">
        <v>0.50136986301369868</v>
      </c>
      <c r="Z310" s="838">
        <f t="shared" ca="1" si="12"/>
        <v>28</v>
      </c>
      <c r="AA310" s="839" t="s">
        <v>600</v>
      </c>
      <c r="AB310" s="883">
        <v>16138.5</v>
      </c>
      <c r="AC310" s="841">
        <v>46388</v>
      </c>
      <c r="AD310" s="842" t="s">
        <v>777</v>
      </c>
      <c r="AE310" s="843" t="str">
        <f ca="1">IF(OR(Z310="",NOT(ISNUMBER(Z310))),"",LOOKUP(Z310,{0,16,21,26,31,36,41,46,51,56,60,66},{"[0-15]","[16-20]","[21-25]","[26-30]","[31-35]","[36-40]","[41-45]","[46-50]","[51-55]","[56-59]","[60-65]","[66-99]"}))</f>
        <v>[26-30]</v>
      </c>
      <c r="AF310" s="839" t="str">
        <f t="shared" si="13"/>
        <v>0-1 years</v>
      </c>
      <c r="AG310" s="839" t="str">
        <f t="shared" ca="1" si="14"/>
        <v>Over 90 Days</v>
      </c>
    </row>
    <row r="311" spans="1:33" ht="16.5" thickTop="1" thickBot="1" x14ac:dyDescent="0.3">
      <c r="A311" s="839">
        <v>32</v>
      </c>
      <c r="B311" s="830">
        <v>202645</v>
      </c>
      <c r="C311" s="831">
        <v>202645</v>
      </c>
      <c r="D311" s="880"/>
      <c r="E311" s="887">
        <f>VLOOKUP(B311,[1]TQT_MASTER!B:O,13,0)</f>
        <v>46103</v>
      </c>
      <c r="F311" s="834" t="str">
        <f>VLOOKUP(B311,[1]TQT_MASTER!B:O,4,0)</f>
        <v>Engineer, Contract</v>
      </c>
      <c r="G311" s="834" t="str">
        <f>VLOOKUP(B311,[1]TQT_MASTER!B:O,3,0)</f>
        <v>Engineer</v>
      </c>
      <c r="H311" s="834">
        <f>VLOOKUP(B311,[1]TQT_MASTER!B:O,6,0)</f>
        <v>12214</v>
      </c>
      <c r="I311" s="834" t="str">
        <f>VLOOKUP(B311,[1]TQT_MASTER!B:O,5,0)</f>
        <v>Mahmood Abdulmunaim Saed</v>
      </c>
      <c r="J311" s="834" t="str">
        <f>VLOOKUP(B311,[1]TQT_MASTER!B:O,7,0)</f>
        <v>TQT - Supply Chain</v>
      </c>
      <c r="K311" s="834" t="str">
        <f>VLOOKUP(B311,[1]TQT_MASTER!B:O,8,0)</f>
        <v>TQT - Chief Financial Office</v>
      </c>
      <c r="L311" s="834" t="str">
        <f>VLOOKUP(B311,[1]TQT_MASTER!B:O,9,0)</f>
        <v>TQT - Supply Chain</v>
      </c>
      <c r="M311" s="834" t="e">
        <f>VLOOKUP(B311,[1]TQT_MASTER!B:O,10,0)</f>
        <v>#REF!</v>
      </c>
      <c r="N311" s="835">
        <f>VLOOKUP(B311,[1]TQT_MASTER!B:O,11,0)</f>
        <v>32325</v>
      </c>
      <c r="O311" s="833">
        <f>VLOOKUP(B311,[1]TQT_MASTER!B:O,14,0)</f>
        <v>46467</v>
      </c>
      <c r="P311" s="842" t="s">
        <v>620</v>
      </c>
      <c r="Q311" s="834" t="s">
        <v>846</v>
      </c>
      <c r="R311" s="842"/>
      <c r="S311" s="842"/>
      <c r="T311" s="839"/>
      <c r="U311" s="842" t="s">
        <v>333</v>
      </c>
      <c r="V311" s="836">
        <v>46104</v>
      </c>
      <c r="W311" s="836">
        <v>46104</v>
      </c>
      <c r="X311" s="836">
        <v>46265</v>
      </c>
      <c r="Y311" s="882">
        <v>0.44383561643835617</v>
      </c>
      <c r="Z311" s="838">
        <f t="shared" ca="1" si="12"/>
        <v>38</v>
      </c>
      <c r="AA311" s="839" t="s">
        <v>600</v>
      </c>
      <c r="AB311" s="883">
        <v>35038.5</v>
      </c>
      <c r="AC311" s="841">
        <v>46388</v>
      </c>
      <c r="AD311" s="842" t="s">
        <v>777</v>
      </c>
      <c r="AE311" s="843" t="str">
        <f ca="1">IF(OR(Z311="",NOT(ISNUMBER(Z311))),"",LOOKUP(Z311,{0,16,21,26,31,36,41,46,51,56,60,66},{"[0-15]","[16-20]","[21-25]","[26-30]","[31-35]","[36-40]","[41-45]","[46-50]","[51-55]","[56-59]","[60-65]","[66-99]"}))</f>
        <v>[36-40]</v>
      </c>
      <c r="AF311" s="839" t="str">
        <f t="shared" si="13"/>
        <v>0-1 years</v>
      </c>
      <c r="AG311" s="839" t="str">
        <f t="shared" ca="1" si="14"/>
        <v>Over 90 Days</v>
      </c>
    </row>
    <row r="312" spans="1:33" ht="16.5" thickTop="1" thickBot="1" x14ac:dyDescent="0.3">
      <c r="A312" s="839">
        <v>33</v>
      </c>
      <c r="B312" s="830">
        <v>203053</v>
      </c>
      <c r="C312" s="831">
        <v>203053</v>
      </c>
      <c r="D312" s="880"/>
      <c r="E312" s="887">
        <f>VLOOKUP(B312,[1]TQT_MASTER!B:O,13,0)</f>
        <v>46149</v>
      </c>
      <c r="F312" s="834" t="str">
        <f>VLOOKUP(B312,[1]TQT_MASTER!B:O,4,0)</f>
        <v>Sr Associate HR Projects</v>
      </c>
      <c r="G312" s="834" t="str">
        <f>VLOOKUP(B312,[1]TQT_MASTER!B:O,3,0)</f>
        <v>Sr Associate</v>
      </c>
      <c r="H312" s="834" t="e">
        <f>VLOOKUP(B312,[1]TQT_MASTER!B:O,6,0)</f>
        <v>#REF!</v>
      </c>
      <c r="I312" s="834" t="str">
        <f>VLOOKUP(B312,[1]TQT_MASTER!B:O,5,0)</f>
        <v>Bader Alhammadi</v>
      </c>
      <c r="J312" s="834" t="e">
        <f>VLOOKUP(B312,[1]TQT_MASTER!B:O,7,0)</f>
        <v>#REF!</v>
      </c>
      <c r="K312" s="834" t="str">
        <f>VLOOKUP(B312,[1]TQT_MASTER!B:O,8,0)</f>
        <v>TQT - Chief Corporate Services Office</v>
      </c>
      <c r="L312" s="834" t="str">
        <f>VLOOKUP(B312,[1]TQT_MASTER!B:O,9,0)</f>
        <v>Human Resources - HRD</v>
      </c>
      <c r="M312" s="834" t="e">
        <f>VLOOKUP(B312,[1]TQT_MASTER!B:O,10,0)</f>
        <v>#REF!</v>
      </c>
      <c r="N312" s="835">
        <f>VLOOKUP(B312,[1]TQT_MASTER!B:O,11,0)</f>
        <v>31815</v>
      </c>
      <c r="O312" s="833">
        <f>VLOOKUP(B312,[1]TQT_MASTER!B:O,14,0)</f>
        <v>46513</v>
      </c>
      <c r="P312" s="834" t="s">
        <v>620</v>
      </c>
      <c r="Q312" s="834" t="s">
        <v>846</v>
      </c>
      <c r="R312" s="842"/>
      <c r="S312" s="842"/>
      <c r="T312" s="839"/>
      <c r="U312" s="842" t="s">
        <v>650</v>
      </c>
      <c r="V312" s="836">
        <v>46155</v>
      </c>
      <c r="W312" s="836"/>
      <c r="X312" s="836">
        <f>EDATE(V312,36)</f>
        <v>47251</v>
      </c>
      <c r="Y312" s="882">
        <v>2.7397260273972603E-3</v>
      </c>
      <c r="Z312" s="838">
        <f t="shared" ca="1" si="12"/>
        <v>39</v>
      </c>
      <c r="AA312" s="839" t="s">
        <v>600</v>
      </c>
      <c r="AB312" s="883">
        <v>37138.5</v>
      </c>
      <c r="AC312" s="841">
        <v>46388</v>
      </c>
      <c r="AD312" s="842" t="s">
        <v>777</v>
      </c>
      <c r="AE312" s="843" t="str">
        <f ca="1">IF(OR(Z312="",NOT(ISNUMBER(Z312))),"",LOOKUP(Z312,{0,16,21,26,31,36,41,46,51,56,60,66},{"[0-15]","[16-20]","[21-25]","[26-30]","[31-35]","[36-40]","[41-45]","[46-50]","[51-55]","[56-59]","[60-65]","[66-99]"}))</f>
        <v>[36-40]</v>
      </c>
      <c r="AF312" s="839" t="str">
        <f t="shared" si="13"/>
        <v>3+ years</v>
      </c>
      <c r="AG312" s="839" t="str">
        <f t="shared" ca="1" si="14"/>
        <v>Over 90 Days</v>
      </c>
    </row>
    <row r="313" spans="1:33" ht="16.5" thickTop="1" thickBot="1" x14ac:dyDescent="0.3">
      <c r="A313" s="839">
        <v>34</v>
      </c>
      <c r="B313" s="830">
        <v>202805</v>
      </c>
      <c r="C313" s="831">
        <v>202805</v>
      </c>
      <c r="D313" s="880"/>
      <c r="E313" s="887">
        <f>VLOOKUP(B313,[1]TQT_MASTER!B:O,13,0)</f>
        <v>46132</v>
      </c>
      <c r="F313" s="834" t="str">
        <f>VLOOKUP(B313,[1]TQT_MASTER!B:O,4,0)</f>
        <v>CEO Advisor</v>
      </c>
      <c r="G313" s="834" t="str">
        <f>VLOOKUP(B313,[1]TQT_MASTER!B:O,3,0)</f>
        <v>Advisor</v>
      </c>
      <c r="H313" s="834">
        <v>12759</v>
      </c>
      <c r="I313" s="834" t="s">
        <v>954</v>
      </c>
      <c r="J313" s="834" t="e">
        <f>VLOOKUP(B313,[1]TQT_MASTER!B:O,7,0)</f>
        <v>#REF!</v>
      </c>
      <c r="K313" s="834" t="str">
        <f>VLOOKUP(B313,[1]TQT_MASTER!B:O,8,0)</f>
        <v>TQT - Chief Executive Office</v>
      </c>
      <c r="L313" s="834" t="e">
        <f>VLOOKUP(B313,[1]TQT_MASTER!B:O,9,0)</f>
        <v>#REF!</v>
      </c>
      <c r="M313" s="834" t="e">
        <f>VLOOKUP(B313,[1]TQT_MASTER!B:O,10,0)</f>
        <v>#REF!</v>
      </c>
      <c r="N313" s="884">
        <v>22892</v>
      </c>
      <c r="O313" s="885">
        <v>46496</v>
      </c>
      <c r="P313" s="834" t="s">
        <v>611</v>
      </c>
      <c r="Q313" s="834" t="s">
        <v>846</v>
      </c>
      <c r="R313" s="842"/>
      <c r="S313" s="842"/>
      <c r="T313" s="839"/>
      <c r="U313" s="842" t="s">
        <v>650</v>
      </c>
      <c r="V313" s="836">
        <v>46132</v>
      </c>
      <c r="W313" s="836"/>
      <c r="X313" s="836">
        <f>EDATE(V313,36)</f>
        <v>47228</v>
      </c>
      <c r="Y313" s="882">
        <v>2.7397260273972603E-3</v>
      </c>
      <c r="Z313" s="838">
        <f t="shared" ca="1" si="12"/>
        <v>64</v>
      </c>
      <c r="AA313" s="839" t="s">
        <v>600</v>
      </c>
      <c r="AB313" s="883">
        <v>40288.5</v>
      </c>
      <c r="AC313" s="841">
        <v>46388</v>
      </c>
      <c r="AD313" s="842" t="s">
        <v>777</v>
      </c>
      <c r="AE313" s="843" t="str">
        <f ca="1">IF(OR(Z313="",NOT(ISNUMBER(Z313))),"",LOOKUP(Z313,{0,16,21,26,31,36,41,46,51,56,60,66},{"[0-15]","[16-20]","[21-25]","[26-30]","[31-35]","[36-40]","[41-45]","[46-50]","[51-55]","[56-59]","[60-65]","[66-99]"}))</f>
        <v>[60-65]</v>
      </c>
      <c r="AF313" s="839" t="str">
        <f t="shared" si="13"/>
        <v>3+ years</v>
      </c>
      <c r="AG313" s="839" t="str">
        <f t="shared" ca="1" si="14"/>
        <v>Over 90 Days</v>
      </c>
    </row>
    <row r="314" spans="1:33" ht="16.5" thickTop="1" thickBot="1" x14ac:dyDescent="0.3">
      <c r="A314" s="886">
        <v>35</v>
      </c>
      <c r="B314" s="851">
        <v>203281</v>
      </c>
      <c r="C314" s="851"/>
      <c r="D314" s="852"/>
      <c r="E314" s="887">
        <f>VLOOKUP(B314,[1]TQT_MASTER!B:O,13,0)</f>
        <v>46244</v>
      </c>
      <c r="F314" s="854" t="str">
        <f>VLOOKUP(B314,[1]TQT_MASTER!B:O,4,0)</f>
        <v>Sr Associate Branding &amp; Internal Communication</v>
      </c>
      <c r="G314" s="854" t="str">
        <f>VLOOKUP(B314,[1]TQT_MASTER!B:O,3,0)</f>
        <v>Sr Associate</v>
      </c>
      <c r="H314" s="854" t="e">
        <f>VLOOKUP(B314,[1]TQT_MASTER!B:O,6,0)</f>
        <v>#REF!</v>
      </c>
      <c r="I314" s="854" t="s">
        <v>955</v>
      </c>
      <c r="J314" s="854" t="e">
        <f>VLOOKUP(B314,[1]TQT_MASTER!B:O,7,0)</f>
        <v>#REF!</v>
      </c>
      <c r="K314" s="854" t="str">
        <f>VLOOKUP(B314,[1]TQT_MASTER!B:O,8,0)</f>
        <v>TQT - Chief Corporate Services Office</v>
      </c>
      <c r="L314" s="854" t="str">
        <f>VLOOKUP(B314,[1]TQT_MASTER!B:O,9,0)</f>
        <v>Human Resources - HRD</v>
      </c>
      <c r="M314" s="854" t="str">
        <f>VLOOKUP(B314,[1]TQT_MASTER!B:O,10,0)</f>
        <v>Corporate Communications</v>
      </c>
      <c r="N314" s="855">
        <v>32051</v>
      </c>
      <c r="O314" s="856">
        <v>46295</v>
      </c>
      <c r="P314" s="854" t="s">
        <v>611</v>
      </c>
      <c r="Q314" s="854" t="s">
        <v>846</v>
      </c>
      <c r="R314" s="857"/>
      <c r="S314" s="857"/>
      <c r="T314" s="858"/>
      <c r="U314" s="854"/>
      <c r="V314" s="859">
        <v>46211</v>
      </c>
      <c r="W314" s="860"/>
      <c r="X314" s="859">
        <v>46295</v>
      </c>
      <c r="Y314" s="861"/>
      <c r="Z314" s="862">
        <f t="shared" ca="1" si="12"/>
        <v>38</v>
      </c>
      <c r="AA314" s="858" t="s">
        <v>600</v>
      </c>
      <c r="AB314" s="863">
        <v>32500</v>
      </c>
      <c r="AC314" s="864">
        <v>46388</v>
      </c>
      <c r="AD314" s="857" t="s">
        <v>777</v>
      </c>
      <c r="AE314" s="843" t="str">
        <f ca="1">IF(OR(Z314="",NOT(ISNUMBER(Z314))),"",LOOKUP(Z314,{0,16,21,26,31,36,41,46,51,56,60,66},{"[0-15]","[16-20]","[21-25]","[26-30]","[31-35]","[36-40]","[41-45]","[46-50]","[51-55]","[56-59]","[60-65]","[66-99]"}))</f>
        <v>[36-40]</v>
      </c>
      <c r="AF314" s="839" t="str">
        <f t="shared" si="13"/>
        <v>0-1 years</v>
      </c>
      <c r="AG314" s="839" t="str">
        <f t="shared" ca="1" si="14"/>
        <v>Within 30 Days</v>
      </c>
    </row>
    <row r="315" spans="1:33" ht="16.5" thickTop="1" thickBot="1" x14ac:dyDescent="0.3">
      <c r="A315" s="875">
        <v>1</v>
      </c>
      <c r="B315" s="866" t="s">
        <v>526</v>
      </c>
      <c r="C315" s="875" t="s">
        <v>300</v>
      </c>
      <c r="D315" s="888"/>
      <c r="E315" s="887">
        <f>VLOOKUP(B315,[1]TQT_MASTER!B:O,13,0)</f>
        <v>44566</v>
      </c>
      <c r="F315" s="870" t="str">
        <f>VLOOKUP(B315,[1]TQT_MASTER!B:O,4,0)</f>
        <v>Engineer, Water Asset Performance</v>
      </c>
      <c r="G315" s="870" t="str">
        <f>VLOOKUP(B315,[1]TQT_MASTER!B:O,3,0)</f>
        <v>Engineer</v>
      </c>
      <c r="H315" s="870">
        <f>VLOOKUP(B315,[1]TQT_MASTER!B:O,6,0)</f>
        <v>200662</v>
      </c>
      <c r="I315" s="870" t="str">
        <f>VLOOKUP(B315,[1]TQT_MASTER!B:O,5,0)</f>
        <v>Benjamin Redwood</v>
      </c>
      <c r="J315" s="870" t="str">
        <f>VLOOKUP(B315,[1]TQT_MASTER!B:O,7,0)</f>
        <v>TQT - Asset Management</v>
      </c>
      <c r="K315" s="870" t="str">
        <f>VLOOKUP(B315,[1]TQT_MASTER!B:O,8,0)</f>
        <v>TQT - Chief Operating Office</v>
      </c>
      <c r="L315" s="870" t="str">
        <f>VLOOKUP(B315,[1]TQT_MASTER!B:O,9,0)</f>
        <v>Asset Management - COO</v>
      </c>
      <c r="M315" s="870" t="str">
        <f>VLOOKUP(B315,[1]TQT_MASTER!B:O,10,0)</f>
        <v>TRANSCO - Water Asset Strategy &amp; Performance - COO</v>
      </c>
      <c r="N315" s="871">
        <f>VLOOKUP(B315,[1]TQT_MASTER!B:O,11,0)</f>
        <v>22312</v>
      </c>
      <c r="O315" s="869">
        <f>VLOOKUP(B315,[1]TQT_MASTER!B:O,14,0)</f>
        <v>46387</v>
      </c>
      <c r="P315" s="878" t="s">
        <v>611</v>
      </c>
      <c r="Q315" s="870" t="s">
        <v>846</v>
      </c>
      <c r="R315" s="878" t="s">
        <v>612</v>
      </c>
      <c r="S315" s="878"/>
      <c r="T315" s="875" t="s">
        <v>304</v>
      </c>
      <c r="U315" s="878" t="s">
        <v>305</v>
      </c>
      <c r="V315" s="872">
        <v>44566</v>
      </c>
      <c r="W315" s="872">
        <v>45170</v>
      </c>
      <c r="X315" s="872">
        <v>46265</v>
      </c>
      <c r="Y315" s="889">
        <v>3.0027397260273974</v>
      </c>
      <c r="Z315" s="874">
        <f t="shared" ca="1" si="12"/>
        <v>65</v>
      </c>
      <c r="AA315" s="875" t="s">
        <v>600</v>
      </c>
      <c r="AB315" s="890">
        <v>33988.5</v>
      </c>
      <c r="AC315" s="877">
        <v>46419</v>
      </c>
      <c r="AD315" s="878" t="s">
        <v>777</v>
      </c>
      <c r="AE315" s="843" t="str">
        <f ca="1">IF(OR(Z315="",NOT(ISNUMBER(Z315))),"",LOOKUP(Z315,{0,16,21,26,31,36,41,46,51,56,60,66},{"[0-15]","[16-20]","[21-25]","[26-30]","[31-35]","[36-40]","[41-45]","[46-50]","[51-55]","[56-59]","[60-65]","[66-99]"}))</f>
        <v>[60-65]</v>
      </c>
      <c r="AF315" s="839" t="str">
        <f t="shared" si="13"/>
        <v>3+ years</v>
      </c>
      <c r="AG315" s="839" t="str">
        <f t="shared" ca="1" si="14"/>
        <v>Over 90 Days</v>
      </c>
    </row>
    <row r="316" spans="1:33" ht="16.5" thickTop="1" thickBot="1" x14ac:dyDescent="0.3">
      <c r="A316" s="839">
        <v>2</v>
      </c>
      <c r="B316" s="830" t="s">
        <v>537</v>
      </c>
      <c r="C316" s="839" t="s">
        <v>306</v>
      </c>
      <c r="D316" s="880"/>
      <c r="E316" s="887">
        <f>VLOOKUP(B316,[1]TQT_MASTER!B:O,13,0)</f>
        <v>44571</v>
      </c>
      <c r="F316" s="834" t="str">
        <f>VLOOKUP(B316,[1]TQT_MASTER!B:O,4,0)</f>
        <v>Technical Advisor</v>
      </c>
      <c r="G316" s="834" t="str">
        <f>VLOOKUP(B316,[1]TQT_MASTER!B:O,3,0)</f>
        <v>Advisor</v>
      </c>
      <c r="H316" s="834">
        <f>VLOOKUP(B316,[1]TQT_MASTER!B:O,6,0)</f>
        <v>10924</v>
      </c>
      <c r="I316" s="834" t="str">
        <f>VLOOKUP(B316,[1]TQT_MASTER!B:O,5,0)</f>
        <v>Bruce</v>
      </c>
      <c r="J316" s="834" t="str">
        <f>VLOOKUP(B316,[1]TQT_MASTER!B:O,7,0)</f>
        <v>TQT - Chief Operating Office</v>
      </c>
      <c r="K316" s="834" t="str">
        <f>VLOOKUP(B316,[1]TQT_MASTER!B:O,8,0)</f>
        <v>TQT - Chief Operating Office</v>
      </c>
      <c r="L316" s="834" t="str">
        <f>VLOOKUP(B316,[1]TQT_MASTER!B:O,9,0)</f>
        <v>Asset Management - COO</v>
      </c>
      <c r="M316" s="834" t="str">
        <f>VLOOKUP(B316,[1]TQT_MASTER!B:O,10,0)</f>
        <v>TRANSCO - Power Asset Management - COO</v>
      </c>
      <c r="N316" s="835">
        <f>VLOOKUP(B316,[1]TQT_MASTER!B:O,11,0)</f>
        <v>21098</v>
      </c>
      <c r="O316" s="833">
        <f>VLOOKUP(B316,[1]TQT_MASTER!B:O,14,0)</f>
        <v>46387</v>
      </c>
      <c r="P316" s="842" t="s">
        <v>611</v>
      </c>
      <c r="Q316" s="834" t="s">
        <v>846</v>
      </c>
      <c r="R316" s="842" t="s">
        <v>612</v>
      </c>
      <c r="S316" s="842" t="s">
        <v>616</v>
      </c>
      <c r="T316" s="839" t="s">
        <v>304</v>
      </c>
      <c r="U316" s="842" t="s">
        <v>309</v>
      </c>
      <c r="V316" s="836">
        <v>44571</v>
      </c>
      <c r="W316" s="836">
        <v>45170</v>
      </c>
      <c r="X316" s="836">
        <v>46265</v>
      </c>
      <c r="Y316" s="882">
        <v>3.0027397260273974</v>
      </c>
      <c r="Z316" s="838">
        <f t="shared" ca="1" si="12"/>
        <v>68</v>
      </c>
      <c r="AA316" s="839" t="s">
        <v>600</v>
      </c>
      <c r="AB316" s="883">
        <v>55116.6</v>
      </c>
      <c r="AC316" s="841">
        <v>46419</v>
      </c>
      <c r="AD316" s="842" t="s">
        <v>777</v>
      </c>
      <c r="AE316" s="843" t="str">
        <f ca="1">IF(OR(Z316="",NOT(ISNUMBER(Z316))),"",LOOKUP(Z316,{0,16,21,26,31,36,41,46,51,56,60,66},{"[0-15]","[16-20]","[21-25]","[26-30]","[31-35]","[36-40]","[41-45]","[46-50]","[51-55]","[56-59]","[60-65]","[66-99]"}))</f>
        <v>[66-99]</v>
      </c>
      <c r="AF316" s="839" t="str">
        <f t="shared" si="13"/>
        <v>3+ years</v>
      </c>
      <c r="AG316" s="839" t="str">
        <f t="shared" ca="1" si="14"/>
        <v>Over 90 Days</v>
      </c>
    </row>
    <row r="317" spans="1:33" ht="16.5" thickTop="1" thickBot="1" x14ac:dyDescent="0.3">
      <c r="A317" s="839">
        <v>3</v>
      </c>
      <c r="B317" s="830" t="s">
        <v>310</v>
      </c>
      <c r="C317" s="839" t="s">
        <v>310</v>
      </c>
      <c r="D317" s="880"/>
      <c r="E317" s="887">
        <v>44571</v>
      </c>
      <c r="F317" s="834" t="s">
        <v>312</v>
      </c>
      <c r="G317" s="834" t="s">
        <v>312</v>
      </c>
      <c r="H317" s="834"/>
      <c r="I317" s="834"/>
      <c r="J317" s="845"/>
      <c r="K317" s="845" t="s">
        <v>905</v>
      </c>
      <c r="L317" s="834"/>
      <c r="M317" s="834"/>
      <c r="N317" s="835">
        <v>20821</v>
      </c>
      <c r="O317" s="833">
        <v>46203</v>
      </c>
      <c r="P317" s="842" t="s">
        <v>611</v>
      </c>
      <c r="Q317" s="834" t="s">
        <v>846</v>
      </c>
      <c r="R317" s="842" t="s">
        <v>612</v>
      </c>
      <c r="S317" s="842"/>
      <c r="T317" s="839" t="s">
        <v>304</v>
      </c>
      <c r="U317" s="842" t="s">
        <v>305</v>
      </c>
      <c r="V317" s="836">
        <v>44571</v>
      </c>
      <c r="W317" s="836">
        <v>46203</v>
      </c>
      <c r="X317" s="836">
        <v>46265</v>
      </c>
      <c r="Y317" s="882">
        <v>3.0027397260273974</v>
      </c>
      <c r="Z317" s="838">
        <f t="shared" ca="1" si="12"/>
        <v>69</v>
      </c>
      <c r="AA317" s="839" t="s">
        <v>600</v>
      </c>
      <c r="AB317" s="883">
        <v>45390.45</v>
      </c>
      <c r="AC317" s="841">
        <v>46419</v>
      </c>
      <c r="AD317" s="842" t="s">
        <v>928</v>
      </c>
      <c r="AE317" s="843" t="str">
        <f ca="1">IF(OR(Z317="",NOT(ISNUMBER(Z317))),"",LOOKUP(Z317,{0,16,21,26,31,36,41,46,51,56,60,66},{"[0-15]","[16-20]","[21-25]","[26-30]","[31-35]","[36-40]","[41-45]","[46-50]","[51-55]","[56-59]","[60-65]","[66-99]"}))</f>
        <v>[66-99]</v>
      </c>
      <c r="AF317" s="839" t="str">
        <f t="shared" si="13"/>
        <v>3+ years</v>
      </c>
      <c r="AG317" s="839" t="str">
        <f t="shared" ca="1" si="14"/>
        <v>Expired</v>
      </c>
    </row>
    <row r="318" spans="1:33" ht="16.5" thickTop="1" thickBot="1" x14ac:dyDescent="0.3">
      <c r="A318" s="839">
        <v>4</v>
      </c>
      <c r="B318" s="830" t="s">
        <v>527</v>
      </c>
      <c r="C318" s="839" t="s">
        <v>313</v>
      </c>
      <c r="D318" s="880"/>
      <c r="E318" s="887">
        <f>VLOOKUP(B318,[1]TQT_MASTER!B:O,13,0)</f>
        <v>44571</v>
      </c>
      <c r="F318" s="834" t="str">
        <f>VLOOKUP(B318,[1]TQT_MASTER!B:O,4,0)</f>
        <v>Sr. Engineer, Infrastructure Coordination</v>
      </c>
      <c r="G318" s="834" t="str">
        <f>VLOOKUP(B318,[1]TQT_MASTER!B:O,3,0)</f>
        <v>Senior Engineer</v>
      </c>
      <c r="H318" s="834">
        <f>VLOOKUP(B318,[1]TQT_MASTER!B:O,6,0)</f>
        <v>11810</v>
      </c>
      <c r="I318" s="834" t="str">
        <f>VLOOKUP(B318,[1]TQT_MASTER!B:O,5,0)</f>
        <v>YOUSIF ABDUL RAHMAN AHMED MOHAMMED ALMARZOUQI</v>
      </c>
      <c r="J318" s="834" t="str">
        <f>VLOOKUP(B318,[1]TQT_MASTER!B:O,7,0)</f>
        <v>TQT - Asset Management</v>
      </c>
      <c r="K318" s="834" t="str">
        <f>VLOOKUP(B318,[1]TQT_MASTER!B:O,8,0)</f>
        <v>TQT - Chief Operating Office</v>
      </c>
      <c r="L318" s="834" t="str">
        <f>VLOOKUP(B318,[1]TQT_MASTER!B:O,9,0)</f>
        <v>Asset Management - COO</v>
      </c>
      <c r="M318" s="834" t="str">
        <f>VLOOKUP(B318,[1]TQT_MASTER!B:O,10,0)</f>
        <v>TRANSCO - Infrastructure Coordination &amp; Services - COO</v>
      </c>
      <c r="N318" s="835">
        <f>VLOOKUP(B318,[1]TQT_MASTER!B:O,11,0)</f>
        <v>21283</v>
      </c>
      <c r="O318" s="833">
        <f>VLOOKUP(B318,[1]TQT_MASTER!B:O,14,0)</f>
        <v>46387</v>
      </c>
      <c r="P318" s="842" t="s">
        <v>611</v>
      </c>
      <c r="Q318" s="834" t="s">
        <v>846</v>
      </c>
      <c r="R318" s="842" t="s">
        <v>612</v>
      </c>
      <c r="S318" s="842"/>
      <c r="T318" s="839" t="s">
        <v>304</v>
      </c>
      <c r="U318" s="842" t="s">
        <v>316</v>
      </c>
      <c r="V318" s="836">
        <v>44571</v>
      </c>
      <c r="W318" s="836">
        <v>45170</v>
      </c>
      <c r="X318" s="836">
        <v>46265</v>
      </c>
      <c r="Y318" s="882">
        <v>3.0027397260273974</v>
      </c>
      <c r="Z318" s="838">
        <f t="shared" ca="1" si="12"/>
        <v>68</v>
      </c>
      <c r="AA318" s="839" t="s">
        <v>600</v>
      </c>
      <c r="AB318" s="883">
        <v>47355</v>
      </c>
      <c r="AC318" s="841">
        <v>46419</v>
      </c>
      <c r="AD318" s="842" t="s">
        <v>777</v>
      </c>
      <c r="AE318" s="843" t="str">
        <f ca="1">IF(OR(Z318="",NOT(ISNUMBER(Z318))),"",LOOKUP(Z318,{0,16,21,26,31,36,41,46,51,56,60,66},{"[0-15]","[16-20]","[21-25]","[26-30]","[31-35]","[36-40]","[41-45]","[46-50]","[51-55]","[56-59]","[60-65]","[66-99]"}))</f>
        <v>[66-99]</v>
      </c>
      <c r="AF318" s="839" t="str">
        <f t="shared" si="13"/>
        <v>3+ years</v>
      </c>
      <c r="AG318" s="839" t="str">
        <f t="shared" ca="1" si="14"/>
        <v>Over 90 Days</v>
      </c>
    </row>
    <row r="319" spans="1:33" ht="16.5" thickTop="1" thickBot="1" x14ac:dyDescent="0.3">
      <c r="A319" s="839">
        <v>5</v>
      </c>
      <c r="B319" s="830" t="s">
        <v>536</v>
      </c>
      <c r="C319" s="839" t="s">
        <v>317</v>
      </c>
      <c r="D319" s="880"/>
      <c r="E319" s="887">
        <f>VLOOKUP(B319,[1]TQT_MASTER!B:O,13,0)</f>
        <v>44571</v>
      </c>
      <c r="F319" s="834" t="str">
        <f>VLOOKUP(B319,[1]TQT_MASTER!B:O,4,0)</f>
        <v>Sr. Technician, Surveying</v>
      </c>
      <c r="G319" s="834" t="str">
        <f>VLOOKUP(B319,[1]TQT_MASTER!B:O,3,0)</f>
        <v>Senior Technician</v>
      </c>
      <c r="H319" s="834">
        <f>VLOOKUP(B319,[1]TQT_MASTER!B:O,6,0)</f>
        <v>11810</v>
      </c>
      <c r="I319" s="834" t="str">
        <f>VLOOKUP(B319,[1]TQT_MASTER!B:O,5,0)</f>
        <v>YOUSIF ABDUL RAHMAN AHMED MOHAMMED ALMARZOUQI</v>
      </c>
      <c r="J319" s="834" t="str">
        <f>VLOOKUP(B319,[1]TQT_MASTER!B:O,7,0)</f>
        <v>TQT - Asset Management</v>
      </c>
      <c r="K319" s="834" t="str">
        <f>VLOOKUP(B319,[1]TQT_MASTER!B:O,8,0)</f>
        <v>TQT - Chief Operating Office</v>
      </c>
      <c r="L319" s="834" t="str">
        <f>VLOOKUP(B319,[1]TQT_MASTER!B:O,9,0)</f>
        <v>Asset Management - COO</v>
      </c>
      <c r="M319" s="834" t="str">
        <f>VLOOKUP(B319,[1]TQT_MASTER!B:O,10,0)</f>
        <v>TRANSCO - Infrastructure Coordination &amp; Services - COO</v>
      </c>
      <c r="N319" s="835">
        <f>VLOOKUP(B319,[1]TQT_MASTER!B:O,11,0)</f>
        <v>22277</v>
      </c>
      <c r="O319" s="833">
        <f>VLOOKUP(B319,[1]TQT_MASTER!B:O,14,0)</f>
        <v>46387</v>
      </c>
      <c r="P319" s="842" t="s">
        <v>611</v>
      </c>
      <c r="Q319" s="834" t="s">
        <v>846</v>
      </c>
      <c r="R319" s="842" t="s">
        <v>612</v>
      </c>
      <c r="S319" s="842" t="s">
        <v>616</v>
      </c>
      <c r="T319" s="839" t="s">
        <v>304</v>
      </c>
      <c r="U319" s="842" t="s">
        <v>309</v>
      </c>
      <c r="V319" s="836">
        <v>44571</v>
      </c>
      <c r="W319" s="836">
        <v>45170</v>
      </c>
      <c r="X319" s="836">
        <v>46265</v>
      </c>
      <c r="Y319" s="882">
        <v>3.0027397260273974</v>
      </c>
      <c r="Z319" s="838">
        <f t="shared" ca="1" si="12"/>
        <v>65</v>
      </c>
      <c r="AA319" s="839" t="s">
        <v>600</v>
      </c>
      <c r="AB319" s="883">
        <v>21750.75</v>
      </c>
      <c r="AC319" s="841">
        <v>46419</v>
      </c>
      <c r="AD319" s="842" t="s">
        <v>777</v>
      </c>
      <c r="AE319" s="843" t="str">
        <f ca="1">IF(OR(Z319="",NOT(ISNUMBER(Z319))),"",LOOKUP(Z319,{0,16,21,26,31,36,41,46,51,56,60,66},{"[0-15]","[16-20]","[21-25]","[26-30]","[31-35]","[36-40]","[41-45]","[46-50]","[51-55]","[56-59]","[60-65]","[66-99]"}))</f>
        <v>[60-65]</v>
      </c>
      <c r="AF319" s="839" t="str">
        <f t="shared" si="13"/>
        <v>3+ years</v>
      </c>
      <c r="AG319" s="839" t="str">
        <f t="shared" ca="1" si="14"/>
        <v>Over 90 Days</v>
      </c>
    </row>
    <row r="320" spans="1:33" ht="16.5" thickTop="1" thickBot="1" x14ac:dyDescent="0.3">
      <c r="A320" s="839">
        <v>6</v>
      </c>
      <c r="B320" s="830" t="s">
        <v>531</v>
      </c>
      <c r="C320" s="839" t="s">
        <v>323</v>
      </c>
      <c r="D320" s="880"/>
      <c r="E320" s="887">
        <f>VLOOKUP(B320,[1]TQT_MASTER!B:O,13,0)</f>
        <v>44571</v>
      </c>
      <c r="F320" s="834" t="str">
        <f>VLOOKUP(B320,[1]TQT_MASTER!B:O,4,0)</f>
        <v>Sr. Associate, Inventory</v>
      </c>
      <c r="G320" s="834" t="str">
        <f>VLOOKUP(B320,[1]TQT_MASTER!B:O,3,0)</f>
        <v>Senior Associate</v>
      </c>
      <c r="H320" s="834">
        <f>VLOOKUP(B320,[1]TQT_MASTER!B:O,6,0)</f>
        <v>11888</v>
      </c>
      <c r="I320" s="834" t="str">
        <f>VLOOKUP(B320,[1]TQT_MASTER!B:O,5,0)</f>
        <v>MOHAMED ALI MOHAMED A. FAISAL ALSHEHHI</v>
      </c>
      <c r="J320" s="834" t="str">
        <f>VLOOKUP(B320,[1]TQT_MASTER!B:O,7,0)</f>
        <v>TQT - Supply Chain</v>
      </c>
      <c r="K320" s="834" t="str">
        <f>VLOOKUP(B320,[1]TQT_MASTER!B:O,8,0)</f>
        <v>TQT - Chief Financial Office</v>
      </c>
      <c r="L320" s="834" t="str">
        <f>VLOOKUP(B320,[1]TQT_MASTER!B:O,9,0)</f>
        <v>Supply Chain - PSS</v>
      </c>
      <c r="M320" s="834" t="str">
        <f>VLOOKUP(B320,[1]TQT_MASTER!B:O,10,0)</f>
        <v>TRANSCO - Inventory Management - PSS</v>
      </c>
      <c r="N320" s="835">
        <f>VLOOKUP(B320,[1]TQT_MASTER!B:O,11,0)</f>
        <v>24080</v>
      </c>
      <c r="O320" s="833">
        <f>VLOOKUP(B320,[1]TQT_MASTER!B:O,14,0)</f>
        <v>46387</v>
      </c>
      <c r="P320" s="842" t="s">
        <v>611</v>
      </c>
      <c r="Q320" s="834" t="s">
        <v>846</v>
      </c>
      <c r="R320" s="842" t="s">
        <v>612</v>
      </c>
      <c r="S320" s="842" t="s">
        <v>619</v>
      </c>
      <c r="T320" s="839" t="s">
        <v>304</v>
      </c>
      <c r="U320" s="842" t="s">
        <v>305</v>
      </c>
      <c r="V320" s="836">
        <v>44571</v>
      </c>
      <c r="W320" s="836">
        <v>45170</v>
      </c>
      <c r="X320" s="836">
        <v>46265</v>
      </c>
      <c r="Y320" s="882">
        <v>3.0027397260273974</v>
      </c>
      <c r="Z320" s="838">
        <f t="shared" ca="1" si="12"/>
        <v>60</v>
      </c>
      <c r="AA320" s="839" t="s">
        <v>600</v>
      </c>
      <c r="AB320" s="883">
        <v>40461.75</v>
      </c>
      <c r="AC320" s="841">
        <v>46419</v>
      </c>
      <c r="AD320" s="842" t="s">
        <v>777</v>
      </c>
      <c r="AE320" s="843" t="str">
        <f ca="1">IF(OR(Z320="",NOT(ISNUMBER(Z320))),"",LOOKUP(Z320,{0,16,21,26,31,36,41,46,51,56,60,66},{"[0-15]","[16-20]","[21-25]","[26-30]","[31-35]","[36-40]","[41-45]","[46-50]","[51-55]","[56-59]","[60-65]","[66-99]"}))</f>
        <v>[60-65]</v>
      </c>
      <c r="AF320" s="839" t="str">
        <f t="shared" si="13"/>
        <v>3+ years</v>
      </c>
      <c r="AG320" s="839" t="str">
        <f t="shared" ca="1" si="14"/>
        <v>Over 90 Days</v>
      </c>
    </row>
    <row r="321" spans="1:33" ht="16.5" thickTop="1" thickBot="1" x14ac:dyDescent="0.3">
      <c r="A321" s="839">
        <v>7</v>
      </c>
      <c r="B321" s="830" t="s">
        <v>530</v>
      </c>
      <c r="C321" s="839" t="s">
        <v>326</v>
      </c>
      <c r="D321" s="880"/>
      <c r="E321" s="887">
        <f>VLOOKUP(B321,[1]TQT_MASTER!B:O,13,0)</f>
        <v>44571</v>
      </c>
      <c r="F321" s="834" t="str">
        <f>VLOOKUP(B321,[1]TQT_MASTER!B:O,4,0)</f>
        <v>Clerk, Driver</v>
      </c>
      <c r="G321" s="834" t="str">
        <f>VLOOKUP(B321,[1]TQT_MASTER!B:O,3,0)</f>
        <v>Clerk</v>
      </c>
      <c r="H321" s="834">
        <f>VLOOKUP(B321,[1]TQT_MASTER!B:O,6,0)</f>
        <v>11969</v>
      </c>
      <c r="I321" s="834" t="str">
        <f>VLOOKUP(B321,[1]TQT_MASTER!B:O,5,0)</f>
        <v>AHMED NASSER MOHAMMED NASSER AL SENANI</v>
      </c>
      <c r="J321" s="834" t="str">
        <f>VLOOKUP(B321,[1]TQT_MASTER!B:O,7,0)</f>
        <v>TQT - Support Services</v>
      </c>
      <c r="K321" s="834" t="str">
        <f>VLOOKUP(B321,[1]TQT_MASTER!B:O,8,0)</f>
        <v>TQT - Chief Corporate Services Office</v>
      </c>
      <c r="L321" s="834" t="str">
        <f>VLOOKUP(B321,[1]TQT_MASTER!B:O,9,0)</f>
        <v>Shared Services - PSS</v>
      </c>
      <c r="M321" s="834" t="str">
        <f>VLOOKUP(B321,[1]TQT_MASTER!B:O,10,0)</f>
        <v>TRANSCO - Transport - PSS</v>
      </c>
      <c r="N321" s="835">
        <f>VLOOKUP(B321,[1]TQT_MASTER!B:O,11,0)</f>
        <v>28284</v>
      </c>
      <c r="O321" s="833">
        <f>VLOOKUP(B321,[1]TQT_MASTER!B:O,14,0)</f>
        <v>46387</v>
      </c>
      <c r="P321" s="842" t="s">
        <v>611</v>
      </c>
      <c r="Q321" s="834" t="s">
        <v>846</v>
      </c>
      <c r="R321" s="842" t="s">
        <v>612</v>
      </c>
      <c r="S321" s="842" t="s">
        <v>621</v>
      </c>
      <c r="T321" s="839" t="s">
        <v>304</v>
      </c>
      <c r="U321" s="842" t="s">
        <v>329</v>
      </c>
      <c r="V321" s="836">
        <v>44571</v>
      </c>
      <c r="W321" s="836">
        <v>45170</v>
      </c>
      <c r="X321" s="836">
        <v>46265</v>
      </c>
      <c r="Y321" s="882">
        <v>3.0027397260273974</v>
      </c>
      <c r="Z321" s="838">
        <f t="shared" ca="1" si="12"/>
        <v>49</v>
      </c>
      <c r="AA321" s="839" t="s">
        <v>600</v>
      </c>
      <c r="AB321" s="883">
        <v>5587.7955000000002</v>
      </c>
      <c r="AC321" s="841">
        <v>46419</v>
      </c>
      <c r="AD321" s="842" t="s">
        <v>777</v>
      </c>
      <c r="AE321" s="843" t="str">
        <f ca="1">IF(OR(Z321="",NOT(ISNUMBER(Z321))),"",LOOKUP(Z321,{0,16,21,26,31,36,41,46,51,56,60,66},{"[0-15]","[16-20]","[21-25]","[26-30]","[31-35]","[36-40]","[41-45]","[46-50]","[51-55]","[56-59]","[60-65]","[66-99]"}))</f>
        <v>[46-50]</v>
      </c>
      <c r="AF321" s="839" t="str">
        <f t="shared" si="13"/>
        <v>3+ years</v>
      </c>
      <c r="AG321" s="839" t="str">
        <f t="shared" ca="1" si="14"/>
        <v>Over 90 Days</v>
      </c>
    </row>
    <row r="322" spans="1:33" ht="16.5" thickTop="1" thickBot="1" x14ac:dyDescent="0.3">
      <c r="A322" s="839">
        <v>8</v>
      </c>
      <c r="B322" s="830" t="s">
        <v>524</v>
      </c>
      <c r="C322" s="839" t="s">
        <v>330</v>
      </c>
      <c r="D322" s="880"/>
      <c r="E322" s="887">
        <f>VLOOKUP(B322,[1]TQT_MASTER!B:O,13,0)</f>
        <v>44566</v>
      </c>
      <c r="F322" s="834" t="str">
        <f>VLOOKUP(B322,[1]TQT_MASTER!B:O,4,0)</f>
        <v>Assistant, Management</v>
      </c>
      <c r="G322" s="834" t="str">
        <f>VLOOKUP(B322,[1]TQT_MASTER!B:O,3,0)</f>
        <v>Assistant</v>
      </c>
      <c r="H322" s="834">
        <f>VLOOKUP(B322,[1]TQT_MASTER!B:O,6,0)</f>
        <v>11566</v>
      </c>
      <c r="I322" s="834" t="str">
        <f>VLOOKUP(B322,[1]TQT_MASTER!B:O,5,0)</f>
        <v>PAUL ANDREW ROBERTS</v>
      </c>
      <c r="J322" s="834" t="str">
        <f>VLOOKUP(B322,[1]TQT_MASTER!B:O,7,0)</f>
        <v>TQT - Safety &amp; Risk Management</v>
      </c>
      <c r="K322" s="834" t="str">
        <f>VLOOKUP(B322,[1]TQT_MASTER!B:O,8,0)</f>
        <v>TQT - Chief Executive Office</v>
      </c>
      <c r="L322" s="834" t="str">
        <f>VLOOKUP(B322,[1]TQT_MASTER!B:O,9,0)</f>
        <v>HSEQ</v>
      </c>
      <c r="M322" s="834" t="str">
        <f>VLOOKUP(B322,[1]TQT_MASTER!B:O,10,0)</f>
        <v>TRANSCO - HSEQ - SRM</v>
      </c>
      <c r="N322" s="835">
        <f>VLOOKUP(B322,[1]TQT_MASTER!B:O,11,0)</f>
        <v>33248</v>
      </c>
      <c r="O322" s="833">
        <f>VLOOKUP(B322,[1]TQT_MASTER!B:O,14,0)</f>
        <v>46387</v>
      </c>
      <c r="P322" s="842" t="s">
        <v>611</v>
      </c>
      <c r="Q322" s="834" t="s">
        <v>846</v>
      </c>
      <c r="R322" s="842" t="s">
        <v>612</v>
      </c>
      <c r="S322" s="842" t="s">
        <v>621</v>
      </c>
      <c r="T322" s="839" t="s">
        <v>304</v>
      </c>
      <c r="U322" s="842" t="s">
        <v>333</v>
      </c>
      <c r="V322" s="836">
        <v>44566</v>
      </c>
      <c r="W322" s="836">
        <v>45170</v>
      </c>
      <c r="X322" s="836">
        <v>46265</v>
      </c>
      <c r="Y322" s="882">
        <v>3.0027397260273974</v>
      </c>
      <c r="Z322" s="838">
        <f t="shared" ca="1" si="12"/>
        <v>35</v>
      </c>
      <c r="AA322" s="839" t="s">
        <v>600</v>
      </c>
      <c r="AB322" s="883">
        <v>12988.5</v>
      </c>
      <c r="AC322" s="841">
        <v>46419</v>
      </c>
      <c r="AD322" s="842" t="s">
        <v>777</v>
      </c>
      <c r="AE322" s="843" t="str">
        <f ca="1">IF(OR(Z322="",NOT(ISNUMBER(Z322))),"",LOOKUP(Z322,{0,16,21,26,31,36,41,46,51,56,60,66},{"[0-15]","[16-20]","[21-25]","[26-30]","[31-35]","[36-40]","[41-45]","[46-50]","[51-55]","[56-59]","[60-65]","[66-99]"}))</f>
        <v>[31-35]</v>
      </c>
      <c r="AF322" s="839" t="str">
        <f t="shared" si="13"/>
        <v>3+ years</v>
      </c>
      <c r="AG322" s="839" t="str">
        <f t="shared" ca="1" si="14"/>
        <v>Over 90 Days</v>
      </c>
    </row>
    <row r="323" spans="1:33" ht="16.5" thickTop="1" thickBot="1" x14ac:dyDescent="0.3">
      <c r="A323" s="839">
        <v>9</v>
      </c>
      <c r="B323" s="830" t="s">
        <v>529</v>
      </c>
      <c r="C323" s="839" t="s">
        <v>334</v>
      </c>
      <c r="D323" s="880"/>
      <c r="E323" s="887">
        <f>VLOOKUP(B323,[1]TQT_MASTER!B:O,13,0)</f>
        <v>44566</v>
      </c>
      <c r="F323" s="834" t="str">
        <f>VLOOKUP(B323,[1]TQT_MASTER!B:O,4,0)</f>
        <v>Advisor, Technical</v>
      </c>
      <c r="G323" s="834" t="str">
        <f>VLOOKUP(B323,[1]TQT_MASTER!B:O,3,0)</f>
        <v>Advisor</v>
      </c>
      <c r="H323" s="834">
        <f>VLOOKUP(B323,[1]TQT_MASTER!B:O,6,0)</f>
        <v>12759</v>
      </c>
      <c r="I323" s="834" t="str">
        <f>VLOOKUP(B323,[1]TQT_MASTER!B:O,5,0)</f>
        <v>Afif Saif Nasser Harhara Alyafei</v>
      </c>
      <c r="J323" s="834" t="str">
        <f>VLOOKUP(B323,[1]TQT_MASTER!B:O,7,0)</f>
        <v>TQT - Chief Executive Office</v>
      </c>
      <c r="K323" s="834" t="str">
        <f>VLOOKUP(B323,[1]TQT_MASTER!B:O,8,0)</f>
        <v>TQT - Chief Executive Office</v>
      </c>
      <c r="L323" s="834" t="str">
        <f>VLOOKUP(B323,[1]TQT_MASTER!B:O,9,0)</f>
        <v>CEO</v>
      </c>
      <c r="M323" s="834" t="str">
        <f>VLOOKUP(B323,[1]TQT_MASTER!B:O,10,0)</f>
        <v>TRANSCO - CEO</v>
      </c>
      <c r="N323" s="835">
        <f>VLOOKUP(B323,[1]TQT_MASTER!B:O,11,0)</f>
        <v>24289</v>
      </c>
      <c r="O323" s="833">
        <f>VLOOKUP(B323,[1]TQT_MASTER!B:O,14,0)</f>
        <v>46387</v>
      </c>
      <c r="P323" s="842" t="s">
        <v>620</v>
      </c>
      <c r="Q323" s="834" t="s">
        <v>846</v>
      </c>
      <c r="R323" s="842"/>
      <c r="S323" s="842"/>
      <c r="T323" s="839" t="s">
        <v>336</v>
      </c>
      <c r="U323" s="842" t="s">
        <v>337</v>
      </c>
      <c r="V323" s="836">
        <v>44566</v>
      </c>
      <c r="W323" s="836">
        <v>45170</v>
      </c>
      <c r="X323" s="836">
        <v>46265</v>
      </c>
      <c r="Y323" s="882">
        <v>3.0027397260273974</v>
      </c>
      <c r="Z323" s="838">
        <f t="shared" ref="Z323:Z386" ca="1" si="15">IF(N323="","",DATEDIF(IF(ISNUMBER(N323),N323,DATE(IF(VALUE(RIGHT(N323,LEN(N323)-FIND("/",N323,FIND("/",N323)+1)))&lt;30,2000,1900)+VALUE(RIGHT(N323,LEN(N323)-FIND("/",N323,FIND("/",N323)+1))),VALUE(LEFT(N323,FIND("/",N323)-1)),VALUE(MID(N323,FIND("/",N323)+1,FIND("/",N323,FIND("/",N323)+1)-FIND("/",N323)-1)))),TODAY(),"Y"))</f>
        <v>60</v>
      </c>
      <c r="AA323" s="839" t="s">
        <v>600</v>
      </c>
      <c r="AB323" s="883">
        <v>69688.5</v>
      </c>
      <c r="AC323" s="841">
        <v>46419</v>
      </c>
      <c r="AD323" s="842" t="s">
        <v>777</v>
      </c>
      <c r="AE323" s="843" t="str">
        <f ca="1">IF(OR(Z323="",NOT(ISNUMBER(Z323))),"",LOOKUP(Z323,{0,16,21,26,31,36,41,46,51,56,60,66},{"[0-15]","[16-20]","[21-25]","[26-30]","[31-35]","[36-40]","[41-45]","[46-50]","[51-55]","[56-59]","[60-65]","[66-99]"}))</f>
        <v>[60-65]</v>
      </c>
      <c r="AF323" s="839" t="str">
        <f t="shared" ref="AF323:AF386" si="16">IF(OR(V323="",X323=""),"",IF(YEARFRAC(V323,X323,1)&lt;1,"0-1 years",IF(YEARFRAC(V323,X323,1)&lt;2,"1-2 years",IF(YEARFRAC(V323,X323,1)&lt;3,"2-3 years","3+ years"))))</f>
        <v>3+ years</v>
      </c>
      <c r="AG323" s="839" t="str">
        <f t="shared" ref="AG323:AG386" ca="1" si="17">IF(O323="","",IF(O323&lt;TODAY(),"Expired",IF(O323&lt;=TODAY()+30,"Within 30 Days",IF(O323&lt;=TODAY()+60,"Within 60 Days",IF(O323&lt;=TODAY()+90,"Within 90 Days","Over 90 Days")))))</f>
        <v>Over 90 Days</v>
      </c>
    </row>
    <row r="324" spans="1:33" ht="16.5" thickTop="1" thickBot="1" x14ac:dyDescent="0.3">
      <c r="A324" s="839">
        <v>10</v>
      </c>
      <c r="B324" s="830" t="s">
        <v>523</v>
      </c>
      <c r="C324" s="839" t="s">
        <v>338</v>
      </c>
      <c r="D324" s="880"/>
      <c r="E324" s="887">
        <f>VLOOKUP(B324,[1]TQT_MASTER!B:O,13,0)</f>
        <v>44571</v>
      </c>
      <c r="F324" s="834" t="str">
        <f>VLOOKUP(B324,[1]TQT_MASTER!B:O,4,0)</f>
        <v>Clerk, Stores</v>
      </c>
      <c r="G324" s="834" t="str">
        <f>VLOOKUP(B324,[1]TQT_MASTER!B:O,3,0)</f>
        <v>Clerk</v>
      </c>
      <c r="H324" s="834">
        <f>VLOOKUP(B324,[1]TQT_MASTER!B:O,6,0)</f>
        <v>12667</v>
      </c>
      <c r="I324" s="834" t="str">
        <f>VLOOKUP(B324,[1]TQT_MASTER!B:O,5,0)</f>
        <v>Eid Abdulla Sidiqi Alhammadi</v>
      </c>
      <c r="J324" s="834" t="str">
        <f>VLOOKUP(B324,[1]TQT_MASTER!B:O,7,0)</f>
        <v>TQT - Financial Operations &amp; Internal Controls</v>
      </c>
      <c r="K324" s="834" t="str">
        <f>VLOOKUP(B324,[1]TQT_MASTER!B:O,8,0)</f>
        <v>TQT - Chief Financial Office</v>
      </c>
      <c r="L324" s="834" t="str">
        <f>VLOOKUP(B324,[1]TQT_MASTER!B:O,9,0)</f>
        <v>Finance - FIN</v>
      </c>
      <c r="M324" s="834" t="str">
        <f>VLOOKUP(B324,[1]TQT_MASTER!B:O,10,0)</f>
        <v>TRANSCO - Financial Operations - FIN</v>
      </c>
      <c r="N324" s="835">
        <f>VLOOKUP(B324,[1]TQT_MASTER!B:O,11,0)</f>
        <v>26910</v>
      </c>
      <c r="O324" s="833">
        <f>VLOOKUP(B324,[1]TQT_MASTER!B:O,14,0)</f>
        <v>46387</v>
      </c>
      <c r="P324" s="842" t="s">
        <v>620</v>
      </c>
      <c r="Q324" s="834" t="s">
        <v>846</v>
      </c>
      <c r="R324" s="842"/>
      <c r="S324" s="842"/>
      <c r="T324" s="839" t="s">
        <v>304</v>
      </c>
      <c r="U324" s="842" t="s">
        <v>305</v>
      </c>
      <c r="V324" s="836">
        <v>44571</v>
      </c>
      <c r="W324" s="836">
        <v>45170</v>
      </c>
      <c r="X324" s="836">
        <v>46265</v>
      </c>
      <c r="Y324" s="882">
        <v>3.0027397260273974</v>
      </c>
      <c r="Z324" s="838">
        <f t="shared" ca="1" si="15"/>
        <v>53</v>
      </c>
      <c r="AA324" s="839" t="s">
        <v>600</v>
      </c>
      <c r="AB324" s="883">
        <v>6688.5</v>
      </c>
      <c r="AC324" s="841">
        <v>46419</v>
      </c>
      <c r="AD324" s="842" t="s">
        <v>777</v>
      </c>
      <c r="AE324" s="843" t="str">
        <f ca="1">IF(OR(Z324="",NOT(ISNUMBER(Z324))),"",LOOKUP(Z324,{0,16,21,26,31,36,41,46,51,56,60,66},{"[0-15]","[16-20]","[21-25]","[26-30]","[31-35]","[36-40]","[41-45]","[46-50]","[51-55]","[56-59]","[60-65]","[66-99]"}))</f>
        <v>[51-55]</v>
      </c>
      <c r="AF324" s="839" t="str">
        <f t="shared" si="16"/>
        <v>3+ years</v>
      </c>
      <c r="AG324" s="839" t="str">
        <f t="shared" ca="1" si="17"/>
        <v>Over 90 Days</v>
      </c>
    </row>
    <row r="325" spans="1:33" ht="16.5" thickTop="1" thickBot="1" x14ac:dyDescent="0.3">
      <c r="A325" s="839">
        <v>11</v>
      </c>
      <c r="B325" s="830" t="s">
        <v>522</v>
      </c>
      <c r="C325" s="839" t="s">
        <v>341</v>
      </c>
      <c r="D325" s="880"/>
      <c r="E325" s="887">
        <f>VLOOKUP(B325,[1]TQT_MASTER!B:O,13,0)</f>
        <v>44571</v>
      </c>
      <c r="F325" s="834" t="str">
        <f>VLOOKUP(B325,[1]TQT_MASTER!B:O,4,0)</f>
        <v>Associate, Accounts Payable Accounting</v>
      </c>
      <c r="G325" s="834" t="str">
        <f>VLOOKUP(B325,[1]TQT_MASTER!B:O,3,0)</f>
        <v>Associate</v>
      </c>
      <c r="H325" s="834">
        <f>VLOOKUP(B325,[1]TQT_MASTER!B:O,6,0)</f>
        <v>12667</v>
      </c>
      <c r="I325" s="834" t="str">
        <f>VLOOKUP(B325,[1]TQT_MASTER!B:O,5,0)</f>
        <v>Eid Abdulla Sidiqi Alhammadi</v>
      </c>
      <c r="J325" s="834" t="str">
        <f>VLOOKUP(B325,[1]TQT_MASTER!B:O,7,0)</f>
        <v>TQT - Financial Operations &amp; Internal Controls</v>
      </c>
      <c r="K325" s="834" t="str">
        <f>VLOOKUP(B325,[1]TQT_MASTER!B:O,8,0)</f>
        <v>TQT - Chief Financial Office</v>
      </c>
      <c r="L325" s="834" t="str">
        <f>VLOOKUP(B325,[1]TQT_MASTER!B:O,9,0)</f>
        <v>Finance - FIN</v>
      </c>
      <c r="M325" s="834" t="str">
        <f>VLOOKUP(B325,[1]TQT_MASTER!B:O,10,0)</f>
        <v>TRANSCO - Financial Operations - FIN</v>
      </c>
      <c r="N325" s="835">
        <f>VLOOKUP(B325,[1]TQT_MASTER!B:O,11,0)</f>
        <v>22996</v>
      </c>
      <c r="O325" s="833">
        <f>VLOOKUP(B325,[1]TQT_MASTER!B:O,14,0)</f>
        <v>46387</v>
      </c>
      <c r="P325" s="842" t="s">
        <v>611</v>
      </c>
      <c r="Q325" s="834" t="s">
        <v>846</v>
      </c>
      <c r="R325" s="842" t="s">
        <v>612</v>
      </c>
      <c r="S325" s="842" t="s">
        <v>616</v>
      </c>
      <c r="T325" s="839" t="s">
        <v>304</v>
      </c>
      <c r="U325" s="842" t="s">
        <v>316</v>
      </c>
      <c r="V325" s="836">
        <v>44571</v>
      </c>
      <c r="W325" s="836">
        <v>45170</v>
      </c>
      <c r="X325" s="836">
        <v>46265</v>
      </c>
      <c r="Y325" s="882">
        <v>3.0027397260273974</v>
      </c>
      <c r="Z325" s="838">
        <f t="shared" ca="1" si="15"/>
        <v>63</v>
      </c>
      <c r="AA325" s="839" t="s">
        <v>600</v>
      </c>
      <c r="AB325" s="883">
        <v>38811.15</v>
      </c>
      <c r="AC325" s="841">
        <v>46419</v>
      </c>
      <c r="AD325" s="842" t="s">
        <v>777</v>
      </c>
      <c r="AE325" s="843" t="str">
        <f ca="1">IF(OR(Z325="",NOT(ISNUMBER(Z325))),"",LOOKUP(Z325,{0,16,21,26,31,36,41,46,51,56,60,66},{"[0-15]","[16-20]","[21-25]","[26-30]","[31-35]","[36-40]","[41-45]","[46-50]","[51-55]","[56-59]","[60-65]","[66-99]"}))</f>
        <v>[60-65]</v>
      </c>
      <c r="AF325" s="839" t="str">
        <f t="shared" si="16"/>
        <v>3+ years</v>
      </c>
      <c r="AG325" s="839" t="str">
        <f t="shared" ca="1" si="17"/>
        <v>Over 90 Days</v>
      </c>
    </row>
    <row r="326" spans="1:33" ht="16.5" thickTop="1" thickBot="1" x14ac:dyDescent="0.3">
      <c r="A326" s="839">
        <v>12</v>
      </c>
      <c r="B326" s="830" t="s">
        <v>528</v>
      </c>
      <c r="C326" s="839" t="s">
        <v>344</v>
      </c>
      <c r="D326" s="880"/>
      <c r="E326" s="887">
        <f>VLOOKUP(B326,[1]TQT_MASTER!B:O,13,0)</f>
        <v>44606</v>
      </c>
      <c r="F326" s="834" t="str">
        <f>VLOOKUP(B326,[1]TQT_MASTER!B:O,4,0)</f>
        <v>Lead, Automation &amp; Digitalization</v>
      </c>
      <c r="G326" s="834" t="str">
        <f>VLOOKUP(B326,[1]TQT_MASTER!B:O,3,0)</f>
        <v>Lead</v>
      </c>
      <c r="H326" s="834">
        <f>VLOOKUP(B326,[1]TQT_MASTER!B:O,6,0)</f>
        <v>11996</v>
      </c>
      <c r="I326" s="834" t="str">
        <f>VLOOKUP(B326,[1]TQT_MASTER!B:O,5,0)</f>
        <v>Ramakrishna Subramanian</v>
      </c>
      <c r="J326" s="834" t="str">
        <f>VLOOKUP(B326,[1]TQT_MASTER!B:O,7,0)</f>
        <v>TQT - Chief Executive Office</v>
      </c>
      <c r="K326" s="834" t="str">
        <f>VLOOKUP(B326,[1]TQT_MASTER!B:O,8,0)</f>
        <v>TQT - Chief Executive Office</v>
      </c>
      <c r="L326" s="834" t="str">
        <f>VLOOKUP(B326,[1]TQT_MASTER!B:O,9,0)</f>
        <v>CEO</v>
      </c>
      <c r="M326" s="834" t="str">
        <f>VLOOKUP(B326,[1]TQT_MASTER!B:O,10,0)</f>
        <v>TRANSCO - Operations - COO</v>
      </c>
      <c r="N326" s="835">
        <f>VLOOKUP(B326,[1]TQT_MASTER!B:O,11,0)</f>
        <v>21847</v>
      </c>
      <c r="O326" s="833">
        <f>VLOOKUP(B326,[1]TQT_MASTER!B:O,14,0)</f>
        <v>46387</v>
      </c>
      <c r="P326" s="842" t="s">
        <v>611</v>
      </c>
      <c r="Q326" s="834" t="s">
        <v>846</v>
      </c>
      <c r="R326" s="842" t="s">
        <v>612</v>
      </c>
      <c r="S326" s="842"/>
      <c r="T326" s="839" t="s">
        <v>304</v>
      </c>
      <c r="U326" s="842" t="s">
        <v>333</v>
      </c>
      <c r="V326" s="836">
        <v>44608</v>
      </c>
      <c r="W326" s="836">
        <v>45170</v>
      </c>
      <c r="X326" s="836">
        <v>46265</v>
      </c>
      <c r="Y326" s="882">
        <v>3.0027397260273974</v>
      </c>
      <c r="Z326" s="838">
        <f t="shared" ca="1" si="15"/>
        <v>66</v>
      </c>
      <c r="AA326" s="839" t="s">
        <v>600</v>
      </c>
      <c r="AB326" s="883">
        <v>45013.5</v>
      </c>
      <c r="AC326" s="841">
        <v>46419</v>
      </c>
      <c r="AD326" s="842" t="s">
        <v>777</v>
      </c>
      <c r="AE326" s="843" t="str">
        <f ca="1">IF(OR(Z326="",NOT(ISNUMBER(Z326))),"",LOOKUP(Z326,{0,16,21,26,31,36,41,46,51,56,60,66},{"[0-15]","[16-20]","[21-25]","[26-30]","[31-35]","[36-40]","[41-45]","[46-50]","[51-55]","[56-59]","[60-65]","[66-99]"}))</f>
        <v>[66-99]</v>
      </c>
      <c r="AF326" s="839" t="str">
        <f t="shared" si="16"/>
        <v>3+ years</v>
      </c>
      <c r="AG326" s="839" t="str">
        <f t="shared" ca="1" si="17"/>
        <v>Over 90 Days</v>
      </c>
    </row>
    <row r="327" spans="1:33" ht="16.5" thickTop="1" thickBot="1" x14ac:dyDescent="0.3">
      <c r="A327" s="839">
        <v>13</v>
      </c>
      <c r="B327" s="830" t="s">
        <v>539</v>
      </c>
      <c r="C327" s="839" t="s">
        <v>347</v>
      </c>
      <c r="D327" s="880"/>
      <c r="E327" s="887">
        <f>VLOOKUP(B327,[1]TQT_MASTER!B:O,13,0)</f>
        <v>44816</v>
      </c>
      <c r="F327" s="834" t="str">
        <f>VLOOKUP(B327,[1]TQT_MASTER!B:O,4,0)</f>
        <v>Engineer, CMMS Data Quality Governance</v>
      </c>
      <c r="G327" s="834" t="str">
        <f>VLOOKUP(B327,[1]TQT_MASTER!B:O,3,0)</f>
        <v>Engineer</v>
      </c>
      <c r="H327" s="834">
        <f>VLOOKUP(B327,[1]TQT_MASTER!B:O,6,0)</f>
        <v>12713</v>
      </c>
      <c r="I327" s="834" t="str">
        <f>VLOOKUP(B327,[1]TQT_MASTER!B:O,5,0)</f>
        <v>Ahmed Mohamed Abdulla ALWahedi</v>
      </c>
      <c r="J327" s="834" t="str">
        <f>VLOOKUP(B327,[1]TQT_MASTER!B:O,7,0)</f>
        <v>TQT - Asset Management</v>
      </c>
      <c r="K327" s="834" t="str">
        <f>VLOOKUP(B327,[1]TQT_MASTER!B:O,8,0)</f>
        <v>TQT - Chief Operating Office</v>
      </c>
      <c r="L327" s="834" t="str">
        <f>VLOOKUP(B327,[1]TQT_MASTER!B:O,9,0)</f>
        <v>Asset Management - COO</v>
      </c>
      <c r="M327" s="834" t="str">
        <f>VLOOKUP(B327,[1]TQT_MASTER!B:O,10,0)</f>
        <v>TRANSCO - Asset Information - COO</v>
      </c>
      <c r="N327" s="835">
        <f>VLOOKUP(B327,[1]TQT_MASTER!B:O,11,0)</f>
        <v>26032</v>
      </c>
      <c r="O327" s="833">
        <f>VLOOKUP(B327,[1]TQT_MASTER!B:O,14,0)</f>
        <v>46578</v>
      </c>
      <c r="P327" s="842" t="s">
        <v>620</v>
      </c>
      <c r="Q327" s="834" t="s">
        <v>846</v>
      </c>
      <c r="R327" s="842"/>
      <c r="S327" s="842"/>
      <c r="T327" s="839" t="s">
        <v>304</v>
      </c>
      <c r="U327" s="842" t="s">
        <v>333</v>
      </c>
      <c r="V327" s="836">
        <v>44816</v>
      </c>
      <c r="W327" s="836">
        <v>45170</v>
      </c>
      <c r="X327" s="836">
        <v>46265</v>
      </c>
      <c r="Y327" s="882">
        <v>3.0027397260273974</v>
      </c>
      <c r="Z327" s="838">
        <f t="shared" ca="1" si="15"/>
        <v>55</v>
      </c>
      <c r="AA327" s="839" t="s">
        <v>600</v>
      </c>
      <c r="AB327" s="883">
        <v>26638.5</v>
      </c>
      <c r="AC327" s="841">
        <v>46419</v>
      </c>
      <c r="AD327" s="842" t="s">
        <v>777</v>
      </c>
      <c r="AE327" s="843" t="str">
        <f ca="1">IF(OR(Z327="",NOT(ISNUMBER(Z327))),"",LOOKUP(Z327,{0,16,21,26,31,36,41,46,51,56,60,66},{"[0-15]","[16-20]","[21-25]","[26-30]","[31-35]","[36-40]","[41-45]","[46-50]","[51-55]","[56-59]","[60-65]","[66-99]"}))</f>
        <v>[51-55]</v>
      </c>
      <c r="AF327" s="839" t="str">
        <f t="shared" si="16"/>
        <v>3+ years</v>
      </c>
      <c r="AG327" s="839" t="str">
        <f t="shared" ca="1" si="17"/>
        <v>Over 90 Days</v>
      </c>
    </row>
    <row r="328" spans="1:33" ht="16.5" thickTop="1" thickBot="1" x14ac:dyDescent="0.3">
      <c r="A328" s="839">
        <v>14</v>
      </c>
      <c r="B328" s="830" t="s">
        <v>541</v>
      </c>
      <c r="C328" s="839" t="s">
        <v>350</v>
      </c>
      <c r="D328" s="880"/>
      <c r="E328" s="887">
        <f>VLOOKUP(B328,[1]TQT_MASTER!B:O,13,0)</f>
        <v>44809</v>
      </c>
      <c r="F328" s="834" t="str">
        <f>VLOOKUP(B328,[1]TQT_MASTER!B:O,4,0)</f>
        <v>Associate, Graphic Design</v>
      </c>
      <c r="G328" s="834" t="str">
        <f>VLOOKUP(B328,[1]TQT_MASTER!B:O,3,0)</f>
        <v>Associate</v>
      </c>
      <c r="H328" s="834" t="e">
        <f>VLOOKUP(B328,[1]TQT_MASTER!B:O,6,0)</f>
        <v>#REF!</v>
      </c>
      <c r="I328" s="834" t="str">
        <f>VLOOKUP(B328,[1]TQT_MASTER!B:O,5,0)</f>
        <v>Hessa Alemadi</v>
      </c>
      <c r="J328" s="834" t="str">
        <f>VLOOKUP(B328,[1]TQT_MASTER!B:O,7,0)</f>
        <v>TQT - External Communications</v>
      </c>
      <c r="K328" s="834" t="str">
        <f>VLOOKUP(B328,[1]TQT_MASTER!B:O,8,0)</f>
        <v>TQT - Chief Corporate Services Office</v>
      </c>
      <c r="L328" s="834" t="str">
        <f>VLOOKUP(B328,[1]TQT_MASTER!B:O,9,0)</f>
        <v>Human Resources - HRD</v>
      </c>
      <c r="M328" s="834" t="str">
        <f>VLOOKUP(B328,[1]TQT_MASTER!B:O,10,0)</f>
        <v>TRANSCO - External Communications - HRD</v>
      </c>
      <c r="N328" s="835">
        <f>VLOOKUP(B328,[1]TQT_MASTER!B:O,11,0)</f>
        <v>32200</v>
      </c>
      <c r="O328" s="833">
        <f>VLOOKUP(B328,[1]TQT_MASTER!B:O,14,0)</f>
        <v>46269</v>
      </c>
      <c r="P328" s="842" t="s">
        <v>611</v>
      </c>
      <c r="Q328" s="834" t="s">
        <v>846</v>
      </c>
      <c r="R328" s="842" t="s">
        <v>612</v>
      </c>
      <c r="S328" s="842"/>
      <c r="T328" s="839" t="s">
        <v>304</v>
      </c>
      <c r="U328" s="842" t="s">
        <v>333</v>
      </c>
      <c r="V328" s="836">
        <v>44809</v>
      </c>
      <c r="W328" s="836">
        <v>45170</v>
      </c>
      <c r="X328" s="836">
        <v>46265</v>
      </c>
      <c r="Y328" s="882">
        <v>3.0027397260273974</v>
      </c>
      <c r="Z328" s="838">
        <f t="shared" ca="1" si="15"/>
        <v>38</v>
      </c>
      <c r="AA328" s="839" t="s">
        <v>600</v>
      </c>
      <c r="AB328" s="883">
        <v>26638.5</v>
      </c>
      <c r="AC328" s="841">
        <v>46419</v>
      </c>
      <c r="AD328" s="842" t="s">
        <v>777</v>
      </c>
      <c r="AE328" s="843" t="str">
        <f ca="1">IF(OR(Z328="",NOT(ISNUMBER(Z328))),"",LOOKUP(Z328,{0,16,21,26,31,36,41,46,51,56,60,66},{"[0-15]","[16-20]","[21-25]","[26-30]","[31-35]","[36-40]","[41-45]","[46-50]","[51-55]","[56-59]","[60-65]","[66-99]"}))</f>
        <v>[36-40]</v>
      </c>
      <c r="AF328" s="839" t="str">
        <f t="shared" si="16"/>
        <v>3+ years</v>
      </c>
      <c r="AG328" s="839" t="str">
        <f t="shared" ca="1" si="17"/>
        <v>Expired</v>
      </c>
    </row>
    <row r="329" spans="1:33" ht="16.5" thickTop="1" thickBot="1" x14ac:dyDescent="0.3">
      <c r="A329" s="839">
        <v>15</v>
      </c>
      <c r="B329" s="830" t="s">
        <v>533</v>
      </c>
      <c r="C329" s="839" t="s">
        <v>353</v>
      </c>
      <c r="D329" s="880"/>
      <c r="E329" s="887">
        <f>VLOOKUP(B329,[1]TQT_MASTER!B:O,13,0)</f>
        <v>44830</v>
      </c>
      <c r="F329" s="834" t="str">
        <f>VLOOKUP(B329,[1]TQT_MASTER!B:O,4,0)</f>
        <v>Associate, General Ledger Accounting</v>
      </c>
      <c r="G329" s="834" t="str">
        <f>VLOOKUP(B329,[1]TQT_MASTER!B:O,3,0)</f>
        <v>Associate</v>
      </c>
      <c r="H329" s="834">
        <f>VLOOKUP(B329,[1]TQT_MASTER!B:O,6,0)</f>
        <v>12959</v>
      </c>
      <c r="I329" s="834" t="str">
        <f>VLOOKUP(B329,[1]TQT_MASTER!B:O,5,0)</f>
        <v>Jasmine Kooner</v>
      </c>
      <c r="J329" s="834" t="str">
        <f>VLOOKUP(B329,[1]TQT_MASTER!B:O,7,0)</f>
        <v>TQT - Financial Control</v>
      </c>
      <c r="K329" s="834" t="str">
        <f>VLOOKUP(B329,[1]TQT_MASTER!B:O,8,0)</f>
        <v>TQT - Chief Financial Office</v>
      </c>
      <c r="L329" s="834" t="str">
        <f>VLOOKUP(B329,[1]TQT_MASTER!B:O,9,0)</f>
        <v>Finance - FIN</v>
      </c>
      <c r="M329" s="834" t="str">
        <f>VLOOKUP(B329,[1]TQT_MASTER!B:O,10,0)</f>
        <v>TRANSCO - Financial Controlling - FIN</v>
      </c>
      <c r="N329" s="835">
        <f>VLOOKUP(B329,[1]TQT_MASTER!B:O,11,0)</f>
        <v>31575</v>
      </c>
      <c r="O329" s="833">
        <f>VLOOKUP(B329,[1]TQT_MASTER!B:O,14,0)</f>
        <v>46471</v>
      </c>
      <c r="P329" s="842" t="s">
        <v>620</v>
      </c>
      <c r="Q329" s="834" t="s">
        <v>846</v>
      </c>
      <c r="R329" s="842"/>
      <c r="S329" s="842"/>
      <c r="T329" s="839" t="s">
        <v>304</v>
      </c>
      <c r="U329" s="842" t="s">
        <v>356</v>
      </c>
      <c r="V329" s="836">
        <v>44831</v>
      </c>
      <c r="W329" s="836">
        <v>45170</v>
      </c>
      <c r="X329" s="836">
        <v>46265</v>
      </c>
      <c r="Y329" s="882">
        <v>3.0027397260273974</v>
      </c>
      <c r="Z329" s="838">
        <f t="shared" ca="1" si="15"/>
        <v>40</v>
      </c>
      <c r="AA329" s="839" t="s">
        <v>600</v>
      </c>
      <c r="AB329" s="883">
        <v>26638.5</v>
      </c>
      <c r="AC329" s="841">
        <v>46419</v>
      </c>
      <c r="AD329" s="842" t="s">
        <v>777</v>
      </c>
      <c r="AE329" s="843" t="str">
        <f ca="1">IF(OR(Z329="",NOT(ISNUMBER(Z329))),"",LOOKUP(Z329,{0,16,21,26,31,36,41,46,51,56,60,66},{"[0-15]","[16-20]","[21-25]","[26-30]","[31-35]","[36-40]","[41-45]","[46-50]","[51-55]","[56-59]","[60-65]","[66-99]"}))</f>
        <v>[36-40]</v>
      </c>
      <c r="AF329" s="839" t="str">
        <f t="shared" si="16"/>
        <v>3+ years</v>
      </c>
      <c r="AG329" s="839" t="str">
        <f t="shared" ca="1" si="17"/>
        <v>Over 90 Days</v>
      </c>
    </row>
    <row r="330" spans="1:33" ht="16.5" thickTop="1" thickBot="1" x14ac:dyDescent="0.3">
      <c r="A330" s="839">
        <v>16</v>
      </c>
      <c r="B330" s="830" t="s">
        <v>532</v>
      </c>
      <c r="C330" s="839" t="s">
        <v>357</v>
      </c>
      <c r="D330" s="880"/>
      <c r="E330" s="887">
        <f>VLOOKUP(B330,[1]TQT_MASTER!B:O,13,0)</f>
        <v>44970</v>
      </c>
      <c r="F330" s="834" t="str">
        <f>VLOOKUP(B330,[1]TQT_MASTER!B:O,4,0)</f>
        <v>Associate, Talent Acquisition</v>
      </c>
      <c r="G330" s="834" t="str">
        <f>VLOOKUP(B330,[1]TQT_MASTER!B:O,3,0)</f>
        <v>Associate</v>
      </c>
      <c r="H330" s="834">
        <f>VLOOKUP(B330,[1]TQT_MASTER!B:O,6,0)</f>
        <v>15131</v>
      </c>
      <c r="I330" s="834" t="str">
        <f>VLOOKUP(B330,[1]TQT_MASTER!B:O,5,0)</f>
        <v>Abdulrahman Mohammed R AlMane</v>
      </c>
      <c r="J330" s="834" t="str">
        <f>VLOOKUP(B330,[1]TQT_MASTER!B:O,7,0)</f>
        <v>TQT - HR Operations</v>
      </c>
      <c r="K330" s="834" t="str">
        <f>VLOOKUP(B330,[1]TQT_MASTER!B:O,8,0)</f>
        <v>TQT - Chief Corporate Services Office</v>
      </c>
      <c r="L330" s="834" t="str">
        <f>VLOOKUP(B330,[1]TQT_MASTER!B:O,9,0)</f>
        <v>Human Resources - HRD</v>
      </c>
      <c r="M330" s="834" t="str">
        <f>VLOOKUP(B330,[1]TQT_MASTER!B:O,10,0)</f>
        <v>TRANSCO - Talent Acquisition - HRD</v>
      </c>
      <c r="N330" s="835">
        <f>VLOOKUP(B330,[1]TQT_MASTER!B:O,11,0)</f>
        <v>31644</v>
      </c>
      <c r="O330" s="833">
        <f>VLOOKUP(B330,[1]TQT_MASTER!B:O,14,0)</f>
        <v>46429</v>
      </c>
      <c r="P330" s="842" t="s">
        <v>620</v>
      </c>
      <c r="Q330" s="834" t="s">
        <v>846</v>
      </c>
      <c r="R330" s="842"/>
      <c r="S330" s="842"/>
      <c r="T330" s="839" t="s">
        <v>304</v>
      </c>
      <c r="U330" s="842" t="s">
        <v>333</v>
      </c>
      <c r="V330" s="836">
        <v>44970</v>
      </c>
      <c r="W330" s="836">
        <v>45170</v>
      </c>
      <c r="X330" s="836">
        <v>46265</v>
      </c>
      <c r="Y330" s="882">
        <v>3.0027397260273974</v>
      </c>
      <c r="Z330" s="838">
        <f t="shared" ca="1" si="15"/>
        <v>40</v>
      </c>
      <c r="AA330" s="839" t="s">
        <v>600</v>
      </c>
      <c r="AB330" s="883">
        <v>21388.5</v>
      </c>
      <c r="AC330" s="841">
        <v>46419</v>
      </c>
      <c r="AD330" s="842" t="s">
        <v>777</v>
      </c>
      <c r="AE330" s="843" t="str">
        <f ca="1">IF(OR(Z330="",NOT(ISNUMBER(Z330))),"",LOOKUP(Z330,{0,16,21,26,31,36,41,46,51,56,60,66},{"[0-15]","[16-20]","[21-25]","[26-30]","[31-35]","[36-40]","[41-45]","[46-50]","[51-55]","[56-59]","[60-65]","[66-99]"}))</f>
        <v>[36-40]</v>
      </c>
      <c r="AF330" s="839" t="str">
        <f t="shared" si="16"/>
        <v>3+ years</v>
      </c>
      <c r="AG330" s="839" t="str">
        <f t="shared" ca="1" si="17"/>
        <v>Over 90 Days</v>
      </c>
    </row>
    <row r="331" spans="1:33" ht="16.5" thickTop="1" thickBot="1" x14ac:dyDescent="0.3">
      <c r="A331" s="839">
        <v>17</v>
      </c>
      <c r="B331" s="830" t="s">
        <v>540</v>
      </c>
      <c r="C331" s="839" t="s">
        <v>360</v>
      </c>
      <c r="D331" s="880"/>
      <c r="E331" s="887">
        <f>VLOOKUP(B331,[1]TQT_MASTER!B:O,13,0)</f>
        <v>45152</v>
      </c>
      <c r="F331" s="834" t="str">
        <f>VLOOKUP(B331,[1]TQT_MASTER!B:O,4,0)</f>
        <v>Executive Assistant, Corporate Services Office</v>
      </c>
      <c r="G331" s="834" t="str">
        <f>VLOOKUP(B331,[1]TQT_MASTER!B:O,3,0)</f>
        <v>Assistant</v>
      </c>
      <c r="H331" s="834">
        <f>VLOOKUP(B331,[1]TQT_MASTER!B:O,6,0)</f>
        <v>12780</v>
      </c>
      <c r="I331" s="834" t="str">
        <f>VLOOKUP(B331,[1]TQT_MASTER!B:O,5,0)</f>
        <v>Bader Ahmed Mohamed Saqer Al Hammadi</v>
      </c>
      <c r="J331" s="834" t="str">
        <f>VLOOKUP(B331,[1]TQT_MASTER!B:O,7,0)</f>
        <v>TQT - Chief Corporate Services Office</v>
      </c>
      <c r="K331" s="834" t="str">
        <f>VLOOKUP(B331,[1]TQT_MASTER!B:O,8,0)</f>
        <v>TQT - Chief Corporate Services Office</v>
      </c>
      <c r="L331" s="834" t="str">
        <f>VLOOKUP(B331,[1]TQT_MASTER!B:O,9,0)</f>
        <v>Human Resources - HRD</v>
      </c>
      <c r="M331" s="834" t="str">
        <f>VLOOKUP(B331,[1]TQT_MASTER!B:O,10,0)</f>
        <v>TRANSCO - Human Resources - HRD</v>
      </c>
      <c r="N331" s="835">
        <f>VLOOKUP(B331,[1]TQT_MASTER!B:O,11,0)</f>
        <v>29611</v>
      </c>
      <c r="O331" s="833">
        <f>VLOOKUP(B331,[1]TQT_MASTER!B:O,14,0)</f>
        <v>46248</v>
      </c>
      <c r="P331" s="842" t="s">
        <v>620</v>
      </c>
      <c r="Q331" s="834" t="s">
        <v>846</v>
      </c>
      <c r="R331" s="842"/>
      <c r="S331" s="842"/>
      <c r="T331" s="839" t="s">
        <v>304</v>
      </c>
      <c r="U331" s="842" t="s">
        <v>305</v>
      </c>
      <c r="V331" s="836">
        <v>45152</v>
      </c>
      <c r="W331" s="836">
        <v>45170</v>
      </c>
      <c r="X331" s="836">
        <v>46265</v>
      </c>
      <c r="Y331" s="882">
        <v>3.0027397260273974</v>
      </c>
      <c r="Z331" s="838">
        <f t="shared" ca="1" si="15"/>
        <v>45</v>
      </c>
      <c r="AA331" s="839" t="s">
        <v>600</v>
      </c>
      <c r="AB331" s="883">
        <v>29138.5</v>
      </c>
      <c r="AC331" s="841">
        <v>46419</v>
      </c>
      <c r="AD331" s="842" t="s">
        <v>777</v>
      </c>
      <c r="AE331" s="843" t="str">
        <f ca="1">IF(OR(Z331="",NOT(ISNUMBER(Z331))),"",LOOKUP(Z331,{0,16,21,26,31,36,41,46,51,56,60,66},{"[0-15]","[16-20]","[21-25]","[26-30]","[31-35]","[36-40]","[41-45]","[46-50]","[51-55]","[56-59]","[60-65]","[66-99]"}))</f>
        <v>[41-45]</v>
      </c>
      <c r="AF331" s="839" t="str">
        <f t="shared" si="16"/>
        <v>3+ years</v>
      </c>
      <c r="AG331" s="839" t="str">
        <f t="shared" ca="1" si="17"/>
        <v>Expired</v>
      </c>
    </row>
    <row r="332" spans="1:33" ht="16.5" thickTop="1" thickBot="1" x14ac:dyDescent="0.3">
      <c r="A332" s="839">
        <v>18</v>
      </c>
      <c r="B332" s="830" t="s">
        <v>543</v>
      </c>
      <c r="C332" s="839" t="s">
        <v>363</v>
      </c>
      <c r="D332" s="880"/>
      <c r="E332" s="887">
        <f>VLOOKUP(B332,[1]TQT_MASTER!B:O,13,0)</f>
        <v>45236</v>
      </c>
      <c r="F332" s="834" t="str">
        <f>VLOOKUP(B332,[1]TQT_MASTER!B:O,4,0)</f>
        <v>Associate, Talent Acquisition</v>
      </c>
      <c r="G332" s="834" t="str">
        <f>VLOOKUP(B332,[1]TQT_MASTER!B:O,3,0)</f>
        <v>Associate</v>
      </c>
      <c r="H332" s="834">
        <f>VLOOKUP(B332,[1]TQT_MASTER!B:O,6,0)</f>
        <v>15131</v>
      </c>
      <c r="I332" s="834" t="str">
        <f>VLOOKUP(B332,[1]TQT_MASTER!B:O,5,0)</f>
        <v>Abdulrahman Mohammed R AlMane</v>
      </c>
      <c r="J332" s="834" t="str">
        <f>VLOOKUP(B332,[1]TQT_MASTER!B:O,7,0)</f>
        <v>TQT - HR Operations</v>
      </c>
      <c r="K332" s="834" t="str">
        <f>VLOOKUP(B332,[1]TQT_MASTER!B:O,8,0)</f>
        <v>TQT - Chief Corporate Services Office</v>
      </c>
      <c r="L332" s="834" t="str">
        <f>VLOOKUP(B332,[1]TQT_MASTER!B:O,9,0)</f>
        <v>Human Resources - HRD</v>
      </c>
      <c r="M332" s="834" t="str">
        <f>VLOOKUP(B332,[1]TQT_MASTER!B:O,10,0)</f>
        <v>TRANSCO - Talent Acquisition - HRD</v>
      </c>
      <c r="N332" s="835">
        <f>VLOOKUP(B332,[1]TQT_MASTER!B:O,11,0)</f>
        <v>32450</v>
      </c>
      <c r="O332" s="833">
        <f>VLOOKUP(B332,[1]TQT_MASTER!B:O,14,0)</f>
        <v>46331</v>
      </c>
      <c r="P332" s="842" t="s">
        <v>611</v>
      </c>
      <c r="Q332" s="834" t="s">
        <v>846</v>
      </c>
      <c r="R332" s="842" t="s">
        <v>612</v>
      </c>
      <c r="S332" s="842" t="s">
        <v>616</v>
      </c>
      <c r="T332" s="839" t="s">
        <v>304</v>
      </c>
      <c r="U332" s="842" t="s">
        <v>333</v>
      </c>
      <c r="V332" s="836">
        <v>45236</v>
      </c>
      <c r="W332" s="836">
        <v>45236</v>
      </c>
      <c r="X332" s="836">
        <v>46265</v>
      </c>
      <c r="Y332" s="882">
        <v>2.8219178082191783</v>
      </c>
      <c r="Z332" s="838">
        <f t="shared" ca="1" si="15"/>
        <v>37</v>
      </c>
      <c r="AA332" s="839" t="s">
        <v>600</v>
      </c>
      <c r="AB332" s="883">
        <v>25063.5</v>
      </c>
      <c r="AC332" s="841">
        <v>46419</v>
      </c>
      <c r="AD332" s="842" t="s">
        <v>777</v>
      </c>
      <c r="AE332" s="843" t="str">
        <f ca="1">IF(OR(Z332="",NOT(ISNUMBER(Z332))),"",LOOKUP(Z332,{0,16,21,26,31,36,41,46,51,56,60,66},{"[0-15]","[16-20]","[21-25]","[26-30]","[31-35]","[36-40]","[41-45]","[46-50]","[51-55]","[56-59]","[60-65]","[66-99]"}))</f>
        <v>[36-40]</v>
      </c>
      <c r="AF332" s="839" t="str">
        <f t="shared" si="16"/>
        <v>2-3 years</v>
      </c>
      <c r="AG332" s="839" t="str">
        <f t="shared" ca="1" si="17"/>
        <v>Within 60 Days</v>
      </c>
    </row>
    <row r="333" spans="1:33" ht="16.5" thickTop="1" thickBot="1" x14ac:dyDescent="0.3">
      <c r="A333" s="839">
        <v>19</v>
      </c>
      <c r="B333" s="830" t="s">
        <v>534</v>
      </c>
      <c r="C333" s="839" t="s">
        <v>365</v>
      </c>
      <c r="D333" s="880"/>
      <c r="E333" s="887">
        <f>VLOOKUP(B333,[1]TQT_MASTER!B:O,13,0)</f>
        <v>45411</v>
      </c>
      <c r="F333" s="834" t="str">
        <f>VLOOKUP(B333,[1]TQT_MASTER!B:O,4,0)</f>
        <v>Lead, Projects</v>
      </c>
      <c r="G333" s="834" t="str">
        <f>VLOOKUP(B333,[1]TQT_MASTER!B:O,3,0)</f>
        <v>Lead</v>
      </c>
      <c r="H333" s="834">
        <f>VLOOKUP(B333,[1]TQT_MASTER!B:O,6,0)</f>
        <v>11743</v>
      </c>
      <c r="I333" s="834" t="str">
        <f>VLOOKUP(B333,[1]TQT_MASTER!B:O,5,0)</f>
        <v>MARYAM ABDULLAH EBRAHIM ALGAZ ALALI</v>
      </c>
      <c r="J333" s="834" t="str">
        <f>VLOOKUP(B333,[1]TQT_MASTER!B:O,7,0)</f>
        <v>TQT - Asset Management</v>
      </c>
      <c r="K333" s="834" t="str">
        <f>VLOOKUP(B333,[1]TQT_MASTER!B:O,8,0)</f>
        <v>TQT - Chief Operating Office</v>
      </c>
      <c r="L333" s="834" t="str">
        <f>VLOOKUP(B333,[1]TQT_MASTER!B:O,9,0)</f>
        <v>Asset Management - COO</v>
      </c>
      <c r="M333" s="834" t="str">
        <f>VLOOKUP(B333,[1]TQT_MASTER!B:O,10,0)</f>
        <v>TRANSCO - Asset Management Services - COO</v>
      </c>
      <c r="N333" s="835">
        <f>VLOOKUP(B333,[1]TQT_MASTER!B:O,11,0)</f>
        <v>24421</v>
      </c>
      <c r="O333" s="833">
        <f>VLOOKUP(B333,[1]TQT_MASTER!B:O,14,0)</f>
        <v>46323</v>
      </c>
      <c r="P333" s="842" t="s">
        <v>611</v>
      </c>
      <c r="Q333" s="834" t="s">
        <v>846</v>
      </c>
      <c r="R333" s="842" t="s">
        <v>612</v>
      </c>
      <c r="S333" s="842"/>
      <c r="T333" s="839" t="s">
        <v>304</v>
      </c>
      <c r="U333" s="842" t="s">
        <v>368</v>
      </c>
      <c r="V333" s="836">
        <v>45411</v>
      </c>
      <c r="W333" s="836">
        <v>45411</v>
      </c>
      <c r="X333" s="836">
        <v>46265</v>
      </c>
      <c r="Y333" s="882">
        <v>2.3424657534246576</v>
      </c>
      <c r="Z333" s="838">
        <f t="shared" ca="1" si="15"/>
        <v>59</v>
      </c>
      <c r="AA333" s="839" t="s">
        <v>600</v>
      </c>
      <c r="AB333" s="883">
        <v>68638.5</v>
      </c>
      <c r="AC333" s="841">
        <v>46419</v>
      </c>
      <c r="AD333" s="842" t="s">
        <v>777</v>
      </c>
      <c r="AE333" s="843" t="str">
        <f ca="1">IF(OR(Z333="",NOT(ISNUMBER(Z333))),"",LOOKUP(Z333,{0,16,21,26,31,36,41,46,51,56,60,66},{"[0-15]","[16-20]","[21-25]","[26-30]","[31-35]","[36-40]","[41-45]","[46-50]","[51-55]","[56-59]","[60-65]","[66-99]"}))</f>
        <v>[56-59]</v>
      </c>
      <c r="AF333" s="839" t="str">
        <f t="shared" si="16"/>
        <v>2-3 years</v>
      </c>
      <c r="AG333" s="839" t="str">
        <f t="shared" ca="1" si="17"/>
        <v>Within 60 Days</v>
      </c>
    </row>
    <row r="334" spans="1:33" ht="16.5" thickTop="1" thickBot="1" x14ac:dyDescent="0.3">
      <c r="A334" s="839">
        <v>20</v>
      </c>
      <c r="B334" s="830" t="s">
        <v>535</v>
      </c>
      <c r="C334" s="839" t="s">
        <v>369</v>
      </c>
      <c r="D334" s="880"/>
      <c r="E334" s="887">
        <f>VLOOKUP(B334,[1]TQT_MASTER!B:O,13,0)</f>
        <v>45446</v>
      </c>
      <c r="F334" s="834" t="str">
        <f>VLOOKUP(B334,[1]TQT_MASTER!B:O,4,0)</f>
        <v>Business Partner, Talent Acquisition</v>
      </c>
      <c r="G334" s="834" t="str">
        <f>VLOOKUP(B334,[1]TQT_MASTER!B:O,3,0)</f>
        <v>Business Partner</v>
      </c>
      <c r="H334" s="834">
        <f>VLOOKUP(B334,[1]TQT_MASTER!B:O,6,0)</f>
        <v>15131</v>
      </c>
      <c r="I334" s="834" t="str">
        <f>VLOOKUP(B334,[1]TQT_MASTER!B:O,5,0)</f>
        <v>Abdulrahman Mohammed R AlMane</v>
      </c>
      <c r="J334" s="834" t="str">
        <f>VLOOKUP(B334,[1]TQT_MASTER!B:O,7,0)</f>
        <v>TQT - HR Operations</v>
      </c>
      <c r="K334" s="834" t="str">
        <f>VLOOKUP(B334,[1]TQT_MASTER!B:O,8,0)</f>
        <v>TQT - Chief Corporate Services Office</v>
      </c>
      <c r="L334" s="834" t="str">
        <f>VLOOKUP(B334,[1]TQT_MASTER!B:O,9,0)</f>
        <v>Human Resources - HRD</v>
      </c>
      <c r="M334" s="834" t="str">
        <f>VLOOKUP(B334,[1]TQT_MASTER!B:O,10,0)</f>
        <v>TRANSCO - Talent Acquisition - HRD</v>
      </c>
      <c r="N334" s="835">
        <f>VLOOKUP(B334,[1]TQT_MASTER!B:O,11,0)</f>
        <v>32081</v>
      </c>
      <c r="O334" s="833">
        <f>VLOOKUP(B334,[1]TQT_MASTER!B:O,14,0)</f>
        <v>46549</v>
      </c>
      <c r="P334" s="842" t="s">
        <v>611</v>
      </c>
      <c r="Q334" s="834" t="s">
        <v>846</v>
      </c>
      <c r="R334" s="842"/>
      <c r="S334" s="842" t="s">
        <v>621</v>
      </c>
      <c r="T334" s="839" t="s">
        <v>304</v>
      </c>
      <c r="U334" s="842" t="s">
        <v>333</v>
      </c>
      <c r="V334" s="836">
        <v>45454</v>
      </c>
      <c r="W334" s="836">
        <v>45454</v>
      </c>
      <c r="X334" s="836">
        <v>46265</v>
      </c>
      <c r="Y334" s="882">
        <v>2.2246575342465755</v>
      </c>
      <c r="Z334" s="838">
        <f t="shared" ca="1" si="15"/>
        <v>38</v>
      </c>
      <c r="AA334" s="839" t="s">
        <v>600</v>
      </c>
      <c r="AB334" s="883">
        <v>35038.5</v>
      </c>
      <c r="AC334" s="841">
        <v>46419</v>
      </c>
      <c r="AD334" s="842" t="s">
        <v>777</v>
      </c>
      <c r="AE334" s="843" t="str">
        <f ca="1">IF(OR(Z334="",NOT(ISNUMBER(Z334))),"",LOOKUP(Z334,{0,16,21,26,31,36,41,46,51,56,60,66},{"[0-15]","[16-20]","[21-25]","[26-30]","[31-35]","[36-40]","[41-45]","[46-50]","[51-55]","[56-59]","[60-65]","[66-99]"}))</f>
        <v>[36-40]</v>
      </c>
      <c r="AF334" s="839" t="str">
        <f t="shared" si="16"/>
        <v>2-3 years</v>
      </c>
      <c r="AG334" s="839" t="str">
        <f t="shared" ca="1" si="17"/>
        <v>Over 90 Days</v>
      </c>
    </row>
    <row r="335" spans="1:33" ht="16.5" thickTop="1" thickBot="1" x14ac:dyDescent="0.3">
      <c r="A335" s="839">
        <v>21</v>
      </c>
      <c r="B335" s="830" t="s">
        <v>542</v>
      </c>
      <c r="C335" s="839" t="s">
        <v>372</v>
      </c>
      <c r="D335" s="880"/>
      <c r="E335" s="887">
        <f>VLOOKUP(B335,[1]TQT_MASTER!B:O,13,0)</f>
        <v>45600</v>
      </c>
      <c r="F335" s="834" t="str">
        <f>VLOOKUP(B335,[1]TQT_MASTER!B:O,4,0)</f>
        <v>Lead, Procurement</v>
      </c>
      <c r="G335" s="834" t="str">
        <f>VLOOKUP(B335,[1]TQT_MASTER!B:O,3,0)</f>
        <v>Lead</v>
      </c>
      <c r="H335" s="834">
        <f>VLOOKUP(B335,[1]TQT_MASTER!B:O,6,0)</f>
        <v>12623</v>
      </c>
      <c r="I335" s="834" t="str">
        <f>VLOOKUP(B335,[1]TQT_MASTER!B:O,5,0)</f>
        <v>Alia Al Kaabi</v>
      </c>
      <c r="J335" s="834" t="str">
        <f>VLOOKUP(B335,[1]TQT_MASTER!B:O,7,0)</f>
        <v>TQT - Supply Chain</v>
      </c>
      <c r="K335" s="834" t="str">
        <f>VLOOKUP(B335,[1]TQT_MASTER!B:O,8,0)</f>
        <v>TQT - Chief Financial Office</v>
      </c>
      <c r="L335" s="834" t="str">
        <f>VLOOKUP(B335,[1]TQT_MASTER!B:O,9,0)</f>
        <v>Supply Chain - PSS</v>
      </c>
      <c r="M335" s="834" t="e">
        <f>VLOOKUP(B335,[1]TQT_MASTER!B:O,10,0)</f>
        <v>#REF!</v>
      </c>
      <c r="N335" s="835">
        <f>VLOOKUP(B335,[1]TQT_MASTER!B:O,11,0)</f>
        <v>22302</v>
      </c>
      <c r="O335" s="833">
        <f>VLOOKUP(B335,[1]TQT_MASTER!B:O,14,0)</f>
        <v>46329</v>
      </c>
      <c r="P335" s="842" t="s">
        <v>620</v>
      </c>
      <c r="Q335" s="834" t="s">
        <v>846</v>
      </c>
      <c r="R335" s="842"/>
      <c r="S335" s="842"/>
      <c r="T335" s="839" t="s">
        <v>304</v>
      </c>
      <c r="U335" s="842" t="s">
        <v>333</v>
      </c>
      <c r="V335" s="836">
        <v>45600</v>
      </c>
      <c r="W335" s="836">
        <v>45600</v>
      </c>
      <c r="X335" s="836">
        <v>46265</v>
      </c>
      <c r="Y335" s="882">
        <v>1.8246575342465754</v>
      </c>
      <c r="Z335" s="838">
        <f t="shared" ca="1" si="15"/>
        <v>65</v>
      </c>
      <c r="AA335" s="839" t="s">
        <v>600</v>
      </c>
      <c r="AB335" s="883">
        <v>44488.5</v>
      </c>
      <c r="AC335" s="841">
        <v>46419</v>
      </c>
      <c r="AD335" s="842" t="s">
        <v>777</v>
      </c>
      <c r="AE335" s="843" t="str">
        <f ca="1">IF(OR(Z335="",NOT(ISNUMBER(Z335))),"",LOOKUP(Z335,{0,16,21,26,31,36,41,46,51,56,60,66},{"[0-15]","[16-20]","[21-25]","[26-30]","[31-35]","[36-40]","[41-45]","[46-50]","[51-55]","[56-59]","[60-65]","[66-99]"}))</f>
        <v>[60-65]</v>
      </c>
      <c r="AF335" s="839" t="str">
        <f t="shared" si="16"/>
        <v>1-2 years</v>
      </c>
      <c r="AG335" s="839" t="str">
        <f t="shared" ca="1" si="17"/>
        <v>Within 60 Days</v>
      </c>
    </row>
    <row r="336" spans="1:33" ht="16.5" thickTop="1" thickBot="1" x14ac:dyDescent="0.3">
      <c r="A336" s="839">
        <v>22</v>
      </c>
      <c r="B336" s="830">
        <v>200088</v>
      </c>
      <c r="C336" s="839" t="s">
        <v>378</v>
      </c>
      <c r="D336" s="880"/>
      <c r="E336" s="887">
        <f>VLOOKUP(B336,[1]TQT_MASTER!B:O,13,0)</f>
        <v>45677</v>
      </c>
      <c r="F336" s="834" t="str">
        <f>VLOOKUP(B336,[1]TQT_MASTER!B:O,4,0)</f>
        <v>Advisor, Water Asset</v>
      </c>
      <c r="G336" s="834" t="str">
        <f>VLOOKUP(B336,[1]TQT_MASTER!B:O,3,0)</f>
        <v>Advisor</v>
      </c>
      <c r="H336" s="834">
        <f>VLOOKUP(B336,[1]TQT_MASTER!B:O,6,0)</f>
        <v>12013</v>
      </c>
      <c r="I336" s="834" t="str">
        <f>VLOOKUP(B336,[1]TQT_MASTER!B:O,5,0)</f>
        <v>ABDULLA MOHAMMED AL NUAIMI</v>
      </c>
      <c r="J336" s="834" t="str">
        <f>VLOOKUP(B336,[1]TQT_MASTER!B:O,7,0)</f>
        <v>TQT - Asset Management</v>
      </c>
      <c r="K336" s="834" t="str">
        <f>VLOOKUP(B336,[1]TQT_MASTER!B:O,8,0)</f>
        <v>TQT - Chief Operating Office</v>
      </c>
      <c r="L336" s="834" t="str">
        <f>VLOOKUP(B336,[1]TQT_MASTER!B:O,9,0)</f>
        <v>Asset Management - COO</v>
      </c>
      <c r="M336" s="834" t="str">
        <f>VLOOKUP(B336,[1]TQT_MASTER!B:O,10,0)</f>
        <v>TRANSCO - Water Assets</v>
      </c>
      <c r="N336" s="835">
        <f>VLOOKUP(B336,[1]TQT_MASTER!B:O,11,0)</f>
        <v>22282</v>
      </c>
      <c r="O336" s="833">
        <f>VLOOKUP(B336,[1]TQT_MASTER!B:O,14,0)</f>
        <v>46405</v>
      </c>
      <c r="P336" s="842" t="s">
        <v>611</v>
      </c>
      <c r="Q336" s="834" t="s">
        <v>846</v>
      </c>
      <c r="R336" s="842" t="s">
        <v>612</v>
      </c>
      <c r="S336" s="842" t="s">
        <v>616</v>
      </c>
      <c r="T336" s="839" t="s">
        <v>304</v>
      </c>
      <c r="U336" s="842" t="s">
        <v>309</v>
      </c>
      <c r="V336" s="836">
        <v>45677</v>
      </c>
      <c r="W336" s="836">
        <v>45677</v>
      </c>
      <c r="X336" s="836">
        <v>46265</v>
      </c>
      <c r="Y336" s="882">
        <v>1.6136986301369862</v>
      </c>
      <c r="Z336" s="838">
        <f t="shared" ca="1" si="15"/>
        <v>65</v>
      </c>
      <c r="AA336" s="839" t="s">
        <v>600</v>
      </c>
      <c r="AB336" s="883">
        <v>52888.5</v>
      </c>
      <c r="AC336" s="841">
        <v>46419</v>
      </c>
      <c r="AD336" s="842" t="s">
        <v>777</v>
      </c>
      <c r="AE336" s="843" t="str">
        <f ca="1">IF(OR(Z336="",NOT(ISNUMBER(Z336))),"",LOOKUP(Z336,{0,16,21,26,31,36,41,46,51,56,60,66},{"[0-15]","[16-20]","[21-25]","[26-30]","[31-35]","[36-40]","[41-45]","[46-50]","[51-55]","[56-59]","[60-65]","[66-99]"}))</f>
        <v>[60-65]</v>
      </c>
      <c r="AF336" s="839" t="str">
        <f t="shared" si="16"/>
        <v>1-2 years</v>
      </c>
      <c r="AG336" s="839" t="str">
        <f t="shared" ca="1" si="17"/>
        <v>Over 90 Days</v>
      </c>
    </row>
    <row r="337" spans="1:33" ht="16.5" thickTop="1" thickBot="1" x14ac:dyDescent="0.3">
      <c r="A337" s="839">
        <v>23</v>
      </c>
      <c r="B337" s="830">
        <v>200795</v>
      </c>
      <c r="C337" s="839" t="s">
        <v>382</v>
      </c>
      <c r="D337" s="880"/>
      <c r="E337" s="887">
        <f>VLOOKUP(B337,[1]TQT_MASTER!B:O,13,0)</f>
        <v>45831</v>
      </c>
      <c r="F337" s="834" t="str">
        <f>VLOOKUP(B337,[1]TQT_MASTER!B:O,4,0)</f>
        <v>Fusion EPM Support, Sr. Associate</v>
      </c>
      <c r="G337" s="834" t="str">
        <f>VLOOKUP(B337,[1]TQT_MASTER!B:O,3,0)</f>
        <v>Senior Associate</v>
      </c>
      <c r="H337" s="834">
        <f>VLOOKUP(B337,[1]TQT_MASTER!B:O,6,0)</f>
        <v>12775</v>
      </c>
      <c r="I337" s="834" t="str">
        <f>VLOOKUP(B337,[1]TQT_MASTER!B:O,5,0)</f>
        <v>Barend Pieter Van Der Walt</v>
      </c>
      <c r="J337" s="834" t="str">
        <f>VLOOKUP(B337,[1]TQT_MASTER!B:O,7,0)</f>
        <v>TQT - Business Planning</v>
      </c>
      <c r="K337" s="834" t="str">
        <f>VLOOKUP(B337,[1]TQT_MASTER!B:O,8,0)</f>
        <v>TQT - Chief Financial Office</v>
      </c>
      <c r="L337" s="834" t="str">
        <f>VLOOKUP(B337,[1]TQT_MASTER!B:O,9,0)</f>
        <v>Finance - FIN</v>
      </c>
      <c r="M337" s="834" t="str">
        <f>VLOOKUP(B337,[1]TQT_MASTER!B:O,10,0)</f>
        <v>TRANSCO - Business Planning - FIN</v>
      </c>
      <c r="N337" s="835">
        <f>VLOOKUP(B337,[1]TQT_MASTER!B:O,11,0)</f>
        <v>31222</v>
      </c>
      <c r="O337" s="833">
        <f>VLOOKUP(B337,[1]TQT_MASTER!B:O,14,0)</f>
        <v>46555</v>
      </c>
      <c r="P337" s="842" t="s">
        <v>611</v>
      </c>
      <c r="Q337" s="834" t="s">
        <v>846</v>
      </c>
      <c r="R337" s="842"/>
      <c r="S337" s="842"/>
      <c r="T337" s="839" t="s">
        <v>304</v>
      </c>
      <c r="U337" s="842" t="s">
        <v>333</v>
      </c>
      <c r="V337" s="836">
        <v>45831</v>
      </c>
      <c r="W337" s="836">
        <v>45831</v>
      </c>
      <c r="X337" s="836">
        <v>46265</v>
      </c>
      <c r="Y337" s="882">
        <v>1.1917808219178083</v>
      </c>
      <c r="Z337" s="838">
        <f t="shared" ca="1" si="15"/>
        <v>41</v>
      </c>
      <c r="AA337" s="839" t="s">
        <v>600</v>
      </c>
      <c r="AB337" s="883">
        <v>31888.5</v>
      </c>
      <c r="AC337" s="841">
        <v>46419</v>
      </c>
      <c r="AD337" s="842" t="s">
        <v>777</v>
      </c>
      <c r="AE337" s="843" t="str">
        <f ca="1">IF(OR(Z337="",NOT(ISNUMBER(Z337))),"",LOOKUP(Z337,{0,16,21,26,31,36,41,46,51,56,60,66},{"[0-15]","[16-20]","[21-25]","[26-30]","[31-35]","[36-40]","[41-45]","[46-50]","[51-55]","[56-59]","[60-65]","[66-99]"}))</f>
        <v>[41-45]</v>
      </c>
      <c r="AF337" s="839" t="str">
        <f t="shared" si="16"/>
        <v>1-2 years</v>
      </c>
      <c r="AG337" s="839" t="str">
        <f t="shared" ca="1" si="17"/>
        <v>Over 90 Days</v>
      </c>
    </row>
    <row r="338" spans="1:33" ht="16.5" thickTop="1" thickBot="1" x14ac:dyDescent="0.3">
      <c r="A338" s="839">
        <v>24</v>
      </c>
      <c r="B338" s="847">
        <v>201184</v>
      </c>
      <c r="C338" s="839">
        <v>14221</v>
      </c>
      <c r="D338" s="880"/>
      <c r="E338" s="887">
        <f>VLOOKUP(B338,[1]TQT_MASTER!B:O,13,0)</f>
        <v>45887</v>
      </c>
      <c r="F338" s="834" t="str">
        <f>VLOOKUP(B338,[1]TQT_MASTER!B:O,4,0)</f>
        <v>Associate, People Development</v>
      </c>
      <c r="G338" s="834" t="str">
        <f>VLOOKUP(B338,[1]TQT_MASTER!B:O,3,0)</f>
        <v>Associate</v>
      </c>
      <c r="H338" s="834">
        <f>VLOOKUP(B338,[1]TQT_MASTER!B:O,6,0)</f>
        <v>15162</v>
      </c>
      <c r="I338" s="834" t="str">
        <f>VLOOKUP(B338,[1]TQT_MASTER!B:O,5,0)</f>
        <v>Wadima Mohammed Hamad AlMazrouei</v>
      </c>
      <c r="J338" s="834" t="str">
        <f>VLOOKUP(B338,[1]TQT_MASTER!B:O,7,0)</f>
        <v>TQT - People Management &amp; Performance</v>
      </c>
      <c r="K338" s="834" t="str">
        <f>VLOOKUP(B338,[1]TQT_MASTER!B:O,8,0)</f>
        <v>TQT - Chief Corporate Services Office</v>
      </c>
      <c r="L338" s="834" t="str">
        <f>VLOOKUP(B338,[1]TQT_MASTER!B:O,9,0)</f>
        <v>Human Resources - HRD</v>
      </c>
      <c r="M338" s="834" t="str">
        <f>VLOOKUP(B338,[1]TQT_MASTER!B:O,10,0)</f>
        <v>TRANSCO - Human Resources - HRD</v>
      </c>
      <c r="N338" s="835">
        <f>VLOOKUP(B338,[1]TQT_MASTER!B:O,11,0)</f>
        <v>32306</v>
      </c>
      <c r="O338" s="833">
        <f>VLOOKUP(B338,[1]TQT_MASTER!B:O,14,0)</f>
        <v>46251</v>
      </c>
      <c r="P338" s="842" t="s">
        <v>620</v>
      </c>
      <c r="Q338" s="834" t="s">
        <v>846</v>
      </c>
      <c r="R338" s="842"/>
      <c r="S338" s="842"/>
      <c r="T338" s="839" t="s">
        <v>304</v>
      </c>
      <c r="U338" s="839" t="s">
        <v>333</v>
      </c>
      <c r="V338" s="836">
        <v>45887</v>
      </c>
      <c r="W338" s="836">
        <v>45887</v>
      </c>
      <c r="X338" s="836">
        <v>46265</v>
      </c>
      <c r="Y338" s="882">
        <v>1.0383561643835617</v>
      </c>
      <c r="Z338" s="838">
        <f t="shared" ca="1" si="15"/>
        <v>38</v>
      </c>
      <c r="AA338" s="839" t="s">
        <v>600</v>
      </c>
      <c r="AB338" s="883">
        <v>23388.5</v>
      </c>
      <c r="AC338" s="841">
        <v>46419</v>
      </c>
      <c r="AD338" s="842" t="s">
        <v>777</v>
      </c>
      <c r="AE338" s="843" t="str">
        <f ca="1">IF(OR(Z338="",NOT(ISNUMBER(Z338))),"",LOOKUP(Z338,{0,16,21,26,31,36,41,46,51,56,60,66},{"[0-15]","[16-20]","[21-25]","[26-30]","[31-35]","[36-40]","[41-45]","[46-50]","[51-55]","[56-59]","[60-65]","[66-99]"}))</f>
        <v>[36-40]</v>
      </c>
      <c r="AF338" s="839" t="str">
        <f t="shared" si="16"/>
        <v>1-2 years</v>
      </c>
      <c r="AG338" s="839" t="str">
        <f t="shared" ca="1" si="17"/>
        <v>Expired</v>
      </c>
    </row>
    <row r="339" spans="1:33" ht="16.5" thickTop="1" thickBot="1" x14ac:dyDescent="0.3">
      <c r="A339" s="839">
        <v>25</v>
      </c>
      <c r="B339" s="847">
        <v>201086</v>
      </c>
      <c r="C339" s="839">
        <v>13919</v>
      </c>
      <c r="D339" s="880"/>
      <c r="E339" s="887">
        <f>VLOOKUP(B339,[1]TQT_MASTER!B:O,13,0)</f>
        <v>45873</v>
      </c>
      <c r="F339" s="834" t="str">
        <f>VLOOKUP(B339,[1]TQT_MASTER!B:O,4,0)</f>
        <v>Senior Engineer, Network Model Management</v>
      </c>
      <c r="G339" s="834" t="str">
        <f>VLOOKUP(B339,[1]TQT_MASTER!B:O,3,0)</f>
        <v>Senior Engineer</v>
      </c>
      <c r="H339" s="834">
        <f>VLOOKUP(B339,[1]TQT_MASTER!B:O,6,0)</f>
        <v>11743</v>
      </c>
      <c r="I339" s="834" t="str">
        <f>VLOOKUP(B339,[1]TQT_MASTER!B:O,5,0)</f>
        <v>Maryam Abullah Ebrahim Algaz Alali</v>
      </c>
      <c r="J339" s="834" t="str">
        <f>VLOOKUP(B339,[1]TQT_MASTER!B:O,7,0)</f>
        <v>TQT - Asset Management</v>
      </c>
      <c r="K339" s="834" t="str">
        <f>VLOOKUP(B339,[1]TQT_MASTER!B:O,8,0)</f>
        <v>TQT - Chief Operating Office</v>
      </c>
      <c r="L339" s="834" t="str">
        <f>VLOOKUP(B339,[1]TQT_MASTER!B:O,9,0)</f>
        <v>Asset Management - COO</v>
      </c>
      <c r="M339" s="834" t="str">
        <f>VLOOKUP(B339,[1]TQT_MASTER!B:O,10,0)</f>
        <v>TQT - Operations Technology Strategy</v>
      </c>
      <c r="N339" s="835">
        <f>VLOOKUP(B339,[1]TQT_MASTER!B:O,11,0)</f>
        <v>33856</v>
      </c>
      <c r="O339" s="833">
        <f>VLOOKUP(B339,[1]TQT_MASTER!B:O,14,0)</f>
        <v>46237</v>
      </c>
      <c r="P339" s="842" t="s">
        <v>620</v>
      </c>
      <c r="Q339" s="834" t="s">
        <v>846</v>
      </c>
      <c r="R339" s="842"/>
      <c r="S339" s="842"/>
      <c r="T339" s="839" t="s">
        <v>389</v>
      </c>
      <c r="U339" s="842" t="s">
        <v>333</v>
      </c>
      <c r="V339" s="836">
        <v>45873</v>
      </c>
      <c r="W339" s="836">
        <v>45873</v>
      </c>
      <c r="X339" s="836">
        <v>46265</v>
      </c>
      <c r="Y339" s="882">
        <v>1.0767123287671232</v>
      </c>
      <c r="Z339" s="838">
        <f t="shared" ca="1" si="15"/>
        <v>34</v>
      </c>
      <c r="AA339" s="839" t="s">
        <v>600</v>
      </c>
      <c r="AB339" s="883">
        <v>31888.5</v>
      </c>
      <c r="AC339" s="841">
        <v>46419</v>
      </c>
      <c r="AD339" s="842" t="s">
        <v>777</v>
      </c>
      <c r="AE339" s="843" t="str">
        <f ca="1">IF(OR(Z339="",NOT(ISNUMBER(Z339))),"",LOOKUP(Z339,{0,16,21,26,31,36,41,46,51,56,60,66},{"[0-15]","[16-20]","[21-25]","[26-30]","[31-35]","[36-40]","[41-45]","[46-50]","[51-55]","[56-59]","[60-65]","[66-99]"}))</f>
        <v>[31-35]</v>
      </c>
      <c r="AF339" s="839" t="str">
        <f t="shared" si="16"/>
        <v>1-2 years</v>
      </c>
      <c r="AG339" s="839" t="str">
        <f t="shared" ca="1" si="17"/>
        <v>Expired</v>
      </c>
    </row>
    <row r="340" spans="1:33" ht="16.5" thickTop="1" thickBot="1" x14ac:dyDescent="0.3">
      <c r="A340" s="839">
        <v>26</v>
      </c>
      <c r="B340" s="830">
        <v>201085</v>
      </c>
      <c r="C340" s="830">
        <v>201085</v>
      </c>
      <c r="D340" s="880"/>
      <c r="E340" s="887">
        <f>VLOOKUP(B340,[1]TQT_MASTER!B:O,13,0)</f>
        <v>45901</v>
      </c>
      <c r="F340" s="834" t="str">
        <f>VLOOKUP(B340,[1]TQT_MASTER!B:O,4,0)</f>
        <v>Engineer, Power Systems</v>
      </c>
      <c r="G340" s="834" t="str">
        <f>VLOOKUP(B340,[1]TQT_MASTER!B:O,3,0)</f>
        <v>Engineer</v>
      </c>
      <c r="H340" s="834">
        <f>VLOOKUP(B340,[1]TQT_MASTER!B:O,6,0)</f>
        <v>10903</v>
      </c>
      <c r="I340" s="834" t="str">
        <f>VLOOKUP(B340,[1]TQT_MASTER!B:O,5,0)</f>
        <v>Ahmed Attia Saber Ghazi</v>
      </c>
      <c r="J340" s="834" t="str">
        <f>VLOOKUP(B340,[1]TQT_MASTER!B:O,7,0)</f>
        <v>TQT - Asset Management</v>
      </c>
      <c r="K340" s="834" t="str">
        <f>VLOOKUP(B340,[1]TQT_MASTER!B:O,8,0)</f>
        <v>TQT - Chief Operating Office</v>
      </c>
      <c r="L340" s="834" t="str">
        <f>VLOOKUP(B340,[1]TQT_MASTER!B:O,9,0)</f>
        <v>Asset Management - COO</v>
      </c>
      <c r="M340" s="834" t="str">
        <f>VLOOKUP(B340,[1]TQT_MASTER!B:O,10,0)</f>
        <v>TQT - Power Planning</v>
      </c>
      <c r="N340" s="835">
        <f>VLOOKUP(B340,[1]TQT_MASTER!B:O,11,0)</f>
        <v>36486</v>
      </c>
      <c r="O340" s="833">
        <f>VLOOKUP(B340,[1]TQT_MASTER!B:O,14,0)</f>
        <v>46265</v>
      </c>
      <c r="P340" s="842" t="s">
        <v>620</v>
      </c>
      <c r="Q340" s="834" t="s">
        <v>846</v>
      </c>
      <c r="R340" s="842"/>
      <c r="S340" s="842"/>
      <c r="T340" s="839" t="s">
        <v>304</v>
      </c>
      <c r="U340" s="842" t="s">
        <v>333</v>
      </c>
      <c r="V340" s="836">
        <v>45901</v>
      </c>
      <c r="W340" s="836">
        <v>45901</v>
      </c>
      <c r="X340" s="836">
        <v>46265</v>
      </c>
      <c r="Y340" s="882">
        <v>1</v>
      </c>
      <c r="Z340" s="838">
        <f t="shared" ca="1" si="15"/>
        <v>26</v>
      </c>
      <c r="AA340" s="839" t="s">
        <v>600</v>
      </c>
      <c r="AB340" s="883">
        <v>18238.5</v>
      </c>
      <c r="AC340" s="841">
        <v>46419</v>
      </c>
      <c r="AD340" s="842" t="s">
        <v>777</v>
      </c>
      <c r="AE340" s="843" t="str">
        <f ca="1">IF(OR(Z340="",NOT(ISNUMBER(Z340))),"",LOOKUP(Z340,{0,16,21,26,31,36,41,46,51,56,60,66},{"[0-15]","[16-20]","[21-25]","[26-30]","[31-35]","[36-40]","[41-45]","[46-50]","[51-55]","[56-59]","[60-65]","[66-99]"}))</f>
        <v>[26-30]</v>
      </c>
      <c r="AF340" s="839" t="str">
        <f t="shared" si="16"/>
        <v>0-1 years</v>
      </c>
      <c r="AG340" s="839" t="str">
        <f t="shared" ca="1" si="17"/>
        <v>Expired</v>
      </c>
    </row>
    <row r="341" spans="1:33" ht="16.5" thickTop="1" thickBot="1" x14ac:dyDescent="0.3">
      <c r="A341" s="839">
        <v>27</v>
      </c>
      <c r="B341" s="830">
        <v>201773</v>
      </c>
      <c r="C341" s="847">
        <v>14158</v>
      </c>
      <c r="D341" s="880"/>
      <c r="E341" s="887">
        <f>VLOOKUP(B341,[1]TQT_MASTER!B:O,13,0)</f>
        <v>45978</v>
      </c>
      <c r="F341" s="834" t="str">
        <f>VLOOKUP(B341,[1]TQT_MASTER!B:O,4,0)</f>
        <v>Associate, OD &amp; Planning</v>
      </c>
      <c r="G341" s="834" t="str">
        <f>VLOOKUP(B341,[1]TQT_MASTER!B:O,3,0)</f>
        <v>Associate</v>
      </c>
      <c r="H341" s="834">
        <f>VLOOKUP(B341,[1]TQT_MASTER!B:O,6,0)</f>
        <v>12869</v>
      </c>
      <c r="I341" s="834" t="str">
        <f>VLOOKUP(B341,[1]TQT_MASTER!B:O,5,0)</f>
        <v>Shefa Obaid</v>
      </c>
      <c r="J341" s="834" t="str">
        <f>VLOOKUP(B341,[1]TQT_MASTER!B:O,7,0)</f>
        <v>TQT - People Management &amp; Performance</v>
      </c>
      <c r="K341" s="834" t="str">
        <f>VLOOKUP(B341,[1]TQT_MASTER!B:O,8,0)</f>
        <v>TQT - Chief Corporate Services Office</v>
      </c>
      <c r="L341" s="834" t="str">
        <f>VLOOKUP(B341,[1]TQT_MASTER!B:O,9,0)</f>
        <v>Human Resources - HRD</v>
      </c>
      <c r="M341" s="834" t="str">
        <f>VLOOKUP(B341,[1]TQT_MASTER!B:O,10,0)</f>
        <v>TRANSCO - Human Resources - HRD</v>
      </c>
      <c r="N341" s="835">
        <f>VLOOKUP(B341,[1]TQT_MASTER!B:O,11,0)</f>
        <v>29381</v>
      </c>
      <c r="O341" s="833">
        <f>VLOOKUP(B341,[1]TQT_MASTER!B:O,14,0)</f>
        <v>46342</v>
      </c>
      <c r="P341" s="842" t="s">
        <v>611</v>
      </c>
      <c r="Q341" s="834" t="s">
        <v>846</v>
      </c>
      <c r="R341" s="842"/>
      <c r="S341" s="842" t="s">
        <v>616</v>
      </c>
      <c r="T341" s="839" t="s">
        <v>304</v>
      </c>
      <c r="U341" s="842" t="s">
        <v>333</v>
      </c>
      <c r="V341" s="836">
        <v>45978</v>
      </c>
      <c r="W341" s="836">
        <v>45978</v>
      </c>
      <c r="X341" s="836">
        <v>46265</v>
      </c>
      <c r="Y341" s="882">
        <v>0.78904109589041094</v>
      </c>
      <c r="Z341" s="838">
        <f t="shared" ca="1" si="15"/>
        <v>46</v>
      </c>
      <c r="AA341" s="839" t="s">
        <v>600</v>
      </c>
      <c r="AB341" s="883">
        <v>27688.5</v>
      </c>
      <c r="AC341" s="841">
        <v>46419</v>
      </c>
      <c r="AD341" s="842" t="s">
        <v>777</v>
      </c>
      <c r="AE341" s="843" t="str">
        <f ca="1">IF(OR(Z341="",NOT(ISNUMBER(Z341))),"",LOOKUP(Z341,{0,16,21,26,31,36,41,46,51,56,60,66},{"[0-15]","[16-20]","[21-25]","[26-30]","[31-35]","[36-40]","[41-45]","[46-50]","[51-55]","[56-59]","[60-65]","[66-99]"}))</f>
        <v>[46-50]</v>
      </c>
      <c r="AF341" s="839" t="str">
        <f t="shared" si="16"/>
        <v>0-1 years</v>
      </c>
      <c r="AG341" s="839" t="str">
        <f t="shared" ca="1" si="17"/>
        <v>Within 90 Days</v>
      </c>
    </row>
    <row r="342" spans="1:33" ht="16.5" thickTop="1" thickBot="1" x14ac:dyDescent="0.3">
      <c r="A342" s="839">
        <v>28</v>
      </c>
      <c r="B342" s="830">
        <v>202033</v>
      </c>
      <c r="C342" s="847">
        <v>14145</v>
      </c>
      <c r="D342" s="880"/>
      <c r="E342" s="887">
        <f>VLOOKUP(B342,[1]TQT_MASTER!B:O,13,0)</f>
        <v>46006</v>
      </c>
      <c r="F342" s="834" t="str">
        <f>VLOOKUP(B342,[1]TQT_MASTER!B:O,4,0)</f>
        <v>Senior Engineer, Network Model Management</v>
      </c>
      <c r="G342" s="834" t="str">
        <f>VLOOKUP(B342,[1]TQT_MASTER!B:O,3,0)</f>
        <v>Senior Engineer</v>
      </c>
      <c r="H342" s="834">
        <f>VLOOKUP(B342,[1]TQT_MASTER!B:O,6,0)</f>
        <v>12404</v>
      </c>
      <c r="I342" s="834" t="str">
        <f>VLOOKUP(B342,[1]TQT_MASTER!B:O,5,0)</f>
        <v>Jayaprakash Ponraj</v>
      </c>
      <c r="J342" s="834" t="str">
        <f>VLOOKUP(B342,[1]TQT_MASTER!B:O,7,0)</f>
        <v>TQT - Asset Management</v>
      </c>
      <c r="K342" s="834" t="str">
        <f>VLOOKUP(B342,[1]TQT_MASTER!B:O,8,0)</f>
        <v>TQT - Chief Operating Office</v>
      </c>
      <c r="L342" s="834" t="str">
        <f>VLOOKUP(B342,[1]TQT_MASTER!B:O,9,0)</f>
        <v>TQT - Asset Management</v>
      </c>
      <c r="M342" s="834" t="str">
        <f>VLOOKUP(B342,[1]TQT_MASTER!B:O,10,0)</f>
        <v>TQT - Chief Operating Office</v>
      </c>
      <c r="N342" s="835">
        <f>VLOOKUP(B342,[1]TQT_MASTER!B:O,11,0)</f>
        <v>31049</v>
      </c>
      <c r="O342" s="833">
        <f>VLOOKUP(B342,[1]TQT_MASTER!B:O,14,0)</f>
        <v>46370</v>
      </c>
      <c r="P342" s="842" t="s">
        <v>620</v>
      </c>
      <c r="Q342" s="834" t="s">
        <v>846</v>
      </c>
      <c r="R342" s="842"/>
      <c r="S342" s="842"/>
      <c r="T342" s="839" t="s">
        <v>304</v>
      </c>
      <c r="U342" s="842" t="s">
        <v>333</v>
      </c>
      <c r="V342" s="836">
        <v>46006</v>
      </c>
      <c r="W342" s="836">
        <v>46006</v>
      </c>
      <c r="X342" s="836">
        <v>46265</v>
      </c>
      <c r="Y342" s="882">
        <v>0.71232876712328763</v>
      </c>
      <c r="Z342" s="838">
        <f t="shared" ca="1" si="15"/>
        <v>41</v>
      </c>
      <c r="AA342" s="839" t="s">
        <v>600</v>
      </c>
      <c r="AB342" s="883">
        <v>31888.5</v>
      </c>
      <c r="AC342" s="841">
        <v>46419</v>
      </c>
      <c r="AD342" s="842" t="s">
        <v>777</v>
      </c>
      <c r="AE342" s="843" t="str">
        <f ca="1">IF(OR(Z342="",NOT(ISNUMBER(Z342))),"",LOOKUP(Z342,{0,16,21,26,31,36,41,46,51,56,60,66},{"[0-15]","[16-20]","[21-25]","[26-30]","[31-35]","[36-40]","[41-45]","[46-50]","[51-55]","[56-59]","[60-65]","[66-99]"}))</f>
        <v>[41-45]</v>
      </c>
      <c r="AF342" s="839" t="str">
        <f t="shared" si="16"/>
        <v>0-1 years</v>
      </c>
      <c r="AG342" s="839" t="str">
        <f t="shared" ca="1" si="17"/>
        <v>Within 90 Days</v>
      </c>
    </row>
    <row r="343" spans="1:33" ht="16.5" thickTop="1" thickBot="1" x14ac:dyDescent="0.3">
      <c r="A343" s="839">
        <v>29</v>
      </c>
      <c r="B343" s="830">
        <v>202034</v>
      </c>
      <c r="C343" s="847">
        <v>14174</v>
      </c>
      <c r="D343" s="880"/>
      <c r="E343" s="887">
        <f>VLOOKUP(B343,[1]TQT_MASTER!B:O,13,0)</f>
        <v>46006</v>
      </c>
      <c r="F343" s="834" t="str">
        <f>VLOOKUP(B343,[1]TQT_MASTER!B:O,4,0)</f>
        <v>Associate, Accounts Payable Accounting</v>
      </c>
      <c r="G343" s="834" t="str">
        <f>VLOOKUP(B343,[1]TQT_MASTER!B:O,3,0)</f>
        <v>Associate</v>
      </c>
      <c r="H343" s="834">
        <f>VLOOKUP(B343,[1]TQT_MASTER!B:O,6,0)</f>
        <v>12667</v>
      </c>
      <c r="I343" s="834" t="str">
        <f>VLOOKUP(B343,[1]TQT_MASTER!B:O,5,0)</f>
        <v>Eid ABDULLAH Sidiqi Alhammadi</v>
      </c>
      <c r="J343" s="834" t="str">
        <f>VLOOKUP(B343,[1]TQT_MASTER!B:O,7,0)</f>
        <v>TQT - Financial Operations &amp; Internal Controls</v>
      </c>
      <c r="K343" s="834" t="str">
        <f>VLOOKUP(B343,[1]TQT_MASTER!B:O,8,0)</f>
        <v>TQT - Chief Financial Office</v>
      </c>
      <c r="L343" s="834" t="str">
        <f>VLOOKUP(B343,[1]TQT_MASTER!B:O,9,0)</f>
        <v>Finance - FIN</v>
      </c>
      <c r="M343" s="834" t="str">
        <f>VLOOKUP(B343,[1]TQT_MASTER!B:O,10,0)</f>
        <v>TRANSCO - Financial Operations - FIN</v>
      </c>
      <c r="N343" s="835">
        <f>VLOOKUP(B343,[1]TQT_MASTER!B:O,11,0)</f>
        <v>35364</v>
      </c>
      <c r="O343" s="833">
        <f>VLOOKUP(B343,[1]TQT_MASTER!B:O,14,0)</f>
        <v>46370</v>
      </c>
      <c r="P343" s="842" t="s">
        <v>620</v>
      </c>
      <c r="Q343" s="834" t="s">
        <v>846</v>
      </c>
      <c r="R343" s="842"/>
      <c r="S343" s="842"/>
      <c r="T343" s="839" t="s">
        <v>304</v>
      </c>
      <c r="U343" s="842" t="s">
        <v>356</v>
      </c>
      <c r="V343" s="836">
        <v>46006</v>
      </c>
      <c r="W343" s="836">
        <v>46006</v>
      </c>
      <c r="X343" s="836">
        <v>46265</v>
      </c>
      <c r="Y343" s="882">
        <v>0.71232876712328763</v>
      </c>
      <c r="Z343" s="838">
        <f t="shared" ca="1" si="15"/>
        <v>29</v>
      </c>
      <c r="AA343" s="839" t="s">
        <v>600</v>
      </c>
      <c r="AB343" s="883">
        <v>21388.5</v>
      </c>
      <c r="AC343" s="841">
        <v>46419</v>
      </c>
      <c r="AD343" s="842" t="s">
        <v>777</v>
      </c>
      <c r="AE343" s="843" t="str">
        <f ca="1">IF(OR(Z343="",NOT(ISNUMBER(Z343))),"",LOOKUP(Z343,{0,16,21,26,31,36,41,46,51,56,60,66},{"[0-15]","[16-20]","[21-25]","[26-30]","[31-35]","[36-40]","[41-45]","[46-50]","[51-55]","[56-59]","[60-65]","[66-99]"}))</f>
        <v>[26-30]</v>
      </c>
      <c r="AF343" s="839" t="str">
        <f t="shared" si="16"/>
        <v>0-1 years</v>
      </c>
      <c r="AG343" s="839" t="str">
        <f t="shared" ca="1" si="17"/>
        <v>Within 90 Days</v>
      </c>
    </row>
    <row r="344" spans="1:33" ht="16.5" thickTop="1" thickBot="1" x14ac:dyDescent="0.3">
      <c r="A344" s="839">
        <v>30</v>
      </c>
      <c r="B344" s="830">
        <v>202315</v>
      </c>
      <c r="C344" s="847">
        <v>14335</v>
      </c>
      <c r="D344" s="880"/>
      <c r="E344" s="887">
        <f>VLOOKUP(B344,[1]TQT_MASTER!B:O,13,0)</f>
        <v>46055</v>
      </c>
      <c r="F344" s="834" t="str">
        <f>VLOOKUP(B344,[1]TQT_MASTER!B:O,4,0)</f>
        <v>Officer, Communications</v>
      </c>
      <c r="G344" s="834" t="str">
        <f>VLOOKUP(B344,[1]TQT_MASTER!B:O,3,0)</f>
        <v>Officer</v>
      </c>
      <c r="H344" s="834">
        <f>VLOOKUP(B344,[1]TQT_MASTER!B:O,6,0)</f>
        <v>15077</v>
      </c>
      <c r="I344" s="834" t="str">
        <f>VLOOKUP(B344,[1]TQT_MASTER!B:O,5,0)</f>
        <v>Bahaa Khalil Omran</v>
      </c>
      <c r="J344" s="834" t="str">
        <f>VLOOKUP(B344,[1]TQT_MASTER!B:O,7,0)</f>
        <v>TQT - External Communications</v>
      </c>
      <c r="K344" s="834" t="str">
        <f>VLOOKUP(B344,[1]TQT_MASTER!B:O,8,0)</f>
        <v>TQT - Chief Corporate Services Office</v>
      </c>
      <c r="L344" s="834" t="str">
        <f>VLOOKUP(B344,[1]TQT_MASTER!B:O,9,0)</f>
        <v>Human Resources - HRD</v>
      </c>
      <c r="M344" s="834" t="str">
        <f>VLOOKUP(B344,[1]TQT_MASTER!B:O,10,0)</f>
        <v>TRANSCO - External Communications - HRD</v>
      </c>
      <c r="N344" s="835">
        <f>VLOOKUP(B344,[1]TQT_MASTER!B:O,11,0)</f>
        <v>34516</v>
      </c>
      <c r="O344" s="833">
        <f>VLOOKUP(B344,[1]TQT_MASTER!B:O,14,0)</f>
        <v>46389</v>
      </c>
      <c r="P344" s="842" t="s">
        <v>611</v>
      </c>
      <c r="Q344" s="834" t="s">
        <v>846</v>
      </c>
      <c r="R344" s="842" t="s">
        <v>612</v>
      </c>
      <c r="S344" s="842" t="s">
        <v>616</v>
      </c>
      <c r="T344" s="839"/>
      <c r="U344" s="842" t="s">
        <v>309</v>
      </c>
      <c r="V344" s="836">
        <v>46055</v>
      </c>
      <c r="W344" s="836">
        <v>46055</v>
      </c>
      <c r="X344" s="836">
        <v>46265</v>
      </c>
      <c r="Y344" s="882">
        <v>0.57808219178082187</v>
      </c>
      <c r="Z344" s="838">
        <f t="shared" ca="1" si="15"/>
        <v>32</v>
      </c>
      <c r="AA344" s="839" t="s">
        <v>600</v>
      </c>
      <c r="AB344" s="883">
        <v>16138.5</v>
      </c>
      <c r="AC344" s="841">
        <v>46419</v>
      </c>
      <c r="AD344" s="842" t="s">
        <v>777</v>
      </c>
      <c r="AE344" s="843" t="str">
        <f ca="1">IF(OR(Z344="",NOT(ISNUMBER(Z344))),"",LOOKUP(Z344,{0,16,21,26,31,36,41,46,51,56,60,66},{"[0-15]","[16-20]","[21-25]","[26-30]","[31-35]","[36-40]","[41-45]","[46-50]","[51-55]","[56-59]","[60-65]","[66-99]"}))</f>
        <v>[31-35]</v>
      </c>
      <c r="AF344" s="839" t="str">
        <f t="shared" si="16"/>
        <v>0-1 years</v>
      </c>
      <c r="AG344" s="839" t="str">
        <f t="shared" ca="1" si="17"/>
        <v>Over 90 Days</v>
      </c>
    </row>
    <row r="345" spans="1:33" ht="16.5" thickTop="1" thickBot="1" x14ac:dyDescent="0.3">
      <c r="A345" s="839">
        <v>31</v>
      </c>
      <c r="B345" s="830">
        <v>202372</v>
      </c>
      <c r="C345" s="831">
        <v>202372</v>
      </c>
      <c r="D345" s="880"/>
      <c r="E345" s="887">
        <f>VLOOKUP(B345,[1]TQT_MASTER!B:O,13,0)</f>
        <v>46083</v>
      </c>
      <c r="F345" s="834" t="str">
        <f>VLOOKUP(B345,[1]TQT_MASTER!B:O,4,0)</f>
        <v>Associate, Graphic Design</v>
      </c>
      <c r="G345" s="834" t="str">
        <f>VLOOKUP(B345,[1]TQT_MASTER!B:O,3,0)</f>
        <v>Associate</v>
      </c>
      <c r="H345" s="834">
        <f>VLOOKUP(B345,[1]TQT_MASTER!B:O,6,0)</f>
        <v>15077</v>
      </c>
      <c r="I345" s="834" t="str">
        <f>VLOOKUP(B345,[1]TQT_MASTER!B:O,5,0)</f>
        <v>Bahaa Khalil Omran</v>
      </c>
      <c r="J345" s="834" t="str">
        <f>VLOOKUP(B345,[1]TQT_MASTER!B:O,7,0)</f>
        <v>TQT - Corporate Communications</v>
      </c>
      <c r="K345" s="834" t="str">
        <f>VLOOKUP(B345,[1]TQT_MASTER!B:O,8,0)</f>
        <v>TQT - Chief Corporate Services Office</v>
      </c>
      <c r="L345" s="834" t="str">
        <f>VLOOKUP(B345,[1]TQT_MASTER!B:O,9,0)</f>
        <v>Human Resources - HRD</v>
      </c>
      <c r="M345" s="834" t="str">
        <f>VLOOKUP(B345,[1]TQT_MASTER!B:O,10,0)</f>
        <v>Corporate Communications</v>
      </c>
      <c r="N345" s="835">
        <f>VLOOKUP(B345,[1]TQT_MASTER!B:O,11,0)</f>
        <v>35936</v>
      </c>
      <c r="O345" s="833">
        <f>VLOOKUP(B345,[1]TQT_MASTER!B:O,14,0)</f>
        <v>46447</v>
      </c>
      <c r="P345" s="842" t="s">
        <v>611</v>
      </c>
      <c r="Q345" s="834" t="s">
        <v>846</v>
      </c>
      <c r="R345" s="842" t="s">
        <v>612</v>
      </c>
      <c r="S345" s="842" t="s">
        <v>616</v>
      </c>
      <c r="T345" s="839"/>
      <c r="U345" s="842" t="s">
        <v>356</v>
      </c>
      <c r="V345" s="836">
        <v>46083</v>
      </c>
      <c r="W345" s="836">
        <v>46083</v>
      </c>
      <c r="X345" s="836">
        <v>46265</v>
      </c>
      <c r="Y345" s="882">
        <v>0.50136986301369868</v>
      </c>
      <c r="Z345" s="838">
        <f t="shared" ca="1" si="15"/>
        <v>28</v>
      </c>
      <c r="AA345" s="839" t="s">
        <v>600</v>
      </c>
      <c r="AB345" s="883">
        <v>16138.5</v>
      </c>
      <c r="AC345" s="841">
        <v>46419</v>
      </c>
      <c r="AD345" s="842" t="s">
        <v>777</v>
      </c>
      <c r="AE345" s="843" t="str">
        <f ca="1">IF(OR(Z345="",NOT(ISNUMBER(Z345))),"",LOOKUP(Z345,{0,16,21,26,31,36,41,46,51,56,60,66},{"[0-15]","[16-20]","[21-25]","[26-30]","[31-35]","[36-40]","[41-45]","[46-50]","[51-55]","[56-59]","[60-65]","[66-99]"}))</f>
        <v>[26-30]</v>
      </c>
      <c r="AF345" s="839" t="str">
        <f t="shared" si="16"/>
        <v>0-1 years</v>
      </c>
      <c r="AG345" s="839" t="str">
        <f t="shared" ca="1" si="17"/>
        <v>Over 90 Days</v>
      </c>
    </row>
    <row r="346" spans="1:33" ht="16.5" thickTop="1" thickBot="1" x14ac:dyDescent="0.3">
      <c r="A346" s="839">
        <v>32</v>
      </c>
      <c r="B346" s="830">
        <v>202645</v>
      </c>
      <c r="C346" s="831">
        <v>202645</v>
      </c>
      <c r="D346" s="880"/>
      <c r="E346" s="887">
        <f>VLOOKUP(B346,[1]TQT_MASTER!B:O,13,0)</f>
        <v>46103</v>
      </c>
      <c r="F346" s="834" t="str">
        <f>VLOOKUP(B346,[1]TQT_MASTER!B:O,4,0)</f>
        <v>Engineer, Contract</v>
      </c>
      <c r="G346" s="834" t="str">
        <f>VLOOKUP(B346,[1]TQT_MASTER!B:O,3,0)</f>
        <v>Engineer</v>
      </c>
      <c r="H346" s="834">
        <f>VLOOKUP(B346,[1]TQT_MASTER!B:O,6,0)</f>
        <v>12214</v>
      </c>
      <c r="I346" s="834" t="str">
        <f>VLOOKUP(B346,[1]TQT_MASTER!B:O,5,0)</f>
        <v>Mahmood Abdulmunaim Saed</v>
      </c>
      <c r="J346" s="834" t="str">
        <f>VLOOKUP(B346,[1]TQT_MASTER!B:O,7,0)</f>
        <v>TQT - Supply Chain</v>
      </c>
      <c r="K346" s="834" t="str">
        <f>VLOOKUP(B346,[1]TQT_MASTER!B:O,8,0)</f>
        <v>TQT - Chief Financial Office</v>
      </c>
      <c r="L346" s="834" t="str">
        <f>VLOOKUP(B346,[1]TQT_MASTER!B:O,9,0)</f>
        <v>TQT - Supply Chain</v>
      </c>
      <c r="M346" s="834" t="e">
        <f>VLOOKUP(B346,[1]TQT_MASTER!B:O,10,0)</f>
        <v>#REF!</v>
      </c>
      <c r="N346" s="835">
        <f>VLOOKUP(B346,[1]TQT_MASTER!B:O,11,0)</f>
        <v>32325</v>
      </c>
      <c r="O346" s="833">
        <f>VLOOKUP(B346,[1]TQT_MASTER!B:O,14,0)</f>
        <v>46467</v>
      </c>
      <c r="P346" s="842" t="s">
        <v>620</v>
      </c>
      <c r="Q346" s="834" t="s">
        <v>846</v>
      </c>
      <c r="R346" s="842"/>
      <c r="S346" s="842"/>
      <c r="T346" s="839"/>
      <c r="U346" s="842" t="s">
        <v>333</v>
      </c>
      <c r="V346" s="836">
        <v>46104</v>
      </c>
      <c r="W346" s="836">
        <v>46104</v>
      </c>
      <c r="X346" s="836">
        <v>46265</v>
      </c>
      <c r="Y346" s="882">
        <v>0.44383561643835617</v>
      </c>
      <c r="Z346" s="838">
        <f t="shared" ca="1" si="15"/>
        <v>38</v>
      </c>
      <c r="AA346" s="839" t="s">
        <v>600</v>
      </c>
      <c r="AB346" s="883">
        <v>35038.5</v>
      </c>
      <c r="AC346" s="841">
        <v>46419</v>
      </c>
      <c r="AD346" s="842" t="s">
        <v>777</v>
      </c>
      <c r="AE346" s="843" t="str">
        <f ca="1">IF(OR(Z346="",NOT(ISNUMBER(Z346))),"",LOOKUP(Z346,{0,16,21,26,31,36,41,46,51,56,60,66},{"[0-15]","[16-20]","[21-25]","[26-30]","[31-35]","[36-40]","[41-45]","[46-50]","[51-55]","[56-59]","[60-65]","[66-99]"}))</f>
        <v>[36-40]</v>
      </c>
      <c r="AF346" s="839" t="str">
        <f t="shared" si="16"/>
        <v>0-1 years</v>
      </c>
      <c r="AG346" s="839" t="str">
        <f t="shared" ca="1" si="17"/>
        <v>Over 90 Days</v>
      </c>
    </row>
    <row r="347" spans="1:33" ht="16.5" thickTop="1" thickBot="1" x14ac:dyDescent="0.3">
      <c r="A347" s="839">
        <v>33</v>
      </c>
      <c r="B347" s="830">
        <v>203053</v>
      </c>
      <c r="C347" s="831">
        <v>203053</v>
      </c>
      <c r="D347" s="880"/>
      <c r="E347" s="887">
        <f>VLOOKUP(B347,[1]TQT_MASTER!B:O,13,0)</f>
        <v>46149</v>
      </c>
      <c r="F347" s="834" t="str">
        <f>VLOOKUP(B347,[1]TQT_MASTER!B:O,4,0)</f>
        <v>Sr Associate HR Projects</v>
      </c>
      <c r="G347" s="834" t="str">
        <f>VLOOKUP(B347,[1]TQT_MASTER!B:O,3,0)</f>
        <v>Sr Associate</v>
      </c>
      <c r="H347" s="834" t="e">
        <f>VLOOKUP(B347,[1]TQT_MASTER!B:O,6,0)</f>
        <v>#REF!</v>
      </c>
      <c r="I347" s="834" t="str">
        <f>VLOOKUP(B347,[1]TQT_MASTER!B:O,5,0)</f>
        <v>Bader Alhammadi</v>
      </c>
      <c r="J347" s="834" t="e">
        <f>VLOOKUP(B347,[1]TQT_MASTER!B:O,7,0)</f>
        <v>#REF!</v>
      </c>
      <c r="K347" s="834" t="str">
        <f>VLOOKUP(B347,[1]TQT_MASTER!B:O,8,0)</f>
        <v>TQT - Chief Corporate Services Office</v>
      </c>
      <c r="L347" s="834" t="str">
        <f>VLOOKUP(B347,[1]TQT_MASTER!B:O,9,0)</f>
        <v>Human Resources - HRD</v>
      </c>
      <c r="M347" s="834" t="e">
        <f>VLOOKUP(B347,[1]TQT_MASTER!B:O,10,0)</f>
        <v>#REF!</v>
      </c>
      <c r="N347" s="835">
        <f>VLOOKUP(B347,[1]TQT_MASTER!B:O,11,0)</f>
        <v>31815</v>
      </c>
      <c r="O347" s="833">
        <f>VLOOKUP(B347,[1]TQT_MASTER!B:O,14,0)</f>
        <v>46513</v>
      </c>
      <c r="P347" s="834" t="s">
        <v>620</v>
      </c>
      <c r="Q347" s="834" t="s">
        <v>846</v>
      </c>
      <c r="R347" s="842"/>
      <c r="S347" s="842"/>
      <c r="T347" s="839"/>
      <c r="U347" s="842" t="s">
        <v>650</v>
      </c>
      <c r="V347" s="836">
        <v>46155</v>
      </c>
      <c r="W347" s="836"/>
      <c r="X347" s="836">
        <f>EDATE(V347,36)</f>
        <v>47251</v>
      </c>
      <c r="Y347" s="882">
        <v>2.7397260273972603E-3</v>
      </c>
      <c r="Z347" s="838">
        <f t="shared" ca="1" si="15"/>
        <v>39</v>
      </c>
      <c r="AA347" s="839" t="s">
        <v>600</v>
      </c>
      <c r="AB347" s="883">
        <v>37138.5</v>
      </c>
      <c r="AC347" s="841">
        <v>46419</v>
      </c>
      <c r="AD347" s="842" t="s">
        <v>777</v>
      </c>
      <c r="AE347" s="843" t="str">
        <f ca="1">IF(OR(Z347="",NOT(ISNUMBER(Z347))),"",LOOKUP(Z347,{0,16,21,26,31,36,41,46,51,56,60,66},{"[0-15]","[16-20]","[21-25]","[26-30]","[31-35]","[36-40]","[41-45]","[46-50]","[51-55]","[56-59]","[60-65]","[66-99]"}))</f>
        <v>[36-40]</v>
      </c>
      <c r="AF347" s="839" t="str">
        <f t="shared" si="16"/>
        <v>3+ years</v>
      </c>
      <c r="AG347" s="839" t="str">
        <f t="shared" ca="1" si="17"/>
        <v>Over 90 Days</v>
      </c>
    </row>
    <row r="348" spans="1:33" ht="16.5" thickTop="1" thickBot="1" x14ac:dyDescent="0.3">
      <c r="A348" s="839">
        <v>34</v>
      </c>
      <c r="B348" s="830">
        <v>202805</v>
      </c>
      <c r="C348" s="831">
        <v>202805</v>
      </c>
      <c r="D348" s="880"/>
      <c r="E348" s="887">
        <f>VLOOKUP(B348,[1]TQT_MASTER!B:O,13,0)</f>
        <v>46132</v>
      </c>
      <c r="F348" s="834" t="str">
        <f>VLOOKUP(B348,[1]TQT_MASTER!B:O,4,0)</f>
        <v>CEO Advisor</v>
      </c>
      <c r="G348" s="834" t="str">
        <f>VLOOKUP(B348,[1]TQT_MASTER!B:O,3,0)</f>
        <v>Advisor</v>
      </c>
      <c r="H348" s="834">
        <v>12759</v>
      </c>
      <c r="I348" s="834" t="s">
        <v>954</v>
      </c>
      <c r="J348" s="834" t="e">
        <f>VLOOKUP(B348,[1]TQT_MASTER!B:O,7,0)</f>
        <v>#REF!</v>
      </c>
      <c r="K348" s="834" t="str">
        <f>VLOOKUP(B348,[1]TQT_MASTER!B:O,8,0)</f>
        <v>TQT - Chief Executive Office</v>
      </c>
      <c r="L348" s="834" t="e">
        <f>VLOOKUP(B348,[1]TQT_MASTER!B:O,9,0)</f>
        <v>#REF!</v>
      </c>
      <c r="M348" s="834" t="e">
        <f>VLOOKUP(B348,[1]TQT_MASTER!B:O,10,0)</f>
        <v>#REF!</v>
      </c>
      <c r="N348" s="884">
        <v>22892</v>
      </c>
      <c r="O348" s="885">
        <v>46496</v>
      </c>
      <c r="P348" s="834" t="s">
        <v>611</v>
      </c>
      <c r="Q348" s="834" t="s">
        <v>846</v>
      </c>
      <c r="R348" s="842"/>
      <c r="S348" s="842"/>
      <c r="T348" s="839"/>
      <c r="U348" s="842" t="s">
        <v>650</v>
      </c>
      <c r="V348" s="836">
        <v>46132</v>
      </c>
      <c r="W348" s="836"/>
      <c r="X348" s="836">
        <f>EDATE(V348,36)</f>
        <v>47228</v>
      </c>
      <c r="Y348" s="882">
        <v>2.7397260273972603E-3</v>
      </c>
      <c r="Z348" s="838">
        <f t="shared" ca="1" si="15"/>
        <v>64</v>
      </c>
      <c r="AA348" s="839" t="s">
        <v>600</v>
      </c>
      <c r="AB348" s="883">
        <v>40288.5</v>
      </c>
      <c r="AC348" s="841">
        <v>46419</v>
      </c>
      <c r="AD348" s="842" t="s">
        <v>777</v>
      </c>
      <c r="AE348" s="843" t="str">
        <f ca="1">IF(OR(Z348="",NOT(ISNUMBER(Z348))),"",LOOKUP(Z348,{0,16,21,26,31,36,41,46,51,56,60,66},{"[0-15]","[16-20]","[21-25]","[26-30]","[31-35]","[36-40]","[41-45]","[46-50]","[51-55]","[56-59]","[60-65]","[66-99]"}))</f>
        <v>[60-65]</v>
      </c>
      <c r="AF348" s="839" t="str">
        <f t="shared" si="16"/>
        <v>3+ years</v>
      </c>
      <c r="AG348" s="839" t="str">
        <f t="shared" ca="1" si="17"/>
        <v>Over 90 Days</v>
      </c>
    </row>
    <row r="349" spans="1:33" ht="16.5" thickTop="1" thickBot="1" x14ac:dyDescent="0.3">
      <c r="A349" s="886">
        <v>35</v>
      </c>
      <c r="B349" s="851">
        <v>203281</v>
      </c>
      <c r="C349" s="851"/>
      <c r="D349" s="852"/>
      <c r="E349" s="887">
        <f>VLOOKUP(B349,[1]TQT_MASTER!B:O,13,0)</f>
        <v>46244</v>
      </c>
      <c r="F349" s="854" t="str">
        <f>VLOOKUP(B349,[1]TQT_MASTER!B:O,4,0)</f>
        <v>Sr Associate Branding &amp; Internal Communication</v>
      </c>
      <c r="G349" s="854" t="str">
        <f>VLOOKUP(B349,[1]TQT_MASTER!B:O,3,0)</f>
        <v>Sr Associate</v>
      </c>
      <c r="H349" s="854" t="e">
        <f>VLOOKUP(B349,[1]TQT_MASTER!B:O,6,0)</f>
        <v>#REF!</v>
      </c>
      <c r="I349" s="854" t="s">
        <v>955</v>
      </c>
      <c r="J349" s="854" t="e">
        <f>VLOOKUP(B349,[1]TQT_MASTER!B:O,7,0)</f>
        <v>#REF!</v>
      </c>
      <c r="K349" s="854" t="str">
        <f>VLOOKUP(B349,[1]TQT_MASTER!B:O,8,0)</f>
        <v>TQT - Chief Corporate Services Office</v>
      </c>
      <c r="L349" s="854" t="str">
        <f>VLOOKUP(B349,[1]TQT_MASTER!B:O,9,0)</f>
        <v>Human Resources - HRD</v>
      </c>
      <c r="M349" s="854" t="str">
        <f>VLOOKUP(B349,[1]TQT_MASTER!B:O,10,0)</f>
        <v>Corporate Communications</v>
      </c>
      <c r="N349" s="855">
        <v>32051</v>
      </c>
      <c r="O349" s="856">
        <v>46295</v>
      </c>
      <c r="P349" s="854" t="s">
        <v>611</v>
      </c>
      <c r="Q349" s="854" t="s">
        <v>846</v>
      </c>
      <c r="R349" s="857"/>
      <c r="S349" s="857"/>
      <c r="T349" s="858"/>
      <c r="U349" s="854"/>
      <c r="V349" s="859">
        <v>46211</v>
      </c>
      <c r="W349" s="860"/>
      <c r="X349" s="859">
        <v>46295</v>
      </c>
      <c r="Y349" s="861"/>
      <c r="Z349" s="862">
        <f t="shared" ca="1" si="15"/>
        <v>38</v>
      </c>
      <c r="AA349" s="858" t="s">
        <v>600</v>
      </c>
      <c r="AB349" s="863">
        <v>32500</v>
      </c>
      <c r="AC349" s="864">
        <v>46419</v>
      </c>
      <c r="AD349" s="857" t="s">
        <v>777</v>
      </c>
      <c r="AE349" s="843" t="str">
        <f ca="1">IF(OR(Z349="",NOT(ISNUMBER(Z349))),"",LOOKUP(Z349,{0,16,21,26,31,36,41,46,51,56,60,66},{"[0-15]","[16-20]","[21-25]","[26-30]","[31-35]","[36-40]","[41-45]","[46-50]","[51-55]","[56-59]","[60-65]","[66-99]"}))</f>
        <v>[36-40]</v>
      </c>
      <c r="AF349" s="839" t="str">
        <f t="shared" si="16"/>
        <v>0-1 years</v>
      </c>
      <c r="AG349" s="839" t="str">
        <f t="shared" ca="1" si="17"/>
        <v>Within 30 Days</v>
      </c>
    </row>
    <row r="350" spans="1:33" ht="16.5" thickTop="1" thickBot="1" x14ac:dyDescent="0.3">
      <c r="A350" s="875">
        <v>1</v>
      </c>
      <c r="B350" s="866" t="s">
        <v>526</v>
      </c>
      <c r="C350" s="875" t="s">
        <v>300</v>
      </c>
      <c r="D350" s="888"/>
      <c r="E350" s="887">
        <f>VLOOKUP(B350,[1]TQT_MASTER!B:O,13,0)</f>
        <v>44566</v>
      </c>
      <c r="F350" s="870" t="str">
        <f>VLOOKUP(B350,[1]TQT_MASTER!B:O,4,0)</f>
        <v>Engineer, Water Asset Performance</v>
      </c>
      <c r="G350" s="870" t="str">
        <f>VLOOKUP(B350,[1]TQT_MASTER!B:O,3,0)</f>
        <v>Engineer</v>
      </c>
      <c r="H350" s="870">
        <f>VLOOKUP(B350,[1]TQT_MASTER!B:O,6,0)</f>
        <v>200662</v>
      </c>
      <c r="I350" s="870" t="str">
        <f>VLOOKUP(B350,[1]TQT_MASTER!B:O,5,0)</f>
        <v>Benjamin Redwood</v>
      </c>
      <c r="J350" s="870" t="str">
        <f>VLOOKUP(B350,[1]TQT_MASTER!B:O,7,0)</f>
        <v>TQT - Asset Management</v>
      </c>
      <c r="K350" s="870" t="str">
        <f>VLOOKUP(B350,[1]TQT_MASTER!B:O,8,0)</f>
        <v>TQT - Chief Operating Office</v>
      </c>
      <c r="L350" s="870" t="str">
        <f>VLOOKUP(B350,[1]TQT_MASTER!B:O,9,0)</f>
        <v>Asset Management - COO</v>
      </c>
      <c r="M350" s="870" t="str">
        <f>VLOOKUP(B350,[1]TQT_MASTER!B:O,10,0)</f>
        <v>TRANSCO - Water Asset Strategy &amp; Performance - COO</v>
      </c>
      <c r="N350" s="871">
        <f>VLOOKUP(B350,[1]TQT_MASTER!B:O,11,0)</f>
        <v>22312</v>
      </c>
      <c r="O350" s="869">
        <f>VLOOKUP(B350,[1]TQT_MASTER!B:O,14,0)</f>
        <v>46387</v>
      </c>
      <c r="P350" s="878" t="s">
        <v>611</v>
      </c>
      <c r="Q350" s="870" t="s">
        <v>846</v>
      </c>
      <c r="R350" s="878" t="s">
        <v>612</v>
      </c>
      <c r="S350" s="878"/>
      <c r="T350" s="875" t="s">
        <v>304</v>
      </c>
      <c r="U350" s="878" t="s">
        <v>305</v>
      </c>
      <c r="V350" s="872">
        <v>44566</v>
      </c>
      <c r="W350" s="872">
        <v>45170</v>
      </c>
      <c r="X350" s="872">
        <v>46265</v>
      </c>
      <c r="Y350" s="889">
        <v>3.0027397260273974</v>
      </c>
      <c r="Z350" s="874">
        <f t="shared" ca="1" si="15"/>
        <v>65</v>
      </c>
      <c r="AA350" s="875" t="s">
        <v>600</v>
      </c>
      <c r="AB350" s="890">
        <v>33988.5</v>
      </c>
      <c r="AC350" s="877">
        <v>46447</v>
      </c>
      <c r="AD350" s="878" t="s">
        <v>777</v>
      </c>
      <c r="AE350" s="843" t="str">
        <f ca="1">IF(OR(Z350="",NOT(ISNUMBER(Z350))),"",LOOKUP(Z350,{0,16,21,26,31,36,41,46,51,56,60,66},{"[0-15]","[16-20]","[21-25]","[26-30]","[31-35]","[36-40]","[41-45]","[46-50]","[51-55]","[56-59]","[60-65]","[66-99]"}))</f>
        <v>[60-65]</v>
      </c>
      <c r="AF350" s="839" t="str">
        <f t="shared" si="16"/>
        <v>3+ years</v>
      </c>
      <c r="AG350" s="839" t="str">
        <f t="shared" ca="1" si="17"/>
        <v>Over 90 Days</v>
      </c>
    </row>
    <row r="351" spans="1:33" ht="16.5" thickTop="1" thickBot="1" x14ac:dyDescent="0.3">
      <c r="A351" s="839">
        <v>2</v>
      </c>
      <c r="B351" s="830" t="s">
        <v>537</v>
      </c>
      <c r="C351" s="839" t="s">
        <v>306</v>
      </c>
      <c r="D351" s="880"/>
      <c r="E351" s="887">
        <f>VLOOKUP(B351,[1]TQT_MASTER!B:O,13,0)</f>
        <v>44571</v>
      </c>
      <c r="F351" s="834" t="str">
        <f>VLOOKUP(B351,[1]TQT_MASTER!B:O,4,0)</f>
        <v>Technical Advisor</v>
      </c>
      <c r="G351" s="834" t="str">
        <f>VLOOKUP(B351,[1]TQT_MASTER!B:O,3,0)</f>
        <v>Advisor</v>
      </c>
      <c r="H351" s="834">
        <f>VLOOKUP(B351,[1]TQT_MASTER!B:O,6,0)</f>
        <v>10924</v>
      </c>
      <c r="I351" s="834" t="str">
        <f>VLOOKUP(B351,[1]TQT_MASTER!B:O,5,0)</f>
        <v>Bruce</v>
      </c>
      <c r="J351" s="834" t="str">
        <f>VLOOKUP(B351,[1]TQT_MASTER!B:O,7,0)</f>
        <v>TQT - Chief Operating Office</v>
      </c>
      <c r="K351" s="834" t="str">
        <f>VLOOKUP(B351,[1]TQT_MASTER!B:O,8,0)</f>
        <v>TQT - Chief Operating Office</v>
      </c>
      <c r="L351" s="834" t="str">
        <f>VLOOKUP(B351,[1]TQT_MASTER!B:O,9,0)</f>
        <v>Asset Management - COO</v>
      </c>
      <c r="M351" s="834" t="str">
        <f>VLOOKUP(B351,[1]TQT_MASTER!B:O,10,0)</f>
        <v>TRANSCO - Power Asset Management - COO</v>
      </c>
      <c r="N351" s="835">
        <f>VLOOKUP(B351,[1]TQT_MASTER!B:O,11,0)</f>
        <v>21098</v>
      </c>
      <c r="O351" s="833">
        <f>VLOOKUP(B351,[1]TQT_MASTER!B:O,14,0)</f>
        <v>46387</v>
      </c>
      <c r="P351" s="842" t="s">
        <v>611</v>
      </c>
      <c r="Q351" s="834" t="s">
        <v>846</v>
      </c>
      <c r="R351" s="842" t="s">
        <v>612</v>
      </c>
      <c r="S351" s="842" t="s">
        <v>616</v>
      </c>
      <c r="T351" s="839" t="s">
        <v>304</v>
      </c>
      <c r="U351" s="842" t="s">
        <v>309</v>
      </c>
      <c r="V351" s="836">
        <v>44571</v>
      </c>
      <c r="W351" s="836">
        <v>45170</v>
      </c>
      <c r="X351" s="836">
        <v>46265</v>
      </c>
      <c r="Y351" s="882">
        <v>3.0027397260273974</v>
      </c>
      <c r="Z351" s="838">
        <f t="shared" ca="1" si="15"/>
        <v>68</v>
      </c>
      <c r="AA351" s="839" t="s">
        <v>600</v>
      </c>
      <c r="AB351" s="883">
        <v>55116.6</v>
      </c>
      <c r="AC351" s="841">
        <v>46447</v>
      </c>
      <c r="AD351" s="842" t="s">
        <v>777</v>
      </c>
      <c r="AE351" s="843" t="str">
        <f ca="1">IF(OR(Z351="",NOT(ISNUMBER(Z351))),"",LOOKUP(Z351,{0,16,21,26,31,36,41,46,51,56,60,66},{"[0-15]","[16-20]","[21-25]","[26-30]","[31-35]","[36-40]","[41-45]","[46-50]","[51-55]","[56-59]","[60-65]","[66-99]"}))</f>
        <v>[66-99]</v>
      </c>
      <c r="AF351" s="839" t="str">
        <f t="shared" si="16"/>
        <v>3+ years</v>
      </c>
      <c r="AG351" s="839" t="str">
        <f t="shared" ca="1" si="17"/>
        <v>Over 90 Days</v>
      </c>
    </row>
    <row r="352" spans="1:33" ht="16.5" thickTop="1" thickBot="1" x14ac:dyDescent="0.3">
      <c r="A352" s="839">
        <v>3</v>
      </c>
      <c r="B352" s="830" t="s">
        <v>310</v>
      </c>
      <c r="C352" s="839" t="s">
        <v>310</v>
      </c>
      <c r="D352" s="880"/>
      <c r="E352" s="887">
        <v>44571</v>
      </c>
      <c r="F352" s="834" t="s">
        <v>312</v>
      </c>
      <c r="G352" s="834" t="s">
        <v>312</v>
      </c>
      <c r="H352" s="834"/>
      <c r="I352" s="834"/>
      <c r="J352" s="845"/>
      <c r="K352" s="845" t="s">
        <v>905</v>
      </c>
      <c r="L352" s="834"/>
      <c r="M352" s="834"/>
      <c r="N352" s="835">
        <v>20821</v>
      </c>
      <c r="O352" s="833">
        <v>46203</v>
      </c>
      <c r="P352" s="842" t="s">
        <v>611</v>
      </c>
      <c r="Q352" s="834" t="s">
        <v>846</v>
      </c>
      <c r="R352" s="842" t="s">
        <v>612</v>
      </c>
      <c r="S352" s="842"/>
      <c r="T352" s="839" t="s">
        <v>304</v>
      </c>
      <c r="U352" s="842" t="s">
        <v>305</v>
      </c>
      <c r="V352" s="836">
        <v>44571</v>
      </c>
      <c r="W352" s="836">
        <v>46203</v>
      </c>
      <c r="X352" s="836">
        <v>46265</v>
      </c>
      <c r="Y352" s="882">
        <v>3.0027397260273974</v>
      </c>
      <c r="Z352" s="838">
        <f t="shared" ca="1" si="15"/>
        <v>69</v>
      </c>
      <c r="AA352" s="839" t="s">
        <v>600</v>
      </c>
      <c r="AB352" s="883">
        <v>45390.45</v>
      </c>
      <c r="AC352" s="841">
        <v>46447</v>
      </c>
      <c r="AD352" s="842" t="s">
        <v>928</v>
      </c>
      <c r="AE352" s="843" t="str">
        <f ca="1">IF(OR(Z352="",NOT(ISNUMBER(Z352))),"",LOOKUP(Z352,{0,16,21,26,31,36,41,46,51,56,60,66},{"[0-15]","[16-20]","[21-25]","[26-30]","[31-35]","[36-40]","[41-45]","[46-50]","[51-55]","[56-59]","[60-65]","[66-99]"}))</f>
        <v>[66-99]</v>
      </c>
      <c r="AF352" s="839" t="str">
        <f t="shared" si="16"/>
        <v>3+ years</v>
      </c>
      <c r="AG352" s="839" t="str">
        <f t="shared" ca="1" si="17"/>
        <v>Expired</v>
      </c>
    </row>
    <row r="353" spans="1:33" ht="16.5" thickTop="1" thickBot="1" x14ac:dyDescent="0.3">
      <c r="A353" s="839">
        <v>4</v>
      </c>
      <c r="B353" s="830" t="s">
        <v>527</v>
      </c>
      <c r="C353" s="839" t="s">
        <v>313</v>
      </c>
      <c r="D353" s="880"/>
      <c r="E353" s="887">
        <f>VLOOKUP(B353,[1]TQT_MASTER!B:O,13,0)</f>
        <v>44571</v>
      </c>
      <c r="F353" s="834" t="str">
        <f>VLOOKUP(B353,[1]TQT_MASTER!B:O,4,0)</f>
        <v>Sr. Engineer, Infrastructure Coordination</v>
      </c>
      <c r="G353" s="834" t="str">
        <f>VLOOKUP(B353,[1]TQT_MASTER!B:O,3,0)</f>
        <v>Senior Engineer</v>
      </c>
      <c r="H353" s="834">
        <f>VLOOKUP(B353,[1]TQT_MASTER!B:O,6,0)</f>
        <v>11810</v>
      </c>
      <c r="I353" s="834" t="str">
        <f>VLOOKUP(B353,[1]TQT_MASTER!B:O,5,0)</f>
        <v>YOUSIF ABDUL RAHMAN AHMED MOHAMMED ALMARZOUQI</v>
      </c>
      <c r="J353" s="834" t="str">
        <f>VLOOKUP(B353,[1]TQT_MASTER!B:O,7,0)</f>
        <v>TQT - Asset Management</v>
      </c>
      <c r="K353" s="834" t="str">
        <f>VLOOKUP(B353,[1]TQT_MASTER!B:O,8,0)</f>
        <v>TQT - Chief Operating Office</v>
      </c>
      <c r="L353" s="834" t="str">
        <f>VLOOKUP(B353,[1]TQT_MASTER!B:O,9,0)</f>
        <v>Asset Management - COO</v>
      </c>
      <c r="M353" s="834" t="str">
        <f>VLOOKUP(B353,[1]TQT_MASTER!B:O,10,0)</f>
        <v>TRANSCO - Infrastructure Coordination &amp; Services - COO</v>
      </c>
      <c r="N353" s="835">
        <f>VLOOKUP(B353,[1]TQT_MASTER!B:O,11,0)</f>
        <v>21283</v>
      </c>
      <c r="O353" s="833">
        <f>VLOOKUP(B353,[1]TQT_MASTER!B:O,14,0)</f>
        <v>46387</v>
      </c>
      <c r="P353" s="842" t="s">
        <v>611</v>
      </c>
      <c r="Q353" s="834" t="s">
        <v>846</v>
      </c>
      <c r="R353" s="842" t="s">
        <v>612</v>
      </c>
      <c r="S353" s="842"/>
      <c r="T353" s="839" t="s">
        <v>304</v>
      </c>
      <c r="U353" s="842" t="s">
        <v>316</v>
      </c>
      <c r="V353" s="836">
        <v>44571</v>
      </c>
      <c r="W353" s="836">
        <v>45170</v>
      </c>
      <c r="X353" s="836">
        <v>46265</v>
      </c>
      <c r="Y353" s="882">
        <v>3.0027397260273974</v>
      </c>
      <c r="Z353" s="838">
        <f t="shared" ca="1" si="15"/>
        <v>68</v>
      </c>
      <c r="AA353" s="839" t="s">
        <v>600</v>
      </c>
      <c r="AB353" s="883">
        <v>47355</v>
      </c>
      <c r="AC353" s="841">
        <v>46447</v>
      </c>
      <c r="AD353" s="842" t="s">
        <v>777</v>
      </c>
      <c r="AE353" s="843" t="str">
        <f ca="1">IF(OR(Z353="",NOT(ISNUMBER(Z353))),"",LOOKUP(Z353,{0,16,21,26,31,36,41,46,51,56,60,66},{"[0-15]","[16-20]","[21-25]","[26-30]","[31-35]","[36-40]","[41-45]","[46-50]","[51-55]","[56-59]","[60-65]","[66-99]"}))</f>
        <v>[66-99]</v>
      </c>
      <c r="AF353" s="839" t="str">
        <f t="shared" si="16"/>
        <v>3+ years</v>
      </c>
      <c r="AG353" s="839" t="str">
        <f t="shared" ca="1" si="17"/>
        <v>Over 90 Days</v>
      </c>
    </row>
    <row r="354" spans="1:33" ht="16.5" thickTop="1" thickBot="1" x14ac:dyDescent="0.3">
      <c r="A354" s="839">
        <v>5</v>
      </c>
      <c r="B354" s="830" t="s">
        <v>536</v>
      </c>
      <c r="C354" s="839" t="s">
        <v>317</v>
      </c>
      <c r="D354" s="880"/>
      <c r="E354" s="887">
        <f>VLOOKUP(B354,[1]TQT_MASTER!B:O,13,0)</f>
        <v>44571</v>
      </c>
      <c r="F354" s="834" t="str">
        <f>VLOOKUP(B354,[1]TQT_MASTER!B:O,4,0)</f>
        <v>Sr. Technician, Surveying</v>
      </c>
      <c r="G354" s="834" t="str">
        <f>VLOOKUP(B354,[1]TQT_MASTER!B:O,3,0)</f>
        <v>Senior Technician</v>
      </c>
      <c r="H354" s="834">
        <f>VLOOKUP(B354,[1]TQT_MASTER!B:O,6,0)</f>
        <v>11810</v>
      </c>
      <c r="I354" s="834" t="str">
        <f>VLOOKUP(B354,[1]TQT_MASTER!B:O,5,0)</f>
        <v>YOUSIF ABDUL RAHMAN AHMED MOHAMMED ALMARZOUQI</v>
      </c>
      <c r="J354" s="834" t="str">
        <f>VLOOKUP(B354,[1]TQT_MASTER!B:O,7,0)</f>
        <v>TQT - Asset Management</v>
      </c>
      <c r="K354" s="834" t="str">
        <f>VLOOKUP(B354,[1]TQT_MASTER!B:O,8,0)</f>
        <v>TQT - Chief Operating Office</v>
      </c>
      <c r="L354" s="834" t="str">
        <f>VLOOKUP(B354,[1]TQT_MASTER!B:O,9,0)</f>
        <v>Asset Management - COO</v>
      </c>
      <c r="M354" s="834" t="str">
        <f>VLOOKUP(B354,[1]TQT_MASTER!B:O,10,0)</f>
        <v>TRANSCO - Infrastructure Coordination &amp; Services - COO</v>
      </c>
      <c r="N354" s="835">
        <f>VLOOKUP(B354,[1]TQT_MASTER!B:O,11,0)</f>
        <v>22277</v>
      </c>
      <c r="O354" s="833">
        <f>VLOOKUP(B354,[1]TQT_MASTER!B:O,14,0)</f>
        <v>46387</v>
      </c>
      <c r="P354" s="842" t="s">
        <v>611</v>
      </c>
      <c r="Q354" s="834" t="s">
        <v>846</v>
      </c>
      <c r="R354" s="842" t="s">
        <v>612</v>
      </c>
      <c r="S354" s="842" t="s">
        <v>616</v>
      </c>
      <c r="T354" s="839" t="s">
        <v>304</v>
      </c>
      <c r="U354" s="842" t="s">
        <v>309</v>
      </c>
      <c r="V354" s="836">
        <v>44571</v>
      </c>
      <c r="W354" s="836">
        <v>45170</v>
      </c>
      <c r="X354" s="836">
        <v>46265</v>
      </c>
      <c r="Y354" s="882">
        <v>3.0027397260273974</v>
      </c>
      <c r="Z354" s="838">
        <f t="shared" ca="1" si="15"/>
        <v>65</v>
      </c>
      <c r="AA354" s="839" t="s">
        <v>600</v>
      </c>
      <c r="AB354" s="883">
        <v>21750.75</v>
      </c>
      <c r="AC354" s="841">
        <v>46447</v>
      </c>
      <c r="AD354" s="842" t="s">
        <v>777</v>
      </c>
      <c r="AE354" s="843" t="str">
        <f ca="1">IF(OR(Z354="",NOT(ISNUMBER(Z354))),"",LOOKUP(Z354,{0,16,21,26,31,36,41,46,51,56,60,66},{"[0-15]","[16-20]","[21-25]","[26-30]","[31-35]","[36-40]","[41-45]","[46-50]","[51-55]","[56-59]","[60-65]","[66-99]"}))</f>
        <v>[60-65]</v>
      </c>
      <c r="AF354" s="839" t="str">
        <f t="shared" si="16"/>
        <v>3+ years</v>
      </c>
      <c r="AG354" s="839" t="str">
        <f t="shared" ca="1" si="17"/>
        <v>Over 90 Days</v>
      </c>
    </row>
    <row r="355" spans="1:33" ht="16.5" thickTop="1" thickBot="1" x14ac:dyDescent="0.3">
      <c r="A355" s="839">
        <v>6</v>
      </c>
      <c r="B355" s="830" t="s">
        <v>531</v>
      </c>
      <c r="C355" s="839" t="s">
        <v>323</v>
      </c>
      <c r="D355" s="880"/>
      <c r="E355" s="887">
        <f>VLOOKUP(B355,[1]TQT_MASTER!B:O,13,0)</f>
        <v>44571</v>
      </c>
      <c r="F355" s="834" t="str">
        <f>VLOOKUP(B355,[1]TQT_MASTER!B:O,4,0)</f>
        <v>Sr. Associate, Inventory</v>
      </c>
      <c r="G355" s="834" t="str">
        <f>VLOOKUP(B355,[1]TQT_MASTER!B:O,3,0)</f>
        <v>Senior Associate</v>
      </c>
      <c r="H355" s="834">
        <f>VLOOKUP(B355,[1]TQT_MASTER!B:O,6,0)</f>
        <v>11888</v>
      </c>
      <c r="I355" s="834" t="str">
        <f>VLOOKUP(B355,[1]TQT_MASTER!B:O,5,0)</f>
        <v>MOHAMED ALI MOHAMED A. FAISAL ALSHEHHI</v>
      </c>
      <c r="J355" s="834" t="str">
        <f>VLOOKUP(B355,[1]TQT_MASTER!B:O,7,0)</f>
        <v>TQT - Supply Chain</v>
      </c>
      <c r="K355" s="834" t="str">
        <f>VLOOKUP(B355,[1]TQT_MASTER!B:O,8,0)</f>
        <v>TQT - Chief Financial Office</v>
      </c>
      <c r="L355" s="834" t="str">
        <f>VLOOKUP(B355,[1]TQT_MASTER!B:O,9,0)</f>
        <v>Supply Chain - PSS</v>
      </c>
      <c r="M355" s="834" t="str">
        <f>VLOOKUP(B355,[1]TQT_MASTER!B:O,10,0)</f>
        <v>TRANSCO - Inventory Management - PSS</v>
      </c>
      <c r="N355" s="835">
        <f>VLOOKUP(B355,[1]TQT_MASTER!B:O,11,0)</f>
        <v>24080</v>
      </c>
      <c r="O355" s="833">
        <f>VLOOKUP(B355,[1]TQT_MASTER!B:O,14,0)</f>
        <v>46387</v>
      </c>
      <c r="P355" s="842" t="s">
        <v>611</v>
      </c>
      <c r="Q355" s="834" t="s">
        <v>846</v>
      </c>
      <c r="R355" s="842" t="s">
        <v>612</v>
      </c>
      <c r="S355" s="842" t="s">
        <v>619</v>
      </c>
      <c r="T355" s="839" t="s">
        <v>304</v>
      </c>
      <c r="U355" s="842" t="s">
        <v>305</v>
      </c>
      <c r="V355" s="836">
        <v>44571</v>
      </c>
      <c r="W355" s="836">
        <v>45170</v>
      </c>
      <c r="X355" s="836">
        <v>46265</v>
      </c>
      <c r="Y355" s="882">
        <v>3.0027397260273974</v>
      </c>
      <c r="Z355" s="838">
        <f t="shared" ca="1" si="15"/>
        <v>60</v>
      </c>
      <c r="AA355" s="839" t="s">
        <v>600</v>
      </c>
      <c r="AB355" s="883">
        <v>40461.75</v>
      </c>
      <c r="AC355" s="841">
        <v>46447</v>
      </c>
      <c r="AD355" s="842" t="s">
        <v>777</v>
      </c>
      <c r="AE355" s="843" t="str">
        <f ca="1">IF(OR(Z355="",NOT(ISNUMBER(Z355))),"",LOOKUP(Z355,{0,16,21,26,31,36,41,46,51,56,60,66},{"[0-15]","[16-20]","[21-25]","[26-30]","[31-35]","[36-40]","[41-45]","[46-50]","[51-55]","[56-59]","[60-65]","[66-99]"}))</f>
        <v>[60-65]</v>
      </c>
      <c r="AF355" s="839" t="str">
        <f t="shared" si="16"/>
        <v>3+ years</v>
      </c>
      <c r="AG355" s="839" t="str">
        <f t="shared" ca="1" si="17"/>
        <v>Over 90 Days</v>
      </c>
    </row>
    <row r="356" spans="1:33" ht="16.5" thickTop="1" thickBot="1" x14ac:dyDescent="0.3">
      <c r="A356" s="839">
        <v>7</v>
      </c>
      <c r="B356" s="830" t="s">
        <v>530</v>
      </c>
      <c r="C356" s="839" t="s">
        <v>326</v>
      </c>
      <c r="D356" s="880"/>
      <c r="E356" s="887">
        <f>VLOOKUP(B356,[1]TQT_MASTER!B:O,13,0)</f>
        <v>44571</v>
      </c>
      <c r="F356" s="834" t="str">
        <f>VLOOKUP(B356,[1]TQT_MASTER!B:O,4,0)</f>
        <v>Clerk, Driver</v>
      </c>
      <c r="G356" s="834" t="str">
        <f>VLOOKUP(B356,[1]TQT_MASTER!B:O,3,0)</f>
        <v>Clerk</v>
      </c>
      <c r="H356" s="834">
        <f>VLOOKUP(B356,[1]TQT_MASTER!B:O,6,0)</f>
        <v>11969</v>
      </c>
      <c r="I356" s="834" t="str">
        <f>VLOOKUP(B356,[1]TQT_MASTER!B:O,5,0)</f>
        <v>AHMED NASSER MOHAMMED NASSER AL SENANI</v>
      </c>
      <c r="J356" s="834" t="str">
        <f>VLOOKUP(B356,[1]TQT_MASTER!B:O,7,0)</f>
        <v>TQT - Support Services</v>
      </c>
      <c r="K356" s="834" t="str">
        <f>VLOOKUP(B356,[1]TQT_MASTER!B:O,8,0)</f>
        <v>TQT - Chief Corporate Services Office</v>
      </c>
      <c r="L356" s="834" t="str">
        <f>VLOOKUP(B356,[1]TQT_MASTER!B:O,9,0)</f>
        <v>Shared Services - PSS</v>
      </c>
      <c r="M356" s="834" t="str">
        <f>VLOOKUP(B356,[1]TQT_MASTER!B:O,10,0)</f>
        <v>TRANSCO - Transport - PSS</v>
      </c>
      <c r="N356" s="835">
        <f>VLOOKUP(B356,[1]TQT_MASTER!B:O,11,0)</f>
        <v>28284</v>
      </c>
      <c r="O356" s="833">
        <f>VLOOKUP(B356,[1]TQT_MASTER!B:O,14,0)</f>
        <v>46387</v>
      </c>
      <c r="P356" s="842" t="s">
        <v>611</v>
      </c>
      <c r="Q356" s="834" t="s">
        <v>846</v>
      </c>
      <c r="R356" s="842" t="s">
        <v>612</v>
      </c>
      <c r="S356" s="842" t="s">
        <v>621</v>
      </c>
      <c r="T356" s="839" t="s">
        <v>304</v>
      </c>
      <c r="U356" s="842" t="s">
        <v>329</v>
      </c>
      <c r="V356" s="836">
        <v>44571</v>
      </c>
      <c r="W356" s="836">
        <v>45170</v>
      </c>
      <c r="X356" s="836">
        <v>46265</v>
      </c>
      <c r="Y356" s="882">
        <v>3.0027397260273974</v>
      </c>
      <c r="Z356" s="838">
        <f t="shared" ca="1" si="15"/>
        <v>49</v>
      </c>
      <c r="AA356" s="839" t="s">
        <v>600</v>
      </c>
      <c r="AB356" s="883">
        <v>5587.7955000000002</v>
      </c>
      <c r="AC356" s="841">
        <v>46447</v>
      </c>
      <c r="AD356" s="842" t="s">
        <v>777</v>
      </c>
      <c r="AE356" s="843" t="str">
        <f ca="1">IF(OR(Z356="",NOT(ISNUMBER(Z356))),"",LOOKUP(Z356,{0,16,21,26,31,36,41,46,51,56,60,66},{"[0-15]","[16-20]","[21-25]","[26-30]","[31-35]","[36-40]","[41-45]","[46-50]","[51-55]","[56-59]","[60-65]","[66-99]"}))</f>
        <v>[46-50]</v>
      </c>
      <c r="AF356" s="839" t="str">
        <f t="shared" si="16"/>
        <v>3+ years</v>
      </c>
      <c r="AG356" s="839" t="str">
        <f t="shared" ca="1" si="17"/>
        <v>Over 90 Days</v>
      </c>
    </row>
    <row r="357" spans="1:33" ht="16.5" thickTop="1" thickBot="1" x14ac:dyDescent="0.3">
      <c r="A357" s="839">
        <v>8</v>
      </c>
      <c r="B357" s="830" t="s">
        <v>524</v>
      </c>
      <c r="C357" s="839" t="s">
        <v>330</v>
      </c>
      <c r="D357" s="880"/>
      <c r="E357" s="887">
        <f>VLOOKUP(B357,[1]TQT_MASTER!B:O,13,0)</f>
        <v>44566</v>
      </c>
      <c r="F357" s="834" t="str">
        <f>VLOOKUP(B357,[1]TQT_MASTER!B:O,4,0)</f>
        <v>Assistant, Management</v>
      </c>
      <c r="G357" s="834" t="str">
        <f>VLOOKUP(B357,[1]TQT_MASTER!B:O,3,0)</f>
        <v>Assistant</v>
      </c>
      <c r="H357" s="834">
        <f>VLOOKUP(B357,[1]TQT_MASTER!B:O,6,0)</f>
        <v>11566</v>
      </c>
      <c r="I357" s="834" t="str">
        <f>VLOOKUP(B357,[1]TQT_MASTER!B:O,5,0)</f>
        <v>PAUL ANDREW ROBERTS</v>
      </c>
      <c r="J357" s="834" t="str">
        <f>VLOOKUP(B357,[1]TQT_MASTER!B:O,7,0)</f>
        <v>TQT - Safety &amp; Risk Management</v>
      </c>
      <c r="K357" s="834" t="str">
        <f>VLOOKUP(B357,[1]TQT_MASTER!B:O,8,0)</f>
        <v>TQT - Chief Executive Office</v>
      </c>
      <c r="L357" s="834" t="str">
        <f>VLOOKUP(B357,[1]TQT_MASTER!B:O,9,0)</f>
        <v>HSEQ</v>
      </c>
      <c r="M357" s="834" t="str">
        <f>VLOOKUP(B357,[1]TQT_MASTER!B:O,10,0)</f>
        <v>TRANSCO - HSEQ - SRM</v>
      </c>
      <c r="N357" s="835">
        <f>VLOOKUP(B357,[1]TQT_MASTER!B:O,11,0)</f>
        <v>33248</v>
      </c>
      <c r="O357" s="833">
        <f>VLOOKUP(B357,[1]TQT_MASTER!B:O,14,0)</f>
        <v>46387</v>
      </c>
      <c r="P357" s="842" t="s">
        <v>611</v>
      </c>
      <c r="Q357" s="834" t="s">
        <v>846</v>
      </c>
      <c r="R357" s="842" t="s">
        <v>612</v>
      </c>
      <c r="S357" s="842" t="s">
        <v>621</v>
      </c>
      <c r="T357" s="839" t="s">
        <v>304</v>
      </c>
      <c r="U357" s="842" t="s">
        <v>333</v>
      </c>
      <c r="V357" s="836">
        <v>44566</v>
      </c>
      <c r="W357" s="836">
        <v>45170</v>
      </c>
      <c r="X357" s="836">
        <v>46265</v>
      </c>
      <c r="Y357" s="882">
        <v>3.0027397260273974</v>
      </c>
      <c r="Z357" s="838">
        <f t="shared" ca="1" si="15"/>
        <v>35</v>
      </c>
      <c r="AA357" s="839" t="s">
        <v>600</v>
      </c>
      <c r="AB357" s="883">
        <v>12988.5</v>
      </c>
      <c r="AC357" s="841">
        <v>46447</v>
      </c>
      <c r="AD357" s="842" t="s">
        <v>777</v>
      </c>
      <c r="AE357" s="843" t="str">
        <f ca="1">IF(OR(Z357="",NOT(ISNUMBER(Z357))),"",LOOKUP(Z357,{0,16,21,26,31,36,41,46,51,56,60,66},{"[0-15]","[16-20]","[21-25]","[26-30]","[31-35]","[36-40]","[41-45]","[46-50]","[51-55]","[56-59]","[60-65]","[66-99]"}))</f>
        <v>[31-35]</v>
      </c>
      <c r="AF357" s="839" t="str">
        <f t="shared" si="16"/>
        <v>3+ years</v>
      </c>
      <c r="AG357" s="839" t="str">
        <f t="shared" ca="1" si="17"/>
        <v>Over 90 Days</v>
      </c>
    </row>
    <row r="358" spans="1:33" ht="16.5" thickTop="1" thickBot="1" x14ac:dyDescent="0.3">
      <c r="A358" s="839">
        <v>9</v>
      </c>
      <c r="B358" s="830" t="s">
        <v>529</v>
      </c>
      <c r="C358" s="839" t="s">
        <v>334</v>
      </c>
      <c r="D358" s="880"/>
      <c r="E358" s="887">
        <f>VLOOKUP(B358,[1]TQT_MASTER!B:O,13,0)</f>
        <v>44566</v>
      </c>
      <c r="F358" s="834" t="str">
        <f>VLOOKUP(B358,[1]TQT_MASTER!B:O,4,0)</f>
        <v>Advisor, Technical</v>
      </c>
      <c r="G358" s="834" t="str">
        <f>VLOOKUP(B358,[1]TQT_MASTER!B:O,3,0)</f>
        <v>Advisor</v>
      </c>
      <c r="H358" s="834">
        <f>VLOOKUP(B358,[1]TQT_MASTER!B:O,6,0)</f>
        <v>12759</v>
      </c>
      <c r="I358" s="834" t="str">
        <f>VLOOKUP(B358,[1]TQT_MASTER!B:O,5,0)</f>
        <v>Afif Saif Nasser Harhara Alyafei</v>
      </c>
      <c r="J358" s="834" t="str">
        <f>VLOOKUP(B358,[1]TQT_MASTER!B:O,7,0)</f>
        <v>TQT - Chief Executive Office</v>
      </c>
      <c r="K358" s="834" t="str">
        <f>VLOOKUP(B358,[1]TQT_MASTER!B:O,8,0)</f>
        <v>TQT - Chief Executive Office</v>
      </c>
      <c r="L358" s="834" t="str">
        <f>VLOOKUP(B358,[1]TQT_MASTER!B:O,9,0)</f>
        <v>CEO</v>
      </c>
      <c r="M358" s="834" t="str">
        <f>VLOOKUP(B358,[1]TQT_MASTER!B:O,10,0)</f>
        <v>TRANSCO - CEO</v>
      </c>
      <c r="N358" s="835">
        <f>VLOOKUP(B358,[1]TQT_MASTER!B:O,11,0)</f>
        <v>24289</v>
      </c>
      <c r="O358" s="833">
        <f>VLOOKUP(B358,[1]TQT_MASTER!B:O,14,0)</f>
        <v>46387</v>
      </c>
      <c r="P358" s="842" t="s">
        <v>620</v>
      </c>
      <c r="Q358" s="834" t="s">
        <v>846</v>
      </c>
      <c r="R358" s="842"/>
      <c r="S358" s="842"/>
      <c r="T358" s="839" t="s">
        <v>336</v>
      </c>
      <c r="U358" s="842" t="s">
        <v>337</v>
      </c>
      <c r="V358" s="836">
        <v>44566</v>
      </c>
      <c r="W358" s="836">
        <v>45170</v>
      </c>
      <c r="X358" s="836">
        <v>46265</v>
      </c>
      <c r="Y358" s="882">
        <v>3.0027397260273974</v>
      </c>
      <c r="Z358" s="838">
        <f t="shared" ca="1" si="15"/>
        <v>60</v>
      </c>
      <c r="AA358" s="839" t="s">
        <v>600</v>
      </c>
      <c r="AB358" s="883">
        <v>69688.5</v>
      </c>
      <c r="AC358" s="841">
        <v>46447</v>
      </c>
      <c r="AD358" s="842" t="s">
        <v>777</v>
      </c>
      <c r="AE358" s="843" t="str">
        <f ca="1">IF(OR(Z358="",NOT(ISNUMBER(Z358))),"",LOOKUP(Z358,{0,16,21,26,31,36,41,46,51,56,60,66},{"[0-15]","[16-20]","[21-25]","[26-30]","[31-35]","[36-40]","[41-45]","[46-50]","[51-55]","[56-59]","[60-65]","[66-99]"}))</f>
        <v>[60-65]</v>
      </c>
      <c r="AF358" s="839" t="str">
        <f t="shared" si="16"/>
        <v>3+ years</v>
      </c>
      <c r="AG358" s="839" t="str">
        <f t="shared" ca="1" si="17"/>
        <v>Over 90 Days</v>
      </c>
    </row>
    <row r="359" spans="1:33" ht="16.5" thickTop="1" thickBot="1" x14ac:dyDescent="0.3">
      <c r="A359" s="839">
        <v>10</v>
      </c>
      <c r="B359" s="830" t="s">
        <v>523</v>
      </c>
      <c r="C359" s="839" t="s">
        <v>338</v>
      </c>
      <c r="D359" s="880"/>
      <c r="E359" s="887">
        <f>VLOOKUP(B359,[1]TQT_MASTER!B:O,13,0)</f>
        <v>44571</v>
      </c>
      <c r="F359" s="834" t="str">
        <f>VLOOKUP(B359,[1]TQT_MASTER!B:O,4,0)</f>
        <v>Clerk, Stores</v>
      </c>
      <c r="G359" s="834" t="str">
        <f>VLOOKUP(B359,[1]TQT_MASTER!B:O,3,0)</f>
        <v>Clerk</v>
      </c>
      <c r="H359" s="834">
        <f>VLOOKUP(B359,[1]TQT_MASTER!B:O,6,0)</f>
        <v>12667</v>
      </c>
      <c r="I359" s="834" t="str">
        <f>VLOOKUP(B359,[1]TQT_MASTER!B:O,5,0)</f>
        <v>Eid Abdulla Sidiqi Alhammadi</v>
      </c>
      <c r="J359" s="834" t="str">
        <f>VLOOKUP(B359,[1]TQT_MASTER!B:O,7,0)</f>
        <v>TQT - Financial Operations &amp; Internal Controls</v>
      </c>
      <c r="K359" s="834" t="str">
        <f>VLOOKUP(B359,[1]TQT_MASTER!B:O,8,0)</f>
        <v>TQT - Chief Financial Office</v>
      </c>
      <c r="L359" s="834" t="str">
        <f>VLOOKUP(B359,[1]TQT_MASTER!B:O,9,0)</f>
        <v>Finance - FIN</v>
      </c>
      <c r="M359" s="834" t="str">
        <f>VLOOKUP(B359,[1]TQT_MASTER!B:O,10,0)</f>
        <v>TRANSCO - Financial Operations - FIN</v>
      </c>
      <c r="N359" s="835">
        <f>VLOOKUP(B359,[1]TQT_MASTER!B:O,11,0)</f>
        <v>26910</v>
      </c>
      <c r="O359" s="833">
        <f>VLOOKUP(B359,[1]TQT_MASTER!B:O,14,0)</f>
        <v>46387</v>
      </c>
      <c r="P359" s="842" t="s">
        <v>620</v>
      </c>
      <c r="Q359" s="834" t="s">
        <v>846</v>
      </c>
      <c r="R359" s="842"/>
      <c r="S359" s="842"/>
      <c r="T359" s="839" t="s">
        <v>304</v>
      </c>
      <c r="U359" s="842" t="s">
        <v>305</v>
      </c>
      <c r="V359" s="836">
        <v>44571</v>
      </c>
      <c r="W359" s="836">
        <v>45170</v>
      </c>
      <c r="X359" s="836">
        <v>46265</v>
      </c>
      <c r="Y359" s="882">
        <v>3.0027397260273974</v>
      </c>
      <c r="Z359" s="838">
        <f t="shared" ca="1" si="15"/>
        <v>53</v>
      </c>
      <c r="AA359" s="839" t="s">
        <v>600</v>
      </c>
      <c r="AB359" s="883">
        <v>6688.5</v>
      </c>
      <c r="AC359" s="841">
        <v>46447</v>
      </c>
      <c r="AD359" s="842" t="s">
        <v>777</v>
      </c>
      <c r="AE359" s="843" t="str">
        <f ca="1">IF(OR(Z359="",NOT(ISNUMBER(Z359))),"",LOOKUP(Z359,{0,16,21,26,31,36,41,46,51,56,60,66},{"[0-15]","[16-20]","[21-25]","[26-30]","[31-35]","[36-40]","[41-45]","[46-50]","[51-55]","[56-59]","[60-65]","[66-99]"}))</f>
        <v>[51-55]</v>
      </c>
      <c r="AF359" s="839" t="str">
        <f t="shared" si="16"/>
        <v>3+ years</v>
      </c>
      <c r="AG359" s="839" t="str">
        <f t="shared" ca="1" si="17"/>
        <v>Over 90 Days</v>
      </c>
    </row>
    <row r="360" spans="1:33" ht="16.5" thickTop="1" thickBot="1" x14ac:dyDescent="0.3">
      <c r="A360" s="839">
        <v>11</v>
      </c>
      <c r="B360" s="830" t="s">
        <v>522</v>
      </c>
      <c r="C360" s="839" t="s">
        <v>341</v>
      </c>
      <c r="D360" s="880"/>
      <c r="E360" s="887">
        <f>VLOOKUP(B360,[1]TQT_MASTER!B:O,13,0)</f>
        <v>44571</v>
      </c>
      <c r="F360" s="834" t="str">
        <f>VLOOKUP(B360,[1]TQT_MASTER!B:O,4,0)</f>
        <v>Associate, Accounts Payable Accounting</v>
      </c>
      <c r="G360" s="834" t="str">
        <f>VLOOKUP(B360,[1]TQT_MASTER!B:O,3,0)</f>
        <v>Associate</v>
      </c>
      <c r="H360" s="834">
        <f>VLOOKUP(B360,[1]TQT_MASTER!B:O,6,0)</f>
        <v>12667</v>
      </c>
      <c r="I360" s="834" t="str">
        <f>VLOOKUP(B360,[1]TQT_MASTER!B:O,5,0)</f>
        <v>Eid Abdulla Sidiqi Alhammadi</v>
      </c>
      <c r="J360" s="834" t="str">
        <f>VLOOKUP(B360,[1]TQT_MASTER!B:O,7,0)</f>
        <v>TQT - Financial Operations &amp; Internal Controls</v>
      </c>
      <c r="K360" s="834" t="str">
        <f>VLOOKUP(B360,[1]TQT_MASTER!B:O,8,0)</f>
        <v>TQT - Chief Financial Office</v>
      </c>
      <c r="L360" s="834" t="str">
        <f>VLOOKUP(B360,[1]TQT_MASTER!B:O,9,0)</f>
        <v>Finance - FIN</v>
      </c>
      <c r="M360" s="834" t="str">
        <f>VLOOKUP(B360,[1]TQT_MASTER!B:O,10,0)</f>
        <v>TRANSCO - Financial Operations - FIN</v>
      </c>
      <c r="N360" s="835">
        <f>VLOOKUP(B360,[1]TQT_MASTER!B:O,11,0)</f>
        <v>22996</v>
      </c>
      <c r="O360" s="833">
        <f>VLOOKUP(B360,[1]TQT_MASTER!B:O,14,0)</f>
        <v>46387</v>
      </c>
      <c r="P360" s="842" t="s">
        <v>611</v>
      </c>
      <c r="Q360" s="834" t="s">
        <v>846</v>
      </c>
      <c r="R360" s="842" t="s">
        <v>612</v>
      </c>
      <c r="S360" s="842" t="s">
        <v>616</v>
      </c>
      <c r="T360" s="839" t="s">
        <v>304</v>
      </c>
      <c r="U360" s="842" t="s">
        <v>316</v>
      </c>
      <c r="V360" s="836">
        <v>44571</v>
      </c>
      <c r="W360" s="836">
        <v>45170</v>
      </c>
      <c r="X360" s="836">
        <v>46265</v>
      </c>
      <c r="Y360" s="882">
        <v>3.0027397260273974</v>
      </c>
      <c r="Z360" s="838">
        <f t="shared" ca="1" si="15"/>
        <v>63</v>
      </c>
      <c r="AA360" s="839" t="s">
        <v>600</v>
      </c>
      <c r="AB360" s="883">
        <v>38811.15</v>
      </c>
      <c r="AC360" s="841">
        <v>46447</v>
      </c>
      <c r="AD360" s="842" t="s">
        <v>777</v>
      </c>
      <c r="AE360" s="843" t="str">
        <f ca="1">IF(OR(Z360="",NOT(ISNUMBER(Z360))),"",LOOKUP(Z360,{0,16,21,26,31,36,41,46,51,56,60,66},{"[0-15]","[16-20]","[21-25]","[26-30]","[31-35]","[36-40]","[41-45]","[46-50]","[51-55]","[56-59]","[60-65]","[66-99]"}))</f>
        <v>[60-65]</v>
      </c>
      <c r="AF360" s="839" t="str">
        <f t="shared" si="16"/>
        <v>3+ years</v>
      </c>
      <c r="AG360" s="839" t="str">
        <f t="shared" ca="1" si="17"/>
        <v>Over 90 Days</v>
      </c>
    </row>
    <row r="361" spans="1:33" ht="16.5" thickTop="1" thickBot="1" x14ac:dyDescent="0.3">
      <c r="A361" s="839">
        <v>12</v>
      </c>
      <c r="B361" s="830" t="s">
        <v>528</v>
      </c>
      <c r="C361" s="839" t="s">
        <v>344</v>
      </c>
      <c r="D361" s="880"/>
      <c r="E361" s="887">
        <f>VLOOKUP(B361,[1]TQT_MASTER!B:O,13,0)</f>
        <v>44606</v>
      </c>
      <c r="F361" s="834" t="str">
        <f>VLOOKUP(B361,[1]TQT_MASTER!B:O,4,0)</f>
        <v>Lead, Automation &amp; Digitalization</v>
      </c>
      <c r="G361" s="834" t="str">
        <f>VLOOKUP(B361,[1]TQT_MASTER!B:O,3,0)</f>
        <v>Lead</v>
      </c>
      <c r="H361" s="834">
        <f>VLOOKUP(B361,[1]TQT_MASTER!B:O,6,0)</f>
        <v>11996</v>
      </c>
      <c r="I361" s="834" t="str">
        <f>VLOOKUP(B361,[1]TQT_MASTER!B:O,5,0)</f>
        <v>Ramakrishna Subramanian</v>
      </c>
      <c r="J361" s="834" t="str">
        <f>VLOOKUP(B361,[1]TQT_MASTER!B:O,7,0)</f>
        <v>TQT - Chief Executive Office</v>
      </c>
      <c r="K361" s="834" t="str">
        <f>VLOOKUP(B361,[1]TQT_MASTER!B:O,8,0)</f>
        <v>TQT - Chief Executive Office</v>
      </c>
      <c r="L361" s="834" t="str">
        <f>VLOOKUP(B361,[1]TQT_MASTER!B:O,9,0)</f>
        <v>CEO</v>
      </c>
      <c r="M361" s="834" t="str">
        <f>VLOOKUP(B361,[1]TQT_MASTER!B:O,10,0)</f>
        <v>TRANSCO - Operations - COO</v>
      </c>
      <c r="N361" s="835">
        <f>VLOOKUP(B361,[1]TQT_MASTER!B:O,11,0)</f>
        <v>21847</v>
      </c>
      <c r="O361" s="833">
        <f>VLOOKUP(B361,[1]TQT_MASTER!B:O,14,0)</f>
        <v>46387</v>
      </c>
      <c r="P361" s="842" t="s">
        <v>611</v>
      </c>
      <c r="Q361" s="834" t="s">
        <v>846</v>
      </c>
      <c r="R361" s="842" t="s">
        <v>612</v>
      </c>
      <c r="S361" s="842"/>
      <c r="T361" s="839" t="s">
        <v>304</v>
      </c>
      <c r="U361" s="842" t="s">
        <v>333</v>
      </c>
      <c r="V361" s="836">
        <v>44608</v>
      </c>
      <c r="W361" s="836">
        <v>45170</v>
      </c>
      <c r="X361" s="836">
        <v>46265</v>
      </c>
      <c r="Y361" s="882">
        <v>3.0027397260273974</v>
      </c>
      <c r="Z361" s="838">
        <f t="shared" ca="1" si="15"/>
        <v>66</v>
      </c>
      <c r="AA361" s="839" t="s">
        <v>600</v>
      </c>
      <c r="AB361" s="883">
        <v>45013.5</v>
      </c>
      <c r="AC361" s="841">
        <v>46447</v>
      </c>
      <c r="AD361" s="842" t="s">
        <v>777</v>
      </c>
      <c r="AE361" s="843" t="str">
        <f ca="1">IF(OR(Z361="",NOT(ISNUMBER(Z361))),"",LOOKUP(Z361,{0,16,21,26,31,36,41,46,51,56,60,66},{"[0-15]","[16-20]","[21-25]","[26-30]","[31-35]","[36-40]","[41-45]","[46-50]","[51-55]","[56-59]","[60-65]","[66-99]"}))</f>
        <v>[66-99]</v>
      </c>
      <c r="AF361" s="839" t="str">
        <f t="shared" si="16"/>
        <v>3+ years</v>
      </c>
      <c r="AG361" s="839" t="str">
        <f t="shared" ca="1" si="17"/>
        <v>Over 90 Days</v>
      </c>
    </row>
    <row r="362" spans="1:33" ht="16.5" thickTop="1" thickBot="1" x14ac:dyDescent="0.3">
      <c r="A362" s="839">
        <v>13</v>
      </c>
      <c r="B362" s="830" t="s">
        <v>539</v>
      </c>
      <c r="C362" s="839" t="s">
        <v>347</v>
      </c>
      <c r="D362" s="880"/>
      <c r="E362" s="887">
        <f>VLOOKUP(B362,[1]TQT_MASTER!B:O,13,0)</f>
        <v>44816</v>
      </c>
      <c r="F362" s="834" t="str">
        <f>VLOOKUP(B362,[1]TQT_MASTER!B:O,4,0)</f>
        <v>Engineer, CMMS Data Quality Governance</v>
      </c>
      <c r="G362" s="834" t="str">
        <f>VLOOKUP(B362,[1]TQT_MASTER!B:O,3,0)</f>
        <v>Engineer</v>
      </c>
      <c r="H362" s="834">
        <f>VLOOKUP(B362,[1]TQT_MASTER!B:O,6,0)</f>
        <v>12713</v>
      </c>
      <c r="I362" s="834" t="str">
        <f>VLOOKUP(B362,[1]TQT_MASTER!B:O,5,0)</f>
        <v>Ahmed Mohamed Abdulla ALWahedi</v>
      </c>
      <c r="J362" s="834" t="str">
        <f>VLOOKUP(B362,[1]TQT_MASTER!B:O,7,0)</f>
        <v>TQT - Asset Management</v>
      </c>
      <c r="K362" s="834" t="str">
        <f>VLOOKUP(B362,[1]TQT_MASTER!B:O,8,0)</f>
        <v>TQT - Chief Operating Office</v>
      </c>
      <c r="L362" s="834" t="str">
        <f>VLOOKUP(B362,[1]TQT_MASTER!B:O,9,0)</f>
        <v>Asset Management - COO</v>
      </c>
      <c r="M362" s="834" t="str">
        <f>VLOOKUP(B362,[1]TQT_MASTER!B:O,10,0)</f>
        <v>TRANSCO - Asset Information - COO</v>
      </c>
      <c r="N362" s="835">
        <f>VLOOKUP(B362,[1]TQT_MASTER!B:O,11,0)</f>
        <v>26032</v>
      </c>
      <c r="O362" s="833">
        <f>VLOOKUP(B362,[1]TQT_MASTER!B:O,14,0)</f>
        <v>46578</v>
      </c>
      <c r="P362" s="842" t="s">
        <v>620</v>
      </c>
      <c r="Q362" s="834" t="s">
        <v>846</v>
      </c>
      <c r="R362" s="842"/>
      <c r="S362" s="842"/>
      <c r="T362" s="839" t="s">
        <v>304</v>
      </c>
      <c r="U362" s="842" t="s">
        <v>333</v>
      </c>
      <c r="V362" s="836">
        <v>44816</v>
      </c>
      <c r="W362" s="836">
        <v>45170</v>
      </c>
      <c r="X362" s="836">
        <v>46265</v>
      </c>
      <c r="Y362" s="882">
        <v>3.0027397260273974</v>
      </c>
      <c r="Z362" s="838">
        <f t="shared" ca="1" si="15"/>
        <v>55</v>
      </c>
      <c r="AA362" s="839" t="s">
        <v>600</v>
      </c>
      <c r="AB362" s="883">
        <v>26638.5</v>
      </c>
      <c r="AC362" s="841">
        <v>46447</v>
      </c>
      <c r="AD362" s="842" t="s">
        <v>777</v>
      </c>
      <c r="AE362" s="843" t="str">
        <f ca="1">IF(OR(Z362="",NOT(ISNUMBER(Z362))),"",LOOKUP(Z362,{0,16,21,26,31,36,41,46,51,56,60,66},{"[0-15]","[16-20]","[21-25]","[26-30]","[31-35]","[36-40]","[41-45]","[46-50]","[51-55]","[56-59]","[60-65]","[66-99]"}))</f>
        <v>[51-55]</v>
      </c>
      <c r="AF362" s="839" t="str">
        <f t="shared" si="16"/>
        <v>3+ years</v>
      </c>
      <c r="AG362" s="839" t="str">
        <f t="shared" ca="1" si="17"/>
        <v>Over 90 Days</v>
      </c>
    </row>
    <row r="363" spans="1:33" ht="16.5" thickTop="1" thickBot="1" x14ac:dyDescent="0.3">
      <c r="A363" s="839">
        <v>14</v>
      </c>
      <c r="B363" s="830" t="s">
        <v>541</v>
      </c>
      <c r="C363" s="839" t="s">
        <v>350</v>
      </c>
      <c r="D363" s="880"/>
      <c r="E363" s="887">
        <f>VLOOKUP(B363,[1]TQT_MASTER!B:O,13,0)</f>
        <v>44809</v>
      </c>
      <c r="F363" s="834" t="str">
        <f>VLOOKUP(B363,[1]TQT_MASTER!B:O,4,0)</f>
        <v>Associate, Graphic Design</v>
      </c>
      <c r="G363" s="834" t="str">
        <f>VLOOKUP(B363,[1]TQT_MASTER!B:O,3,0)</f>
        <v>Associate</v>
      </c>
      <c r="H363" s="834" t="e">
        <f>VLOOKUP(B363,[1]TQT_MASTER!B:O,6,0)</f>
        <v>#REF!</v>
      </c>
      <c r="I363" s="834" t="str">
        <f>VLOOKUP(B363,[1]TQT_MASTER!B:O,5,0)</f>
        <v>Hessa Alemadi</v>
      </c>
      <c r="J363" s="834" t="str">
        <f>VLOOKUP(B363,[1]TQT_MASTER!B:O,7,0)</f>
        <v>TQT - External Communications</v>
      </c>
      <c r="K363" s="834" t="str">
        <f>VLOOKUP(B363,[1]TQT_MASTER!B:O,8,0)</f>
        <v>TQT - Chief Corporate Services Office</v>
      </c>
      <c r="L363" s="834" t="str">
        <f>VLOOKUP(B363,[1]TQT_MASTER!B:O,9,0)</f>
        <v>Human Resources - HRD</v>
      </c>
      <c r="M363" s="834" t="str">
        <f>VLOOKUP(B363,[1]TQT_MASTER!B:O,10,0)</f>
        <v>TRANSCO - External Communications - HRD</v>
      </c>
      <c r="N363" s="835">
        <f>VLOOKUP(B363,[1]TQT_MASTER!B:O,11,0)</f>
        <v>32200</v>
      </c>
      <c r="O363" s="833">
        <f>VLOOKUP(B363,[1]TQT_MASTER!B:O,14,0)</f>
        <v>46269</v>
      </c>
      <c r="P363" s="842" t="s">
        <v>611</v>
      </c>
      <c r="Q363" s="834" t="s">
        <v>846</v>
      </c>
      <c r="R363" s="842" t="s">
        <v>612</v>
      </c>
      <c r="S363" s="842"/>
      <c r="T363" s="839" t="s">
        <v>304</v>
      </c>
      <c r="U363" s="842" t="s">
        <v>333</v>
      </c>
      <c r="V363" s="836">
        <v>44809</v>
      </c>
      <c r="W363" s="836">
        <v>45170</v>
      </c>
      <c r="X363" s="836">
        <v>46265</v>
      </c>
      <c r="Y363" s="882">
        <v>3.0027397260273974</v>
      </c>
      <c r="Z363" s="838">
        <f t="shared" ca="1" si="15"/>
        <v>38</v>
      </c>
      <c r="AA363" s="839" t="s">
        <v>600</v>
      </c>
      <c r="AB363" s="883">
        <v>26638.5</v>
      </c>
      <c r="AC363" s="841">
        <v>46447</v>
      </c>
      <c r="AD363" s="842" t="s">
        <v>777</v>
      </c>
      <c r="AE363" s="843" t="str">
        <f ca="1">IF(OR(Z363="",NOT(ISNUMBER(Z363))),"",LOOKUP(Z363,{0,16,21,26,31,36,41,46,51,56,60,66},{"[0-15]","[16-20]","[21-25]","[26-30]","[31-35]","[36-40]","[41-45]","[46-50]","[51-55]","[56-59]","[60-65]","[66-99]"}))</f>
        <v>[36-40]</v>
      </c>
      <c r="AF363" s="839" t="str">
        <f t="shared" si="16"/>
        <v>3+ years</v>
      </c>
      <c r="AG363" s="839" t="str">
        <f t="shared" ca="1" si="17"/>
        <v>Expired</v>
      </c>
    </row>
    <row r="364" spans="1:33" ht="16.5" thickTop="1" thickBot="1" x14ac:dyDescent="0.3">
      <c r="A364" s="839">
        <v>15</v>
      </c>
      <c r="B364" s="830" t="s">
        <v>533</v>
      </c>
      <c r="C364" s="839" t="s">
        <v>353</v>
      </c>
      <c r="D364" s="880"/>
      <c r="E364" s="887">
        <f>VLOOKUP(B364,[1]TQT_MASTER!B:O,13,0)</f>
        <v>44830</v>
      </c>
      <c r="F364" s="834" t="str">
        <f>VLOOKUP(B364,[1]TQT_MASTER!B:O,4,0)</f>
        <v>Associate, General Ledger Accounting</v>
      </c>
      <c r="G364" s="834" t="str">
        <f>VLOOKUP(B364,[1]TQT_MASTER!B:O,3,0)</f>
        <v>Associate</v>
      </c>
      <c r="H364" s="834">
        <f>VLOOKUP(B364,[1]TQT_MASTER!B:O,6,0)</f>
        <v>12959</v>
      </c>
      <c r="I364" s="834" t="str">
        <f>VLOOKUP(B364,[1]TQT_MASTER!B:O,5,0)</f>
        <v>Jasmine Kooner</v>
      </c>
      <c r="J364" s="834" t="str">
        <f>VLOOKUP(B364,[1]TQT_MASTER!B:O,7,0)</f>
        <v>TQT - Financial Control</v>
      </c>
      <c r="K364" s="834" t="str">
        <f>VLOOKUP(B364,[1]TQT_MASTER!B:O,8,0)</f>
        <v>TQT - Chief Financial Office</v>
      </c>
      <c r="L364" s="834" t="str">
        <f>VLOOKUP(B364,[1]TQT_MASTER!B:O,9,0)</f>
        <v>Finance - FIN</v>
      </c>
      <c r="M364" s="834" t="str">
        <f>VLOOKUP(B364,[1]TQT_MASTER!B:O,10,0)</f>
        <v>TRANSCO - Financial Controlling - FIN</v>
      </c>
      <c r="N364" s="835">
        <f>VLOOKUP(B364,[1]TQT_MASTER!B:O,11,0)</f>
        <v>31575</v>
      </c>
      <c r="O364" s="833">
        <f>VLOOKUP(B364,[1]TQT_MASTER!B:O,14,0)</f>
        <v>46471</v>
      </c>
      <c r="P364" s="842" t="s">
        <v>620</v>
      </c>
      <c r="Q364" s="834" t="s">
        <v>846</v>
      </c>
      <c r="R364" s="842"/>
      <c r="S364" s="842"/>
      <c r="T364" s="839" t="s">
        <v>304</v>
      </c>
      <c r="U364" s="842" t="s">
        <v>356</v>
      </c>
      <c r="V364" s="836">
        <v>44831</v>
      </c>
      <c r="W364" s="836">
        <v>45170</v>
      </c>
      <c r="X364" s="836">
        <v>46265</v>
      </c>
      <c r="Y364" s="882">
        <v>3.0027397260273974</v>
      </c>
      <c r="Z364" s="838">
        <f t="shared" ca="1" si="15"/>
        <v>40</v>
      </c>
      <c r="AA364" s="839" t="s">
        <v>600</v>
      </c>
      <c r="AB364" s="883">
        <v>26638.5</v>
      </c>
      <c r="AC364" s="841">
        <v>46447</v>
      </c>
      <c r="AD364" s="842" t="s">
        <v>777</v>
      </c>
      <c r="AE364" s="843" t="str">
        <f ca="1">IF(OR(Z364="",NOT(ISNUMBER(Z364))),"",LOOKUP(Z364,{0,16,21,26,31,36,41,46,51,56,60,66},{"[0-15]","[16-20]","[21-25]","[26-30]","[31-35]","[36-40]","[41-45]","[46-50]","[51-55]","[56-59]","[60-65]","[66-99]"}))</f>
        <v>[36-40]</v>
      </c>
      <c r="AF364" s="839" t="str">
        <f t="shared" si="16"/>
        <v>3+ years</v>
      </c>
      <c r="AG364" s="839" t="str">
        <f t="shared" ca="1" si="17"/>
        <v>Over 90 Days</v>
      </c>
    </row>
    <row r="365" spans="1:33" ht="16.5" thickTop="1" thickBot="1" x14ac:dyDescent="0.3">
      <c r="A365" s="839">
        <v>16</v>
      </c>
      <c r="B365" s="830" t="s">
        <v>532</v>
      </c>
      <c r="C365" s="839" t="s">
        <v>357</v>
      </c>
      <c r="D365" s="880"/>
      <c r="E365" s="887">
        <f>VLOOKUP(B365,[1]TQT_MASTER!B:O,13,0)</f>
        <v>44970</v>
      </c>
      <c r="F365" s="834" t="str">
        <f>VLOOKUP(B365,[1]TQT_MASTER!B:O,4,0)</f>
        <v>Associate, Talent Acquisition</v>
      </c>
      <c r="G365" s="834" t="str">
        <f>VLOOKUP(B365,[1]TQT_MASTER!B:O,3,0)</f>
        <v>Associate</v>
      </c>
      <c r="H365" s="834">
        <f>VLOOKUP(B365,[1]TQT_MASTER!B:O,6,0)</f>
        <v>15131</v>
      </c>
      <c r="I365" s="834" t="str">
        <f>VLOOKUP(B365,[1]TQT_MASTER!B:O,5,0)</f>
        <v>Abdulrahman Mohammed R AlMane</v>
      </c>
      <c r="J365" s="834" t="str">
        <f>VLOOKUP(B365,[1]TQT_MASTER!B:O,7,0)</f>
        <v>TQT - HR Operations</v>
      </c>
      <c r="K365" s="834" t="str">
        <f>VLOOKUP(B365,[1]TQT_MASTER!B:O,8,0)</f>
        <v>TQT - Chief Corporate Services Office</v>
      </c>
      <c r="L365" s="834" t="str">
        <f>VLOOKUP(B365,[1]TQT_MASTER!B:O,9,0)</f>
        <v>Human Resources - HRD</v>
      </c>
      <c r="M365" s="834" t="str">
        <f>VLOOKUP(B365,[1]TQT_MASTER!B:O,10,0)</f>
        <v>TRANSCO - Talent Acquisition - HRD</v>
      </c>
      <c r="N365" s="835">
        <f>VLOOKUP(B365,[1]TQT_MASTER!B:O,11,0)</f>
        <v>31644</v>
      </c>
      <c r="O365" s="833">
        <f>VLOOKUP(B365,[1]TQT_MASTER!B:O,14,0)</f>
        <v>46429</v>
      </c>
      <c r="P365" s="842" t="s">
        <v>620</v>
      </c>
      <c r="Q365" s="834" t="s">
        <v>846</v>
      </c>
      <c r="R365" s="842"/>
      <c r="S365" s="842"/>
      <c r="T365" s="839" t="s">
        <v>304</v>
      </c>
      <c r="U365" s="842" t="s">
        <v>333</v>
      </c>
      <c r="V365" s="836">
        <v>44970</v>
      </c>
      <c r="W365" s="836">
        <v>45170</v>
      </c>
      <c r="X365" s="836">
        <v>46265</v>
      </c>
      <c r="Y365" s="882">
        <v>3.0027397260273974</v>
      </c>
      <c r="Z365" s="838">
        <f t="shared" ca="1" si="15"/>
        <v>40</v>
      </c>
      <c r="AA365" s="839" t="s">
        <v>600</v>
      </c>
      <c r="AB365" s="883">
        <v>21388.5</v>
      </c>
      <c r="AC365" s="841">
        <v>46447</v>
      </c>
      <c r="AD365" s="842" t="s">
        <v>777</v>
      </c>
      <c r="AE365" s="843" t="str">
        <f ca="1">IF(OR(Z365="",NOT(ISNUMBER(Z365))),"",LOOKUP(Z365,{0,16,21,26,31,36,41,46,51,56,60,66},{"[0-15]","[16-20]","[21-25]","[26-30]","[31-35]","[36-40]","[41-45]","[46-50]","[51-55]","[56-59]","[60-65]","[66-99]"}))</f>
        <v>[36-40]</v>
      </c>
      <c r="AF365" s="839" t="str">
        <f t="shared" si="16"/>
        <v>3+ years</v>
      </c>
      <c r="AG365" s="839" t="str">
        <f t="shared" ca="1" si="17"/>
        <v>Over 90 Days</v>
      </c>
    </row>
    <row r="366" spans="1:33" ht="16.5" thickTop="1" thickBot="1" x14ac:dyDescent="0.3">
      <c r="A366" s="839">
        <v>17</v>
      </c>
      <c r="B366" s="830" t="s">
        <v>540</v>
      </c>
      <c r="C366" s="839" t="s">
        <v>360</v>
      </c>
      <c r="D366" s="880"/>
      <c r="E366" s="887">
        <f>VLOOKUP(B366,[1]TQT_MASTER!B:O,13,0)</f>
        <v>45152</v>
      </c>
      <c r="F366" s="834" t="str">
        <f>VLOOKUP(B366,[1]TQT_MASTER!B:O,4,0)</f>
        <v>Executive Assistant, Corporate Services Office</v>
      </c>
      <c r="G366" s="834" t="str">
        <f>VLOOKUP(B366,[1]TQT_MASTER!B:O,3,0)</f>
        <v>Assistant</v>
      </c>
      <c r="H366" s="834">
        <f>VLOOKUP(B366,[1]TQT_MASTER!B:O,6,0)</f>
        <v>12780</v>
      </c>
      <c r="I366" s="834" t="str">
        <f>VLOOKUP(B366,[1]TQT_MASTER!B:O,5,0)</f>
        <v>Bader Ahmed Mohamed Saqer Al Hammadi</v>
      </c>
      <c r="J366" s="834" t="str">
        <f>VLOOKUP(B366,[1]TQT_MASTER!B:O,7,0)</f>
        <v>TQT - Chief Corporate Services Office</v>
      </c>
      <c r="K366" s="834" t="str">
        <f>VLOOKUP(B366,[1]TQT_MASTER!B:O,8,0)</f>
        <v>TQT - Chief Corporate Services Office</v>
      </c>
      <c r="L366" s="834" t="str">
        <f>VLOOKUP(B366,[1]TQT_MASTER!B:O,9,0)</f>
        <v>Human Resources - HRD</v>
      </c>
      <c r="M366" s="834" t="str">
        <f>VLOOKUP(B366,[1]TQT_MASTER!B:O,10,0)</f>
        <v>TRANSCO - Human Resources - HRD</v>
      </c>
      <c r="N366" s="835">
        <f>VLOOKUP(B366,[1]TQT_MASTER!B:O,11,0)</f>
        <v>29611</v>
      </c>
      <c r="O366" s="833">
        <f>VLOOKUP(B366,[1]TQT_MASTER!B:O,14,0)</f>
        <v>46248</v>
      </c>
      <c r="P366" s="842" t="s">
        <v>620</v>
      </c>
      <c r="Q366" s="834" t="s">
        <v>846</v>
      </c>
      <c r="R366" s="842"/>
      <c r="S366" s="842"/>
      <c r="T366" s="839" t="s">
        <v>304</v>
      </c>
      <c r="U366" s="842" t="s">
        <v>305</v>
      </c>
      <c r="V366" s="836">
        <v>45152</v>
      </c>
      <c r="W366" s="836">
        <v>45170</v>
      </c>
      <c r="X366" s="836">
        <v>46265</v>
      </c>
      <c r="Y366" s="882">
        <v>3.0027397260273974</v>
      </c>
      <c r="Z366" s="838">
        <f t="shared" ca="1" si="15"/>
        <v>45</v>
      </c>
      <c r="AA366" s="839" t="s">
        <v>600</v>
      </c>
      <c r="AB366" s="883">
        <v>29138.5</v>
      </c>
      <c r="AC366" s="841">
        <v>46447</v>
      </c>
      <c r="AD366" s="842" t="s">
        <v>777</v>
      </c>
      <c r="AE366" s="843" t="str">
        <f ca="1">IF(OR(Z366="",NOT(ISNUMBER(Z366))),"",LOOKUP(Z366,{0,16,21,26,31,36,41,46,51,56,60,66},{"[0-15]","[16-20]","[21-25]","[26-30]","[31-35]","[36-40]","[41-45]","[46-50]","[51-55]","[56-59]","[60-65]","[66-99]"}))</f>
        <v>[41-45]</v>
      </c>
      <c r="AF366" s="839" t="str">
        <f t="shared" si="16"/>
        <v>3+ years</v>
      </c>
      <c r="AG366" s="839" t="str">
        <f t="shared" ca="1" si="17"/>
        <v>Expired</v>
      </c>
    </row>
    <row r="367" spans="1:33" ht="16.5" thickTop="1" thickBot="1" x14ac:dyDescent="0.3">
      <c r="A367" s="839">
        <v>18</v>
      </c>
      <c r="B367" s="830" t="s">
        <v>543</v>
      </c>
      <c r="C367" s="839" t="s">
        <v>363</v>
      </c>
      <c r="D367" s="880"/>
      <c r="E367" s="887">
        <f>VLOOKUP(B367,[1]TQT_MASTER!B:O,13,0)</f>
        <v>45236</v>
      </c>
      <c r="F367" s="834" t="str">
        <f>VLOOKUP(B367,[1]TQT_MASTER!B:O,4,0)</f>
        <v>Associate, Talent Acquisition</v>
      </c>
      <c r="G367" s="834" t="str">
        <f>VLOOKUP(B367,[1]TQT_MASTER!B:O,3,0)</f>
        <v>Associate</v>
      </c>
      <c r="H367" s="834">
        <f>VLOOKUP(B367,[1]TQT_MASTER!B:O,6,0)</f>
        <v>15131</v>
      </c>
      <c r="I367" s="834" t="str">
        <f>VLOOKUP(B367,[1]TQT_MASTER!B:O,5,0)</f>
        <v>Abdulrahman Mohammed R AlMane</v>
      </c>
      <c r="J367" s="834" t="str">
        <f>VLOOKUP(B367,[1]TQT_MASTER!B:O,7,0)</f>
        <v>TQT - HR Operations</v>
      </c>
      <c r="K367" s="834" t="str">
        <f>VLOOKUP(B367,[1]TQT_MASTER!B:O,8,0)</f>
        <v>TQT - Chief Corporate Services Office</v>
      </c>
      <c r="L367" s="834" t="str">
        <f>VLOOKUP(B367,[1]TQT_MASTER!B:O,9,0)</f>
        <v>Human Resources - HRD</v>
      </c>
      <c r="M367" s="834" t="str">
        <f>VLOOKUP(B367,[1]TQT_MASTER!B:O,10,0)</f>
        <v>TRANSCO - Talent Acquisition - HRD</v>
      </c>
      <c r="N367" s="835">
        <f>VLOOKUP(B367,[1]TQT_MASTER!B:O,11,0)</f>
        <v>32450</v>
      </c>
      <c r="O367" s="833">
        <f>VLOOKUP(B367,[1]TQT_MASTER!B:O,14,0)</f>
        <v>46331</v>
      </c>
      <c r="P367" s="842" t="s">
        <v>611</v>
      </c>
      <c r="Q367" s="834" t="s">
        <v>846</v>
      </c>
      <c r="R367" s="842" t="s">
        <v>612</v>
      </c>
      <c r="S367" s="842" t="s">
        <v>616</v>
      </c>
      <c r="T367" s="839" t="s">
        <v>304</v>
      </c>
      <c r="U367" s="842" t="s">
        <v>333</v>
      </c>
      <c r="V367" s="836">
        <v>45236</v>
      </c>
      <c r="W367" s="836">
        <v>45236</v>
      </c>
      <c r="X367" s="836">
        <v>46265</v>
      </c>
      <c r="Y367" s="882">
        <v>2.8219178082191783</v>
      </c>
      <c r="Z367" s="838">
        <f t="shared" ca="1" si="15"/>
        <v>37</v>
      </c>
      <c r="AA367" s="839" t="s">
        <v>600</v>
      </c>
      <c r="AB367" s="883">
        <v>25063.5</v>
      </c>
      <c r="AC367" s="841">
        <v>46447</v>
      </c>
      <c r="AD367" s="842" t="s">
        <v>777</v>
      </c>
      <c r="AE367" s="843" t="str">
        <f ca="1">IF(OR(Z367="",NOT(ISNUMBER(Z367))),"",LOOKUP(Z367,{0,16,21,26,31,36,41,46,51,56,60,66},{"[0-15]","[16-20]","[21-25]","[26-30]","[31-35]","[36-40]","[41-45]","[46-50]","[51-55]","[56-59]","[60-65]","[66-99]"}))</f>
        <v>[36-40]</v>
      </c>
      <c r="AF367" s="839" t="str">
        <f t="shared" si="16"/>
        <v>2-3 years</v>
      </c>
      <c r="AG367" s="839" t="str">
        <f t="shared" ca="1" si="17"/>
        <v>Within 60 Days</v>
      </c>
    </row>
    <row r="368" spans="1:33" ht="16.5" thickTop="1" thickBot="1" x14ac:dyDescent="0.3">
      <c r="A368" s="839">
        <v>19</v>
      </c>
      <c r="B368" s="830" t="s">
        <v>534</v>
      </c>
      <c r="C368" s="839" t="s">
        <v>365</v>
      </c>
      <c r="D368" s="880"/>
      <c r="E368" s="887">
        <f>VLOOKUP(B368,[1]TQT_MASTER!B:O,13,0)</f>
        <v>45411</v>
      </c>
      <c r="F368" s="834" t="str">
        <f>VLOOKUP(B368,[1]TQT_MASTER!B:O,4,0)</f>
        <v>Lead, Projects</v>
      </c>
      <c r="G368" s="834" t="str">
        <f>VLOOKUP(B368,[1]TQT_MASTER!B:O,3,0)</f>
        <v>Lead</v>
      </c>
      <c r="H368" s="834">
        <f>VLOOKUP(B368,[1]TQT_MASTER!B:O,6,0)</f>
        <v>11743</v>
      </c>
      <c r="I368" s="834" t="str">
        <f>VLOOKUP(B368,[1]TQT_MASTER!B:O,5,0)</f>
        <v>MARYAM ABDULLAH EBRAHIM ALGAZ ALALI</v>
      </c>
      <c r="J368" s="834" t="str">
        <f>VLOOKUP(B368,[1]TQT_MASTER!B:O,7,0)</f>
        <v>TQT - Asset Management</v>
      </c>
      <c r="K368" s="834" t="str">
        <f>VLOOKUP(B368,[1]TQT_MASTER!B:O,8,0)</f>
        <v>TQT - Chief Operating Office</v>
      </c>
      <c r="L368" s="834" t="str">
        <f>VLOOKUP(B368,[1]TQT_MASTER!B:O,9,0)</f>
        <v>Asset Management - COO</v>
      </c>
      <c r="M368" s="834" t="str">
        <f>VLOOKUP(B368,[1]TQT_MASTER!B:O,10,0)</f>
        <v>TRANSCO - Asset Management Services - COO</v>
      </c>
      <c r="N368" s="835">
        <f>VLOOKUP(B368,[1]TQT_MASTER!B:O,11,0)</f>
        <v>24421</v>
      </c>
      <c r="O368" s="833">
        <f>VLOOKUP(B368,[1]TQT_MASTER!B:O,14,0)</f>
        <v>46323</v>
      </c>
      <c r="P368" s="842" t="s">
        <v>611</v>
      </c>
      <c r="Q368" s="834" t="s">
        <v>846</v>
      </c>
      <c r="R368" s="842" t="s">
        <v>612</v>
      </c>
      <c r="S368" s="842"/>
      <c r="T368" s="839" t="s">
        <v>304</v>
      </c>
      <c r="U368" s="842" t="s">
        <v>368</v>
      </c>
      <c r="V368" s="836">
        <v>45411</v>
      </c>
      <c r="W368" s="836">
        <v>45411</v>
      </c>
      <c r="X368" s="836">
        <v>46265</v>
      </c>
      <c r="Y368" s="882">
        <v>2.3424657534246576</v>
      </c>
      <c r="Z368" s="838">
        <f t="shared" ca="1" si="15"/>
        <v>59</v>
      </c>
      <c r="AA368" s="839" t="s">
        <v>600</v>
      </c>
      <c r="AB368" s="883">
        <v>68638.5</v>
      </c>
      <c r="AC368" s="841">
        <v>46447</v>
      </c>
      <c r="AD368" s="842" t="s">
        <v>777</v>
      </c>
      <c r="AE368" s="843" t="str">
        <f ca="1">IF(OR(Z368="",NOT(ISNUMBER(Z368))),"",LOOKUP(Z368,{0,16,21,26,31,36,41,46,51,56,60,66},{"[0-15]","[16-20]","[21-25]","[26-30]","[31-35]","[36-40]","[41-45]","[46-50]","[51-55]","[56-59]","[60-65]","[66-99]"}))</f>
        <v>[56-59]</v>
      </c>
      <c r="AF368" s="839" t="str">
        <f t="shared" si="16"/>
        <v>2-3 years</v>
      </c>
      <c r="AG368" s="839" t="str">
        <f t="shared" ca="1" si="17"/>
        <v>Within 60 Days</v>
      </c>
    </row>
    <row r="369" spans="1:33" ht="16.5" thickTop="1" thickBot="1" x14ac:dyDescent="0.3">
      <c r="A369" s="839">
        <v>20</v>
      </c>
      <c r="B369" s="830" t="s">
        <v>535</v>
      </c>
      <c r="C369" s="839" t="s">
        <v>369</v>
      </c>
      <c r="D369" s="880"/>
      <c r="E369" s="887">
        <f>VLOOKUP(B369,[1]TQT_MASTER!B:O,13,0)</f>
        <v>45446</v>
      </c>
      <c r="F369" s="834" t="str">
        <f>VLOOKUP(B369,[1]TQT_MASTER!B:O,4,0)</f>
        <v>Business Partner, Talent Acquisition</v>
      </c>
      <c r="G369" s="834" t="str">
        <f>VLOOKUP(B369,[1]TQT_MASTER!B:O,3,0)</f>
        <v>Business Partner</v>
      </c>
      <c r="H369" s="834">
        <f>VLOOKUP(B369,[1]TQT_MASTER!B:O,6,0)</f>
        <v>15131</v>
      </c>
      <c r="I369" s="834" t="str">
        <f>VLOOKUP(B369,[1]TQT_MASTER!B:O,5,0)</f>
        <v>Abdulrahman Mohammed R AlMane</v>
      </c>
      <c r="J369" s="834" t="str">
        <f>VLOOKUP(B369,[1]TQT_MASTER!B:O,7,0)</f>
        <v>TQT - HR Operations</v>
      </c>
      <c r="K369" s="834" t="str">
        <f>VLOOKUP(B369,[1]TQT_MASTER!B:O,8,0)</f>
        <v>TQT - Chief Corporate Services Office</v>
      </c>
      <c r="L369" s="834" t="str">
        <f>VLOOKUP(B369,[1]TQT_MASTER!B:O,9,0)</f>
        <v>Human Resources - HRD</v>
      </c>
      <c r="M369" s="834" t="str">
        <f>VLOOKUP(B369,[1]TQT_MASTER!B:O,10,0)</f>
        <v>TRANSCO - Talent Acquisition - HRD</v>
      </c>
      <c r="N369" s="835">
        <f>VLOOKUP(B369,[1]TQT_MASTER!B:O,11,0)</f>
        <v>32081</v>
      </c>
      <c r="O369" s="833">
        <f>VLOOKUP(B369,[1]TQT_MASTER!B:O,14,0)</f>
        <v>46549</v>
      </c>
      <c r="P369" s="842" t="s">
        <v>611</v>
      </c>
      <c r="Q369" s="834" t="s">
        <v>846</v>
      </c>
      <c r="R369" s="842"/>
      <c r="S369" s="842" t="s">
        <v>621</v>
      </c>
      <c r="T369" s="839" t="s">
        <v>304</v>
      </c>
      <c r="U369" s="842" t="s">
        <v>333</v>
      </c>
      <c r="V369" s="836">
        <v>45454</v>
      </c>
      <c r="W369" s="836">
        <v>45454</v>
      </c>
      <c r="X369" s="836">
        <v>46265</v>
      </c>
      <c r="Y369" s="882">
        <v>2.2246575342465755</v>
      </c>
      <c r="Z369" s="838">
        <f t="shared" ca="1" si="15"/>
        <v>38</v>
      </c>
      <c r="AA369" s="839" t="s">
        <v>600</v>
      </c>
      <c r="AB369" s="883">
        <v>35038.5</v>
      </c>
      <c r="AC369" s="841">
        <v>46447</v>
      </c>
      <c r="AD369" s="842" t="s">
        <v>777</v>
      </c>
      <c r="AE369" s="843" t="str">
        <f ca="1">IF(OR(Z369="",NOT(ISNUMBER(Z369))),"",LOOKUP(Z369,{0,16,21,26,31,36,41,46,51,56,60,66},{"[0-15]","[16-20]","[21-25]","[26-30]","[31-35]","[36-40]","[41-45]","[46-50]","[51-55]","[56-59]","[60-65]","[66-99]"}))</f>
        <v>[36-40]</v>
      </c>
      <c r="AF369" s="839" t="str">
        <f t="shared" si="16"/>
        <v>2-3 years</v>
      </c>
      <c r="AG369" s="839" t="str">
        <f t="shared" ca="1" si="17"/>
        <v>Over 90 Days</v>
      </c>
    </row>
    <row r="370" spans="1:33" ht="16.5" thickTop="1" thickBot="1" x14ac:dyDescent="0.3">
      <c r="A370" s="839">
        <v>21</v>
      </c>
      <c r="B370" s="830" t="s">
        <v>542</v>
      </c>
      <c r="C370" s="839" t="s">
        <v>372</v>
      </c>
      <c r="D370" s="880"/>
      <c r="E370" s="887">
        <f>VLOOKUP(B370,[1]TQT_MASTER!B:O,13,0)</f>
        <v>45600</v>
      </c>
      <c r="F370" s="834" t="str">
        <f>VLOOKUP(B370,[1]TQT_MASTER!B:O,4,0)</f>
        <v>Lead, Procurement</v>
      </c>
      <c r="G370" s="834" t="str">
        <f>VLOOKUP(B370,[1]TQT_MASTER!B:O,3,0)</f>
        <v>Lead</v>
      </c>
      <c r="H370" s="834">
        <f>VLOOKUP(B370,[1]TQT_MASTER!B:O,6,0)</f>
        <v>12623</v>
      </c>
      <c r="I370" s="834" t="str">
        <f>VLOOKUP(B370,[1]TQT_MASTER!B:O,5,0)</f>
        <v>Alia Al Kaabi</v>
      </c>
      <c r="J370" s="834" t="str">
        <f>VLOOKUP(B370,[1]TQT_MASTER!B:O,7,0)</f>
        <v>TQT - Supply Chain</v>
      </c>
      <c r="K370" s="834" t="str">
        <f>VLOOKUP(B370,[1]TQT_MASTER!B:O,8,0)</f>
        <v>TQT - Chief Financial Office</v>
      </c>
      <c r="L370" s="834" t="str">
        <f>VLOOKUP(B370,[1]TQT_MASTER!B:O,9,0)</f>
        <v>Supply Chain - PSS</v>
      </c>
      <c r="M370" s="834" t="e">
        <f>VLOOKUP(B370,[1]TQT_MASTER!B:O,10,0)</f>
        <v>#REF!</v>
      </c>
      <c r="N370" s="835">
        <f>VLOOKUP(B370,[1]TQT_MASTER!B:O,11,0)</f>
        <v>22302</v>
      </c>
      <c r="O370" s="833">
        <f>VLOOKUP(B370,[1]TQT_MASTER!B:O,14,0)</f>
        <v>46329</v>
      </c>
      <c r="P370" s="842" t="s">
        <v>620</v>
      </c>
      <c r="Q370" s="834" t="s">
        <v>846</v>
      </c>
      <c r="R370" s="842"/>
      <c r="S370" s="842"/>
      <c r="T370" s="839" t="s">
        <v>304</v>
      </c>
      <c r="U370" s="842" t="s">
        <v>333</v>
      </c>
      <c r="V370" s="836">
        <v>45600</v>
      </c>
      <c r="W370" s="836">
        <v>45600</v>
      </c>
      <c r="X370" s="836">
        <v>46265</v>
      </c>
      <c r="Y370" s="882">
        <v>1.8246575342465754</v>
      </c>
      <c r="Z370" s="838">
        <f t="shared" ca="1" si="15"/>
        <v>65</v>
      </c>
      <c r="AA370" s="839" t="s">
        <v>600</v>
      </c>
      <c r="AB370" s="883">
        <v>44488.5</v>
      </c>
      <c r="AC370" s="841">
        <v>46447</v>
      </c>
      <c r="AD370" s="842" t="s">
        <v>777</v>
      </c>
      <c r="AE370" s="843" t="str">
        <f ca="1">IF(OR(Z370="",NOT(ISNUMBER(Z370))),"",LOOKUP(Z370,{0,16,21,26,31,36,41,46,51,56,60,66},{"[0-15]","[16-20]","[21-25]","[26-30]","[31-35]","[36-40]","[41-45]","[46-50]","[51-55]","[56-59]","[60-65]","[66-99]"}))</f>
        <v>[60-65]</v>
      </c>
      <c r="AF370" s="839" t="str">
        <f t="shared" si="16"/>
        <v>1-2 years</v>
      </c>
      <c r="AG370" s="839" t="str">
        <f t="shared" ca="1" si="17"/>
        <v>Within 60 Days</v>
      </c>
    </row>
    <row r="371" spans="1:33" ht="16.5" thickTop="1" thickBot="1" x14ac:dyDescent="0.3">
      <c r="A371" s="839">
        <v>22</v>
      </c>
      <c r="B371" s="830">
        <v>200088</v>
      </c>
      <c r="C371" s="839" t="s">
        <v>378</v>
      </c>
      <c r="D371" s="880"/>
      <c r="E371" s="887">
        <f>VLOOKUP(B371,[1]TQT_MASTER!B:O,13,0)</f>
        <v>45677</v>
      </c>
      <c r="F371" s="834" t="str">
        <f>VLOOKUP(B371,[1]TQT_MASTER!B:O,4,0)</f>
        <v>Advisor, Water Asset</v>
      </c>
      <c r="G371" s="834" t="str">
        <f>VLOOKUP(B371,[1]TQT_MASTER!B:O,3,0)</f>
        <v>Advisor</v>
      </c>
      <c r="H371" s="834">
        <f>VLOOKUP(B371,[1]TQT_MASTER!B:O,6,0)</f>
        <v>12013</v>
      </c>
      <c r="I371" s="834" t="str">
        <f>VLOOKUP(B371,[1]TQT_MASTER!B:O,5,0)</f>
        <v>ABDULLA MOHAMMED AL NUAIMI</v>
      </c>
      <c r="J371" s="834" t="str">
        <f>VLOOKUP(B371,[1]TQT_MASTER!B:O,7,0)</f>
        <v>TQT - Asset Management</v>
      </c>
      <c r="K371" s="834" t="str">
        <f>VLOOKUP(B371,[1]TQT_MASTER!B:O,8,0)</f>
        <v>TQT - Chief Operating Office</v>
      </c>
      <c r="L371" s="834" t="str">
        <f>VLOOKUP(B371,[1]TQT_MASTER!B:O,9,0)</f>
        <v>Asset Management - COO</v>
      </c>
      <c r="M371" s="834" t="str">
        <f>VLOOKUP(B371,[1]TQT_MASTER!B:O,10,0)</f>
        <v>TRANSCO - Water Assets</v>
      </c>
      <c r="N371" s="835">
        <f>VLOOKUP(B371,[1]TQT_MASTER!B:O,11,0)</f>
        <v>22282</v>
      </c>
      <c r="O371" s="833">
        <f>VLOOKUP(B371,[1]TQT_MASTER!B:O,14,0)</f>
        <v>46405</v>
      </c>
      <c r="P371" s="842" t="s">
        <v>611</v>
      </c>
      <c r="Q371" s="834" t="s">
        <v>846</v>
      </c>
      <c r="R371" s="842" t="s">
        <v>612</v>
      </c>
      <c r="S371" s="842" t="s">
        <v>616</v>
      </c>
      <c r="T371" s="839" t="s">
        <v>304</v>
      </c>
      <c r="U371" s="842" t="s">
        <v>309</v>
      </c>
      <c r="V371" s="836">
        <v>45677</v>
      </c>
      <c r="W371" s="836">
        <v>45677</v>
      </c>
      <c r="X371" s="836">
        <v>46265</v>
      </c>
      <c r="Y371" s="882">
        <v>1.6136986301369862</v>
      </c>
      <c r="Z371" s="838">
        <f t="shared" ca="1" si="15"/>
        <v>65</v>
      </c>
      <c r="AA371" s="839" t="s">
        <v>600</v>
      </c>
      <c r="AB371" s="883">
        <v>52888.5</v>
      </c>
      <c r="AC371" s="841">
        <v>46447</v>
      </c>
      <c r="AD371" s="842" t="s">
        <v>777</v>
      </c>
      <c r="AE371" s="843" t="str">
        <f ca="1">IF(OR(Z371="",NOT(ISNUMBER(Z371))),"",LOOKUP(Z371,{0,16,21,26,31,36,41,46,51,56,60,66},{"[0-15]","[16-20]","[21-25]","[26-30]","[31-35]","[36-40]","[41-45]","[46-50]","[51-55]","[56-59]","[60-65]","[66-99]"}))</f>
        <v>[60-65]</v>
      </c>
      <c r="AF371" s="839" t="str">
        <f t="shared" si="16"/>
        <v>1-2 years</v>
      </c>
      <c r="AG371" s="839" t="str">
        <f t="shared" ca="1" si="17"/>
        <v>Over 90 Days</v>
      </c>
    </row>
    <row r="372" spans="1:33" ht="16.5" thickTop="1" thickBot="1" x14ac:dyDescent="0.3">
      <c r="A372" s="839">
        <v>23</v>
      </c>
      <c r="B372" s="830">
        <v>200795</v>
      </c>
      <c r="C372" s="839" t="s">
        <v>382</v>
      </c>
      <c r="D372" s="880"/>
      <c r="E372" s="887">
        <f>VLOOKUP(B372,[1]TQT_MASTER!B:O,13,0)</f>
        <v>45831</v>
      </c>
      <c r="F372" s="834" t="str">
        <f>VLOOKUP(B372,[1]TQT_MASTER!B:O,4,0)</f>
        <v>Fusion EPM Support, Sr. Associate</v>
      </c>
      <c r="G372" s="834" t="str">
        <f>VLOOKUP(B372,[1]TQT_MASTER!B:O,3,0)</f>
        <v>Senior Associate</v>
      </c>
      <c r="H372" s="834">
        <f>VLOOKUP(B372,[1]TQT_MASTER!B:O,6,0)</f>
        <v>12775</v>
      </c>
      <c r="I372" s="834" t="str">
        <f>VLOOKUP(B372,[1]TQT_MASTER!B:O,5,0)</f>
        <v>Barend Pieter Van Der Walt</v>
      </c>
      <c r="J372" s="834" t="str">
        <f>VLOOKUP(B372,[1]TQT_MASTER!B:O,7,0)</f>
        <v>TQT - Business Planning</v>
      </c>
      <c r="K372" s="834" t="str">
        <f>VLOOKUP(B372,[1]TQT_MASTER!B:O,8,0)</f>
        <v>TQT - Chief Financial Office</v>
      </c>
      <c r="L372" s="834" t="str">
        <f>VLOOKUP(B372,[1]TQT_MASTER!B:O,9,0)</f>
        <v>Finance - FIN</v>
      </c>
      <c r="M372" s="834" t="str">
        <f>VLOOKUP(B372,[1]TQT_MASTER!B:O,10,0)</f>
        <v>TRANSCO - Business Planning - FIN</v>
      </c>
      <c r="N372" s="835">
        <f>VLOOKUP(B372,[1]TQT_MASTER!B:O,11,0)</f>
        <v>31222</v>
      </c>
      <c r="O372" s="833">
        <f>VLOOKUP(B372,[1]TQT_MASTER!B:O,14,0)</f>
        <v>46555</v>
      </c>
      <c r="P372" s="842" t="s">
        <v>611</v>
      </c>
      <c r="Q372" s="834" t="s">
        <v>846</v>
      </c>
      <c r="R372" s="842"/>
      <c r="S372" s="842"/>
      <c r="T372" s="839" t="s">
        <v>304</v>
      </c>
      <c r="U372" s="842" t="s">
        <v>333</v>
      </c>
      <c r="V372" s="836">
        <v>45831</v>
      </c>
      <c r="W372" s="836">
        <v>45831</v>
      </c>
      <c r="X372" s="836">
        <v>46265</v>
      </c>
      <c r="Y372" s="882">
        <v>1.1917808219178083</v>
      </c>
      <c r="Z372" s="838">
        <f t="shared" ca="1" si="15"/>
        <v>41</v>
      </c>
      <c r="AA372" s="839" t="s">
        <v>600</v>
      </c>
      <c r="AB372" s="883">
        <v>31888.5</v>
      </c>
      <c r="AC372" s="841">
        <v>46447</v>
      </c>
      <c r="AD372" s="842" t="s">
        <v>777</v>
      </c>
      <c r="AE372" s="843" t="str">
        <f ca="1">IF(OR(Z372="",NOT(ISNUMBER(Z372))),"",LOOKUP(Z372,{0,16,21,26,31,36,41,46,51,56,60,66},{"[0-15]","[16-20]","[21-25]","[26-30]","[31-35]","[36-40]","[41-45]","[46-50]","[51-55]","[56-59]","[60-65]","[66-99]"}))</f>
        <v>[41-45]</v>
      </c>
      <c r="AF372" s="839" t="str">
        <f t="shared" si="16"/>
        <v>1-2 years</v>
      </c>
      <c r="AG372" s="839" t="str">
        <f t="shared" ca="1" si="17"/>
        <v>Over 90 Days</v>
      </c>
    </row>
    <row r="373" spans="1:33" ht="16.5" thickTop="1" thickBot="1" x14ac:dyDescent="0.3">
      <c r="A373" s="839">
        <v>24</v>
      </c>
      <c r="B373" s="847">
        <v>201184</v>
      </c>
      <c r="C373" s="839">
        <v>14221</v>
      </c>
      <c r="D373" s="880"/>
      <c r="E373" s="887">
        <f>VLOOKUP(B373,[1]TQT_MASTER!B:O,13,0)</f>
        <v>45887</v>
      </c>
      <c r="F373" s="834" t="str">
        <f>VLOOKUP(B373,[1]TQT_MASTER!B:O,4,0)</f>
        <v>Associate, People Development</v>
      </c>
      <c r="G373" s="834" t="str">
        <f>VLOOKUP(B373,[1]TQT_MASTER!B:O,3,0)</f>
        <v>Associate</v>
      </c>
      <c r="H373" s="834">
        <f>VLOOKUP(B373,[1]TQT_MASTER!B:O,6,0)</f>
        <v>15162</v>
      </c>
      <c r="I373" s="834" t="str">
        <f>VLOOKUP(B373,[1]TQT_MASTER!B:O,5,0)</f>
        <v>Wadima Mohammed Hamad AlMazrouei</v>
      </c>
      <c r="J373" s="834" t="str">
        <f>VLOOKUP(B373,[1]TQT_MASTER!B:O,7,0)</f>
        <v>TQT - People Management &amp; Performance</v>
      </c>
      <c r="K373" s="834" t="str">
        <f>VLOOKUP(B373,[1]TQT_MASTER!B:O,8,0)</f>
        <v>TQT - Chief Corporate Services Office</v>
      </c>
      <c r="L373" s="834" t="str">
        <f>VLOOKUP(B373,[1]TQT_MASTER!B:O,9,0)</f>
        <v>Human Resources - HRD</v>
      </c>
      <c r="M373" s="834" t="str">
        <f>VLOOKUP(B373,[1]TQT_MASTER!B:O,10,0)</f>
        <v>TRANSCO - Human Resources - HRD</v>
      </c>
      <c r="N373" s="835">
        <f>VLOOKUP(B373,[1]TQT_MASTER!B:O,11,0)</f>
        <v>32306</v>
      </c>
      <c r="O373" s="833">
        <f>VLOOKUP(B373,[1]TQT_MASTER!B:O,14,0)</f>
        <v>46251</v>
      </c>
      <c r="P373" s="842" t="s">
        <v>620</v>
      </c>
      <c r="Q373" s="834" t="s">
        <v>846</v>
      </c>
      <c r="R373" s="842"/>
      <c r="S373" s="842"/>
      <c r="T373" s="839" t="s">
        <v>304</v>
      </c>
      <c r="U373" s="839" t="s">
        <v>333</v>
      </c>
      <c r="V373" s="836">
        <v>45887</v>
      </c>
      <c r="W373" s="836">
        <v>45887</v>
      </c>
      <c r="X373" s="836">
        <v>46265</v>
      </c>
      <c r="Y373" s="882">
        <v>1.0383561643835617</v>
      </c>
      <c r="Z373" s="838">
        <f t="shared" ca="1" si="15"/>
        <v>38</v>
      </c>
      <c r="AA373" s="839" t="s">
        <v>600</v>
      </c>
      <c r="AB373" s="883">
        <v>23388.5</v>
      </c>
      <c r="AC373" s="841">
        <v>46447</v>
      </c>
      <c r="AD373" s="842" t="s">
        <v>777</v>
      </c>
      <c r="AE373" s="843" t="str">
        <f ca="1">IF(OR(Z373="",NOT(ISNUMBER(Z373))),"",LOOKUP(Z373,{0,16,21,26,31,36,41,46,51,56,60,66},{"[0-15]","[16-20]","[21-25]","[26-30]","[31-35]","[36-40]","[41-45]","[46-50]","[51-55]","[56-59]","[60-65]","[66-99]"}))</f>
        <v>[36-40]</v>
      </c>
      <c r="AF373" s="839" t="str">
        <f t="shared" si="16"/>
        <v>1-2 years</v>
      </c>
      <c r="AG373" s="839" t="str">
        <f t="shared" ca="1" si="17"/>
        <v>Expired</v>
      </c>
    </row>
    <row r="374" spans="1:33" ht="16.5" thickTop="1" thickBot="1" x14ac:dyDescent="0.3">
      <c r="A374" s="839">
        <v>25</v>
      </c>
      <c r="B374" s="847">
        <v>201086</v>
      </c>
      <c r="C374" s="839">
        <v>13919</v>
      </c>
      <c r="D374" s="880"/>
      <c r="E374" s="887">
        <f>VLOOKUP(B374,[1]TQT_MASTER!B:O,13,0)</f>
        <v>45873</v>
      </c>
      <c r="F374" s="834" t="str">
        <f>VLOOKUP(B374,[1]TQT_MASTER!B:O,4,0)</f>
        <v>Senior Engineer, Network Model Management</v>
      </c>
      <c r="G374" s="834" t="str">
        <f>VLOOKUP(B374,[1]TQT_MASTER!B:O,3,0)</f>
        <v>Senior Engineer</v>
      </c>
      <c r="H374" s="834">
        <f>VLOOKUP(B374,[1]TQT_MASTER!B:O,6,0)</f>
        <v>11743</v>
      </c>
      <c r="I374" s="834" t="str">
        <f>VLOOKUP(B374,[1]TQT_MASTER!B:O,5,0)</f>
        <v>Maryam Abullah Ebrahim Algaz Alali</v>
      </c>
      <c r="J374" s="834" t="str">
        <f>VLOOKUP(B374,[1]TQT_MASTER!B:O,7,0)</f>
        <v>TQT - Asset Management</v>
      </c>
      <c r="K374" s="834" t="str">
        <f>VLOOKUP(B374,[1]TQT_MASTER!B:O,8,0)</f>
        <v>TQT - Chief Operating Office</v>
      </c>
      <c r="L374" s="834" t="str">
        <f>VLOOKUP(B374,[1]TQT_MASTER!B:O,9,0)</f>
        <v>Asset Management - COO</v>
      </c>
      <c r="M374" s="834" t="str">
        <f>VLOOKUP(B374,[1]TQT_MASTER!B:O,10,0)</f>
        <v>TQT - Operations Technology Strategy</v>
      </c>
      <c r="N374" s="835">
        <f>VLOOKUP(B374,[1]TQT_MASTER!B:O,11,0)</f>
        <v>33856</v>
      </c>
      <c r="O374" s="833">
        <f>VLOOKUP(B374,[1]TQT_MASTER!B:O,14,0)</f>
        <v>46237</v>
      </c>
      <c r="P374" s="842" t="s">
        <v>620</v>
      </c>
      <c r="Q374" s="834" t="s">
        <v>846</v>
      </c>
      <c r="R374" s="842"/>
      <c r="S374" s="842"/>
      <c r="T374" s="839" t="s">
        <v>389</v>
      </c>
      <c r="U374" s="842" t="s">
        <v>333</v>
      </c>
      <c r="V374" s="836">
        <v>45873</v>
      </c>
      <c r="W374" s="836">
        <v>45873</v>
      </c>
      <c r="X374" s="836">
        <v>46265</v>
      </c>
      <c r="Y374" s="882">
        <v>1.0767123287671232</v>
      </c>
      <c r="Z374" s="838">
        <f t="shared" ca="1" si="15"/>
        <v>34</v>
      </c>
      <c r="AA374" s="839" t="s">
        <v>600</v>
      </c>
      <c r="AB374" s="883">
        <v>31888.5</v>
      </c>
      <c r="AC374" s="841">
        <v>46447</v>
      </c>
      <c r="AD374" s="842" t="s">
        <v>777</v>
      </c>
      <c r="AE374" s="843" t="str">
        <f ca="1">IF(OR(Z374="",NOT(ISNUMBER(Z374))),"",LOOKUP(Z374,{0,16,21,26,31,36,41,46,51,56,60,66},{"[0-15]","[16-20]","[21-25]","[26-30]","[31-35]","[36-40]","[41-45]","[46-50]","[51-55]","[56-59]","[60-65]","[66-99]"}))</f>
        <v>[31-35]</v>
      </c>
      <c r="AF374" s="839" t="str">
        <f t="shared" si="16"/>
        <v>1-2 years</v>
      </c>
      <c r="AG374" s="839" t="str">
        <f t="shared" ca="1" si="17"/>
        <v>Expired</v>
      </c>
    </row>
    <row r="375" spans="1:33" ht="16.5" thickTop="1" thickBot="1" x14ac:dyDescent="0.3">
      <c r="A375" s="839">
        <v>26</v>
      </c>
      <c r="B375" s="830">
        <v>201085</v>
      </c>
      <c r="C375" s="830">
        <v>201085</v>
      </c>
      <c r="D375" s="880"/>
      <c r="E375" s="887">
        <f>VLOOKUP(B375,[1]TQT_MASTER!B:O,13,0)</f>
        <v>45901</v>
      </c>
      <c r="F375" s="834" t="str">
        <f>VLOOKUP(B375,[1]TQT_MASTER!B:O,4,0)</f>
        <v>Engineer, Power Systems</v>
      </c>
      <c r="G375" s="834" t="str">
        <f>VLOOKUP(B375,[1]TQT_MASTER!B:O,3,0)</f>
        <v>Engineer</v>
      </c>
      <c r="H375" s="834">
        <f>VLOOKUP(B375,[1]TQT_MASTER!B:O,6,0)</f>
        <v>10903</v>
      </c>
      <c r="I375" s="834" t="str">
        <f>VLOOKUP(B375,[1]TQT_MASTER!B:O,5,0)</f>
        <v>Ahmed Attia Saber Ghazi</v>
      </c>
      <c r="J375" s="834" t="str">
        <f>VLOOKUP(B375,[1]TQT_MASTER!B:O,7,0)</f>
        <v>TQT - Asset Management</v>
      </c>
      <c r="K375" s="834" t="str">
        <f>VLOOKUP(B375,[1]TQT_MASTER!B:O,8,0)</f>
        <v>TQT - Chief Operating Office</v>
      </c>
      <c r="L375" s="834" t="str">
        <f>VLOOKUP(B375,[1]TQT_MASTER!B:O,9,0)</f>
        <v>Asset Management - COO</v>
      </c>
      <c r="M375" s="834" t="str">
        <f>VLOOKUP(B375,[1]TQT_MASTER!B:O,10,0)</f>
        <v>TQT - Power Planning</v>
      </c>
      <c r="N375" s="835">
        <f>VLOOKUP(B375,[1]TQT_MASTER!B:O,11,0)</f>
        <v>36486</v>
      </c>
      <c r="O375" s="833">
        <f>VLOOKUP(B375,[1]TQT_MASTER!B:O,14,0)</f>
        <v>46265</v>
      </c>
      <c r="P375" s="842" t="s">
        <v>620</v>
      </c>
      <c r="Q375" s="834" t="s">
        <v>846</v>
      </c>
      <c r="R375" s="842"/>
      <c r="S375" s="842"/>
      <c r="T375" s="839" t="s">
        <v>304</v>
      </c>
      <c r="U375" s="842" t="s">
        <v>333</v>
      </c>
      <c r="V375" s="836">
        <v>45901</v>
      </c>
      <c r="W375" s="836">
        <v>45901</v>
      </c>
      <c r="X375" s="836">
        <v>46265</v>
      </c>
      <c r="Y375" s="882">
        <v>1</v>
      </c>
      <c r="Z375" s="838">
        <f t="shared" ca="1" si="15"/>
        <v>26</v>
      </c>
      <c r="AA375" s="839" t="s">
        <v>600</v>
      </c>
      <c r="AB375" s="883">
        <v>18238.5</v>
      </c>
      <c r="AC375" s="841">
        <v>46447</v>
      </c>
      <c r="AD375" s="842" t="s">
        <v>777</v>
      </c>
      <c r="AE375" s="843" t="str">
        <f ca="1">IF(OR(Z375="",NOT(ISNUMBER(Z375))),"",LOOKUP(Z375,{0,16,21,26,31,36,41,46,51,56,60,66},{"[0-15]","[16-20]","[21-25]","[26-30]","[31-35]","[36-40]","[41-45]","[46-50]","[51-55]","[56-59]","[60-65]","[66-99]"}))</f>
        <v>[26-30]</v>
      </c>
      <c r="AF375" s="839" t="str">
        <f t="shared" si="16"/>
        <v>0-1 years</v>
      </c>
      <c r="AG375" s="839" t="str">
        <f t="shared" ca="1" si="17"/>
        <v>Expired</v>
      </c>
    </row>
    <row r="376" spans="1:33" ht="16.5" thickTop="1" thickBot="1" x14ac:dyDescent="0.3">
      <c r="A376" s="839">
        <v>27</v>
      </c>
      <c r="B376" s="830">
        <v>201773</v>
      </c>
      <c r="C376" s="847">
        <v>14158</v>
      </c>
      <c r="D376" s="880"/>
      <c r="E376" s="887">
        <f>VLOOKUP(B376,[1]TQT_MASTER!B:O,13,0)</f>
        <v>45978</v>
      </c>
      <c r="F376" s="834" t="str">
        <f>VLOOKUP(B376,[1]TQT_MASTER!B:O,4,0)</f>
        <v>Associate, OD &amp; Planning</v>
      </c>
      <c r="G376" s="834" t="str">
        <f>VLOOKUP(B376,[1]TQT_MASTER!B:O,3,0)</f>
        <v>Associate</v>
      </c>
      <c r="H376" s="834">
        <f>VLOOKUP(B376,[1]TQT_MASTER!B:O,6,0)</f>
        <v>12869</v>
      </c>
      <c r="I376" s="834" t="str">
        <f>VLOOKUP(B376,[1]TQT_MASTER!B:O,5,0)</f>
        <v>Shefa Obaid</v>
      </c>
      <c r="J376" s="834" t="str">
        <f>VLOOKUP(B376,[1]TQT_MASTER!B:O,7,0)</f>
        <v>TQT - People Management &amp; Performance</v>
      </c>
      <c r="K376" s="834" t="str">
        <f>VLOOKUP(B376,[1]TQT_MASTER!B:O,8,0)</f>
        <v>TQT - Chief Corporate Services Office</v>
      </c>
      <c r="L376" s="834" t="str">
        <f>VLOOKUP(B376,[1]TQT_MASTER!B:O,9,0)</f>
        <v>Human Resources - HRD</v>
      </c>
      <c r="M376" s="834" t="str">
        <f>VLOOKUP(B376,[1]TQT_MASTER!B:O,10,0)</f>
        <v>TRANSCO - Human Resources - HRD</v>
      </c>
      <c r="N376" s="835">
        <f>VLOOKUP(B376,[1]TQT_MASTER!B:O,11,0)</f>
        <v>29381</v>
      </c>
      <c r="O376" s="833">
        <f>VLOOKUP(B376,[1]TQT_MASTER!B:O,14,0)</f>
        <v>46342</v>
      </c>
      <c r="P376" s="842" t="s">
        <v>611</v>
      </c>
      <c r="Q376" s="834" t="s">
        <v>846</v>
      </c>
      <c r="R376" s="842"/>
      <c r="S376" s="842" t="s">
        <v>616</v>
      </c>
      <c r="T376" s="839" t="s">
        <v>304</v>
      </c>
      <c r="U376" s="842" t="s">
        <v>333</v>
      </c>
      <c r="V376" s="836">
        <v>45978</v>
      </c>
      <c r="W376" s="836">
        <v>45978</v>
      </c>
      <c r="X376" s="836">
        <v>46265</v>
      </c>
      <c r="Y376" s="882">
        <v>0.78904109589041094</v>
      </c>
      <c r="Z376" s="838">
        <f t="shared" ca="1" si="15"/>
        <v>46</v>
      </c>
      <c r="AA376" s="839" t="s">
        <v>600</v>
      </c>
      <c r="AB376" s="883">
        <v>27688.5</v>
      </c>
      <c r="AC376" s="841">
        <v>46447</v>
      </c>
      <c r="AD376" s="842" t="s">
        <v>777</v>
      </c>
      <c r="AE376" s="843" t="str">
        <f ca="1">IF(OR(Z376="",NOT(ISNUMBER(Z376))),"",LOOKUP(Z376,{0,16,21,26,31,36,41,46,51,56,60,66},{"[0-15]","[16-20]","[21-25]","[26-30]","[31-35]","[36-40]","[41-45]","[46-50]","[51-55]","[56-59]","[60-65]","[66-99]"}))</f>
        <v>[46-50]</v>
      </c>
      <c r="AF376" s="839" t="str">
        <f t="shared" si="16"/>
        <v>0-1 years</v>
      </c>
      <c r="AG376" s="839" t="str">
        <f t="shared" ca="1" si="17"/>
        <v>Within 90 Days</v>
      </c>
    </row>
    <row r="377" spans="1:33" ht="16.5" thickTop="1" thickBot="1" x14ac:dyDescent="0.3">
      <c r="A377" s="839">
        <v>28</v>
      </c>
      <c r="B377" s="830">
        <v>202033</v>
      </c>
      <c r="C377" s="847">
        <v>14145</v>
      </c>
      <c r="D377" s="880"/>
      <c r="E377" s="887">
        <f>VLOOKUP(B377,[1]TQT_MASTER!B:O,13,0)</f>
        <v>46006</v>
      </c>
      <c r="F377" s="834" t="str">
        <f>VLOOKUP(B377,[1]TQT_MASTER!B:O,4,0)</f>
        <v>Senior Engineer, Network Model Management</v>
      </c>
      <c r="G377" s="834" t="str">
        <f>VLOOKUP(B377,[1]TQT_MASTER!B:O,3,0)</f>
        <v>Senior Engineer</v>
      </c>
      <c r="H377" s="834">
        <f>VLOOKUP(B377,[1]TQT_MASTER!B:O,6,0)</f>
        <v>12404</v>
      </c>
      <c r="I377" s="834" t="str">
        <f>VLOOKUP(B377,[1]TQT_MASTER!B:O,5,0)</f>
        <v>Jayaprakash Ponraj</v>
      </c>
      <c r="J377" s="834" t="str">
        <f>VLOOKUP(B377,[1]TQT_MASTER!B:O,7,0)</f>
        <v>TQT - Asset Management</v>
      </c>
      <c r="K377" s="834" t="str">
        <f>VLOOKUP(B377,[1]TQT_MASTER!B:O,8,0)</f>
        <v>TQT - Chief Operating Office</v>
      </c>
      <c r="L377" s="834" t="str">
        <f>VLOOKUP(B377,[1]TQT_MASTER!B:O,9,0)</f>
        <v>TQT - Asset Management</v>
      </c>
      <c r="M377" s="834" t="str">
        <f>VLOOKUP(B377,[1]TQT_MASTER!B:O,10,0)</f>
        <v>TQT - Chief Operating Office</v>
      </c>
      <c r="N377" s="835">
        <f>VLOOKUP(B377,[1]TQT_MASTER!B:O,11,0)</f>
        <v>31049</v>
      </c>
      <c r="O377" s="833">
        <f>VLOOKUP(B377,[1]TQT_MASTER!B:O,14,0)</f>
        <v>46370</v>
      </c>
      <c r="P377" s="842" t="s">
        <v>620</v>
      </c>
      <c r="Q377" s="834" t="s">
        <v>846</v>
      </c>
      <c r="R377" s="842"/>
      <c r="S377" s="842"/>
      <c r="T377" s="839" t="s">
        <v>304</v>
      </c>
      <c r="U377" s="842" t="s">
        <v>333</v>
      </c>
      <c r="V377" s="836">
        <v>46006</v>
      </c>
      <c r="W377" s="836">
        <v>46006</v>
      </c>
      <c r="X377" s="836">
        <v>46265</v>
      </c>
      <c r="Y377" s="882">
        <v>0.71232876712328763</v>
      </c>
      <c r="Z377" s="838">
        <f t="shared" ca="1" si="15"/>
        <v>41</v>
      </c>
      <c r="AA377" s="839" t="s">
        <v>600</v>
      </c>
      <c r="AB377" s="883">
        <v>31888.5</v>
      </c>
      <c r="AC377" s="841">
        <v>46447</v>
      </c>
      <c r="AD377" s="842" t="s">
        <v>777</v>
      </c>
      <c r="AE377" s="843" t="str">
        <f ca="1">IF(OR(Z377="",NOT(ISNUMBER(Z377))),"",LOOKUP(Z377,{0,16,21,26,31,36,41,46,51,56,60,66},{"[0-15]","[16-20]","[21-25]","[26-30]","[31-35]","[36-40]","[41-45]","[46-50]","[51-55]","[56-59]","[60-65]","[66-99]"}))</f>
        <v>[41-45]</v>
      </c>
      <c r="AF377" s="839" t="str">
        <f t="shared" si="16"/>
        <v>0-1 years</v>
      </c>
      <c r="AG377" s="839" t="str">
        <f t="shared" ca="1" si="17"/>
        <v>Within 90 Days</v>
      </c>
    </row>
    <row r="378" spans="1:33" ht="16.5" thickTop="1" thickBot="1" x14ac:dyDescent="0.3">
      <c r="A378" s="839">
        <v>29</v>
      </c>
      <c r="B378" s="830">
        <v>202034</v>
      </c>
      <c r="C378" s="847">
        <v>14174</v>
      </c>
      <c r="D378" s="880"/>
      <c r="E378" s="887">
        <f>VLOOKUP(B378,[1]TQT_MASTER!B:O,13,0)</f>
        <v>46006</v>
      </c>
      <c r="F378" s="834" t="str">
        <f>VLOOKUP(B378,[1]TQT_MASTER!B:O,4,0)</f>
        <v>Associate, Accounts Payable Accounting</v>
      </c>
      <c r="G378" s="834" t="str">
        <f>VLOOKUP(B378,[1]TQT_MASTER!B:O,3,0)</f>
        <v>Associate</v>
      </c>
      <c r="H378" s="834">
        <f>VLOOKUP(B378,[1]TQT_MASTER!B:O,6,0)</f>
        <v>12667</v>
      </c>
      <c r="I378" s="834" t="str">
        <f>VLOOKUP(B378,[1]TQT_MASTER!B:O,5,0)</f>
        <v>Eid ABDULLAH Sidiqi Alhammadi</v>
      </c>
      <c r="J378" s="834" t="str">
        <f>VLOOKUP(B378,[1]TQT_MASTER!B:O,7,0)</f>
        <v>TQT - Financial Operations &amp; Internal Controls</v>
      </c>
      <c r="K378" s="834" t="str">
        <f>VLOOKUP(B378,[1]TQT_MASTER!B:O,8,0)</f>
        <v>TQT - Chief Financial Office</v>
      </c>
      <c r="L378" s="834" t="str">
        <f>VLOOKUP(B378,[1]TQT_MASTER!B:O,9,0)</f>
        <v>Finance - FIN</v>
      </c>
      <c r="M378" s="834" t="str">
        <f>VLOOKUP(B378,[1]TQT_MASTER!B:O,10,0)</f>
        <v>TRANSCO - Financial Operations - FIN</v>
      </c>
      <c r="N378" s="835">
        <f>VLOOKUP(B378,[1]TQT_MASTER!B:O,11,0)</f>
        <v>35364</v>
      </c>
      <c r="O378" s="833">
        <f>VLOOKUP(B378,[1]TQT_MASTER!B:O,14,0)</f>
        <v>46370</v>
      </c>
      <c r="P378" s="842" t="s">
        <v>620</v>
      </c>
      <c r="Q378" s="834" t="s">
        <v>846</v>
      </c>
      <c r="R378" s="842"/>
      <c r="S378" s="842"/>
      <c r="T378" s="839" t="s">
        <v>304</v>
      </c>
      <c r="U378" s="842" t="s">
        <v>356</v>
      </c>
      <c r="V378" s="836">
        <v>46006</v>
      </c>
      <c r="W378" s="836">
        <v>46006</v>
      </c>
      <c r="X378" s="836">
        <v>46265</v>
      </c>
      <c r="Y378" s="882">
        <v>0.71232876712328763</v>
      </c>
      <c r="Z378" s="838">
        <f t="shared" ca="1" si="15"/>
        <v>29</v>
      </c>
      <c r="AA378" s="839" t="s">
        <v>600</v>
      </c>
      <c r="AB378" s="883">
        <v>21388.5</v>
      </c>
      <c r="AC378" s="841">
        <v>46447</v>
      </c>
      <c r="AD378" s="842" t="s">
        <v>777</v>
      </c>
      <c r="AE378" s="843" t="str">
        <f ca="1">IF(OR(Z378="",NOT(ISNUMBER(Z378))),"",LOOKUP(Z378,{0,16,21,26,31,36,41,46,51,56,60,66},{"[0-15]","[16-20]","[21-25]","[26-30]","[31-35]","[36-40]","[41-45]","[46-50]","[51-55]","[56-59]","[60-65]","[66-99]"}))</f>
        <v>[26-30]</v>
      </c>
      <c r="AF378" s="839" t="str">
        <f t="shared" si="16"/>
        <v>0-1 years</v>
      </c>
      <c r="AG378" s="839" t="str">
        <f t="shared" ca="1" si="17"/>
        <v>Within 90 Days</v>
      </c>
    </row>
    <row r="379" spans="1:33" ht="16.5" thickTop="1" thickBot="1" x14ac:dyDescent="0.3">
      <c r="A379" s="839">
        <v>30</v>
      </c>
      <c r="B379" s="830">
        <v>202315</v>
      </c>
      <c r="C379" s="847">
        <v>14335</v>
      </c>
      <c r="D379" s="880"/>
      <c r="E379" s="887">
        <f>VLOOKUP(B379,[1]TQT_MASTER!B:O,13,0)</f>
        <v>46055</v>
      </c>
      <c r="F379" s="834" t="str">
        <f>VLOOKUP(B379,[1]TQT_MASTER!B:O,4,0)</f>
        <v>Officer, Communications</v>
      </c>
      <c r="G379" s="834" t="str">
        <f>VLOOKUP(B379,[1]TQT_MASTER!B:O,3,0)</f>
        <v>Officer</v>
      </c>
      <c r="H379" s="834">
        <f>VLOOKUP(B379,[1]TQT_MASTER!B:O,6,0)</f>
        <v>15077</v>
      </c>
      <c r="I379" s="834" t="str">
        <f>VLOOKUP(B379,[1]TQT_MASTER!B:O,5,0)</f>
        <v>Bahaa Khalil Omran</v>
      </c>
      <c r="J379" s="834" t="str">
        <f>VLOOKUP(B379,[1]TQT_MASTER!B:O,7,0)</f>
        <v>TQT - External Communications</v>
      </c>
      <c r="K379" s="834" t="str">
        <f>VLOOKUP(B379,[1]TQT_MASTER!B:O,8,0)</f>
        <v>TQT - Chief Corporate Services Office</v>
      </c>
      <c r="L379" s="834" t="str">
        <f>VLOOKUP(B379,[1]TQT_MASTER!B:O,9,0)</f>
        <v>Human Resources - HRD</v>
      </c>
      <c r="M379" s="834" t="str">
        <f>VLOOKUP(B379,[1]TQT_MASTER!B:O,10,0)</f>
        <v>TRANSCO - External Communications - HRD</v>
      </c>
      <c r="N379" s="835">
        <f>VLOOKUP(B379,[1]TQT_MASTER!B:O,11,0)</f>
        <v>34516</v>
      </c>
      <c r="O379" s="833">
        <f>VLOOKUP(B379,[1]TQT_MASTER!B:O,14,0)</f>
        <v>46389</v>
      </c>
      <c r="P379" s="842" t="s">
        <v>611</v>
      </c>
      <c r="Q379" s="834" t="s">
        <v>846</v>
      </c>
      <c r="R379" s="842" t="s">
        <v>612</v>
      </c>
      <c r="S379" s="842" t="s">
        <v>616</v>
      </c>
      <c r="T379" s="839"/>
      <c r="U379" s="842" t="s">
        <v>309</v>
      </c>
      <c r="V379" s="836">
        <v>46055</v>
      </c>
      <c r="W379" s="836">
        <v>46055</v>
      </c>
      <c r="X379" s="836">
        <v>46265</v>
      </c>
      <c r="Y379" s="882">
        <v>0.57808219178082187</v>
      </c>
      <c r="Z379" s="838">
        <f t="shared" ca="1" si="15"/>
        <v>32</v>
      </c>
      <c r="AA379" s="839" t="s">
        <v>600</v>
      </c>
      <c r="AB379" s="883">
        <v>16138.5</v>
      </c>
      <c r="AC379" s="841">
        <v>46447</v>
      </c>
      <c r="AD379" s="842" t="s">
        <v>777</v>
      </c>
      <c r="AE379" s="843" t="str">
        <f ca="1">IF(OR(Z379="",NOT(ISNUMBER(Z379))),"",LOOKUP(Z379,{0,16,21,26,31,36,41,46,51,56,60,66},{"[0-15]","[16-20]","[21-25]","[26-30]","[31-35]","[36-40]","[41-45]","[46-50]","[51-55]","[56-59]","[60-65]","[66-99]"}))</f>
        <v>[31-35]</v>
      </c>
      <c r="AF379" s="839" t="str">
        <f t="shared" si="16"/>
        <v>0-1 years</v>
      </c>
      <c r="AG379" s="839" t="str">
        <f t="shared" ca="1" si="17"/>
        <v>Over 90 Days</v>
      </c>
    </row>
    <row r="380" spans="1:33" ht="16.5" thickTop="1" thickBot="1" x14ac:dyDescent="0.3">
      <c r="A380" s="839">
        <v>31</v>
      </c>
      <c r="B380" s="830">
        <v>202372</v>
      </c>
      <c r="C380" s="831">
        <v>202372</v>
      </c>
      <c r="D380" s="880"/>
      <c r="E380" s="887">
        <f>VLOOKUP(B380,[1]TQT_MASTER!B:O,13,0)</f>
        <v>46083</v>
      </c>
      <c r="F380" s="834" t="str">
        <f>VLOOKUP(B380,[1]TQT_MASTER!B:O,4,0)</f>
        <v>Associate, Graphic Design</v>
      </c>
      <c r="G380" s="834" t="str">
        <f>VLOOKUP(B380,[1]TQT_MASTER!B:O,3,0)</f>
        <v>Associate</v>
      </c>
      <c r="H380" s="834">
        <f>VLOOKUP(B380,[1]TQT_MASTER!B:O,6,0)</f>
        <v>15077</v>
      </c>
      <c r="I380" s="834" t="str">
        <f>VLOOKUP(B380,[1]TQT_MASTER!B:O,5,0)</f>
        <v>Bahaa Khalil Omran</v>
      </c>
      <c r="J380" s="834" t="str">
        <f>VLOOKUP(B380,[1]TQT_MASTER!B:O,7,0)</f>
        <v>TQT - Corporate Communications</v>
      </c>
      <c r="K380" s="834" t="str">
        <f>VLOOKUP(B380,[1]TQT_MASTER!B:O,8,0)</f>
        <v>TQT - Chief Corporate Services Office</v>
      </c>
      <c r="L380" s="834" t="str">
        <f>VLOOKUP(B380,[1]TQT_MASTER!B:O,9,0)</f>
        <v>Human Resources - HRD</v>
      </c>
      <c r="M380" s="834" t="str">
        <f>VLOOKUP(B380,[1]TQT_MASTER!B:O,10,0)</f>
        <v>Corporate Communications</v>
      </c>
      <c r="N380" s="835">
        <f>VLOOKUP(B380,[1]TQT_MASTER!B:O,11,0)</f>
        <v>35936</v>
      </c>
      <c r="O380" s="833">
        <f>VLOOKUP(B380,[1]TQT_MASTER!B:O,14,0)</f>
        <v>46447</v>
      </c>
      <c r="P380" s="842" t="s">
        <v>611</v>
      </c>
      <c r="Q380" s="834" t="s">
        <v>846</v>
      </c>
      <c r="R380" s="842" t="s">
        <v>612</v>
      </c>
      <c r="S380" s="842" t="s">
        <v>616</v>
      </c>
      <c r="T380" s="839"/>
      <c r="U380" s="842" t="s">
        <v>356</v>
      </c>
      <c r="V380" s="836">
        <v>46083</v>
      </c>
      <c r="W380" s="836">
        <v>46083</v>
      </c>
      <c r="X380" s="836">
        <v>46265</v>
      </c>
      <c r="Y380" s="882">
        <v>0.50136986301369868</v>
      </c>
      <c r="Z380" s="838">
        <f t="shared" ca="1" si="15"/>
        <v>28</v>
      </c>
      <c r="AA380" s="839" t="s">
        <v>600</v>
      </c>
      <c r="AB380" s="883">
        <v>16138.5</v>
      </c>
      <c r="AC380" s="841">
        <v>46447</v>
      </c>
      <c r="AD380" s="842" t="s">
        <v>777</v>
      </c>
      <c r="AE380" s="843" t="str">
        <f ca="1">IF(OR(Z380="",NOT(ISNUMBER(Z380))),"",LOOKUP(Z380,{0,16,21,26,31,36,41,46,51,56,60,66},{"[0-15]","[16-20]","[21-25]","[26-30]","[31-35]","[36-40]","[41-45]","[46-50]","[51-55]","[56-59]","[60-65]","[66-99]"}))</f>
        <v>[26-30]</v>
      </c>
      <c r="AF380" s="839" t="str">
        <f t="shared" si="16"/>
        <v>0-1 years</v>
      </c>
      <c r="AG380" s="839" t="str">
        <f t="shared" ca="1" si="17"/>
        <v>Over 90 Days</v>
      </c>
    </row>
    <row r="381" spans="1:33" ht="16.5" thickTop="1" thickBot="1" x14ac:dyDescent="0.3">
      <c r="A381" s="839">
        <v>32</v>
      </c>
      <c r="B381" s="830">
        <v>202645</v>
      </c>
      <c r="C381" s="831">
        <v>202645</v>
      </c>
      <c r="D381" s="880"/>
      <c r="E381" s="887">
        <f>VLOOKUP(B381,[1]TQT_MASTER!B:O,13,0)</f>
        <v>46103</v>
      </c>
      <c r="F381" s="834" t="str">
        <f>VLOOKUP(B381,[1]TQT_MASTER!B:O,4,0)</f>
        <v>Engineer, Contract</v>
      </c>
      <c r="G381" s="834" t="str">
        <f>VLOOKUP(B381,[1]TQT_MASTER!B:O,3,0)</f>
        <v>Engineer</v>
      </c>
      <c r="H381" s="834">
        <f>VLOOKUP(B381,[1]TQT_MASTER!B:O,6,0)</f>
        <v>12214</v>
      </c>
      <c r="I381" s="834" t="str">
        <f>VLOOKUP(B381,[1]TQT_MASTER!B:O,5,0)</f>
        <v>Mahmood Abdulmunaim Saed</v>
      </c>
      <c r="J381" s="834" t="str">
        <f>VLOOKUP(B381,[1]TQT_MASTER!B:O,7,0)</f>
        <v>TQT - Supply Chain</v>
      </c>
      <c r="K381" s="834" t="str">
        <f>VLOOKUP(B381,[1]TQT_MASTER!B:O,8,0)</f>
        <v>TQT - Chief Financial Office</v>
      </c>
      <c r="L381" s="834" t="str">
        <f>VLOOKUP(B381,[1]TQT_MASTER!B:O,9,0)</f>
        <v>TQT - Supply Chain</v>
      </c>
      <c r="M381" s="834" t="e">
        <f>VLOOKUP(B381,[1]TQT_MASTER!B:O,10,0)</f>
        <v>#REF!</v>
      </c>
      <c r="N381" s="835">
        <f>VLOOKUP(B381,[1]TQT_MASTER!B:O,11,0)</f>
        <v>32325</v>
      </c>
      <c r="O381" s="833">
        <f>VLOOKUP(B381,[1]TQT_MASTER!B:O,14,0)</f>
        <v>46467</v>
      </c>
      <c r="P381" s="842" t="s">
        <v>620</v>
      </c>
      <c r="Q381" s="834" t="s">
        <v>846</v>
      </c>
      <c r="R381" s="842"/>
      <c r="S381" s="842"/>
      <c r="T381" s="839"/>
      <c r="U381" s="842" t="s">
        <v>333</v>
      </c>
      <c r="V381" s="836">
        <v>46104</v>
      </c>
      <c r="W381" s="836">
        <v>46104</v>
      </c>
      <c r="X381" s="836">
        <v>46265</v>
      </c>
      <c r="Y381" s="882">
        <v>0.44383561643835617</v>
      </c>
      <c r="Z381" s="838">
        <f t="shared" ca="1" si="15"/>
        <v>38</v>
      </c>
      <c r="AA381" s="839" t="s">
        <v>600</v>
      </c>
      <c r="AB381" s="883">
        <v>35038.5</v>
      </c>
      <c r="AC381" s="841">
        <v>46447</v>
      </c>
      <c r="AD381" s="842" t="s">
        <v>777</v>
      </c>
      <c r="AE381" s="843" t="str">
        <f ca="1">IF(OR(Z381="",NOT(ISNUMBER(Z381))),"",LOOKUP(Z381,{0,16,21,26,31,36,41,46,51,56,60,66},{"[0-15]","[16-20]","[21-25]","[26-30]","[31-35]","[36-40]","[41-45]","[46-50]","[51-55]","[56-59]","[60-65]","[66-99]"}))</f>
        <v>[36-40]</v>
      </c>
      <c r="AF381" s="839" t="str">
        <f t="shared" si="16"/>
        <v>0-1 years</v>
      </c>
      <c r="AG381" s="839" t="str">
        <f t="shared" ca="1" si="17"/>
        <v>Over 90 Days</v>
      </c>
    </row>
    <row r="382" spans="1:33" ht="16.5" thickTop="1" thickBot="1" x14ac:dyDescent="0.3">
      <c r="A382" s="839">
        <v>33</v>
      </c>
      <c r="B382" s="830">
        <v>203053</v>
      </c>
      <c r="C382" s="831">
        <v>203053</v>
      </c>
      <c r="D382" s="880"/>
      <c r="E382" s="887">
        <f>VLOOKUP(B382,[1]TQT_MASTER!B:O,13,0)</f>
        <v>46149</v>
      </c>
      <c r="F382" s="834" t="str">
        <f>VLOOKUP(B382,[1]TQT_MASTER!B:O,4,0)</f>
        <v>Sr Associate HR Projects</v>
      </c>
      <c r="G382" s="834" t="str">
        <f>VLOOKUP(B382,[1]TQT_MASTER!B:O,3,0)</f>
        <v>Sr Associate</v>
      </c>
      <c r="H382" s="834" t="e">
        <f>VLOOKUP(B382,[1]TQT_MASTER!B:O,6,0)</f>
        <v>#REF!</v>
      </c>
      <c r="I382" s="834" t="str">
        <f>VLOOKUP(B382,[1]TQT_MASTER!B:O,5,0)</f>
        <v>Bader Alhammadi</v>
      </c>
      <c r="J382" s="834" t="e">
        <f>VLOOKUP(B382,[1]TQT_MASTER!B:O,7,0)</f>
        <v>#REF!</v>
      </c>
      <c r="K382" s="834" t="str">
        <f>VLOOKUP(B382,[1]TQT_MASTER!B:O,8,0)</f>
        <v>TQT - Chief Corporate Services Office</v>
      </c>
      <c r="L382" s="834" t="str">
        <f>VLOOKUP(B382,[1]TQT_MASTER!B:O,9,0)</f>
        <v>Human Resources - HRD</v>
      </c>
      <c r="M382" s="834" t="e">
        <f>VLOOKUP(B382,[1]TQT_MASTER!B:O,10,0)</f>
        <v>#REF!</v>
      </c>
      <c r="N382" s="835">
        <f>VLOOKUP(B382,[1]TQT_MASTER!B:O,11,0)</f>
        <v>31815</v>
      </c>
      <c r="O382" s="833">
        <f>VLOOKUP(B382,[1]TQT_MASTER!B:O,14,0)</f>
        <v>46513</v>
      </c>
      <c r="P382" s="834" t="s">
        <v>620</v>
      </c>
      <c r="Q382" s="834" t="s">
        <v>846</v>
      </c>
      <c r="R382" s="842"/>
      <c r="S382" s="842"/>
      <c r="T382" s="839"/>
      <c r="U382" s="842" t="s">
        <v>650</v>
      </c>
      <c r="V382" s="836">
        <v>46155</v>
      </c>
      <c r="W382" s="836"/>
      <c r="X382" s="836">
        <f>EDATE(V382,36)</f>
        <v>47251</v>
      </c>
      <c r="Y382" s="882">
        <v>2.7397260273972603E-3</v>
      </c>
      <c r="Z382" s="838">
        <f t="shared" ca="1" si="15"/>
        <v>39</v>
      </c>
      <c r="AA382" s="839" t="s">
        <v>600</v>
      </c>
      <c r="AB382" s="883">
        <v>37138.5</v>
      </c>
      <c r="AC382" s="841">
        <v>46447</v>
      </c>
      <c r="AD382" s="842" t="s">
        <v>777</v>
      </c>
      <c r="AE382" s="843" t="str">
        <f ca="1">IF(OR(Z382="",NOT(ISNUMBER(Z382))),"",LOOKUP(Z382,{0,16,21,26,31,36,41,46,51,56,60,66},{"[0-15]","[16-20]","[21-25]","[26-30]","[31-35]","[36-40]","[41-45]","[46-50]","[51-55]","[56-59]","[60-65]","[66-99]"}))</f>
        <v>[36-40]</v>
      </c>
      <c r="AF382" s="839" t="str">
        <f t="shared" si="16"/>
        <v>3+ years</v>
      </c>
      <c r="AG382" s="839" t="str">
        <f t="shared" ca="1" si="17"/>
        <v>Over 90 Days</v>
      </c>
    </row>
    <row r="383" spans="1:33" ht="16.5" thickTop="1" thickBot="1" x14ac:dyDescent="0.3">
      <c r="A383" s="839">
        <v>34</v>
      </c>
      <c r="B383" s="830">
        <v>202805</v>
      </c>
      <c r="C383" s="831">
        <v>202805</v>
      </c>
      <c r="D383" s="880"/>
      <c r="E383" s="887">
        <f>VLOOKUP(B383,[1]TQT_MASTER!B:O,13,0)</f>
        <v>46132</v>
      </c>
      <c r="F383" s="834" t="str">
        <f>VLOOKUP(B383,[1]TQT_MASTER!B:O,4,0)</f>
        <v>CEO Advisor</v>
      </c>
      <c r="G383" s="834" t="str">
        <f>VLOOKUP(B383,[1]TQT_MASTER!B:O,3,0)</f>
        <v>Advisor</v>
      </c>
      <c r="H383" s="834">
        <v>12759</v>
      </c>
      <c r="I383" s="834" t="s">
        <v>954</v>
      </c>
      <c r="J383" s="834" t="e">
        <f>VLOOKUP(B383,[1]TQT_MASTER!B:O,7,0)</f>
        <v>#REF!</v>
      </c>
      <c r="K383" s="834" t="str">
        <f>VLOOKUP(B383,[1]TQT_MASTER!B:O,8,0)</f>
        <v>TQT - Chief Executive Office</v>
      </c>
      <c r="L383" s="834" t="e">
        <f>VLOOKUP(B383,[1]TQT_MASTER!B:O,9,0)</f>
        <v>#REF!</v>
      </c>
      <c r="M383" s="834" t="e">
        <f>VLOOKUP(B383,[1]TQT_MASTER!B:O,10,0)</f>
        <v>#REF!</v>
      </c>
      <c r="N383" s="884">
        <v>22892</v>
      </c>
      <c r="O383" s="885">
        <v>46496</v>
      </c>
      <c r="P383" s="834" t="s">
        <v>611</v>
      </c>
      <c r="Q383" s="834" t="s">
        <v>846</v>
      </c>
      <c r="R383" s="842"/>
      <c r="S383" s="842"/>
      <c r="T383" s="839"/>
      <c r="U383" s="842" t="s">
        <v>650</v>
      </c>
      <c r="V383" s="836">
        <v>46132</v>
      </c>
      <c r="W383" s="836"/>
      <c r="X383" s="836">
        <f>EDATE(V383,36)</f>
        <v>47228</v>
      </c>
      <c r="Y383" s="882">
        <v>2.7397260273972603E-3</v>
      </c>
      <c r="Z383" s="838">
        <f t="shared" ca="1" si="15"/>
        <v>64</v>
      </c>
      <c r="AA383" s="839" t="s">
        <v>600</v>
      </c>
      <c r="AB383" s="883">
        <v>40288.5</v>
      </c>
      <c r="AC383" s="841">
        <v>46447</v>
      </c>
      <c r="AD383" s="842" t="s">
        <v>777</v>
      </c>
      <c r="AE383" s="843" t="str">
        <f ca="1">IF(OR(Z383="",NOT(ISNUMBER(Z383))),"",LOOKUP(Z383,{0,16,21,26,31,36,41,46,51,56,60,66},{"[0-15]","[16-20]","[21-25]","[26-30]","[31-35]","[36-40]","[41-45]","[46-50]","[51-55]","[56-59]","[60-65]","[66-99]"}))</f>
        <v>[60-65]</v>
      </c>
      <c r="AF383" s="839" t="str">
        <f t="shared" si="16"/>
        <v>3+ years</v>
      </c>
      <c r="AG383" s="839" t="str">
        <f t="shared" ca="1" si="17"/>
        <v>Over 90 Days</v>
      </c>
    </row>
    <row r="384" spans="1:33" ht="16.5" thickTop="1" thickBot="1" x14ac:dyDescent="0.3">
      <c r="A384" s="886">
        <v>35</v>
      </c>
      <c r="B384" s="851">
        <v>203281</v>
      </c>
      <c r="C384" s="851"/>
      <c r="D384" s="852"/>
      <c r="E384" s="887">
        <f>VLOOKUP(B384,[1]TQT_MASTER!B:O,13,0)</f>
        <v>46244</v>
      </c>
      <c r="F384" s="854" t="str">
        <f>VLOOKUP(B384,[1]TQT_MASTER!B:O,4,0)</f>
        <v>Sr Associate Branding &amp; Internal Communication</v>
      </c>
      <c r="G384" s="854" t="str">
        <f>VLOOKUP(B384,[1]TQT_MASTER!B:O,3,0)</f>
        <v>Sr Associate</v>
      </c>
      <c r="H384" s="854" t="e">
        <f>VLOOKUP(B384,[1]TQT_MASTER!B:O,6,0)</f>
        <v>#REF!</v>
      </c>
      <c r="I384" s="854" t="s">
        <v>955</v>
      </c>
      <c r="J384" s="854" t="e">
        <f>VLOOKUP(B384,[1]TQT_MASTER!B:O,7,0)</f>
        <v>#REF!</v>
      </c>
      <c r="K384" s="854" t="str">
        <f>VLOOKUP(B384,[1]TQT_MASTER!B:O,8,0)</f>
        <v>TQT - Chief Corporate Services Office</v>
      </c>
      <c r="L384" s="854" t="str">
        <f>VLOOKUP(B384,[1]TQT_MASTER!B:O,9,0)</f>
        <v>Human Resources - HRD</v>
      </c>
      <c r="M384" s="854" t="str">
        <f>VLOOKUP(B384,[1]TQT_MASTER!B:O,10,0)</f>
        <v>Corporate Communications</v>
      </c>
      <c r="N384" s="855">
        <v>32051</v>
      </c>
      <c r="O384" s="856">
        <v>46295</v>
      </c>
      <c r="P384" s="854" t="s">
        <v>611</v>
      </c>
      <c r="Q384" s="854" t="s">
        <v>846</v>
      </c>
      <c r="R384" s="857"/>
      <c r="S384" s="857"/>
      <c r="T384" s="858"/>
      <c r="U384" s="854"/>
      <c r="V384" s="859">
        <v>46211</v>
      </c>
      <c r="W384" s="860"/>
      <c r="X384" s="859">
        <v>46295</v>
      </c>
      <c r="Y384" s="861"/>
      <c r="Z384" s="862">
        <f t="shared" ca="1" si="15"/>
        <v>38</v>
      </c>
      <c r="AA384" s="858" t="s">
        <v>600</v>
      </c>
      <c r="AB384" s="863">
        <v>32500</v>
      </c>
      <c r="AC384" s="864">
        <v>46447</v>
      </c>
      <c r="AD384" s="857" t="s">
        <v>777</v>
      </c>
      <c r="AE384" s="843" t="str">
        <f ca="1">IF(OR(Z384="",NOT(ISNUMBER(Z384))),"",LOOKUP(Z384,{0,16,21,26,31,36,41,46,51,56,60,66},{"[0-15]","[16-20]","[21-25]","[26-30]","[31-35]","[36-40]","[41-45]","[46-50]","[51-55]","[56-59]","[60-65]","[66-99]"}))</f>
        <v>[36-40]</v>
      </c>
      <c r="AF384" s="839" t="str">
        <f t="shared" si="16"/>
        <v>0-1 years</v>
      </c>
      <c r="AG384" s="839" t="str">
        <f t="shared" ca="1" si="17"/>
        <v>Within 30 Days</v>
      </c>
    </row>
    <row r="385" spans="1:33" ht="16.5" thickTop="1" thickBot="1" x14ac:dyDescent="0.3">
      <c r="A385" s="875">
        <v>1</v>
      </c>
      <c r="B385" s="866" t="s">
        <v>526</v>
      </c>
      <c r="C385" s="875" t="s">
        <v>300</v>
      </c>
      <c r="D385" s="888"/>
      <c r="E385" s="887">
        <f>VLOOKUP(B385,[1]TQT_MASTER!B:O,13,0)</f>
        <v>44566</v>
      </c>
      <c r="F385" s="870" t="str">
        <f>VLOOKUP(B385,[1]TQT_MASTER!B:O,4,0)</f>
        <v>Engineer, Water Asset Performance</v>
      </c>
      <c r="G385" s="870" t="str">
        <f>VLOOKUP(B385,[1]TQT_MASTER!B:O,3,0)</f>
        <v>Engineer</v>
      </c>
      <c r="H385" s="870">
        <f>VLOOKUP(B385,[1]TQT_MASTER!B:O,6,0)</f>
        <v>200662</v>
      </c>
      <c r="I385" s="870" t="str">
        <f>VLOOKUP(B385,[1]TQT_MASTER!B:O,5,0)</f>
        <v>Benjamin Redwood</v>
      </c>
      <c r="J385" s="870" t="str">
        <f>VLOOKUP(B385,[1]TQT_MASTER!B:O,7,0)</f>
        <v>TQT - Asset Management</v>
      </c>
      <c r="K385" s="870" t="str">
        <f>VLOOKUP(B385,[1]TQT_MASTER!B:O,8,0)</f>
        <v>TQT - Chief Operating Office</v>
      </c>
      <c r="L385" s="870" t="str">
        <f>VLOOKUP(B385,[1]TQT_MASTER!B:O,9,0)</f>
        <v>Asset Management - COO</v>
      </c>
      <c r="M385" s="870" t="str">
        <f>VLOOKUP(B385,[1]TQT_MASTER!B:O,10,0)</f>
        <v>TRANSCO - Water Asset Strategy &amp; Performance - COO</v>
      </c>
      <c r="N385" s="871">
        <f>VLOOKUP(B385,[1]TQT_MASTER!B:O,11,0)</f>
        <v>22312</v>
      </c>
      <c r="O385" s="869">
        <f>VLOOKUP(B385,[1]TQT_MASTER!B:O,14,0)</f>
        <v>46387</v>
      </c>
      <c r="P385" s="878" t="s">
        <v>611</v>
      </c>
      <c r="Q385" s="870" t="s">
        <v>846</v>
      </c>
      <c r="R385" s="878" t="s">
        <v>612</v>
      </c>
      <c r="S385" s="878"/>
      <c r="T385" s="875" t="s">
        <v>304</v>
      </c>
      <c r="U385" s="878" t="s">
        <v>305</v>
      </c>
      <c r="V385" s="872">
        <v>44566</v>
      </c>
      <c r="W385" s="872">
        <v>45170</v>
      </c>
      <c r="X385" s="872">
        <v>46265</v>
      </c>
      <c r="Y385" s="889">
        <v>3.0027397260273974</v>
      </c>
      <c r="Z385" s="874">
        <f t="shared" ca="1" si="15"/>
        <v>65</v>
      </c>
      <c r="AA385" s="875" t="s">
        <v>600</v>
      </c>
      <c r="AB385" s="890">
        <v>33988.5</v>
      </c>
      <c r="AC385" s="877">
        <v>46478</v>
      </c>
      <c r="AD385" s="878" t="s">
        <v>777</v>
      </c>
      <c r="AE385" s="843" t="str">
        <f ca="1">IF(OR(Z385="",NOT(ISNUMBER(Z385))),"",LOOKUP(Z385,{0,16,21,26,31,36,41,46,51,56,60,66},{"[0-15]","[16-20]","[21-25]","[26-30]","[31-35]","[36-40]","[41-45]","[46-50]","[51-55]","[56-59]","[60-65]","[66-99]"}))</f>
        <v>[60-65]</v>
      </c>
      <c r="AF385" s="839" t="str">
        <f t="shared" si="16"/>
        <v>3+ years</v>
      </c>
      <c r="AG385" s="839" t="str">
        <f t="shared" ca="1" si="17"/>
        <v>Over 90 Days</v>
      </c>
    </row>
    <row r="386" spans="1:33" ht="16.5" thickTop="1" thickBot="1" x14ac:dyDescent="0.3">
      <c r="A386" s="839">
        <v>2</v>
      </c>
      <c r="B386" s="830" t="s">
        <v>537</v>
      </c>
      <c r="C386" s="839" t="s">
        <v>306</v>
      </c>
      <c r="D386" s="880"/>
      <c r="E386" s="887">
        <f>VLOOKUP(B386,[1]TQT_MASTER!B:O,13,0)</f>
        <v>44571</v>
      </c>
      <c r="F386" s="834" t="str">
        <f>VLOOKUP(B386,[1]TQT_MASTER!B:O,4,0)</f>
        <v>Technical Advisor</v>
      </c>
      <c r="G386" s="834" t="str">
        <f>VLOOKUP(B386,[1]TQT_MASTER!B:O,3,0)</f>
        <v>Advisor</v>
      </c>
      <c r="H386" s="834">
        <f>VLOOKUP(B386,[1]TQT_MASTER!B:O,6,0)</f>
        <v>10924</v>
      </c>
      <c r="I386" s="834" t="str">
        <f>VLOOKUP(B386,[1]TQT_MASTER!B:O,5,0)</f>
        <v>Bruce</v>
      </c>
      <c r="J386" s="834" t="str">
        <f>VLOOKUP(B386,[1]TQT_MASTER!B:O,7,0)</f>
        <v>TQT - Chief Operating Office</v>
      </c>
      <c r="K386" s="834" t="str">
        <f>VLOOKUP(B386,[1]TQT_MASTER!B:O,8,0)</f>
        <v>TQT - Chief Operating Office</v>
      </c>
      <c r="L386" s="834" t="str">
        <f>VLOOKUP(B386,[1]TQT_MASTER!B:O,9,0)</f>
        <v>Asset Management - COO</v>
      </c>
      <c r="M386" s="834" t="str">
        <f>VLOOKUP(B386,[1]TQT_MASTER!B:O,10,0)</f>
        <v>TRANSCO - Power Asset Management - COO</v>
      </c>
      <c r="N386" s="835">
        <f>VLOOKUP(B386,[1]TQT_MASTER!B:O,11,0)</f>
        <v>21098</v>
      </c>
      <c r="O386" s="833">
        <f>VLOOKUP(B386,[1]TQT_MASTER!B:O,14,0)</f>
        <v>46387</v>
      </c>
      <c r="P386" s="842" t="s">
        <v>611</v>
      </c>
      <c r="Q386" s="834" t="s">
        <v>846</v>
      </c>
      <c r="R386" s="842" t="s">
        <v>612</v>
      </c>
      <c r="S386" s="842" t="s">
        <v>616</v>
      </c>
      <c r="T386" s="839" t="s">
        <v>304</v>
      </c>
      <c r="U386" s="842" t="s">
        <v>309</v>
      </c>
      <c r="V386" s="836">
        <v>44571</v>
      </c>
      <c r="W386" s="836">
        <v>45170</v>
      </c>
      <c r="X386" s="836">
        <v>46265</v>
      </c>
      <c r="Y386" s="882">
        <v>3.0027397260273974</v>
      </c>
      <c r="Z386" s="838">
        <f t="shared" ca="1" si="15"/>
        <v>68</v>
      </c>
      <c r="AA386" s="839" t="s">
        <v>600</v>
      </c>
      <c r="AB386" s="883">
        <v>55116.6</v>
      </c>
      <c r="AC386" s="841">
        <v>46478</v>
      </c>
      <c r="AD386" s="842" t="s">
        <v>777</v>
      </c>
      <c r="AE386" s="843" t="str">
        <f ca="1">IF(OR(Z386="",NOT(ISNUMBER(Z386))),"",LOOKUP(Z386,{0,16,21,26,31,36,41,46,51,56,60,66},{"[0-15]","[16-20]","[21-25]","[26-30]","[31-35]","[36-40]","[41-45]","[46-50]","[51-55]","[56-59]","[60-65]","[66-99]"}))</f>
        <v>[66-99]</v>
      </c>
      <c r="AF386" s="839" t="str">
        <f t="shared" si="16"/>
        <v>3+ years</v>
      </c>
      <c r="AG386" s="839" t="str">
        <f t="shared" ca="1" si="17"/>
        <v>Over 90 Days</v>
      </c>
    </row>
    <row r="387" spans="1:33" ht="16.5" thickTop="1" thickBot="1" x14ac:dyDescent="0.3">
      <c r="A387" s="839">
        <v>3</v>
      </c>
      <c r="B387" s="830" t="s">
        <v>310</v>
      </c>
      <c r="C387" s="839" t="s">
        <v>310</v>
      </c>
      <c r="D387" s="880"/>
      <c r="E387" s="887">
        <v>44571</v>
      </c>
      <c r="F387" s="834" t="s">
        <v>312</v>
      </c>
      <c r="G387" s="834" t="s">
        <v>312</v>
      </c>
      <c r="H387" s="834"/>
      <c r="I387" s="834"/>
      <c r="J387" s="845"/>
      <c r="K387" s="845" t="s">
        <v>905</v>
      </c>
      <c r="L387" s="834"/>
      <c r="M387" s="834"/>
      <c r="N387" s="835">
        <v>20821</v>
      </c>
      <c r="O387" s="833">
        <v>46203</v>
      </c>
      <c r="P387" s="842" t="s">
        <v>611</v>
      </c>
      <c r="Q387" s="834" t="s">
        <v>846</v>
      </c>
      <c r="R387" s="842" t="s">
        <v>612</v>
      </c>
      <c r="S387" s="842"/>
      <c r="T387" s="839" t="s">
        <v>304</v>
      </c>
      <c r="U387" s="842" t="s">
        <v>305</v>
      </c>
      <c r="V387" s="836">
        <v>44571</v>
      </c>
      <c r="W387" s="836">
        <v>46203</v>
      </c>
      <c r="X387" s="836">
        <v>46265</v>
      </c>
      <c r="Y387" s="882">
        <v>3.0027397260273974</v>
      </c>
      <c r="Z387" s="838">
        <f t="shared" ref="Z387:Z450" ca="1" si="18">IF(N387="","",DATEDIF(IF(ISNUMBER(N387),N387,DATE(IF(VALUE(RIGHT(N387,LEN(N387)-FIND("/",N387,FIND("/",N387)+1)))&lt;30,2000,1900)+VALUE(RIGHT(N387,LEN(N387)-FIND("/",N387,FIND("/",N387)+1))),VALUE(LEFT(N387,FIND("/",N387)-1)),VALUE(MID(N387,FIND("/",N387)+1,FIND("/",N387,FIND("/",N387)+1)-FIND("/",N387)-1)))),TODAY(),"Y"))</f>
        <v>69</v>
      </c>
      <c r="AA387" s="839" t="s">
        <v>600</v>
      </c>
      <c r="AB387" s="883">
        <v>45390.45</v>
      </c>
      <c r="AC387" s="841">
        <v>46478</v>
      </c>
      <c r="AD387" s="842" t="s">
        <v>928</v>
      </c>
      <c r="AE387" s="843" t="str">
        <f ca="1">IF(OR(Z387="",NOT(ISNUMBER(Z387))),"",LOOKUP(Z387,{0,16,21,26,31,36,41,46,51,56,60,66},{"[0-15]","[16-20]","[21-25]","[26-30]","[31-35]","[36-40]","[41-45]","[46-50]","[51-55]","[56-59]","[60-65]","[66-99]"}))</f>
        <v>[66-99]</v>
      </c>
      <c r="AF387" s="839" t="str">
        <f t="shared" ref="AF387:AF450" si="19">IF(OR(V387="",X387=""),"",IF(YEARFRAC(V387,X387,1)&lt;1,"0-1 years",IF(YEARFRAC(V387,X387,1)&lt;2,"1-2 years",IF(YEARFRAC(V387,X387,1)&lt;3,"2-3 years","3+ years"))))</f>
        <v>3+ years</v>
      </c>
      <c r="AG387" s="839" t="str">
        <f t="shared" ref="AG387:AG450" ca="1" si="20">IF(O387="","",IF(O387&lt;TODAY(),"Expired",IF(O387&lt;=TODAY()+30,"Within 30 Days",IF(O387&lt;=TODAY()+60,"Within 60 Days",IF(O387&lt;=TODAY()+90,"Within 90 Days","Over 90 Days")))))</f>
        <v>Expired</v>
      </c>
    </row>
    <row r="388" spans="1:33" ht="16.5" thickTop="1" thickBot="1" x14ac:dyDescent="0.3">
      <c r="A388" s="839">
        <v>4</v>
      </c>
      <c r="B388" s="830" t="s">
        <v>527</v>
      </c>
      <c r="C388" s="839" t="s">
        <v>313</v>
      </c>
      <c r="D388" s="880"/>
      <c r="E388" s="887">
        <f>VLOOKUP(B388,[1]TQT_MASTER!B:O,13,0)</f>
        <v>44571</v>
      </c>
      <c r="F388" s="834" t="str">
        <f>VLOOKUP(B388,[1]TQT_MASTER!B:O,4,0)</f>
        <v>Sr. Engineer, Infrastructure Coordination</v>
      </c>
      <c r="G388" s="834" t="str">
        <f>VLOOKUP(B388,[1]TQT_MASTER!B:O,3,0)</f>
        <v>Senior Engineer</v>
      </c>
      <c r="H388" s="834">
        <f>VLOOKUP(B388,[1]TQT_MASTER!B:O,6,0)</f>
        <v>11810</v>
      </c>
      <c r="I388" s="834" t="str">
        <f>VLOOKUP(B388,[1]TQT_MASTER!B:O,5,0)</f>
        <v>YOUSIF ABDUL RAHMAN AHMED MOHAMMED ALMARZOUQI</v>
      </c>
      <c r="J388" s="834" t="str">
        <f>VLOOKUP(B388,[1]TQT_MASTER!B:O,7,0)</f>
        <v>TQT - Asset Management</v>
      </c>
      <c r="K388" s="834" t="str">
        <f>VLOOKUP(B388,[1]TQT_MASTER!B:O,8,0)</f>
        <v>TQT - Chief Operating Office</v>
      </c>
      <c r="L388" s="834" t="str">
        <f>VLOOKUP(B388,[1]TQT_MASTER!B:O,9,0)</f>
        <v>Asset Management - COO</v>
      </c>
      <c r="M388" s="834" t="str">
        <f>VLOOKUP(B388,[1]TQT_MASTER!B:O,10,0)</f>
        <v>TRANSCO - Infrastructure Coordination &amp; Services - COO</v>
      </c>
      <c r="N388" s="835">
        <f>VLOOKUP(B388,[1]TQT_MASTER!B:O,11,0)</f>
        <v>21283</v>
      </c>
      <c r="O388" s="833">
        <f>VLOOKUP(B388,[1]TQT_MASTER!B:O,14,0)</f>
        <v>46387</v>
      </c>
      <c r="P388" s="842" t="s">
        <v>611</v>
      </c>
      <c r="Q388" s="834" t="s">
        <v>846</v>
      </c>
      <c r="R388" s="842" t="s">
        <v>612</v>
      </c>
      <c r="S388" s="842"/>
      <c r="T388" s="839" t="s">
        <v>304</v>
      </c>
      <c r="U388" s="842" t="s">
        <v>316</v>
      </c>
      <c r="V388" s="836">
        <v>44571</v>
      </c>
      <c r="W388" s="836">
        <v>45170</v>
      </c>
      <c r="X388" s="836">
        <v>46265</v>
      </c>
      <c r="Y388" s="882">
        <v>3.0027397260273974</v>
      </c>
      <c r="Z388" s="838">
        <f t="shared" ca="1" si="18"/>
        <v>68</v>
      </c>
      <c r="AA388" s="839" t="s">
        <v>600</v>
      </c>
      <c r="AB388" s="883">
        <v>47355</v>
      </c>
      <c r="AC388" s="841">
        <v>46478</v>
      </c>
      <c r="AD388" s="842" t="s">
        <v>777</v>
      </c>
      <c r="AE388" s="843" t="str">
        <f ca="1">IF(OR(Z388="",NOT(ISNUMBER(Z388))),"",LOOKUP(Z388,{0,16,21,26,31,36,41,46,51,56,60,66},{"[0-15]","[16-20]","[21-25]","[26-30]","[31-35]","[36-40]","[41-45]","[46-50]","[51-55]","[56-59]","[60-65]","[66-99]"}))</f>
        <v>[66-99]</v>
      </c>
      <c r="AF388" s="839" t="str">
        <f t="shared" si="19"/>
        <v>3+ years</v>
      </c>
      <c r="AG388" s="839" t="str">
        <f t="shared" ca="1" si="20"/>
        <v>Over 90 Days</v>
      </c>
    </row>
    <row r="389" spans="1:33" ht="16.5" thickTop="1" thickBot="1" x14ac:dyDescent="0.3">
      <c r="A389" s="839">
        <v>5</v>
      </c>
      <c r="B389" s="830" t="s">
        <v>536</v>
      </c>
      <c r="C389" s="839" t="s">
        <v>317</v>
      </c>
      <c r="D389" s="880"/>
      <c r="E389" s="887">
        <f>VLOOKUP(B389,[1]TQT_MASTER!B:O,13,0)</f>
        <v>44571</v>
      </c>
      <c r="F389" s="834" t="str">
        <f>VLOOKUP(B389,[1]TQT_MASTER!B:O,4,0)</f>
        <v>Sr. Technician, Surveying</v>
      </c>
      <c r="G389" s="834" t="str">
        <f>VLOOKUP(B389,[1]TQT_MASTER!B:O,3,0)</f>
        <v>Senior Technician</v>
      </c>
      <c r="H389" s="834">
        <f>VLOOKUP(B389,[1]TQT_MASTER!B:O,6,0)</f>
        <v>11810</v>
      </c>
      <c r="I389" s="834" t="str">
        <f>VLOOKUP(B389,[1]TQT_MASTER!B:O,5,0)</f>
        <v>YOUSIF ABDUL RAHMAN AHMED MOHAMMED ALMARZOUQI</v>
      </c>
      <c r="J389" s="834" t="str">
        <f>VLOOKUP(B389,[1]TQT_MASTER!B:O,7,0)</f>
        <v>TQT - Asset Management</v>
      </c>
      <c r="K389" s="834" t="str">
        <f>VLOOKUP(B389,[1]TQT_MASTER!B:O,8,0)</f>
        <v>TQT - Chief Operating Office</v>
      </c>
      <c r="L389" s="834" t="str">
        <f>VLOOKUP(B389,[1]TQT_MASTER!B:O,9,0)</f>
        <v>Asset Management - COO</v>
      </c>
      <c r="M389" s="834" t="str">
        <f>VLOOKUP(B389,[1]TQT_MASTER!B:O,10,0)</f>
        <v>TRANSCO - Infrastructure Coordination &amp; Services - COO</v>
      </c>
      <c r="N389" s="835">
        <f>VLOOKUP(B389,[1]TQT_MASTER!B:O,11,0)</f>
        <v>22277</v>
      </c>
      <c r="O389" s="833">
        <f>VLOOKUP(B389,[1]TQT_MASTER!B:O,14,0)</f>
        <v>46387</v>
      </c>
      <c r="P389" s="842" t="s">
        <v>611</v>
      </c>
      <c r="Q389" s="834" t="s">
        <v>846</v>
      </c>
      <c r="R389" s="842" t="s">
        <v>612</v>
      </c>
      <c r="S389" s="842" t="s">
        <v>616</v>
      </c>
      <c r="T389" s="839" t="s">
        <v>304</v>
      </c>
      <c r="U389" s="842" t="s">
        <v>309</v>
      </c>
      <c r="V389" s="836">
        <v>44571</v>
      </c>
      <c r="W389" s="836">
        <v>45170</v>
      </c>
      <c r="X389" s="836">
        <v>46265</v>
      </c>
      <c r="Y389" s="882">
        <v>3.0027397260273974</v>
      </c>
      <c r="Z389" s="838">
        <f t="shared" ca="1" si="18"/>
        <v>65</v>
      </c>
      <c r="AA389" s="839" t="s">
        <v>600</v>
      </c>
      <c r="AB389" s="883">
        <v>21750.75</v>
      </c>
      <c r="AC389" s="841">
        <v>46478</v>
      </c>
      <c r="AD389" s="842" t="s">
        <v>777</v>
      </c>
      <c r="AE389" s="843" t="str">
        <f ca="1">IF(OR(Z389="",NOT(ISNUMBER(Z389))),"",LOOKUP(Z389,{0,16,21,26,31,36,41,46,51,56,60,66},{"[0-15]","[16-20]","[21-25]","[26-30]","[31-35]","[36-40]","[41-45]","[46-50]","[51-55]","[56-59]","[60-65]","[66-99]"}))</f>
        <v>[60-65]</v>
      </c>
      <c r="AF389" s="839" t="str">
        <f t="shared" si="19"/>
        <v>3+ years</v>
      </c>
      <c r="AG389" s="839" t="str">
        <f t="shared" ca="1" si="20"/>
        <v>Over 90 Days</v>
      </c>
    </row>
    <row r="390" spans="1:33" ht="16.5" thickTop="1" thickBot="1" x14ac:dyDescent="0.3">
      <c r="A390" s="839">
        <v>6</v>
      </c>
      <c r="B390" s="830" t="s">
        <v>531</v>
      </c>
      <c r="C390" s="839" t="s">
        <v>323</v>
      </c>
      <c r="D390" s="880"/>
      <c r="E390" s="887">
        <f>VLOOKUP(B390,[1]TQT_MASTER!B:O,13,0)</f>
        <v>44571</v>
      </c>
      <c r="F390" s="834" t="str">
        <f>VLOOKUP(B390,[1]TQT_MASTER!B:O,4,0)</f>
        <v>Sr. Associate, Inventory</v>
      </c>
      <c r="G390" s="834" t="str">
        <f>VLOOKUP(B390,[1]TQT_MASTER!B:O,3,0)</f>
        <v>Senior Associate</v>
      </c>
      <c r="H390" s="834">
        <f>VLOOKUP(B390,[1]TQT_MASTER!B:O,6,0)</f>
        <v>11888</v>
      </c>
      <c r="I390" s="834" t="str">
        <f>VLOOKUP(B390,[1]TQT_MASTER!B:O,5,0)</f>
        <v>MOHAMED ALI MOHAMED A. FAISAL ALSHEHHI</v>
      </c>
      <c r="J390" s="834" t="str">
        <f>VLOOKUP(B390,[1]TQT_MASTER!B:O,7,0)</f>
        <v>TQT - Supply Chain</v>
      </c>
      <c r="K390" s="834" t="str">
        <f>VLOOKUP(B390,[1]TQT_MASTER!B:O,8,0)</f>
        <v>TQT - Chief Financial Office</v>
      </c>
      <c r="L390" s="834" t="str">
        <f>VLOOKUP(B390,[1]TQT_MASTER!B:O,9,0)</f>
        <v>Supply Chain - PSS</v>
      </c>
      <c r="M390" s="834" t="str">
        <f>VLOOKUP(B390,[1]TQT_MASTER!B:O,10,0)</f>
        <v>TRANSCO - Inventory Management - PSS</v>
      </c>
      <c r="N390" s="835">
        <f>VLOOKUP(B390,[1]TQT_MASTER!B:O,11,0)</f>
        <v>24080</v>
      </c>
      <c r="O390" s="833">
        <f>VLOOKUP(B390,[1]TQT_MASTER!B:O,14,0)</f>
        <v>46387</v>
      </c>
      <c r="P390" s="842" t="s">
        <v>611</v>
      </c>
      <c r="Q390" s="834" t="s">
        <v>846</v>
      </c>
      <c r="R390" s="842" t="s">
        <v>612</v>
      </c>
      <c r="S390" s="842" t="s">
        <v>619</v>
      </c>
      <c r="T390" s="839" t="s">
        <v>304</v>
      </c>
      <c r="U390" s="842" t="s">
        <v>305</v>
      </c>
      <c r="V390" s="836">
        <v>44571</v>
      </c>
      <c r="W390" s="836">
        <v>45170</v>
      </c>
      <c r="X390" s="836">
        <v>46265</v>
      </c>
      <c r="Y390" s="882">
        <v>3.0027397260273974</v>
      </c>
      <c r="Z390" s="838">
        <f t="shared" ca="1" si="18"/>
        <v>60</v>
      </c>
      <c r="AA390" s="839" t="s">
        <v>600</v>
      </c>
      <c r="AB390" s="883">
        <v>40461.75</v>
      </c>
      <c r="AC390" s="841">
        <v>46478</v>
      </c>
      <c r="AD390" s="842" t="s">
        <v>777</v>
      </c>
      <c r="AE390" s="843" t="str">
        <f ca="1">IF(OR(Z390="",NOT(ISNUMBER(Z390))),"",LOOKUP(Z390,{0,16,21,26,31,36,41,46,51,56,60,66},{"[0-15]","[16-20]","[21-25]","[26-30]","[31-35]","[36-40]","[41-45]","[46-50]","[51-55]","[56-59]","[60-65]","[66-99]"}))</f>
        <v>[60-65]</v>
      </c>
      <c r="AF390" s="839" t="str">
        <f t="shared" si="19"/>
        <v>3+ years</v>
      </c>
      <c r="AG390" s="839" t="str">
        <f t="shared" ca="1" si="20"/>
        <v>Over 90 Days</v>
      </c>
    </row>
    <row r="391" spans="1:33" ht="16.5" thickTop="1" thickBot="1" x14ac:dyDescent="0.3">
      <c r="A391" s="839">
        <v>7</v>
      </c>
      <c r="B391" s="830" t="s">
        <v>530</v>
      </c>
      <c r="C391" s="839" t="s">
        <v>326</v>
      </c>
      <c r="D391" s="880"/>
      <c r="E391" s="887">
        <f>VLOOKUP(B391,[1]TQT_MASTER!B:O,13,0)</f>
        <v>44571</v>
      </c>
      <c r="F391" s="834" t="str">
        <f>VLOOKUP(B391,[1]TQT_MASTER!B:O,4,0)</f>
        <v>Clerk, Driver</v>
      </c>
      <c r="G391" s="834" t="str">
        <f>VLOOKUP(B391,[1]TQT_MASTER!B:O,3,0)</f>
        <v>Clerk</v>
      </c>
      <c r="H391" s="834">
        <f>VLOOKUP(B391,[1]TQT_MASTER!B:O,6,0)</f>
        <v>11969</v>
      </c>
      <c r="I391" s="834" t="str">
        <f>VLOOKUP(B391,[1]TQT_MASTER!B:O,5,0)</f>
        <v>AHMED NASSER MOHAMMED NASSER AL SENANI</v>
      </c>
      <c r="J391" s="834" t="str">
        <f>VLOOKUP(B391,[1]TQT_MASTER!B:O,7,0)</f>
        <v>TQT - Support Services</v>
      </c>
      <c r="K391" s="834" t="str">
        <f>VLOOKUP(B391,[1]TQT_MASTER!B:O,8,0)</f>
        <v>TQT - Chief Corporate Services Office</v>
      </c>
      <c r="L391" s="834" t="str">
        <f>VLOOKUP(B391,[1]TQT_MASTER!B:O,9,0)</f>
        <v>Shared Services - PSS</v>
      </c>
      <c r="M391" s="834" t="str">
        <f>VLOOKUP(B391,[1]TQT_MASTER!B:O,10,0)</f>
        <v>TRANSCO - Transport - PSS</v>
      </c>
      <c r="N391" s="835">
        <f>VLOOKUP(B391,[1]TQT_MASTER!B:O,11,0)</f>
        <v>28284</v>
      </c>
      <c r="O391" s="833">
        <f>VLOOKUP(B391,[1]TQT_MASTER!B:O,14,0)</f>
        <v>46387</v>
      </c>
      <c r="P391" s="842" t="s">
        <v>611</v>
      </c>
      <c r="Q391" s="834" t="s">
        <v>846</v>
      </c>
      <c r="R391" s="842" t="s">
        <v>612</v>
      </c>
      <c r="S391" s="842" t="s">
        <v>621</v>
      </c>
      <c r="T391" s="839" t="s">
        <v>304</v>
      </c>
      <c r="U391" s="842" t="s">
        <v>329</v>
      </c>
      <c r="V391" s="836">
        <v>44571</v>
      </c>
      <c r="W391" s="836">
        <v>45170</v>
      </c>
      <c r="X391" s="836">
        <v>46265</v>
      </c>
      <c r="Y391" s="882">
        <v>3.0027397260273974</v>
      </c>
      <c r="Z391" s="838">
        <f t="shared" ca="1" si="18"/>
        <v>49</v>
      </c>
      <c r="AA391" s="839" t="s">
        <v>600</v>
      </c>
      <c r="AB391" s="883">
        <v>5587.7955000000002</v>
      </c>
      <c r="AC391" s="841">
        <v>46478</v>
      </c>
      <c r="AD391" s="842" t="s">
        <v>777</v>
      </c>
      <c r="AE391" s="843" t="str">
        <f ca="1">IF(OR(Z391="",NOT(ISNUMBER(Z391))),"",LOOKUP(Z391,{0,16,21,26,31,36,41,46,51,56,60,66},{"[0-15]","[16-20]","[21-25]","[26-30]","[31-35]","[36-40]","[41-45]","[46-50]","[51-55]","[56-59]","[60-65]","[66-99]"}))</f>
        <v>[46-50]</v>
      </c>
      <c r="AF391" s="839" t="str">
        <f t="shared" si="19"/>
        <v>3+ years</v>
      </c>
      <c r="AG391" s="839" t="str">
        <f t="shared" ca="1" si="20"/>
        <v>Over 90 Days</v>
      </c>
    </row>
    <row r="392" spans="1:33" ht="16.5" thickTop="1" thickBot="1" x14ac:dyDescent="0.3">
      <c r="A392" s="839">
        <v>8</v>
      </c>
      <c r="B392" s="830" t="s">
        <v>524</v>
      </c>
      <c r="C392" s="839" t="s">
        <v>330</v>
      </c>
      <c r="D392" s="880"/>
      <c r="E392" s="887">
        <f>VLOOKUP(B392,[1]TQT_MASTER!B:O,13,0)</f>
        <v>44566</v>
      </c>
      <c r="F392" s="834" t="str">
        <f>VLOOKUP(B392,[1]TQT_MASTER!B:O,4,0)</f>
        <v>Assistant, Management</v>
      </c>
      <c r="G392" s="834" t="str">
        <f>VLOOKUP(B392,[1]TQT_MASTER!B:O,3,0)</f>
        <v>Assistant</v>
      </c>
      <c r="H392" s="834">
        <f>VLOOKUP(B392,[1]TQT_MASTER!B:O,6,0)</f>
        <v>11566</v>
      </c>
      <c r="I392" s="834" t="str">
        <f>VLOOKUP(B392,[1]TQT_MASTER!B:O,5,0)</f>
        <v>PAUL ANDREW ROBERTS</v>
      </c>
      <c r="J392" s="834" t="str">
        <f>VLOOKUP(B392,[1]TQT_MASTER!B:O,7,0)</f>
        <v>TQT - Safety &amp; Risk Management</v>
      </c>
      <c r="K392" s="834" t="str">
        <f>VLOOKUP(B392,[1]TQT_MASTER!B:O,8,0)</f>
        <v>TQT - Chief Executive Office</v>
      </c>
      <c r="L392" s="834" t="str">
        <f>VLOOKUP(B392,[1]TQT_MASTER!B:O,9,0)</f>
        <v>HSEQ</v>
      </c>
      <c r="M392" s="834" t="str">
        <f>VLOOKUP(B392,[1]TQT_MASTER!B:O,10,0)</f>
        <v>TRANSCO - HSEQ - SRM</v>
      </c>
      <c r="N392" s="835">
        <f>VLOOKUP(B392,[1]TQT_MASTER!B:O,11,0)</f>
        <v>33248</v>
      </c>
      <c r="O392" s="833">
        <f>VLOOKUP(B392,[1]TQT_MASTER!B:O,14,0)</f>
        <v>46387</v>
      </c>
      <c r="P392" s="842" t="s">
        <v>611</v>
      </c>
      <c r="Q392" s="834" t="s">
        <v>846</v>
      </c>
      <c r="R392" s="842" t="s">
        <v>612</v>
      </c>
      <c r="S392" s="842" t="s">
        <v>621</v>
      </c>
      <c r="T392" s="839" t="s">
        <v>304</v>
      </c>
      <c r="U392" s="842" t="s">
        <v>333</v>
      </c>
      <c r="V392" s="836">
        <v>44566</v>
      </c>
      <c r="W392" s="836">
        <v>45170</v>
      </c>
      <c r="X392" s="836">
        <v>46265</v>
      </c>
      <c r="Y392" s="882">
        <v>3.0027397260273974</v>
      </c>
      <c r="Z392" s="838">
        <f t="shared" ca="1" si="18"/>
        <v>35</v>
      </c>
      <c r="AA392" s="839" t="s">
        <v>600</v>
      </c>
      <c r="AB392" s="883">
        <v>12988.5</v>
      </c>
      <c r="AC392" s="841">
        <v>46478</v>
      </c>
      <c r="AD392" s="842" t="s">
        <v>777</v>
      </c>
      <c r="AE392" s="843" t="str">
        <f ca="1">IF(OR(Z392="",NOT(ISNUMBER(Z392))),"",LOOKUP(Z392,{0,16,21,26,31,36,41,46,51,56,60,66},{"[0-15]","[16-20]","[21-25]","[26-30]","[31-35]","[36-40]","[41-45]","[46-50]","[51-55]","[56-59]","[60-65]","[66-99]"}))</f>
        <v>[31-35]</v>
      </c>
      <c r="AF392" s="839" t="str">
        <f t="shared" si="19"/>
        <v>3+ years</v>
      </c>
      <c r="AG392" s="839" t="str">
        <f t="shared" ca="1" si="20"/>
        <v>Over 90 Days</v>
      </c>
    </row>
    <row r="393" spans="1:33" ht="16.5" thickTop="1" thickBot="1" x14ac:dyDescent="0.3">
      <c r="A393" s="839">
        <v>9</v>
      </c>
      <c r="B393" s="830" t="s">
        <v>529</v>
      </c>
      <c r="C393" s="839" t="s">
        <v>334</v>
      </c>
      <c r="D393" s="880"/>
      <c r="E393" s="887">
        <f>VLOOKUP(B393,[1]TQT_MASTER!B:O,13,0)</f>
        <v>44566</v>
      </c>
      <c r="F393" s="834" t="str">
        <f>VLOOKUP(B393,[1]TQT_MASTER!B:O,4,0)</f>
        <v>Advisor, Technical</v>
      </c>
      <c r="G393" s="834" t="str">
        <f>VLOOKUP(B393,[1]TQT_MASTER!B:O,3,0)</f>
        <v>Advisor</v>
      </c>
      <c r="H393" s="834">
        <f>VLOOKUP(B393,[1]TQT_MASTER!B:O,6,0)</f>
        <v>12759</v>
      </c>
      <c r="I393" s="834" t="str">
        <f>VLOOKUP(B393,[1]TQT_MASTER!B:O,5,0)</f>
        <v>Afif Saif Nasser Harhara Alyafei</v>
      </c>
      <c r="J393" s="834" t="str">
        <f>VLOOKUP(B393,[1]TQT_MASTER!B:O,7,0)</f>
        <v>TQT - Chief Executive Office</v>
      </c>
      <c r="K393" s="834" t="str">
        <f>VLOOKUP(B393,[1]TQT_MASTER!B:O,8,0)</f>
        <v>TQT - Chief Executive Office</v>
      </c>
      <c r="L393" s="834" t="str">
        <f>VLOOKUP(B393,[1]TQT_MASTER!B:O,9,0)</f>
        <v>CEO</v>
      </c>
      <c r="M393" s="834" t="str">
        <f>VLOOKUP(B393,[1]TQT_MASTER!B:O,10,0)</f>
        <v>TRANSCO - CEO</v>
      </c>
      <c r="N393" s="835">
        <f>VLOOKUP(B393,[1]TQT_MASTER!B:O,11,0)</f>
        <v>24289</v>
      </c>
      <c r="O393" s="833">
        <f>VLOOKUP(B393,[1]TQT_MASTER!B:O,14,0)</f>
        <v>46387</v>
      </c>
      <c r="P393" s="842" t="s">
        <v>620</v>
      </c>
      <c r="Q393" s="834" t="s">
        <v>846</v>
      </c>
      <c r="R393" s="842"/>
      <c r="S393" s="842"/>
      <c r="T393" s="839" t="s">
        <v>336</v>
      </c>
      <c r="U393" s="842" t="s">
        <v>337</v>
      </c>
      <c r="V393" s="836">
        <v>44566</v>
      </c>
      <c r="W393" s="836">
        <v>45170</v>
      </c>
      <c r="X393" s="836">
        <v>46265</v>
      </c>
      <c r="Y393" s="882">
        <v>3.0027397260273974</v>
      </c>
      <c r="Z393" s="838">
        <f t="shared" ca="1" si="18"/>
        <v>60</v>
      </c>
      <c r="AA393" s="839" t="s">
        <v>600</v>
      </c>
      <c r="AB393" s="883">
        <v>69688.5</v>
      </c>
      <c r="AC393" s="841">
        <v>46478</v>
      </c>
      <c r="AD393" s="842" t="s">
        <v>777</v>
      </c>
      <c r="AE393" s="843" t="str">
        <f ca="1">IF(OR(Z393="",NOT(ISNUMBER(Z393))),"",LOOKUP(Z393,{0,16,21,26,31,36,41,46,51,56,60,66},{"[0-15]","[16-20]","[21-25]","[26-30]","[31-35]","[36-40]","[41-45]","[46-50]","[51-55]","[56-59]","[60-65]","[66-99]"}))</f>
        <v>[60-65]</v>
      </c>
      <c r="AF393" s="839" t="str">
        <f t="shared" si="19"/>
        <v>3+ years</v>
      </c>
      <c r="AG393" s="839" t="str">
        <f t="shared" ca="1" si="20"/>
        <v>Over 90 Days</v>
      </c>
    </row>
    <row r="394" spans="1:33" ht="16.5" thickTop="1" thickBot="1" x14ac:dyDescent="0.3">
      <c r="A394" s="839">
        <v>10</v>
      </c>
      <c r="B394" s="830" t="s">
        <v>523</v>
      </c>
      <c r="C394" s="839" t="s">
        <v>338</v>
      </c>
      <c r="D394" s="880"/>
      <c r="E394" s="887">
        <f>VLOOKUP(B394,[1]TQT_MASTER!B:O,13,0)</f>
        <v>44571</v>
      </c>
      <c r="F394" s="834" t="str">
        <f>VLOOKUP(B394,[1]TQT_MASTER!B:O,4,0)</f>
        <v>Clerk, Stores</v>
      </c>
      <c r="G394" s="834" t="str">
        <f>VLOOKUP(B394,[1]TQT_MASTER!B:O,3,0)</f>
        <v>Clerk</v>
      </c>
      <c r="H394" s="834">
        <f>VLOOKUP(B394,[1]TQT_MASTER!B:O,6,0)</f>
        <v>12667</v>
      </c>
      <c r="I394" s="834" t="str">
        <f>VLOOKUP(B394,[1]TQT_MASTER!B:O,5,0)</f>
        <v>Eid Abdulla Sidiqi Alhammadi</v>
      </c>
      <c r="J394" s="834" t="str">
        <f>VLOOKUP(B394,[1]TQT_MASTER!B:O,7,0)</f>
        <v>TQT - Financial Operations &amp; Internal Controls</v>
      </c>
      <c r="K394" s="834" t="str">
        <f>VLOOKUP(B394,[1]TQT_MASTER!B:O,8,0)</f>
        <v>TQT - Chief Financial Office</v>
      </c>
      <c r="L394" s="834" t="str">
        <f>VLOOKUP(B394,[1]TQT_MASTER!B:O,9,0)</f>
        <v>Finance - FIN</v>
      </c>
      <c r="M394" s="834" t="str">
        <f>VLOOKUP(B394,[1]TQT_MASTER!B:O,10,0)</f>
        <v>TRANSCO - Financial Operations - FIN</v>
      </c>
      <c r="N394" s="835">
        <f>VLOOKUP(B394,[1]TQT_MASTER!B:O,11,0)</f>
        <v>26910</v>
      </c>
      <c r="O394" s="833">
        <f>VLOOKUP(B394,[1]TQT_MASTER!B:O,14,0)</f>
        <v>46387</v>
      </c>
      <c r="P394" s="842" t="s">
        <v>620</v>
      </c>
      <c r="Q394" s="834" t="s">
        <v>846</v>
      </c>
      <c r="R394" s="842"/>
      <c r="S394" s="842"/>
      <c r="T394" s="839" t="s">
        <v>304</v>
      </c>
      <c r="U394" s="842" t="s">
        <v>305</v>
      </c>
      <c r="V394" s="836">
        <v>44571</v>
      </c>
      <c r="W394" s="836">
        <v>45170</v>
      </c>
      <c r="X394" s="836">
        <v>46265</v>
      </c>
      <c r="Y394" s="882">
        <v>3.0027397260273974</v>
      </c>
      <c r="Z394" s="838">
        <f t="shared" ca="1" si="18"/>
        <v>53</v>
      </c>
      <c r="AA394" s="839" t="s">
        <v>600</v>
      </c>
      <c r="AB394" s="883">
        <v>6688.5</v>
      </c>
      <c r="AC394" s="841">
        <v>46478</v>
      </c>
      <c r="AD394" s="842" t="s">
        <v>777</v>
      </c>
      <c r="AE394" s="843" t="str">
        <f ca="1">IF(OR(Z394="",NOT(ISNUMBER(Z394))),"",LOOKUP(Z394,{0,16,21,26,31,36,41,46,51,56,60,66},{"[0-15]","[16-20]","[21-25]","[26-30]","[31-35]","[36-40]","[41-45]","[46-50]","[51-55]","[56-59]","[60-65]","[66-99]"}))</f>
        <v>[51-55]</v>
      </c>
      <c r="AF394" s="839" t="str">
        <f t="shared" si="19"/>
        <v>3+ years</v>
      </c>
      <c r="AG394" s="839" t="str">
        <f t="shared" ca="1" si="20"/>
        <v>Over 90 Days</v>
      </c>
    </row>
    <row r="395" spans="1:33" ht="16.5" thickTop="1" thickBot="1" x14ac:dyDescent="0.3">
      <c r="A395" s="839">
        <v>11</v>
      </c>
      <c r="B395" s="830" t="s">
        <v>522</v>
      </c>
      <c r="C395" s="839" t="s">
        <v>341</v>
      </c>
      <c r="D395" s="880"/>
      <c r="E395" s="887">
        <f>VLOOKUP(B395,[1]TQT_MASTER!B:O,13,0)</f>
        <v>44571</v>
      </c>
      <c r="F395" s="834" t="str">
        <f>VLOOKUP(B395,[1]TQT_MASTER!B:O,4,0)</f>
        <v>Associate, Accounts Payable Accounting</v>
      </c>
      <c r="G395" s="834" t="str">
        <f>VLOOKUP(B395,[1]TQT_MASTER!B:O,3,0)</f>
        <v>Associate</v>
      </c>
      <c r="H395" s="834">
        <f>VLOOKUP(B395,[1]TQT_MASTER!B:O,6,0)</f>
        <v>12667</v>
      </c>
      <c r="I395" s="834" t="str">
        <f>VLOOKUP(B395,[1]TQT_MASTER!B:O,5,0)</f>
        <v>Eid Abdulla Sidiqi Alhammadi</v>
      </c>
      <c r="J395" s="834" t="str">
        <f>VLOOKUP(B395,[1]TQT_MASTER!B:O,7,0)</f>
        <v>TQT - Financial Operations &amp; Internal Controls</v>
      </c>
      <c r="K395" s="834" t="str">
        <f>VLOOKUP(B395,[1]TQT_MASTER!B:O,8,0)</f>
        <v>TQT - Chief Financial Office</v>
      </c>
      <c r="L395" s="834" t="str">
        <f>VLOOKUP(B395,[1]TQT_MASTER!B:O,9,0)</f>
        <v>Finance - FIN</v>
      </c>
      <c r="M395" s="834" t="str">
        <f>VLOOKUP(B395,[1]TQT_MASTER!B:O,10,0)</f>
        <v>TRANSCO - Financial Operations - FIN</v>
      </c>
      <c r="N395" s="835">
        <f>VLOOKUP(B395,[1]TQT_MASTER!B:O,11,0)</f>
        <v>22996</v>
      </c>
      <c r="O395" s="833">
        <f>VLOOKUP(B395,[1]TQT_MASTER!B:O,14,0)</f>
        <v>46387</v>
      </c>
      <c r="P395" s="842" t="s">
        <v>611</v>
      </c>
      <c r="Q395" s="834" t="s">
        <v>846</v>
      </c>
      <c r="R395" s="842" t="s">
        <v>612</v>
      </c>
      <c r="S395" s="842" t="s">
        <v>616</v>
      </c>
      <c r="T395" s="839" t="s">
        <v>304</v>
      </c>
      <c r="U395" s="842" t="s">
        <v>316</v>
      </c>
      <c r="V395" s="836">
        <v>44571</v>
      </c>
      <c r="W395" s="836">
        <v>45170</v>
      </c>
      <c r="X395" s="836">
        <v>46265</v>
      </c>
      <c r="Y395" s="882">
        <v>3.0027397260273974</v>
      </c>
      <c r="Z395" s="838">
        <f t="shared" ca="1" si="18"/>
        <v>63</v>
      </c>
      <c r="AA395" s="839" t="s">
        <v>600</v>
      </c>
      <c r="AB395" s="883">
        <v>38811.15</v>
      </c>
      <c r="AC395" s="841">
        <v>46478</v>
      </c>
      <c r="AD395" s="842" t="s">
        <v>777</v>
      </c>
      <c r="AE395" s="843" t="str">
        <f ca="1">IF(OR(Z395="",NOT(ISNUMBER(Z395))),"",LOOKUP(Z395,{0,16,21,26,31,36,41,46,51,56,60,66},{"[0-15]","[16-20]","[21-25]","[26-30]","[31-35]","[36-40]","[41-45]","[46-50]","[51-55]","[56-59]","[60-65]","[66-99]"}))</f>
        <v>[60-65]</v>
      </c>
      <c r="AF395" s="839" t="str">
        <f t="shared" si="19"/>
        <v>3+ years</v>
      </c>
      <c r="AG395" s="839" t="str">
        <f t="shared" ca="1" si="20"/>
        <v>Over 90 Days</v>
      </c>
    </row>
    <row r="396" spans="1:33" ht="16.5" thickTop="1" thickBot="1" x14ac:dyDescent="0.3">
      <c r="A396" s="839">
        <v>12</v>
      </c>
      <c r="B396" s="830" t="s">
        <v>528</v>
      </c>
      <c r="C396" s="839" t="s">
        <v>344</v>
      </c>
      <c r="D396" s="880"/>
      <c r="E396" s="887">
        <f>VLOOKUP(B396,[1]TQT_MASTER!B:O,13,0)</f>
        <v>44606</v>
      </c>
      <c r="F396" s="834" t="str">
        <f>VLOOKUP(B396,[1]TQT_MASTER!B:O,4,0)</f>
        <v>Lead, Automation &amp; Digitalization</v>
      </c>
      <c r="G396" s="834" t="str">
        <f>VLOOKUP(B396,[1]TQT_MASTER!B:O,3,0)</f>
        <v>Lead</v>
      </c>
      <c r="H396" s="834">
        <f>VLOOKUP(B396,[1]TQT_MASTER!B:O,6,0)</f>
        <v>11996</v>
      </c>
      <c r="I396" s="834" t="str">
        <f>VLOOKUP(B396,[1]TQT_MASTER!B:O,5,0)</f>
        <v>Ramakrishna Subramanian</v>
      </c>
      <c r="J396" s="834" t="str">
        <f>VLOOKUP(B396,[1]TQT_MASTER!B:O,7,0)</f>
        <v>TQT - Chief Executive Office</v>
      </c>
      <c r="K396" s="834" t="str">
        <f>VLOOKUP(B396,[1]TQT_MASTER!B:O,8,0)</f>
        <v>TQT - Chief Executive Office</v>
      </c>
      <c r="L396" s="834" t="str">
        <f>VLOOKUP(B396,[1]TQT_MASTER!B:O,9,0)</f>
        <v>CEO</v>
      </c>
      <c r="M396" s="834" t="str">
        <f>VLOOKUP(B396,[1]TQT_MASTER!B:O,10,0)</f>
        <v>TRANSCO - Operations - COO</v>
      </c>
      <c r="N396" s="835">
        <f>VLOOKUP(B396,[1]TQT_MASTER!B:O,11,0)</f>
        <v>21847</v>
      </c>
      <c r="O396" s="833">
        <f>VLOOKUP(B396,[1]TQT_MASTER!B:O,14,0)</f>
        <v>46387</v>
      </c>
      <c r="P396" s="842" t="s">
        <v>611</v>
      </c>
      <c r="Q396" s="834" t="s">
        <v>846</v>
      </c>
      <c r="R396" s="842" t="s">
        <v>612</v>
      </c>
      <c r="S396" s="842"/>
      <c r="T396" s="839" t="s">
        <v>304</v>
      </c>
      <c r="U396" s="842" t="s">
        <v>333</v>
      </c>
      <c r="V396" s="836">
        <v>44608</v>
      </c>
      <c r="W396" s="836">
        <v>45170</v>
      </c>
      <c r="X396" s="836">
        <v>46265</v>
      </c>
      <c r="Y396" s="882">
        <v>3.0027397260273974</v>
      </c>
      <c r="Z396" s="838">
        <f t="shared" ca="1" si="18"/>
        <v>66</v>
      </c>
      <c r="AA396" s="839" t="s">
        <v>600</v>
      </c>
      <c r="AB396" s="883">
        <v>45013.5</v>
      </c>
      <c r="AC396" s="841">
        <v>46478</v>
      </c>
      <c r="AD396" s="842" t="s">
        <v>777</v>
      </c>
      <c r="AE396" s="843" t="str">
        <f ca="1">IF(OR(Z396="",NOT(ISNUMBER(Z396))),"",LOOKUP(Z396,{0,16,21,26,31,36,41,46,51,56,60,66},{"[0-15]","[16-20]","[21-25]","[26-30]","[31-35]","[36-40]","[41-45]","[46-50]","[51-55]","[56-59]","[60-65]","[66-99]"}))</f>
        <v>[66-99]</v>
      </c>
      <c r="AF396" s="839" t="str">
        <f t="shared" si="19"/>
        <v>3+ years</v>
      </c>
      <c r="AG396" s="839" t="str">
        <f t="shared" ca="1" si="20"/>
        <v>Over 90 Days</v>
      </c>
    </row>
    <row r="397" spans="1:33" ht="16.5" thickTop="1" thickBot="1" x14ac:dyDescent="0.3">
      <c r="A397" s="839">
        <v>13</v>
      </c>
      <c r="B397" s="830" t="s">
        <v>539</v>
      </c>
      <c r="C397" s="839" t="s">
        <v>347</v>
      </c>
      <c r="D397" s="880"/>
      <c r="E397" s="887">
        <f>VLOOKUP(B397,[1]TQT_MASTER!B:O,13,0)</f>
        <v>44816</v>
      </c>
      <c r="F397" s="834" t="str">
        <f>VLOOKUP(B397,[1]TQT_MASTER!B:O,4,0)</f>
        <v>Engineer, CMMS Data Quality Governance</v>
      </c>
      <c r="G397" s="834" t="str">
        <f>VLOOKUP(B397,[1]TQT_MASTER!B:O,3,0)</f>
        <v>Engineer</v>
      </c>
      <c r="H397" s="834">
        <f>VLOOKUP(B397,[1]TQT_MASTER!B:O,6,0)</f>
        <v>12713</v>
      </c>
      <c r="I397" s="834" t="str">
        <f>VLOOKUP(B397,[1]TQT_MASTER!B:O,5,0)</f>
        <v>Ahmed Mohamed Abdulla ALWahedi</v>
      </c>
      <c r="J397" s="834" t="str">
        <f>VLOOKUP(B397,[1]TQT_MASTER!B:O,7,0)</f>
        <v>TQT - Asset Management</v>
      </c>
      <c r="K397" s="834" t="str">
        <f>VLOOKUP(B397,[1]TQT_MASTER!B:O,8,0)</f>
        <v>TQT - Chief Operating Office</v>
      </c>
      <c r="L397" s="834" t="str">
        <f>VLOOKUP(B397,[1]TQT_MASTER!B:O,9,0)</f>
        <v>Asset Management - COO</v>
      </c>
      <c r="M397" s="834" t="str">
        <f>VLOOKUP(B397,[1]TQT_MASTER!B:O,10,0)</f>
        <v>TRANSCO - Asset Information - COO</v>
      </c>
      <c r="N397" s="835">
        <f>VLOOKUP(B397,[1]TQT_MASTER!B:O,11,0)</f>
        <v>26032</v>
      </c>
      <c r="O397" s="833">
        <f>VLOOKUP(B397,[1]TQT_MASTER!B:O,14,0)</f>
        <v>46578</v>
      </c>
      <c r="P397" s="842" t="s">
        <v>620</v>
      </c>
      <c r="Q397" s="834" t="s">
        <v>846</v>
      </c>
      <c r="R397" s="842"/>
      <c r="S397" s="842"/>
      <c r="T397" s="839" t="s">
        <v>304</v>
      </c>
      <c r="U397" s="842" t="s">
        <v>333</v>
      </c>
      <c r="V397" s="836">
        <v>44816</v>
      </c>
      <c r="W397" s="836">
        <v>45170</v>
      </c>
      <c r="X397" s="836">
        <v>46265</v>
      </c>
      <c r="Y397" s="882">
        <v>3.0027397260273974</v>
      </c>
      <c r="Z397" s="838">
        <f t="shared" ca="1" si="18"/>
        <v>55</v>
      </c>
      <c r="AA397" s="839" t="s">
        <v>600</v>
      </c>
      <c r="AB397" s="883">
        <v>26638.5</v>
      </c>
      <c r="AC397" s="841">
        <v>46478</v>
      </c>
      <c r="AD397" s="842" t="s">
        <v>777</v>
      </c>
      <c r="AE397" s="843" t="str">
        <f ca="1">IF(OR(Z397="",NOT(ISNUMBER(Z397))),"",LOOKUP(Z397,{0,16,21,26,31,36,41,46,51,56,60,66},{"[0-15]","[16-20]","[21-25]","[26-30]","[31-35]","[36-40]","[41-45]","[46-50]","[51-55]","[56-59]","[60-65]","[66-99]"}))</f>
        <v>[51-55]</v>
      </c>
      <c r="AF397" s="839" t="str">
        <f t="shared" si="19"/>
        <v>3+ years</v>
      </c>
      <c r="AG397" s="839" t="str">
        <f t="shared" ca="1" si="20"/>
        <v>Over 90 Days</v>
      </c>
    </row>
    <row r="398" spans="1:33" ht="16.5" thickTop="1" thickBot="1" x14ac:dyDescent="0.3">
      <c r="A398" s="839">
        <v>14</v>
      </c>
      <c r="B398" s="830" t="s">
        <v>541</v>
      </c>
      <c r="C398" s="839" t="s">
        <v>350</v>
      </c>
      <c r="D398" s="880"/>
      <c r="E398" s="887">
        <f>VLOOKUP(B398,[1]TQT_MASTER!B:O,13,0)</f>
        <v>44809</v>
      </c>
      <c r="F398" s="834" t="str">
        <f>VLOOKUP(B398,[1]TQT_MASTER!B:O,4,0)</f>
        <v>Associate, Graphic Design</v>
      </c>
      <c r="G398" s="834" t="str">
        <f>VLOOKUP(B398,[1]TQT_MASTER!B:O,3,0)</f>
        <v>Associate</v>
      </c>
      <c r="H398" s="834" t="e">
        <f>VLOOKUP(B398,[1]TQT_MASTER!B:O,6,0)</f>
        <v>#REF!</v>
      </c>
      <c r="I398" s="834" t="str">
        <f>VLOOKUP(B398,[1]TQT_MASTER!B:O,5,0)</f>
        <v>Hessa Alemadi</v>
      </c>
      <c r="J398" s="834" t="str">
        <f>VLOOKUP(B398,[1]TQT_MASTER!B:O,7,0)</f>
        <v>TQT - External Communications</v>
      </c>
      <c r="K398" s="834" t="str">
        <f>VLOOKUP(B398,[1]TQT_MASTER!B:O,8,0)</f>
        <v>TQT - Chief Corporate Services Office</v>
      </c>
      <c r="L398" s="834" t="str">
        <f>VLOOKUP(B398,[1]TQT_MASTER!B:O,9,0)</f>
        <v>Human Resources - HRD</v>
      </c>
      <c r="M398" s="834" t="str">
        <f>VLOOKUP(B398,[1]TQT_MASTER!B:O,10,0)</f>
        <v>TRANSCO - External Communications - HRD</v>
      </c>
      <c r="N398" s="835">
        <f>VLOOKUP(B398,[1]TQT_MASTER!B:O,11,0)</f>
        <v>32200</v>
      </c>
      <c r="O398" s="833">
        <f>VLOOKUP(B398,[1]TQT_MASTER!B:O,14,0)</f>
        <v>46269</v>
      </c>
      <c r="P398" s="842" t="s">
        <v>611</v>
      </c>
      <c r="Q398" s="834" t="s">
        <v>846</v>
      </c>
      <c r="R398" s="842" t="s">
        <v>612</v>
      </c>
      <c r="S398" s="842"/>
      <c r="T398" s="839" t="s">
        <v>304</v>
      </c>
      <c r="U398" s="842" t="s">
        <v>333</v>
      </c>
      <c r="V398" s="836">
        <v>44809</v>
      </c>
      <c r="W398" s="836">
        <v>45170</v>
      </c>
      <c r="X398" s="836">
        <v>46265</v>
      </c>
      <c r="Y398" s="882">
        <v>3.0027397260273974</v>
      </c>
      <c r="Z398" s="838">
        <f t="shared" ca="1" si="18"/>
        <v>38</v>
      </c>
      <c r="AA398" s="839" t="s">
        <v>600</v>
      </c>
      <c r="AB398" s="883">
        <v>26638.5</v>
      </c>
      <c r="AC398" s="841">
        <v>46478</v>
      </c>
      <c r="AD398" s="842" t="s">
        <v>777</v>
      </c>
      <c r="AE398" s="843" t="str">
        <f ca="1">IF(OR(Z398="",NOT(ISNUMBER(Z398))),"",LOOKUP(Z398,{0,16,21,26,31,36,41,46,51,56,60,66},{"[0-15]","[16-20]","[21-25]","[26-30]","[31-35]","[36-40]","[41-45]","[46-50]","[51-55]","[56-59]","[60-65]","[66-99]"}))</f>
        <v>[36-40]</v>
      </c>
      <c r="AF398" s="839" t="str">
        <f t="shared" si="19"/>
        <v>3+ years</v>
      </c>
      <c r="AG398" s="839" t="str">
        <f t="shared" ca="1" si="20"/>
        <v>Expired</v>
      </c>
    </row>
    <row r="399" spans="1:33" ht="16.5" thickTop="1" thickBot="1" x14ac:dyDescent="0.3">
      <c r="A399" s="839">
        <v>15</v>
      </c>
      <c r="B399" s="830" t="s">
        <v>533</v>
      </c>
      <c r="C399" s="839" t="s">
        <v>353</v>
      </c>
      <c r="D399" s="880"/>
      <c r="E399" s="887">
        <f>VLOOKUP(B399,[1]TQT_MASTER!B:O,13,0)</f>
        <v>44830</v>
      </c>
      <c r="F399" s="834" t="str">
        <f>VLOOKUP(B399,[1]TQT_MASTER!B:O,4,0)</f>
        <v>Associate, General Ledger Accounting</v>
      </c>
      <c r="G399" s="834" t="str">
        <f>VLOOKUP(B399,[1]TQT_MASTER!B:O,3,0)</f>
        <v>Associate</v>
      </c>
      <c r="H399" s="834">
        <f>VLOOKUP(B399,[1]TQT_MASTER!B:O,6,0)</f>
        <v>12959</v>
      </c>
      <c r="I399" s="834" t="str">
        <f>VLOOKUP(B399,[1]TQT_MASTER!B:O,5,0)</f>
        <v>Jasmine Kooner</v>
      </c>
      <c r="J399" s="834" t="str">
        <f>VLOOKUP(B399,[1]TQT_MASTER!B:O,7,0)</f>
        <v>TQT - Financial Control</v>
      </c>
      <c r="K399" s="834" t="str">
        <f>VLOOKUP(B399,[1]TQT_MASTER!B:O,8,0)</f>
        <v>TQT - Chief Financial Office</v>
      </c>
      <c r="L399" s="834" t="str">
        <f>VLOOKUP(B399,[1]TQT_MASTER!B:O,9,0)</f>
        <v>Finance - FIN</v>
      </c>
      <c r="M399" s="834" t="str">
        <f>VLOOKUP(B399,[1]TQT_MASTER!B:O,10,0)</f>
        <v>TRANSCO - Financial Controlling - FIN</v>
      </c>
      <c r="N399" s="835">
        <f>VLOOKUP(B399,[1]TQT_MASTER!B:O,11,0)</f>
        <v>31575</v>
      </c>
      <c r="O399" s="833">
        <f>VLOOKUP(B399,[1]TQT_MASTER!B:O,14,0)</f>
        <v>46471</v>
      </c>
      <c r="P399" s="842" t="s">
        <v>620</v>
      </c>
      <c r="Q399" s="834" t="s">
        <v>846</v>
      </c>
      <c r="R399" s="842"/>
      <c r="S399" s="842"/>
      <c r="T399" s="839" t="s">
        <v>304</v>
      </c>
      <c r="U399" s="842" t="s">
        <v>356</v>
      </c>
      <c r="V399" s="836">
        <v>44831</v>
      </c>
      <c r="W399" s="836">
        <v>45170</v>
      </c>
      <c r="X399" s="836">
        <v>46265</v>
      </c>
      <c r="Y399" s="882">
        <v>3.0027397260273974</v>
      </c>
      <c r="Z399" s="838">
        <f t="shared" ca="1" si="18"/>
        <v>40</v>
      </c>
      <c r="AA399" s="839" t="s">
        <v>600</v>
      </c>
      <c r="AB399" s="883">
        <v>26638.5</v>
      </c>
      <c r="AC399" s="841">
        <v>46478</v>
      </c>
      <c r="AD399" s="842" t="s">
        <v>777</v>
      </c>
      <c r="AE399" s="843" t="str">
        <f ca="1">IF(OR(Z399="",NOT(ISNUMBER(Z399))),"",LOOKUP(Z399,{0,16,21,26,31,36,41,46,51,56,60,66},{"[0-15]","[16-20]","[21-25]","[26-30]","[31-35]","[36-40]","[41-45]","[46-50]","[51-55]","[56-59]","[60-65]","[66-99]"}))</f>
        <v>[36-40]</v>
      </c>
      <c r="AF399" s="839" t="str">
        <f t="shared" si="19"/>
        <v>3+ years</v>
      </c>
      <c r="AG399" s="839" t="str">
        <f t="shared" ca="1" si="20"/>
        <v>Over 90 Days</v>
      </c>
    </row>
    <row r="400" spans="1:33" ht="16.5" thickTop="1" thickBot="1" x14ac:dyDescent="0.3">
      <c r="A400" s="839">
        <v>16</v>
      </c>
      <c r="B400" s="830" t="s">
        <v>532</v>
      </c>
      <c r="C400" s="839" t="s">
        <v>357</v>
      </c>
      <c r="D400" s="880"/>
      <c r="E400" s="887">
        <f>VLOOKUP(B400,[1]TQT_MASTER!B:O,13,0)</f>
        <v>44970</v>
      </c>
      <c r="F400" s="834" t="str">
        <f>VLOOKUP(B400,[1]TQT_MASTER!B:O,4,0)</f>
        <v>Associate, Talent Acquisition</v>
      </c>
      <c r="G400" s="834" t="str">
        <f>VLOOKUP(B400,[1]TQT_MASTER!B:O,3,0)</f>
        <v>Associate</v>
      </c>
      <c r="H400" s="834">
        <f>VLOOKUP(B400,[1]TQT_MASTER!B:O,6,0)</f>
        <v>15131</v>
      </c>
      <c r="I400" s="834" t="str">
        <f>VLOOKUP(B400,[1]TQT_MASTER!B:O,5,0)</f>
        <v>Abdulrahman Mohammed R AlMane</v>
      </c>
      <c r="J400" s="834" t="str">
        <f>VLOOKUP(B400,[1]TQT_MASTER!B:O,7,0)</f>
        <v>TQT - HR Operations</v>
      </c>
      <c r="K400" s="834" t="str">
        <f>VLOOKUP(B400,[1]TQT_MASTER!B:O,8,0)</f>
        <v>TQT - Chief Corporate Services Office</v>
      </c>
      <c r="L400" s="834" t="str">
        <f>VLOOKUP(B400,[1]TQT_MASTER!B:O,9,0)</f>
        <v>Human Resources - HRD</v>
      </c>
      <c r="M400" s="834" t="str">
        <f>VLOOKUP(B400,[1]TQT_MASTER!B:O,10,0)</f>
        <v>TRANSCO - Talent Acquisition - HRD</v>
      </c>
      <c r="N400" s="835">
        <f>VLOOKUP(B400,[1]TQT_MASTER!B:O,11,0)</f>
        <v>31644</v>
      </c>
      <c r="O400" s="833">
        <f>VLOOKUP(B400,[1]TQT_MASTER!B:O,14,0)</f>
        <v>46429</v>
      </c>
      <c r="P400" s="842" t="s">
        <v>620</v>
      </c>
      <c r="Q400" s="834" t="s">
        <v>846</v>
      </c>
      <c r="R400" s="842"/>
      <c r="S400" s="842"/>
      <c r="T400" s="839" t="s">
        <v>304</v>
      </c>
      <c r="U400" s="842" t="s">
        <v>333</v>
      </c>
      <c r="V400" s="836">
        <v>44970</v>
      </c>
      <c r="W400" s="836">
        <v>45170</v>
      </c>
      <c r="X400" s="836">
        <v>46265</v>
      </c>
      <c r="Y400" s="882">
        <v>3.0027397260273974</v>
      </c>
      <c r="Z400" s="838">
        <f t="shared" ca="1" si="18"/>
        <v>40</v>
      </c>
      <c r="AA400" s="839" t="s">
        <v>600</v>
      </c>
      <c r="AB400" s="883">
        <v>21388.5</v>
      </c>
      <c r="AC400" s="841">
        <v>46478</v>
      </c>
      <c r="AD400" s="842" t="s">
        <v>777</v>
      </c>
      <c r="AE400" s="843" t="str">
        <f ca="1">IF(OR(Z400="",NOT(ISNUMBER(Z400))),"",LOOKUP(Z400,{0,16,21,26,31,36,41,46,51,56,60,66},{"[0-15]","[16-20]","[21-25]","[26-30]","[31-35]","[36-40]","[41-45]","[46-50]","[51-55]","[56-59]","[60-65]","[66-99]"}))</f>
        <v>[36-40]</v>
      </c>
      <c r="AF400" s="839" t="str">
        <f t="shared" si="19"/>
        <v>3+ years</v>
      </c>
      <c r="AG400" s="839" t="str">
        <f t="shared" ca="1" si="20"/>
        <v>Over 90 Days</v>
      </c>
    </row>
    <row r="401" spans="1:33" ht="16.5" thickTop="1" thickBot="1" x14ac:dyDescent="0.3">
      <c r="A401" s="839">
        <v>17</v>
      </c>
      <c r="B401" s="830" t="s">
        <v>540</v>
      </c>
      <c r="C401" s="839" t="s">
        <v>360</v>
      </c>
      <c r="D401" s="880"/>
      <c r="E401" s="887">
        <f>VLOOKUP(B401,[1]TQT_MASTER!B:O,13,0)</f>
        <v>45152</v>
      </c>
      <c r="F401" s="834" t="str">
        <f>VLOOKUP(B401,[1]TQT_MASTER!B:O,4,0)</f>
        <v>Executive Assistant, Corporate Services Office</v>
      </c>
      <c r="G401" s="834" t="str">
        <f>VLOOKUP(B401,[1]TQT_MASTER!B:O,3,0)</f>
        <v>Assistant</v>
      </c>
      <c r="H401" s="834">
        <f>VLOOKUP(B401,[1]TQT_MASTER!B:O,6,0)</f>
        <v>12780</v>
      </c>
      <c r="I401" s="834" t="str">
        <f>VLOOKUP(B401,[1]TQT_MASTER!B:O,5,0)</f>
        <v>Bader Ahmed Mohamed Saqer Al Hammadi</v>
      </c>
      <c r="J401" s="834" t="str">
        <f>VLOOKUP(B401,[1]TQT_MASTER!B:O,7,0)</f>
        <v>TQT - Chief Corporate Services Office</v>
      </c>
      <c r="K401" s="834" t="str">
        <f>VLOOKUP(B401,[1]TQT_MASTER!B:O,8,0)</f>
        <v>TQT - Chief Corporate Services Office</v>
      </c>
      <c r="L401" s="834" t="str">
        <f>VLOOKUP(B401,[1]TQT_MASTER!B:O,9,0)</f>
        <v>Human Resources - HRD</v>
      </c>
      <c r="M401" s="834" t="str">
        <f>VLOOKUP(B401,[1]TQT_MASTER!B:O,10,0)</f>
        <v>TRANSCO - Human Resources - HRD</v>
      </c>
      <c r="N401" s="835">
        <f>VLOOKUP(B401,[1]TQT_MASTER!B:O,11,0)</f>
        <v>29611</v>
      </c>
      <c r="O401" s="833">
        <f>VLOOKUP(B401,[1]TQT_MASTER!B:O,14,0)</f>
        <v>46248</v>
      </c>
      <c r="P401" s="842" t="s">
        <v>620</v>
      </c>
      <c r="Q401" s="834" t="s">
        <v>846</v>
      </c>
      <c r="R401" s="842"/>
      <c r="S401" s="842"/>
      <c r="T401" s="839" t="s">
        <v>304</v>
      </c>
      <c r="U401" s="842" t="s">
        <v>305</v>
      </c>
      <c r="V401" s="836">
        <v>45152</v>
      </c>
      <c r="W401" s="836">
        <v>45170</v>
      </c>
      <c r="X401" s="836">
        <v>46265</v>
      </c>
      <c r="Y401" s="882">
        <v>3.0027397260273974</v>
      </c>
      <c r="Z401" s="838">
        <f t="shared" ca="1" si="18"/>
        <v>45</v>
      </c>
      <c r="AA401" s="839" t="s">
        <v>600</v>
      </c>
      <c r="AB401" s="883">
        <v>29138.5</v>
      </c>
      <c r="AC401" s="841">
        <v>46478</v>
      </c>
      <c r="AD401" s="842" t="s">
        <v>777</v>
      </c>
      <c r="AE401" s="843" t="str">
        <f ca="1">IF(OR(Z401="",NOT(ISNUMBER(Z401))),"",LOOKUP(Z401,{0,16,21,26,31,36,41,46,51,56,60,66},{"[0-15]","[16-20]","[21-25]","[26-30]","[31-35]","[36-40]","[41-45]","[46-50]","[51-55]","[56-59]","[60-65]","[66-99]"}))</f>
        <v>[41-45]</v>
      </c>
      <c r="AF401" s="839" t="str">
        <f t="shared" si="19"/>
        <v>3+ years</v>
      </c>
      <c r="AG401" s="839" t="str">
        <f t="shared" ca="1" si="20"/>
        <v>Expired</v>
      </c>
    </row>
    <row r="402" spans="1:33" ht="16.5" thickTop="1" thickBot="1" x14ac:dyDescent="0.3">
      <c r="A402" s="839">
        <v>18</v>
      </c>
      <c r="B402" s="830" t="s">
        <v>543</v>
      </c>
      <c r="C402" s="839" t="s">
        <v>363</v>
      </c>
      <c r="D402" s="880"/>
      <c r="E402" s="887">
        <f>VLOOKUP(B402,[1]TQT_MASTER!B:O,13,0)</f>
        <v>45236</v>
      </c>
      <c r="F402" s="834" t="str">
        <f>VLOOKUP(B402,[1]TQT_MASTER!B:O,4,0)</f>
        <v>Associate, Talent Acquisition</v>
      </c>
      <c r="G402" s="834" t="str">
        <f>VLOOKUP(B402,[1]TQT_MASTER!B:O,3,0)</f>
        <v>Associate</v>
      </c>
      <c r="H402" s="834">
        <f>VLOOKUP(B402,[1]TQT_MASTER!B:O,6,0)</f>
        <v>15131</v>
      </c>
      <c r="I402" s="834" t="str">
        <f>VLOOKUP(B402,[1]TQT_MASTER!B:O,5,0)</f>
        <v>Abdulrahman Mohammed R AlMane</v>
      </c>
      <c r="J402" s="834" t="str">
        <f>VLOOKUP(B402,[1]TQT_MASTER!B:O,7,0)</f>
        <v>TQT - HR Operations</v>
      </c>
      <c r="K402" s="834" t="str">
        <f>VLOOKUP(B402,[1]TQT_MASTER!B:O,8,0)</f>
        <v>TQT - Chief Corporate Services Office</v>
      </c>
      <c r="L402" s="834" t="str">
        <f>VLOOKUP(B402,[1]TQT_MASTER!B:O,9,0)</f>
        <v>Human Resources - HRD</v>
      </c>
      <c r="M402" s="834" t="str">
        <f>VLOOKUP(B402,[1]TQT_MASTER!B:O,10,0)</f>
        <v>TRANSCO - Talent Acquisition - HRD</v>
      </c>
      <c r="N402" s="835">
        <f>VLOOKUP(B402,[1]TQT_MASTER!B:O,11,0)</f>
        <v>32450</v>
      </c>
      <c r="O402" s="833">
        <f>VLOOKUP(B402,[1]TQT_MASTER!B:O,14,0)</f>
        <v>46331</v>
      </c>
      <c r="P402" s="842" t="s">
        <v>611</v>
      </c>
      <c r="Q402" s="834" t="s">
        <v>846</v>
      </c>
      <c r="R402" s="842" t="s">
        <v>612</v>
      </c>
      <c r="S402" s="842" t="s">
        <v>616</v>
      </c>
      <c r="T402" s="839" t="s">
        <v>304</v>
      </c>
      <c r="U402" s="842" t="s">
        <v>333</v>
      </c>
      <c r="V402" s="836">
        <v>45236</v>
      </c>
      <c r="W402" s="836">
        <v>45236</v>
      </c>
      <c r="X402" s="836">
        <v>46265</v>
      </c>
      <c r="Y402" s="882">
        <v>2.8219178082191783</v>
      </c>
      <c r="Z402" s="838">
        <f t="shared" ca="1" si="18"/>
        <v>37</v>
      </c>
      <c r="AA402" s="839" t="s">
        <v>600</v>
      </c>
      <c r="AB402" s="883">
        <v>25063.5</v>
      </c>
      <c r="AC402" s="841">
        <v>46478</v>
      </c>
      <c r="AD402" s="842" t="s">
        <v>777</v>
      </c>
      <c r="AE402" s="843" t="str">
        <f ca="1">IF(OR(Z402="",NOT(ISNUMBER(Z402))),"",LOOKUP(Z402,{0,16,21,26,31,36,41,46,51,56,60,66},{"[0-15]","[16-20]","[21-25]","[26-30]","[31-35]","[36-40]","[41-45]","[46-50]","[51-55]","[56-59]","[60-65]","[66-99]"}))</f>
        <v>[36-40]</v>
      </c>
      <c r="AF402" s="839" t="str">
        <f t="shared" si="19"/>
        <v>2-3 years</v>
      </c>
      <c r="AG402" s="839" t="str">
        <f t="shared" ca="1" si="20"/>
        <v>Within 60 Days</v>
      </c>
    </row>
    <row r="403" spans="1:33" ht="16.5" thickTop="1" thickBot="1" x14ac:dyDescent="0.3">
      <c r="A403" s="839">
        <v>19</v>
      </c>
      <c r="B403" s="830" t="s">
        <v>534</v>
      </c>
      <c r="C403" s="839" t="s">
        <v>365</v>
      </c>
      <c r="D403" s="880"/>
      <c r="E403" s="887">
        <f>VLOOKUP(B403,[1]TQT_MASTER!B:O,13,0)</f>
        <v>45411</v>
      </c>
      <c r="F403" s="834" t="str">
        <f>VLOOKUP(B403,[1]TQT_MASTER!B:O,4,0)</f>
        <v>Lead, Projects</v>
      </c>
      <c r="G403" s="834" t="str">
        <f>VLOOKUP(B403,[1]TQT_MASTER!B:O,3,0)</f>
        <v>Lead</v>
      </c>
      <c r="H403" s="834">
        <f>VLOOKUP(B403,[1]TQT_MASTER!B:O,6,0)</f>
        <v>11743</v>
      </c>
      <c r="I403" s="834" t="str">
        <f>VLOOKUP(B403,[1]TQT_MASTER!B:O,5,0)</f>
        <v>MARYAM ABDULLAH EBRAHIM ALGAZ ALALI</v>
      </c>
      <c r="J403" s="834" t="str">
        <f>VLOOKUP(B403,[1]TQT_MASTER!B:O,7,0)</f>
        <v>TQT - Asset Management</v>
      </c>
      <c r="K403" s="834" t="str">
        <f>VLOOKUP(B403,[1]TQT_MASTER!B:O,8,0)</f>
        <v>TQT - Chief Operating Office</v>
      </c>
      <c r="L403" s="834" t="str">
        <f>VLOOKUP(B403,[1]TQT_MASTER!B:O,9,0)</f>
        <v>Asset Management - COO</v>
      </c>
      <c r="M403" s="834" t="str">
        <f>VLOOKUP(B403,[1]TQT_MASTER!B:O,10,0)</f>
        <v>TRANSCO - Asset Management Services - COO</v>
      </c>
      <c r="N403" s="835">
        <f>VLOOKUP(B403,[1]TQT_MASTER!B:O,11,0)</f>
        <v>24421</v>
      </c>
      <c r="O403" s="833">
        <f>VLOOKUP(B403,[1]TQT_MASTER!B:O,14,0)</f>
        <v>46323</v>
      </c>
      <c r="P403" s="842" t="s">
        <v>611</v>
      </c>
      <c r="Q403" s="834" t="s">
        <v>846</v>
      </c>
      <c r="R403" s="842" t="s">
        <v>612</v>
      </c>
      <c r="S403" s="842"/>
      <c r="T403" s="839" t="s">
        <v>304</v>
      </c>
      <c r="U403" s="842" t="s">
        <v>368</v>
      </c>
      <c r="V403" s="836">
        <v>45411</v>
      </c>
      <c r="W403" s="836">
        <v>45411</v>
      </c>
      <c r="X403" s="836">
        <v>46265</v>
      </c>
      <c r="Y403" s="882">
        <v>2.3424657534246576</v>
      </c>
      <c r="Z403" s="838">
        <f t="shared" ca="1" si="18"/>
        <v>59</v>
      </c>
      <c r="AA403" s="839" t="s">
        <v>600</v>
      </c>
      <c r="AB403" s="883">
        <v>68638.5</v>
      </c>
      <c r="AC403" s="841">
        <v>46478</v>
      </c>
      <c r="AD403" s="842" t="s">
        <v>777</v>
      </c>
      <c r="AE403" s="843" t="str">
        <f ca="1">IF(OR(Z403="",NOT(ISNUMBER(Z403))),"",LOOKUP(Z403,{0,16,21,26,31,36,41,46,51,56,60,66},{"[0-15]","[16-20]","[21-25]","[26-30]","[31-35]","[36-40]","[41-45]","[46-50]","[51-55]","[56-59]","[60-65]","[66-99]"}))</f>
        <v>[56-59]</v>
      </c>
      <c r="AF403" s="839" t="str">
        <f t="shared" si="19"/>
        <v>2-3 years</v>
      </c>
      <c r="AG403" s="839" t="str">
        <f t="shared" ca="1" si="20"/>
        <v>Within 60 Days</v>
      </c>
    </row>
    <row r="404" spans="1:33" ht="16.5" thickTop="1" thickBot="1" x14ac:dyDescent="0.3">
      <c r="A404" s="839">
        <v>20</v>
      </c>
      <c r="B404" s="830" t="s">
        <v>535</v>
      </c>
      <c r="C404" s="839" t="s">
        <v>369</v>
      </c>
      <c r="D404" s="880"/>
      <c r="E404" s="887">
        <f>VLOOKUP(B404,[1]TQT_MASTER!B:O,13,0)</f>
        <v>45446</v>
      </c>
      <c r="F404" s="834" t="str">
        <f>VLOOKUP(B404,[1]TQT_MASTER!B:O,4,0)</f>
        <v>Business Partner, Talent Acquisition</v>
      </c>
      <c r="G404" s="834" t="str">
        <f>VLOOKUP(B404,[1]TQT_MASTER!B:O,3,0)</f>
        <v>Business Partner</v>
      </c>
      <c r="H404" s="834">
        <f>VLOOKUP(B404,[1]TQT_MASTER!B:O,6,0)</f>
        <v>15131</v>
      </c>
      <c r="I404" s="834" t="str">
        <f>VLOOKUP(B404,[1]TQT_MASTER!B:O,5,0)</f>
        <v>Abdulrahman Mohammed R AlMane</v>
      </c>
      <c r="J404" s="834" t="str">
        <f>VLOOKUP(B404,[1]TQT_MASTER!B:O,7,0)</f>
        <v>TQT - HR Operations</v>
      </c>
      <c r="K404" s="834" t="str">
        <f>VLOOKUP(B404,[1]TQT_MASTER!B:O,8,0)</f>
        <v>TQT - Chief Corporate Services Office</v>
      </c>
      <c r="L404" s="834" t="str">
        <f>VLOOKUP(B404,[1]TQT_MASTER!B:O,9,0)</f>
        <v>Human Resources - HRD</v>
      </c>
      <c r="M404" s="834" t="str">
        <f>VLOOKUP(B404,[1]TQT_MASTER!B:O,10,0)</f>
        <v>TRANSCO - Talent Acquisition - HRD</v>
      </c>
      <c r="N404" s="835">
        <f>VLOOKUP(B404,[1]TQT_MASTER!B:O,11,0)</f>
        <v>32081</v>
      </c>
      <c r="O404" s="833">
        <f>VLOOKUP(B404,[1]TQT_MASTER!B:O,14,0)</f>
        <v>46549</v>
      </c>
      <c r="P404" s="842" t="s">
        <v>611</v>
      </c>
      <c r="Q404" s="834" t="s">
        <v>846</v>
      </c>
      <c r="R404" s="842"/>
      <c r="S404" s="842" t="s">
        <v>621</v>
      </c>
      <c r="T404" s="839" t="s">
        <v>304</v>
      </c>
      <c r="U404" s="842" t="s">
        <v>333</v>
      </c>
      <c r="V404" s="836">
        <v>45454</v>
      </c>
      <c r="W404" s="836">
        <v>45454</v>
      </c>
      <c r="X404" s="836">
        <v>46265</v>
      </c>
      <c r="Y404" s="882">
        <v>2.2246575342465755</v>
      </c>
      <c r="Z404" s="838">
        <f t="shared" ca="1" si="18"/>
        <v>38</v>
      </c>
      <c r="AA404" s="839" t="s">
        <v>600</v>
      </c>
      <c r="AB404" s="883">
        <v>35038.5</v>
      </c>
      <c r="AC404" s="841">
        <v>46478</v>
      </c>
      <c r="AD404" s="842" t="s">
        <v>777</v>
      </c>
      <c r="AE404" s="843" t="str">
        <f ca="1">IF(OR(Z404="",NOT(ISNUMBER(Z404))),"",LOOKUP(Z404,{0,16,21,26,31,36,41,46,51,56,60,66},{"[0-15]","[16-20]","[21-25]","[26-30]","[31-35]","[36-40]","[41-45]","[46-50]","[51-55]","[56-59]","[60-65]","[66-99]"}))</f>
        <v>[36-40]</v>
      </c>
      <c r="AF404" s="839" t="str">
        <f t="shared" si="19"/>
        <v>2-3 years</v>
      </c>
      <c r="AG404" s="839" t="str">
        <f t="shared" ca="1" si="20"/>
        <v>Over 90 Days</v>
      </c>
    </row>
    <row r="405" spans="1:33" ht="16.5" thickTop="1" thickBot="1" x14ac:dyDescent="0.3">
      <c r="A405" s="839">
        <v>21</v>
      </c>
      <c r="B405" s="830" t="s">
        <v>542</v>
      </c>
      <c r="C405" s="839" t="s">
        <v>372</v>
      </c>
      <c r="D405" s="880"/>
      <c r="E405" s="887">
        <f>VLOOKUP(B405,[1]TQT_MASTER!B:O,13,0)</f>
        <v>45600</v>
      </c>
      <c r="F405" s="834" t="str">
        <f>VLOOKUP(B405,[1]TQT_MASTER!B:O,4,0)</f>
        <v>Lead, Procurement</v>
      </c>
      <c r="G405" s="834" t="str">
        <f>VLOOKUP(B405,[1]TQT_MASTER!B:O,3,0)</f>
        <v>Lead</v>
      </c>
      <c r="H405" s="834">
        <f>VLOOKUP(B405,[1]TQT_MASTER!B:O,6,0)</f>
        <v>12623</v>
      </c>
      <c r="I405" s="834" t="str">
        <f>VLOOKUP(B405,[1]TQT_MASTER!B:O,5,0)</f>
        <v>Alia Al Kaabi</v>
      </c>
      <c r="J405" s="834" t="str">
        <f>VLOOKUP(B405,[1]TQT_MASTER!B:O,7,0)</f>
        <v>TQT - Supply Chain</v>
      </c>
      <c r="K405" s="834" t="str">
        <f>VLOOKUP(B405,[1]TQT_MASTER!B:O,8,0)</f>
        <v>TQT - Chief Financial Office</v>
      </c>
      <c r="L405" s="834" t="str">
        <f>VLOOKUP(B405,[1]TQT_MASTER!B:O,9,0)</f>
        <v>Supply Chain - PSS</v>
      </c>
      <c r="M405" s="834" t="e">
        <f>VLOOKUP(B405,[1]TQT_MASTER!B:O,10,0)</f>
        <v>#REF!</v>
      </c>
      <c r="N405" s="835">
        <f>VLOOKUP(B405,[1]TQT_MASTER!B:O,11,0)</f>
        <v>22302</v>
      </c>
      <c r="O405" s="833">
        <f>VLOOKUP(B405,[1]TQT_MASTER!B:O,14,0)</f>
        <v>46329</v>
      </c>
      <c r="P405" s="842" t="s">
        <v>620</v>
      </c>
      <c r="Q405" s="834" t="s">
        <v>846</v>
      </c>
      <c r="R405" s="842"/>
      <c r="S405" s="842"/>
      <c r="T405" s="839" t="s">
        <v>304</v>
      </c>
      <c r="U405" s="842" t="s">
        <v>333</v>
      </c>
      <c r="V405" s="836">
        <v>45600</v>
      </c>
      <c r="W405" s="836">
        <v>45600</v>
      </c>
      <c r="X405" s="836">
        <v>46265</v>
      </c>
      <c r="Y405" s="882">
        <v>1.8246575342465754</v>
      </c>
      <c r="Z405" s="838">
        <f t="shared" ca="1" si="18"/>
        <v>65</v>
      </c>
      <c r="AA405" s="839" t="s">
        <v>600</v>
      </c>
      <c r="AB405" s="883">
        <v>44488.5</v>
      </c>
      <c r="AC405" s="841">
        <v>46478</v>
      </c>
      <c r="AD405" s="842" t="s">
        <v>777</v>
      </c>
      <c r="AE405" s="843" t="str">
        <f ca="1">IF(OR(Z405="",NOT(ISNUMBER(Z405))),"",LOOKUP(Z405,{0,16,21,26,31,36,41,46,51,56,60,66},{"[0-15]","[16-20]","[21-25]","[26-30]","[31-35]","[36-40]","[41-45]","[46-50]","[51-55]","[56-59]","[60-65]","[66-99]"}))</f>
        <v>[60-65]</v>
      </c>
      <c r="AF405" s="839" t="str">
        <f t="shared" si="19"/>
        <v>1-2 years</v>
      </c>
      <c r="AG405" s="839" t="str">
        <f t="shared" ca="1" si="20"/>
        <v>Within 60 Days</v>
      </c>
    </row>
    <row r="406" spans="1:33" ht="16.5" thickTop="1" thickBot="1" x14ac:dyDescent="0.3">
      <c r="A406" s="839">
        <v>22</v>
      </c>
      <c r="B406" s="830">
        <v>200088</v>
      </c>
      <c r="C406" s="839" t="s">
        <v>378</v>
      </c>
      <c r="D406" s="880"/>
      <c r="E406" s="887">
        <f>VLOOKUP(B406,[1]TQT_MASTER!B:O,13,0)</f>
        <v>45677</v>
      </c>
      <c r="F406" s="834" t="str">
        <f>VLOOKUP(B406,[1]TQT_MASTER!B:O,4,0)</f>
        <v>Advisor, Water Asset</v>
      </c>
      <c r="G406" s="834" t="str">
        <f>VLOOKUP(B406,[1]TQT_MASTER!B:O,3,0)</f>
        <v>Advisor</v>
      </c>
      <c r="H406" s="834">
        <f>VLOOKUP(B406,[1]TQT_MASTER!B:O,6,0)</f>
        <v>12013</v>
      </c>
      <c r="I406" s="834" t="str">
        <f>VLOOKUP(B406,[1]TQT_MASTER!B:O,5,0)</f>
        <v>ABDULLA MOHAMMED AL NUAIMI</v>
      </c>
      <c r="J406" s="834" t="str">
        <f>VLOOKUP(B406,[1]TQT_MASTER!B:O,7,0)</f>
        <v>TQT - Asset Management</v>
      </c>
      <c r="K406" s="834" t="str">
        <f>VLOOKUP(B406,[1]TQT_MASTER!B:O,8,0)</f>
        <v>TQT - Chief Operating Office</v>
      </c>
      <c r="L406" s="834" t="str">
        <f>VLOOKUP(B406,[1]TQT_MASTER!B:O,9,0)</f>
        <v>Asset Management - COO</v>
      </c>
      <c r="M406" s="834" t="str">
        <f>VLOOKUP(B406,[1]TQT_MASTER!B:O,10,0)</f>
        <v>TRANSCO - Water Assets</v>
      </c>
      <c r="N406" s="835">
        <f>VLOOKUP(B406,[1]TQT_MASTER!B:O,11,0)</f>
        <v>22282</v>
      </c>
      <c r="O406" s="833">
        <f>VLOOKUP(B406,[1]TQT_MASTER!B:O,14,0)</f>
        <v>46405</v>
      </c>
      <c r="P406" s="842" t="s">
        <v>611</v>
      </c>
      <c r="Q406" s="834" t="s">
        <v>846</v>
      </c>
      <c r="R406" s="842" t="s">
        <v>612</v>
      </c>
      <c r="S406" s="842" t="s">
        <v>616</v>
      </c>
      <c r="T406" s="839" t="s">
        <v>304</v>
      </c>
      <c r="U406" s="842" t="s">
        <v>309</v>
      </c>
      <c r="V406" s="836">
        <v>45677</v>
      </c>
      <c r="W406" s="836">
        <v>45677</v>
      </c>
      <c r="X406" s="836">
        <v>46265</v>
      </c>
      <c r="Y406" s="882">
        <v>1.6136986301369862</v>
      </c>
      <c r="Z406" s="838">
        <f t="shared" ca="1" si="18"/>
        <v>65</v>
      </c>
      <c r="AA406" s="839" t="s">
        <v>600</v>
      </c>
      <c r="AB406" s="883">
        <v>52888.5</v>
      </c>
      <c r="AC406" s="841">
        <v>46478</v>
      </c>
      <c r="AD406" s="842" t="s">
        <v>777</v>
      </c>
      <c r="AE406" s="843" t="str">
        <f ca="1">IF(OR(Z406="",NOT(ISNUMBER(Z406))),"",LOOKUP(Z406,{0,16,21,26,31,36,41,46,51,56,60,66},{"[0-15]","[16-20]","[21-25]","[26-30]","[31-35]","[36-40]","[41-45]","[46-50]","[51-55]","[56-59]","[60-65]","[66-99]"}))</f>
        <v>[60-65]</v>
      </c>
      <c r="AF406" s="839" t="str">
        <f t="shared" si="19"/>
        <v>1-2 years</v>
      </c>
      <c r="AG406" s="839" t="str">
        <f t="shared" ca="1" si="20"/>
        <v>Over 90 Days</v>
      </c>
    </row>
    <row r="407" spans="1:33" ht="16.5" thickTop="1" thickBot="1" x14ac:dyDescent="0.3">
      <c r="A407" s="839">
        <v>23</v>
      </c>
      <c r="B407" s="830">
        <v>200795</v>
      </c>
      <c r="C407" s="839" t="s">
        <v>382</v>
      </c>
      <c r="D407" s="880"/>
      <c r="E407" s="887">
        <f>VLOOKUP(B407,[1]TQT_MASTER!B:O,13,0)</f>
        <v>45831</v>
      </c>
      <c r="F407" s="834" t="str">
        <f>VLOOKUP(B407,[1]TQT_MASTER!B:O,4,0)</f>
        <v>Fusion EPM Support, Sr. Associate</v>
      </c>
      <c r="G407" s="834" t="str">
        <f>VLOOKUP(B407,[1]TQT_MASTER!B:O,3,0)</f>
        <v>Senior Associate</v>
      </c>
      <c r="H407" s="834">
        <f>VLOOKUP(B407,[1]TQT_MASTER!B:O,6,0)</f>
        <v>12775</v>
      </c>
      <c r="I407" s="834" t="str">
        <f>VLOOKUP(B407,[1]TQT_MASTER!B:O,5,0)</f>
        <v>Barend Pieter Van Der Walt</v>
      </c>
      <c r="J407" s="834" t="str">
        <f>VLOOKUP(B407,[1]TQT_MASTER!B:O,7,0)</f>
        <v>TQT - Business Planning</v>
      </c>
      <c r="K407" s="834" t="str">
        <f>VLOOKUP(B407,[1]TQT_MASTER!B:O,8,0)</f>
        <v>TQT - Chief Financial Office</v>
      </c>
      <c r="L407" s="834" t="str">
        <f>VLOOKUP(B407,[1]TQT_MASTER!B:O,9,0)</f>
        <v>Finance - FIN</v>
      </c>
      <c r="M407" s="834" t="str">
        <f>VLOOKUP(B407,[1]TQT_MASTER!B:O,10,0)</f>
        <v>TRANSCO - Business Planning - FIN</v>
      </c>
      <c r="N407" s="835">
        <f>VLOOKUP(B407,[1]TQT_MASTER!B:O,11,0)</f>
        <v>31222</v>
      </c>
      <c r="O407" s="833">
        <f>VLOOKUP(B407,[1]TQT_MASTER!B:O,14,0)</f>
        <v>46555</v>
      </c>
      <c r="P407" s="842" t="s">
        <v>611</v>
      </c>
      <c r="Q407" s="834" t="s">
        <v>846</v>
      </c>
      <c r="R407" s="842"/>
      <c r="S407" s="842"/>
      <c r="T407" s="839" t="s">
        <v>304</v>
      </c>
      <c r="U407" s="842" t="s">
        <v>333</v>
      </c>
      <c r="V407" s="836">
        <v>45831</v>
      </c>
      <c r="W407" s="836">
        <v>45831</v>
      </c>
      <c r="X407" s="836">
        <v>46265</v>
      </c>
      <c r="Y407" s="882">
        <v>1.1917808219178083</v>
      </c>
      <c r="Z407" s="838">
        <f t="shared" ca="1" si="18"/>
        <v>41</v>
      </c>
      <c r="AA407" s="839" t="s">
        <v>600</v>
      </c>
      <c r="AB407" s="883">
        <v>31888.5</v>
      </c>
      <c r="AC407" s="841">
        <v>46478</v>
      </c>
      <c r="AD407" s="842" t="s">
        <v>777</v>
      </c>
      <c r="AE407" s="843" t="str">
        <f ca="1">IF(OR(Z407="",NOT(ISNUMBER(Z407))),"",LOOKUP(Z407,{0,16,21,26,31,36,41,46,51,56,60,66},{"[0-15]","[16-20]","[21-25]","[26-30]","[31-35]","[36-40]","[41-45]","[46-50]","[51-55]","[56-59]","[60-65]","[66-99]"}))</f>
        <v>[41-45]</v>
      </c>
      <c r="AF407" s="839" t="str">
        <f t="shared" si="19"/>
        <v>1-2 years</v>
      </c>
      <c r="AG407" s="839" t="str">
        <f t="shared" ca="1" si="20"/>
        <v>Over 90 Days</v>
      </c>
    </row>
    <row r="408" spans="1:33" ht="16.5" thickTop="1" thickBot="1" x14ac:dyDescent="0.3">
      <c r="A408" s="839">
        <v>24</v>
      </c>
      <c r="B408" s="847">
        <v>201184</v>
      </c>
      <c r="C408" s="839">
        <v>14221</v>
      </c>
      <c r="D408" s="880"/>
      <c r="E408" s="887">
        <f>VLOOKUP(B408,[1]TQT_MASTER!B:O,13,0)</f>
        <v>45887</v>
      </c>
      <c r="F408" s="834" t="str">
        <f>VLOOKUP(B408,[1]TQT_MASTER!B:O,4,0)</f>
        <v>Associate, People Development</v>
      </c>
      <c r="G408" s="834" t="str">
        <f>VLOOKUP(B408,[1]TQT_MASTER!B:O,3,0)</f>
        <v>Associate</v>
      </c>
      <c r="H408" s="834">
        <f>VLOOKUP(B408,[1]TQT_MASTER!B:O,6,0)</f>
        <v>15162</v>
      </c>
      <c r="I408" s="834" t="str">
        <f>VLOOKUP(B408,[1]TQT_MASTER!B:O,5,0)</f>
        <v>Wadima Mohammed Hamad AlMazrouei</v>
      </c>
      <c r="J408" s="834" t="str">
        <f>VLOOKUP(B408,[1]TQT_MASTER!B:O,7,0)</f>
        <v>TQT - People Management &amp; Performance</v>
      </c>
      <c r="K408" s="834" t="str">
        <f>VLOOKUP(B408,[1]TQT_MASTER!B:O,8,0)</f>
        <v>TQT - Chief Corporate Services Office</v>
      </c>
      <c r="L408" s="834" t="str">
        <f>VLOOKUP(B408,[1]TQT_MASTER!B:O,9,0)</f>
        <v>Human Resources - HRD</v>
      </c>
      <c r="M408" s="834" t="str">
        <f>VLOOKUP(B408,[1]TQT_MASTER!B:O,10,0)</f>
        <v>TRANSCO - Human Resources - HRD</v>
      </c>
      <c r="N408" s="835">
        <f>VLOOKUP(B408,[1]TQT_MASTER!B:O,11,0)</f>
        <v>32306</v>
      </c>
      <c r="O408" s="833">
        <f>VLOOKUP(B408,[1]TQT_MASTER!B:O,14,0)</f>
        <v>46251</v>
      </c>
      <c r="P408" s="842" t="s">
        <v>620</v>
      </c>
      <c r="Q408" s="834" t="s">
        <v>846</v>
      </c>
      <c r="R408" s="842"/>
      <c r="S408" s="842"/>
      <c r="T408" s="839" t="s">
        <v>304</v>
      </c>
      <c r="U408" s="839" t="s">
        <v>333</v>
      </c>
      <c r="V408" s="836">
        <v>45887</v>
      </c>
      <c r="W408" s="836">
        <v>45887</v>
      </c>
      <c r="X408" s="836">
        <v>46265</v>
      </c>
      <c r="Y408" s="882">
        <v>1.0383561643835617</v>
      </c>
      <c r="Z408" s="838">
        <f t="shared" ca="1" si="18"/>
        <v>38</v>
      </c>
      <c r="AA408" s="839" t="s">
        <v>600</v>
      </c>
      <c r="AB408" s="883">
        <v>23388.5</v>
      </c>
      <c r="AC408" s="841">
        <v>46478</v>
      </c>
      <c r="AD408" s="842" t="s">
        <v>777</v>
      </c>
      <c r="AE408" s="843" t="str">
        <f ca="1">IF(OR(Z408="",NOT(ISNUMBER(Z408))),"",LOOKUP(Z408,{0,16,21,26,31,36,41,46,51,56,60,66},{"[0-15]","[16-20]","[21-25]","[26-30]","[31-35]","[36-40]","[41-45]","[46-50]","[51-55]","[56-59]","[60-65]","[66-99]"}))</f>
        <v>[36-40]</v>
      </c>
      <c r="AF408" s="839" t="str">
        <f t="shared" si="19"/>
        <v>1-2 years</v>
      </c>
      <c r="AG408" s="839" t="str">
        <f t="shared" ca="1" si="20"/>
        <v>Expired</v>
      </c>
    </row>
    <row r="409" spans="1:33" ht="16.5" thickTop="1" thickBot="1" x14ac:dyDescent="0.3">
      <c r="A409" s="839">
        <v>25</v>
      </c>
      <c r="B409" s="847">
        <v>201086</v>
      </c>
      <c r="C409" s="839">
        <v>13919</v>
      </c>
      <c r="D409" s="880"/>
      <c r="E409" s="887">
        <f>VLOOKUP(B409,[1]TQT_MASTER!B:O,13,0)</f>
        <v>45873</v>
      </c>
      <c r="F409" s="834" t="str">
        <f>VLOOKUP(B409,[1]TQT_MASTER!B:O,4,0)</f>
        <v>Senior Engineer, Network Model Management</v>
      </c>
      <c r="G409" s="834" t="str">
        <f>VLOOKUP(B409,[1]TQT_MASTER!B:O,3,0)</f>
        <v>Senior Engineer</v>
      </c>
      <c r="H409" s="834">
        <f>VLOOKUP(B409,[1]TQT_MASTER!B:O,6,0)</f>
        <v>11743</v>
      </c>
      <c r="I409" s="834" t="str">
        <f>VLOOKUP(B409,[1]TQT_MASTER!B:O,5,0)</f>
        <v>Maryam Abullah Ebrahim Algaz Alali</v>
      </c>
      <c r="J409" s="834" t="str">
        <f>VLOOKUP(B409,[1]TQT_MASTER!B:O,7,0)</f>
        <v>TQT - Asset Management</v>
      </c>
      <c r="K409" s="834" t="str">
        <f>VLOOKUP(B409,[1]TQT_MASTER!B:O,8,0)</f>
        <v>TQT - Chief Operating Office</v>
      </c>
      <c r="L409" s="834" t="str">
        <f>VLOOKUP(B409,[1]TQT_MASTER!B:O,9,0)</f>
        <v>Asset Management - COO</v>
      </c>
      <c r="M409" s="834" t="str">
        <f>VLOOKUP(B409,[1]TQT_MASTER!B:O,10,0)</f>
        <v>TQT - Operations Technology Strategy</v>
      </c>
      <c r="N409" s="835">
        <f>VLOOKUP(B409,[1]TQT_MASTER!B:O,11,0)</f>
        <v>33856</v>
      </c>
      <c r="O409" s="833">
        <f>VLOOKUP(B409,[1]TQT_MASTER!B:O,14,0)</f>
        <v>46237</v>
      </c>
      <c r="P409" s="842" t="s">
        <v>620</v>
      </c>
      <c r="Q409" s="834" t="s">
        <v>846</v>
      </c>
      <c r="R409" s="842"/>
      <c r="S409" s="842"/>
      <c r="T409" s="839" t="s">
        <v>389</v>
      </c>
      <c r="U409" s="842" t="s">
        <v>333</v>
      </c>
      <c r="V409" s="836">
        <v>45873</v>
      </c>
      <c r="W409" s="836">
        <v>45873</v>
      </c>
      <c r="X409" s="836">
        <v>46265</v>
      </c>
      <c r="Y409" s="882">
        <v>1.0767123287671232</v>
      </c>
      <c r="Z409" s="838">
        <f t="shared" ca="1" si="18"/>
        <v>34</v>
      </c>
      <c r="AA409" s="839" t="s">
        <v>600</v>
      </c>
      <c r="AB409" s="883">
        <v>31888.5</v>
      </c>
      <c r="AC409" s="841">
        <v>46478</v>
      </c>
      <c r="AD409" s="842" t="s">
        <v>777</v>
      </c>
      <c r="AE409" s="843" t="str">
        <f ca="1">IF(OR(Z409="",NOT(ISNUMBER(Z409))),"",LOOKUP(Z409,{0,16,21,26,31,36,41,46,51,56,60,66},{"[0-15]","[16-20]","[21-25]","[26-30]","[31-35]","[36-40]","[41-45]","[46-50]","[51-55]","[56-59]","[60-65]","[66-99]"}))</f>
        <v>[31-35]</v>
      </c>
      <c r="AF409" s="839" t="str">
        <f t="shared" si="19"/>
        <v>1-2 years</v>
      </c>
      <c r="AG409" s="839" t="str">
        <f t="shared" ca="1" si="20"/>
        <v>Expired</v>
      </c>
    </row>
    <row r="410" spans="1:33" ht="16.5" thickTop="1" thickBot="1" x14ac:dyDescent="0.3">
      <c r="A410" s="839">
        <v>26</v>
      </c>
      <c r="B410" s="830">
        <v>201085</v>
      </c>
      <c r="C410" s="830">
        <v>201085</v>
      </c>
      <c r="D410" s="880"/>
      <c r="E410" s="887">
        <f>VLOOKUP(B410,[1]TQT_MASTER!B:O,13,0)</f>
        <v>45901</v>
      </c>
      <c r="F410" s="834" t="str">
        <f>VLOOKUP(B410,[1]TQT_MASTER!B:O,4,0)</f>
        <v>Engineer, Power Systems</v>
      </c>
      <c r="G410" s="834" t="str">
        <f>VLOOKUP(B410,[1]TQT_MASTER!B:O,3,0)</f>
        <v>Engineer</v>
      </c>
      <c r="H410" s="834">
        <f>VLOOKUP(B410,[1]TQT_MASTER!B:O,6,0)</f>
        <v>10903</v>
      </c>
      <c r="I410" s="834" t="str">
        <f>VLOOKUP(B410,[1]TQT_MASTER!B:O,5,0)</f>
        <v>Ahmed Attia Saber Ghazi</v>
      </c>
      <c r="J410" s="834" t="str">
        <f>VLOOKUP(B410,[1]TQT_MASTER!B:O,7,0)</f>
        <v>TQT - Asset Management</v>
      </c>
      <c r="K410" s="834" t="str">
        <f>VLOOKUP(B410,[1]TQT_MASTER!B:O,8,0)</f>
        <v>TQT - Chief Operating Office</v>
      </c>
      <c r="L410" s="834" t="str">
        <f>VLOOKUP(B410,[1]TQT_MASTER!B:O,9,0)</f>
        <v>Asset Management - COO</v>
      </c>
      <c r="M410" s="834" t="str">
        <f>VLOOKUP(B410,[1]TQT_MASTER!B:O,10,0)</f>
        <v>TQT - Power Planning</v>
      </c>
      <c r="N410" s="835">
        <f>VLOOKUP(B410,[1]TQT_MASTER!B:O,11,0)</f>
        <v>36486</v>
      </c>
      <c r="O410" s="833">
        <f>VLOOKUP(B410,[1]TQT_MASTER!B:O,14,0)</f>
        <v>46265</v>
      </c>
      <c r="P410" s="842" t="s">
        <v>620</v>
      </c>
      <c r="Q410" s="834" t="s">
        <v>846</v>
      </c>
      <c r="R410" s="842"/>
      <c r="S410" s="842"/>
      <c r="T410" s="839" t="s">
        <v>304</v>
      </c>
      <c r="U410" s="842" t="s">
        <v>333</v>
      </c>
      <c r="V410" s="836">
        <v>45901</v>
      </c>
      <c r="W410" s="836">
        <v>45901</v>
      </c>
      <c r="X410" s="836">
        <v>46265</v>
      </c>
      <c r="Y410" s="882">
        <v>1</v>
      </c>
      <c r="Z410" s="838">
        <f t="shared" ca="1" si="18"/>
        <v>26</v>
      </c>
      <c r="AA410" s="839" t="s">
        <v>600</v>
      </c>
      <c r="AB410" s="883">
        <v>18238.5</v>
      </c>
      <c r="AC410" s="841">
        <v>46478</v>
      </c>
      <c r="AD410" s="842" t="s">
        <v>777</v>
      </c>
      <c r="AE410" s="843" t="str">
        <f ca="1">IF(OR(Z410="",NOT(ISNUMBER(Z410))),"",LOOKUP(Z410,{0,16,21,26,31,36,41,46,51,56,60,66},{"[0-15]","[16-20]","[21-25]","[26-30]","[31-35]","[36-40]","[41-45]","[46-50]","[51-55]","[56-59]","[60-65]","[66-99]"}))</f>
        <v>[26-30]</v>
      </c>
      <c r="AF410" s="839" t="str">
        <f t="shared" si="19"/>
        <v>0-1 years</v>
      </c>
      <c r="AG410" s="839" t="str">
        <f t="shared" ca="1" si="20"/>
        <v>Expired</v>
      </c>
    </row>
    <row r="411" spans="1:33" ht="16.5" thickTop="1" thickBot="1" x14ac:dyDescent="0.3">
      <c r="A411" s="839">
        <v>27</v>
      </c>
      <c r="B411" s="830">
        <v>201773</v>
      </c>
      <c r="C411" s="847">
        <v>14158</v>
      </c>
      <c r="D411" s="880"/>
      <c r="E411" s="887">
        <f>VLOOKUP(B411,[1]TQT_MASTER!B:O,13,0)</f>
        <v>45978</v>
      </c>
      <c r="F411" s="834" t="str">
        <f>VLOOKUP(B411,[1]TQT_MASTER!B:O,4,0)</f>
        <v>Associate, OD &amp; Planning</v>
      </c>
      <c r="G411" s="834" t="str">
        <f>VLOOKUP(B411,[1]TQT_MASTER!B:O,3,0)</f>
        <v>Associate</v>
      </c>
      <c r="H411" s="834">
        <f>VLOOKUP(B411,[1]TQT_MASTER!B:O,6,0)</f>
        <v>12869</v>
      </c>
      <c r="I411" s="834" t="str">
        <f>VLOOKUP(B411,[1]TQT_MASTER!B:O,5,0)</f>
        <v>Shefa Obaid</v>
      </c>
      <c r="J411" s="834" t="str">
        <f>VLOOKUP(B411,[1]TQT_MASTER!B:O,7,0)</f>
        <v>TQT - People Management &amp; Performance</v>
      </c>
      <c r="K411" s="834" t="str">
        <f>VLOOKUP(B411,[1]TQT_MASTER!B:O,8,0)</f>
        <v>TQT - Chief Corporate Services Office</v>
      </c>
      <c r="L411" s="834" t="str">
        <f>VLOOKUP(B411,[1]TQT_MASTER!B:O,9,0)</f>
        <v>Human Resources - HRD</v>
      </c>
      <c r="M411" s="834" t="str">
        <f>VLOOKUP(B411,[1]TQT_MASTER!B:O,10,0)</f>
        <v>TRANSCO - Human Resources - HRD</v>
      </c>
      <c r="N411" s="835">
        <f>VLOOKUP(B411,[1]TQT_MASTER!B:O,11,0)</f>
        <v>29381</v>
      </c>
      <c r="O411" s="833">
        <f>VLOOKUP(B411,[1]TQT_MASTER!B:O,14,0)</f>
        <v>46342</v>
      </c>
      <c r="P411" s="842" t="s">
        <v>611</v>
      </c>
      <c r="Q411" s="834" t="s">
        <v>846</v>
      </c>
      <c r="R411" s="842"/>
      <c r="S411" s="842" t="s">
        <v>616</v>
      </c>
      <c r="T411" s="839" t="s">
        <v>304</v>
      </c>
      <c r="U411" s="842" t="s">
        <v>333</v>
      </c>
      <c r="V411" s="836">
        <v>45978</v>
      </c>
      <c r="W411" s="836">
        <v>45978</v>
      </c>
      <c r="X411" s="836">
        <v>46265</v>
      </c>
      <c r="Y411" s="882">
        <v>0.78904109589041094</v>
      </c>
      <c r="Z411" s="838">
        <f t="shared" ca="1" si="18"/>
        <v>46</v>
      </c>
      <c r="AA411" s="839" t="s">
        <v>600</v>
      </c>
      <c r="AB411" s="883">
        <v>27688.5</v>
      </c>
      <c r="AC411" s="841">
        <v>46478</v>
      </c>
      <c r="AD411" s="842" t="s">
        <v>777</v>
      </c>
      <c r="AE411" s="843" t="str">
        <f ca="1">IF(OR(Z411="",NOT(ISNUMBER(Z411))),"",LOOKUP(Z411,{0,16,21,26,31,36,41,46,51,56,60,66},{"[0-15]","[16-20]","[21-25]","[26-30]","[31-35]","[36-40]","[41-45]","[46-50]","[51-55]","[56-59]","[60-65]","[66-99]"}))</f>
        <v>[46-50]</v>
      </c>
      <c r="AF411" s="839" t="str">
        <f t="shared" si="19"/>
        <v>0-1 years</v>
      </c>
      <c r="AG411" s="839" t="str">
        <f t="shared" ca="1" si="20"/>
        <v>Within 90 Days</v>
      </c>
    </row>
    <row r="412" spans="1:33" ht="16.5" thickTop="1" thickBot="1" x14ac:dyDescent="0.3">
      <c r="A412" s="839">
        <v>28</v>
      </c>
      <c r="B412" s="830">
        <v>202033</v>
      </c>
      <c r="C412" s="847">
        <v>14145</v>
      </c>
      <c r="D412" s="880"/>
      <c r="E412" s="887">
        <f>VLOOKUP(B412,[1]TQT_MASTER!B:O,13,0)</f>
        <v>46006</v>
      </c>
      <c r="F412" s="834" t="str">
        <f>VLOOKUP(B412,[1]TQT_MASTER!B:O,4,0)</f>
        <v>Senior Engineer, Network Model Management</v>
      </c>
      <c r="G412" s="834" t="str">
        <f>VLOOKUP(B412,[1]TQT_MASTER!B:O,3,0)</f>
        <v>Senior Engineer</v>
      </c>
      <c r="H412" s="834">
        <f>VLOOKUP(B412,[1]TQT_MASTER!B:O,6,0)</f>
        <v>12404</v>
      </c>
      <c r="I412" s="834" t="str">
        <f>VLOOKUP(B412,[1]TQT_MASTER!B:O,5,0)</f>
        <v>Jayaprakash Ponraj</v>
      </c>
      <c r="J412" s="834" t="str">
        <f>VLOOKUP(B412,[1]TQT_MASTER!B:O,7,0)</f>
        <v>TQT - Asset Management</v>
      </c>
      <c r="K412" s="834" t="str">
        <f>VLOOKUP(B412,[1]TQT_MASTER!B:O,8,0)</f>
        <v>TQT - Chief Operating Office</v>
      </c>
      <c r="L412" s="834" t="str">
        <f>VLOOKUP(B412,[1]TQT_MASTER!B:O,9,0)</f>
        <v>TQT - Asset Management</v>
      </c>
      <c r="M412" s="834" t="str">
        <f>VLOOKUP(B412,[1]TQT_MASTER!B:O,10,0)</f>
        <v>TQT - Chief Operating Office</v>
      </c>
      <c r="N412" s="835">
        <f>VLOOKUP(B412,[1]TQT_MASTER!B:O,11,0)</f>
        <v>31049</v>
      </c>
      <c r="O412" s="833">
        <f>VLOOKUP(B412,[1]TQT_MASTER!B:O,14,0)</f>
        <v>46370</v>
      </c>
      <c r="P412" s="842" t="s">
        <v>620</v>
      </c>
      <c r="Q412" s="834" t="s">
        <v>846</v>
      </c>
      <c r="R412" s="842"/>
      <c r="S412" s="842"/>
      <c r="T412" s="839" t="s">
        <v>304</v>
      </c>
      <c r="U412" s="842" t="s">
        <v>333</v>
      </c>
      <c r="V412" s="836">
        <v>46006</v>
      </c>
      <c r="W412" s="836">
        <v>46006</v>
      </c>
      <c r="X412" s="836">
        <v>46265</v>
      </c>
      <c r="Y412" s="882">
        <v>0.71232876712328763</v>
      </c>
      <c r="Z412" s="838">
        <f t="shared" ca="1" si="18"/>
        <v>41</v>
      </c>
      <c r="AA412" s="839" t="s">
        <v>600</v>
      </c>
      <c r="AB412" s="883">
        <v>31888.5</v>
      </c>
      <c r="AC412" s="841">
        <v>46478</v>
      </c>
      <c r="AD412" s="842" t="s">
        <v>777</v>
      </c>
      <c r="AE412" s="843" t="str">
        <f ca="1">IF(OR(Z412="",NOT(ISNUMBER(Z412))),"",LOOKUP(Z412,{0,16,21,26,31,36,41,46,51,56,60,66},{"[0-15]","[16-20]","[21-25]","[26-30]","[31-35]","[36-40]","[41-45]","[46-50]","[51-55]","[56-59]","[60-65]","[66-99]"}))</f>
        <v>[41-45]</v>
      </c>
      <c r="AF412" s="839" t="str">
        <f t="shared" si="19"/>
        <v>0-1 years</v>
      </c>
      <c r="AG412" s="839" t="str">
        <f t="shared" ca="1" si="20"/>
        <v>Within 90 Days</v>
      </c>
    </row>
    <row r="413" spans="1:33" ht="16.5" thickTop="1" thickBot="1" x14ac:dyDescent="0.3">
      <c r="A413" s="839">
        <v>29</v>
      </c>
      <c r="B413" s="830">
        <v>202034</v>
      </c>
      <c r="C413" s="847">
        <v>14174</v>
      </c>
      <c r="D413" s="880"/>
      <c r="E413" s="887">
        <f>VLOOKUP(B413,[1]TQT_MASTER!B:O,13,0)</f>
        <v>46006</v>
      </c>
      <c r="F413" s="834" t="str">
        <f>VLOOKUP(B413,[1]TQT_MASTER!B:O,4,0)</f>
        <v>Associate, Accounts Payable Accounting</v>
      </c>
      <c r="G413" s="834" t="str">
        <f>VLOOKUP(B413,[1]TQT_MASTER!B:O,3,0)</f>
        <v>Associate</v>
      </c>
      <c r="H413" s="834">
        <f>VLOOKUP(B413,[1]TQT_MASTER!B:O,6,0)</f>
        <v>12667</v>
      </c>
      <c r="I413" s="834" t="str">
        <f>VLOOKUP(B413,[1]TQT_MASTER!B:O,5,0)</f>
        <v>Eid ABDULLAH Sidiqi Alhammadi</v>
      </c>
      <c r="J413" s="834" t="str">
        <f>VLOOKUP(B413,[1]TQT_MASTER!B:O,7,0)</f>
        <v>TQT - Financial Operations &amp; Internal Controls</v>
      </c>
      <c r="K413" s="834" t="str">
        <f>VLOOKUP(B413,[1]TQT_MASTER!B:O,8,0)</f>
        <v>TQT - Chief Financial Office</v>
      </c>
      <c r="L413" s="834" t="str">
        <f>VLOOKUP(B413,[1]TQT_MASTER!B:O,9,0)</f>
        <v>Finance - FIN</v>
      </c>
      <c r="M413" s="834" t="str">
        <f>VLOOKUP(B413,[1]TQT_MASTER!B:O,10,0)</f>
        <v>TRANSCO - Financial Operations - FIN</v>
      </c>
      <c r="N413" s="835">
        <f>VLOOKUP(B413,[1]TQT_MASTER!B:O,11,0)</f>
        <v>35364</v>
      </c>
      <c r="O413" s="833">
        <f>VLOOKUP(B413,[1]TQT_MASTER!B:O,14,0)</f>
        <v>46370</v>
      </c>
      <c r="P413" s="842" t="s">
        <v>620</v>
      </c>
      <c r="Q413" s="834" t="s">
        <v>846</v>
      </c>
      <c r="R413" s="842"/>
      <c r="S413" s="842"/>
      <c r="T413" s="839" t="s">
        <v>304</v>
      </c>
      <c r="U413" s="842" t="s">
        <v>356</v>
      </c>
      <c r="V413" s="836">
        <v>46006</v>
      </c>
      <c r="W413" s="836">
        <v>46006</v>
      </c>
      <c r="X413" s="836">
        <v>46265</v>
      </c>
      <c r="Y413" s="882">
        <v>0.71232876712328763</v>
      </c>
      <c r="Z413" s="838">
        <f t="shared" ca="1" si="18"/>
        <v>29</v>
      </c>
      <c r="AA413" s="839" t="s">
        <v>600</v>
      </c>
      <c r="AB413" s="883">
        <v>21388.5</v>
      </c>
      <c r="AC413" s="841">
        <v>46478</v>
      </c>
      <c r="AD413" s="842" t="s">
        <v>777</v>
      </c>
      <c r="AE413" s="843" t="str">
        <f ca="1">IF(OR(Z413="",NOT(ISNUMBER(Z413))),"",LOOKUP(Z413,{0,16,21,26,31,36,41,46,51,56,60,66},{"[0-15]","[16-20]","[21-25]","[26-30]","[31-35]","[36-40]","[41-45]","[46-50]","[51-55]","[56-59]","[60-65]","[66-99]"}))</f>
        <v>[26-30]</v>
      </c>
      <c r="AF413" s="839" t="str">
        <f t="shared" si="19"/>
        <v>0-1 years</v>
      </c>
      <c r="AG413" s="839" t="str">
        <f t="shared" ca="1" si="20"/>
        <v>Within 90 Days</v>
      </c>
    </row>
    <row r="414" spans="1:33" ht="16.5" thickTop="1" thickBot="1" x14ac:dyDescent="0.3">
      <c r="A414" s="839">
        <v>30</v>
      </c>
      <c r="B414" s="830">
        <v>202315</v>
      </c>
      <c r="C414" s="847">
        <v>14335</v>
      </c>
      <c r="D414" s="880"/>
      <c r="E414" s="887">
        <f>VLOOKUP(B414,[1]TQT_MASTER!B:O,13,0)</f>
        <v>46055</v>
      </c>
      <c r="F414" s="834" t="str">
        <f>VLOOKUP(B414,[1]TQT_MASTER!B:O,4,0)</f>
        <v>Officer, Communications</v>
      </c>
      <c r="G414" s="834" t="str">
        <f>VLOOKUP(B414,[1]TQT_MASTER!B:O,3,0)</f>
        <v>Officer</v>
      </c>
      <c r="H414" s="834">
        <f>VLOOKUP(B414,[1]TQT_MASTER!B:O,6,0)</f>
        <v>15077</v>
      </c>
      <c r="I414" s="834" t="str">
        <f>VLOOKUP(B414,[1]TQT_MASTER!B:O,5,0)</f>
        <v>Bahaa Khalil Omran</v>
      </c>
      <c r="J414" s="834" t="str">
        <f>VLOOKUP(B414,[1]TQT_MASTER!B:O,7,0)</f>
        <v>TQT - External Communications</v>
      </c>
      <c r="K414" s="834" t="str">
        <f>VLOOKUP(B414,[1]TQT_MASTER!B:O,8,0)</f>
        <v>TQT - Chief Corporate Services Office</v>
      </c>
      <c r="L414" s="834" t="str">
        <f>VLOOKUP(B414,[1]TQT_MASTER!B:O,9,0)</f>
        <v>Human Resources - HRD</v>
      </c>
      <c r="M414" s="834" t="str">
        <f>VLOOKUP(B414,[1]TQT_MASTER!B:O,10,0)</f>
        <v>TRANSCO - External Communications - HRD</v>
      </c>
      <c r="N414" s="835">
        <f>VLOOKUP(B414,[1]TQT_MASTER!B:O,11,0)</f>
        <v>34516</v>
      </c>
      <c r="O414" s="833">
        <f>VLOOKUP(B414,[1]TQT_MASTER!B:O,14,0)</f>
        <v>46389</v>
      </c>
      <c r="P414" s="842" t="s">
        <v>611</v>
      </c>
      <c r="Q414" s="834" t="s">
        <v>846</v>
      </c>
      <c r="R414" s="842" t="s">
        <v>612</v>
      </c>
      <c r="S414" s="842" t="s">
        <v>616</v>
      </c>
      <c r="T414" s="839"/>
      <c r="U414" s="842" t="s">
        <v>309</v>
      </c>
      <c r="V414" s="836">
        <v>46055</v>
      </c>
      <c r="W414" s="836">
        <v>46055</v>
      </c>
      <c r="X414" s="836">
        <v>46265</v>
      </c>
      <c r="Y414" s="882">
        <v>0.57808219178082187</v>
      </c>
      <c r="Z414" s="838">
        <f t="shared" ca="1" si="18"/>
        <v>32</v>
      </c>
      <c r="AA414" s="839" t="s">
        <v>600</v>
      </c>
      <c r="AB414" s="883">
        <v>16138.5</v>
      </c>
      <c r="AC414" s="841">
        <v>46478</v>
      </c>
      <c r="AD414" s="842" t="s">
        <v>777</v>
      </c>
      <c r="AE414" s="843" t="str">
        <f ca="1">IF(OR(Z414="",NOT(ISNUMBER(Z414))),"",LOOKUP(Z414,{0,16,21,26,31,36,41,46,51,56,60,66},{"[0-15]","[16-20]","[21-25]","[26-30]","[31-35]","[36-40]","[41-45]","[46-50]","[51-55]","[56-59]","[60-65]","[66-99]"}))</f>
        <v>[31-35]</v>
      </c>
      <c r="AF414" s="839" t="str">
        <f t="shared" si="19"/>
        <v>0-1 years</v>
      </c>
      <c r="AG414" s="839" t="str">
        <f t="shared" ca="1" si="20"/>
        <v>Over 90 Days</v>
      </c>
    </row>
    <row r="415" spans="1:33" ht="16.5" thickTop="1" thickBot="1" x14ac:dyDescent="0.3">
      <c r="A415" s="839">
        <v>31</v>
      </c>
      <c r="B415" s="830">
        <v>202372</v>
      </c>
      <c r="C415" s="831">
        <v>202372</v>
      </c>
      <c r="D415" s="880"/>
      <c r="E415" s="887">
        <f>VLOOKUP(B415,[1]TQT_MASTER!B:O,13,0)</f>
        <v>46083</v>
      </c>
      <c r="F415" s="834" t="str">
        <f>VLOOKUP(B415,[1]TQT_MASTER!B:O,4,0)</f>
        <v>Associate, Graphic Design</v>
      </c>
      <c r="G415" s="834" t="str">
        <f>VLOOKUP(B415,[1]TQT_MASTER!B:O,3,0)</f>
        <v>Associate</v>
      </c>
      <c r="H415" s="834">
        <f>VLOOKUP(B415,[1]TQT_MASTER!B:O,6,0)</f>
        <v>15077</v>
      </c>
      <c r="I415" s="834" t="str">
        <f>VLOOKUP(B415,[1]TQT_MASTER!B:O,5,0)</f>
        <v>Bahaa Khalil Omran</v>
      </c>
      <c r="J415" s="834" t="str">
        <f>VLOOKUP(B415,[1]TQT_MASTER!B:O,7,0)</f>
        <v>TQT - Corporate Communications</v>
      </c>
      <c r="K415" s="834" t="str">
        <f>VLOOKUP(B415,[1]TQT_MASTER!B:O,8,0)</f>
        <v>TQT - Chief Corporate Services Office</v>
      </c>
      <c r="L415" s="834" t="str">
        <f>VLOOKUP(B415,[1]TQT_MASTER!B:O,9,0)</f>
        <v>Human Resources - HRD</v>
      </c>
      <c r="M415" s="834" t="str">
        <f>VLOOKUP(B415,[1]TQT_MASTER!B:O,10,0)</f>
        <v>Corporate Communications</v>
      </c>
      <c r="N415" s="835">
        <f>VLOOKUP(B415,[1]TQT_MASTER!B:O,11,0)</f>
        <v>35936</v>
      </c>
      <c r="O415" s="833">
        <f>VLOOKUP(B415,[1]TQT_MASTER!B:O,14,0)</f>
        <v>46447</v>
      </c>
      <c r="P415" s="842" t="s">
        <v>611</v>
      </c>
      <c r="Q415" s="834" t="s">
        <v>846</v>
      </c>
      <c r="R415" s="842" t="s">
        <v>612</v>
      </c>
      <c r="S415" s="842" t="s">
        <v>616</v>
      </c>
      <c r="T415" s="839"/>
      <c r="U415" s="842" t="s">
        <v>356</v>
      </c>
      <c r="V415" s="836">
        <v>46083</v>
      </c>
      <c r="W415" s="836">
        <v>46083</v>
      </c>
      <c r="X415" s="836">
        <v>46265</v>
      </c>
      <c r="Y415" s="882">
        <v>0.50136986301369868</v>
      </c>
      <c r="Z415" s="838">
        <f t="shared" ca="1" si="18"/>
        <v>28</v>
      </c>
      <c r="AA415" s="839" t="s">
        <v>600</v>
      </c>
      <c r="AB415" s="883">
        <v>16138.5</v>
      </c>
      <c r="AC415" s="841">
        <v>46478</v>
      </c>
      <c r="AD415" s="842" t="s">
        <v>777</v>
      </c>
      <c r="AE415" s="843" t="str">
        <f ca="1">IF(OR(Z415="",NOT(ISNUMBER(Z415))),"",LOOKUP(Z415,{0,16,21,26,31,36,41,46,51,56,60,66},{"[0-15]","[16-20]","[21-25]","[26-30]","[31-35]","[36-40]","[41-45]","[46-50]","[51-55]","[56-59]","[60-65]","[66-99]"}))</f>
        <v>[26-30]</v>
      </c>
      <c r="AF415" s="839" t="str">
        <f t="shared" si="19"/>
        <v>0-1 years</v>
      </c>
      <c r="AG415" s="839" t="str">
        <f t="shared" ca="1" si="20"/>
        <v>Over 90 Days</v>
      </c>
    </row>
    <row r="416" spans="1:33" ht="16.5" thickTop="1" thickBot="1" x14ac:dyDescent="0.3">
      <c r="A416" s="839">
        <v>32</v>
      </c>
      <c r="B416" s="830">
        <v>202645</v>
      </c>
      <c r="C416" s="831">
        <v>202645</v>
      </c>
      <c r="D416" s="880"/>
      <c r="E416" s="887">
        <f>VLOOKUP(B416,[1]TQT_MASTER!B:O,13,0)</f>
        <v>46103</v>
      </c>
      <c r="F416" s="834" t="str">
        <f>VLOOKUP(B416,[1]TQT_MASTER!B:O,4,0)</f>
        <v>Engineer, Contract</v>
      </c>
      <c r="G416" s="834" t="str">
        <f>VLOOKUP(B416,[1]TQT_MASTER!B:O,3,0)</f>
        <v>Engineer</v>
      </c>
      <c r="H416" s="834">
        <f>VLOOKUP(B416,[1]TQT_MASTER!B:O,6,0)</f>
        <v>12214</v>
      </c>
      <c r="I416" s="834" t="str">
        <f>VLOOKUP(B416,[1]TQT_MASTER!B:O,5,0)</f>
        <v>Mahmood Abdulmunaim Saed</v>
      </c>
      <c r="J416" s="834" t="str">
        <f>VLOOKUP(B416,[1]TQT_MASTER!B:O,7,0)</f>
        <v>TQT - Supply Chain</v>
      </c>
      <c r="K416" s="834" t="str">
        <f>VLOOKUP(B416,[1]TQT_MASTER!B:O,8,0)</f>
        <v>TQT - Chief Financial Office</v>
      </c>
      <c r="L416" s="834" t="str">
        <f>VLOOKUP(B416,[1]TQT_MASTER!B:O,9,0)</f>
        <v>TQT - Supply Chain</v>
      </c>
      <c r="M416" s="834" t="e">
        <f>VLOOKUP(B416,[1]TQT_MASTER!B:O,10,0)</f>
        <v>#REF!</v>
      </c>
      <c r="N416" s="835">
        <f>VLOOKUP(B416,[1]TQT_MASTER!B:O,11,0)</f>
        <v>32325</v>
      </c>
      <c r="O416" s="833">
        <f>VLOOKUP(B416,[1]TQT_MASTER!B:O,14,0)</f>
        <v>46467</v>
      </c>
      <c r="P416" s="842" t="s">
        <v>620</v>
      </c>
      <c r="Q416" s="834" t="s">
        <v>846</v>
      </c>
      <c r="R416" s="842"/>
      <c r="S416" s="842"/>
      <c r="T416" s="839"/>
      <c r="U416" s="842" t="s">
        <v>333</v>
      </c>
      <c r="V416" s="836">
        <v>46104</v>
      </c>
      <c r="W416" s="836">
        <v>46104</v>
      </c>
      <c r="X416" s="836">
        <v>46265</v>
      </c>
      <c r="Y416" s="882">
        <v>0.44383561643835617</v>
      </c>
      <c r="Z416" s="838">
        <f t="shared" ca="1" si="18"/>
        <v>38</v>
      </c>
      <c r="AA416" s="839" t="s">
        <v>600</v>
      </c>
      <c r="AB416" s="883">
        <v>35038.5</v>
      </c>
      <c r="AC416" s="841">
        <v>46478</v>
      </c>
      <c r="AD416" s="842" t="s">
        <v>777</v>
      </c>
      <c r="AE416" s="843" t="str">
        <f ca="1">IF(OR(Z416="",NOT(ISNUMBER(Z416))),"",LOOKUP(Z416,{0,16,21,26,31,36,41,46,51,56,60,66},{"[0-15]","[16-20]","[21-25]","[26-30]","[31-35]","[36-40]","[41-45]","[46-50]","[51-55]","[56-59]","[60-65]","[66-99]"}))</f>
        <v>[36-40]</v>
      </c>
      <c r="AF416" s="839" t="str">
        <f t="shared" si="19"/>
        <v>0-1 years</v>
      </c>
      <c r="AG416" s="839" t="str">
        <f t="shared" ca="1" si="20"/>
        <v>Over 90 Days</v>
      </c>
    </row>
    <row r="417" spans="1:33" ht="16.5" thickTop="1" thickBot="1" x14ac:dyDescent="0.3">
      <c r="A417" s="839">
        <v>33</v>
      </c>
      <c r="B417" s="830">
        <v>203053</v>
      </c>
      <c r="C417" s="831">
        <v>203053</v>
      </c>
      <c r="D417" s="880"/>
      <c r="E417" s="887">
        <f>VLOOKUP(B417,[1]TQT_MASTER!B:O,13,0)</f>
        <v>46149</v>
      </c>
      <c r="F417" s="834" t="str">
        <f>VLOOKUP(B417,[1]TQT_MASTER!B:O,4,0)</f>
        <v>Sr Associate HR Projects</v>
      </c>
      <c r="G417" s="834" t="str">
        <f>VLOOKUP(B417,[1]TQT_MASTER!B:O,3,0)</f>
        <v>Sr Associate</v>
      </c>
      <c r="H417" s="834" t="e">
        <f>VLOOKUP(B417,[1]TQT_MASTER!B:O,6,0)</f>
        <v>#REF!</v>
      </c>
      <c r="I417" s="834" t="str">
        <f>VLOOKUP(B417,[1]TQT_MASTER!B:O,5,0)</f>
        <v>Bader Alhammadi</v>
      </c>
      <c r="J417" s="834" t="e">
        <f>VLOOKUP(B417,[1]TQT_MASTER!B:O,7,0)</f>
        <v>#REF!</v>
      </c>
      <c r="K417" s="834" t="str">
        <f>VLOOKUP(B417,[1]TQT_MASTER!B:O,8,0)</f>
        <v>TQT - Chief Corporate Services Office</v>
      </c>
      <c r="L417" s="834" t="str">
        <f>VLOOKUP(B417,[1]TQT_MASTER!B:O,9,0)</f>
        <v>Human Resources - HRD</v>
      </c>
      <c r="M417" s="834" t="e">
        <f>VLOOKUP(B417,[1]TQT_MASTER!B:O,10,0)</f>
        <v>#REF!</v>
      </c>
      <c r="N417" s="835">
        <f>VLOOKUP(B417,[1]TQT_MASTER!B:O,11,0)</f>
        <v>31815</v>
      </c>
      <c r="O417" s="833">
        <f>VLOOKUP(B417,[1]TQT_MASTER!B:O,14,0)</f>
        <v>46513</v>
      </c>
      <c r="P417" s="834" t="s">
        <v>620</v>
      </c>
      <c r="Q417" s="834" t="s">
        <v>846</v>
      </c>
      <c r="R417" s="842"/>
      <c r="S417" s="842"/>
      <c r="T417" s="839"/>
      <c r="U417" s="842" t="s">
        <v>650</v>
      </c>
      <c r="V417" s="836">
        <v>46155</v>
      </c>
      <c r="W417" s="836"/>
      <c r="X417" s="836">
        <f>EDATE(V417,36)</f>
        <v>47251</v>
      </c>
      <c r="Y417" s="882">
        <v>2.7397260273972603E-3</v>
      </c>
      <c r="Z417" s="838">
        <f t="shared" ca="1" si="18"/>
        <v>39</v>
      </c>
      <c r="AA417" s="839" t="s">
        <v>600</v>
      </c>
      <c r="AB417" s="883">
        <v>37138.5</v>
      </c>
      <c r="AC417" s="841">
        <v>46478</v>
      </c>
      <c r="AD417" s="842" t="s">
        <v>777</v>
      </c>
      <c r="AE417" s="843" t="str">
        <f ca="1">IF(OR(Z417="",NOT(ISNUMBER(Z417))),"",LOOKUP(Z417,{0,16,21,26,31,36,41,46,51,56,60,66},{"[0-15]","[16-20]","[21-25]","[26-30]","[31-35]","[36-40]","[41-45]","[46-50]","[51-55]","[56-59]","[60-65]","[66-99]"}))</f>
        <v>[36-40]</v>
      </c>
      <c r="AF417" s="839" t="str">
        <f t="shared" si="19"/>
        <v>3+ years</v>
      </c>
      <c r="AG417" s="839" t="str">
        <f t="shared" ca="1" si="20"/>
        <v>Over 90 Days</v>
      </c>
    </row>
    <row r="418" spans="1:33" ht="16.5" thickTop="1" thickBot="1" x14ac:dyDescent="0.3">
      <c r="A418" s="839">
        <v>34</v>
      </c>
      <c r="B418" s="830">
        <v>202805</v>
      </c>
      <c r="C418" s="831">
        <v>202805</v>
      </c>
      <c r="D418" s="880"/>
      <c r="E418" s="887">
        <f>VLOOKUP(B418,[1]TQT_MASTER!B:O,13,0)</f>
        <v>46132</v>
      </c>
      <c r="F418" s="834" t="str">
        <f>VLOOKUP(B418,[1]TQT_MASTER!B:O,4,0)</f>
        <v>CEO Advisor</v>
      </c>
      <c r="G418" s="834" t="str">
        <f>VLOOKUP(B418,[1]TQT_MASTER!B:O,3,0)</f>
        <v>Advisor</v>
      </c>
      <c r="H418" s="834">
        <v>12759</v>
      </c>
      <c r="I418" s="834" t="s">
        <v>954</v>
      </c>
      <c r="J418" s="834" t="e">
        <f>VLOOKUP(B418,[1]TQT_MASTER!B:O,7,0)</f>
        <v>#REF!</v>
      </c>
      <c r="K418" s="834" t="str">
        <f>VLOOKUP(B418,[1]TQT_MASTER!B:O,8,0)</f>
        <v>TQT - Chief Executive Office</v>
      </c>
      <c r="L418" s="834" t="e">
        <f>VLOOKUP(B418,[1]TQT_MASTER!B:O,9,0)</f>
        <v>#REF!</v>
      </c>
      <c r="M418" s="834" t="e">
        <f>VLOOKUP(B418,[1]TQT_MASTER!B:O,10,0)</f>
        <v>#REF!</v>
      </c>
      <c r="N418" s="884">
        <v>22892</v>
      </c>
      <c r="O418" s="885">
        <v>46496</v>
      </c>
      <c r="P418" s="834" t="s">
        <v>611</v>
      </c>
      <c r="Q418" s="834" t="s">
        <v>846</v>
      </c>
      <c r="R418" s="842"/>
      <c r="S418" s="842"/>
      <c r="T418" s="839"/>
      <c r="U418" s="842" t="s">
        <v>650</v>
      </c>
      <c r="V418" s="836">
        <v>46132</v>
      </c>
      <c r="W418" s="836"/>
      <c r="X418" s="836">
        <f>EDATE(V418,36)</f>
        <v>47228</v>
      </c>
      <c r="Y418" s="882">
        <v>2.7397260273972603E-3</v>
      </c>
      <c r="Z418" s="838">
        <f t="shared" ca="1" si="18"/>
        <v>64</v>
      </c>
      <c r="AA418" s="839" t="s">
        <v>600</v>
      </c>
      <c r="AB418" s="883">
        <v>40288.5</v>
      </c>
      <c r="AC418" s="841">
        <v>46478</v>
      </c>
      <c r="AD418" s="842" t="s">
        <v>777</v>
      </c>
      <c r="AE418" s="843" t="str">
        <f ca="1">IF(OR(Z418="",NOT(ISNUMBER(Z418))),"",LOOKUP(Z418,{0,16,21,26,31,36,41,46,51,56,60,66},{"[0-15]","[16-20]","[21-25]","[26-30]","[31-35]","[36-40]","[41-45]","[46-50]","[51-55]","[56-59]","[60-65]","[66-99]"}))</f>
        <v>[60-65]</v>
      </c>
      <c r="AF418" s="839" t="str">
        <f t="shared" si="19"/>
        <v>3+ years</v>
      </c>
      <c r="AG418" s="839" t="str">
        <f t="shared" ca="1" si="20"/>
        <v>Over 90 Days</v>
      </c>
    </row>
    <row r="419" spans="1:33" ht="16.5" thickTop="1" thickBot="1" x14ac:dyDescent="0.3">
      <c r="A419" s="886">
        <v>35</v>
      </c>
      <c r="B419" s="851">
        <v>203281</v>
      </c>
      <c r="C419" s="851"/>
      <c r="D419" s="852"/>
      <c r="E419" s="887">
        <f>VLOOKUP(B419,[1]TQT_MASTER!B:O,13,0)</f>
        <v>46244</v>
      </c>
      <c r="F419" s="854" t="str">
        <f>VLOOKUP(B419,[1]TQT_MASTER!B:O,4,0)</f>
        <v>Sr Associate Branding &amp; Internal Communication</v>
      </c>
      <c r="G419" s="854" t="str">
        <f>VLOOKUP(B419,[1]TQT_MASTER!B:O,3,0)</f>
        <v>Sr Associate</v>
      </c>
      <c r="H419" s="854" t="e">
        <f>VLOOKUP(B419,[1]TQT_MASTER!B:O,6,0)</f>
        <v>#REF!</v>
      </c>
      <c r="I419" s="854" t="s">
        <v>955</v>
      </c>
      <c r="J419" s="854" t="e">
        <f>VLOOKUP(B419,[1]TQT_MASTER!B:O,7,0)</f>
        <v>#REF!</v>
      </c>
      <c r="K419" s="854" t="str">
        <f>VLOOKUP(B419,[1]TQT_MASTER!B:O,8,0)</f>
        <v>TQT - Chief Corporate Services Office</v>
      </c>
      <c r="L419" s="854" t="str">
        <f>VLOOKUP(B419,[1]TQT_MASTER!B:O,9,0)</f>
        <v>Human Resources - HRD</v>
      </c>
      <c r="M419" s="854" t="str">
        <f>VLOOKUP(B419,[1]TQT_MASTER!B:O,10,0)</f>
        <v>Corporate Communications</v>
      </c>
      <c r="N419" s="855">
        <v>32051</v>
      </c>
      <c r="O419" s="856">
        <v>46295</v>
      </c>
      <c r="P419" s="854" t="s">
        <v>611</v>
      </c>
      <c r="Q419" s="854" t="s">
        <v>846</v>
      </c>
      <c r="R419" s="857"/>
      <c r="S419" s="857"/>
      <c r="T419" s="858"/>
      <c r="U419" s="854"/>
      <c r="V419" s="859">
        <v>46211</v>
      </c>
      <c r="W419" s="860"/>
      <c r="X419" s="859">
        <v>46295</v>
      </c>
      <c r="Y419" s="861"/>
      <c r="Z419" s="862">
        <f t="shared" ca="1" si="18"/>
        <v>38</v>
      </c>
      <c r="AA419" s="858" t="s">
        <v>600</v>
      </c>
      <c r="AB419" s="863">
        <v>32500</v>
      </c>
      <c r="AC419" s="864">
        <v>46478</v>
      </c>
      <c r="AD419" s="857" t="s">
        <v>777</v>
      </c>
      <c r="AE419" s="843" t="str">
        <f ca="1">IF(OR(Z419="",NOT(ISNUMBER(Z419))),"",LOOKUP(Z419,{0,16,21,26,31,36,41,46,51,56,60,66},{"[0-15]","[16-20]","[21-25]","[26-30]","[31-35]","[36-40]","[41-45]","[46-50]","[51-55]","[56-59]","[60-65]","[66-99]"}))</f>
        <v>[36-40]</v>
      </c>
      <c r="AF419" s="839" t="str">
        <f t="shared" si="19"/>
        <v>0-1 years</v>
      </c>
      <c r="AG419" s="839" t="str">
        <f t="shared" ca="1" si="20"/>
        <v>Within 30 Days</v>
      </c>
    </row>
    <row r="420" spans="1:33" ht="16.5" thickTop="1" thickBot="1" x14ac:dyDescent="0.3">
      <c r="A420" s="875">
        <v>1</v>
      </c>
      <c r="B420" s="866" t="s">
        <v>526</v>
      </c>
      <c r="C420" s="875" t="s">
        <v>300</v>
      </c>
      <c r="D420" s="888"/>
      <c r="E420" s="887">
        <f>VLOOKUP(B420,[1]TQT_MASTER!B:O,13,0)</f>
        <v>44566</v>
      </c>
      <c r="F420" s="870" t="str">
        <f>VLOOKUP(B420,[1]TQT_MASTER!B:O,4,0)</f>
        <v>Engineer, Water Asset Performance</v>
      </c>
      <c r="G420" s="870" t="str">
        <f>VLOOKUP(B420,[1]TQT_MASTER!B:O,3,0)</f>
        <v>Engineer</v>
      </c>
      <c r="H420" s="870">
        <f>VLOOKUP(B420,[1]TQT_MASTER!B:O,6,0)</f>
        <v>200662</v>
      </c>
      <c r="I420" s="870" t="str">
        <f>VLOOKUP(B420,[1]TQT_MASTER!B:O,5,0)</f>
        <v>Benjamin Redwood</v>
      </c>
      <c r="J420" s="870" t="str">
        <f>VLOOKUP(B420,[1]TQT_MASTER!B:O,7,0)</f>
        <v>TQT - Asset Management</v>
      </c>
      <c r="K420" s="870" t="str">
        <f>VLOOKUP(B420,[1]TQT_MASTER!B:O,8,0)</f>
        <v>TQT - Chief Operating Office</v>
      </c>
      <c r="L420" s="870" t="str">
        <f>VLOOKUP(B420,[1]TQT_MASTER!B:O,9,0)</f>
        <v>Asset Management - COO</v>
      </c>
      <c r="M420" s="870" t="str">
        <f>VLOOKUP(B420,[1]TQT_MASTER!B:O,10,0)</f>
        <v>TRANSCO - Water Asset Strategy &amp; Performance - COO</v>
      </c>
      <c r="N420" s="871">
        <f>VLOOKUP(B420,[1]TQT_MASTER!B:O,11,0)</f>
        <v>22312</v>
      </c>
      <c r="O420" s="869">
        <f>VLOOKUP(B420,[1]TQT_MASTER!B:O,14,0)</f>
        <v>46387</v>
      </c>
      <c r="P420" s="878" t="s">
        <v>611</v>
      </c>
      <c r="Q420" s="870" t="s">
        <v>846</v>
      </c>
      <c r="R420" s="878" t="s">
        <v>612</v>
      </c>
      <c r="S420" s="878"/>
      <c r="T420" s="875" t="s">
        <v>304</v>
      </c>
      <c r="U420" s="878" t="s">
        <v>305</v>
      </c>
      <c r="V420" s="872">
        <v>44566</v>
      </c>
      <c r="W420" s="872">
        <v>45170</v>
      </c>
      <c r="X420" s="872">
        <v>46265</v>
      </c>
      <c r="Y420" s="889">
        <v>3.0027397260273974</v>
      </c>
      <c r="Z420" s="874">
        <f t="shared" ca="1" si="18"/>
        <v>65</v>
      </c>
      <c r="AA420" s="875" t="s">
        <v>600</v>
      </c>
      <c r="AB420" s="890">
        <v>33988.5</v>
      </c>
      <c r="AC420" s="877">
        <v>46508</v>
      </c>
      <c r="AD420" s="878" t="s">
        <v>777</v>
      </c>
      <c r="AE420" s="843" t="str">
        <f ca="1">IF(OR(Z420="",NOT(ISNUMBER(Z420))),"",LOOKUP(Z420,{0,16,21,26,31,36,41,46,51,56,60,66},{"[0-15]","[16-20]","[21-25]","[26-30]","[31-35]","[36-40]","[41-45]","[46-50]","[51-55]","[56-59]","[60-65]","[66-99]"}))</f>
        <v>[60-65]</v>
      </c>
      <c r="AF420" s="839" t="str">
        <f t="shared" si="19"/>
        <v>3+ years</v>
      </c>
      <c r="AG420" s="839" t="str">
        <f t="shared" ca="1" si="20"/>
        <v>Over 90 Days</v>
      </c>
    </row>
    <row r="421" spans="1:33" ht="16.5" thickTop="1" thickBot="1" x14ac:dyDescent="0.3">
      <c r="A421" s="839">
        <v>2</v>
      </c>
      <c r="B421" s="830" t="s">
        <v>537</v>
      </c>
      <c r="C421" s="839" t="s">
        <v>306</v>
      </c>
      <c r="D421" s="880"/>
      <c r="E421" s="887">
        <f>VLOOKUP(B421,[1]TQT_MASTER!B:O,13,0)</f>
        <v>44571</v>
      </c>
      <c r="F421" s="834" t="str">
        <f>VLOOKUP(B421,[1]TQT_MASTER!B:O,4,0)</f>
        <v>Technical Advisor</v>
      </c>
      <c r="G421" s="834" t="str">
        <f>VLOOKUP(B421,[1]TQT_MASTER!B:O,3,0)</f>
        <v>Advisor</v>
      </c>
      <c r="H421" s="834">
        <f>VLOOKUP(B421,[1]TQT_MASTER!B:O,6,0)</f>
        <v>10924</v>
      </c>
      <c r="I421" s="834" t="str">
        <f>VLOOKUP(B421,[1]TQT_MASTER!B:O,5,0)</f>
        <v>Bruce</v>
      </c>
      <c r="J421" s="834" t="str">
        <f>VLOOKUP(B421,[1]TQT_MASTER!B:O,7,0)</f>
        <v>TQT - Chief Operating Office</v>
      </c>
      <c r="K421" s="834" t="str">
        <f>VLOOKUP(B421,[1]TQT_MASTER!B:O,8,0)</f>
        <v>TQT - Chief Operating Office</v>
      </c>
      <c r="L421" s="834" t="str">
        <f>VLOOKUP(B421,[1]TQT_MASTER!B:O,9,0)</f>
        <v>Asset Management - COO</v>
      </c>
      <c r="M421" s="834" t="str">
        <f>VLOOKUP(B421,[1]TQT_MASTER!B:O,10,0)</f>
        <v>TRANSCO - Power Asset Management - COO</v>
      </c>
      <c r="N421" s="835">
        <f>VLOOKUP(B421,[1]TQT_MASTER!B:O,11,0)</f>
        <v>21098</v>
      </c>
      <c r="O421" s="833">
        <f>VLOOKUP(B421,[1]TQT_MASTER!B:O,14,0)</f>
        <v>46387</v>
      </c>
      <c r="P421" s="842" t="s">
        <v>611</v>
      </c>
      <c r="Q421" s="834" t="s">
        <v>846</v>
      </c>
      <c r="R421" s="842" t="s">
        <v>612</v>
      </c>
      <c r="S421" s="842" t="s">
        <v>616</v>
      </c>
      <c r="T421" s="839" t="s">
        <v>304</v>
      </c>
      <c r="U421" s="842" t="s">
        <v>309</v>
      </c>
      <c r="V421" s="836">
        <v>44571</v>
      </c>
      <c r="W421" s="836">
        <v>45170</v>
      </c>
      <c r="X421" s="836">
        <v>46265</v>
      </c>
      <c r="Y421" s="882">
        <v>3.0027397260273974</v>
      </c>
      <c r="Z421" s="838">
        <f t="shared" ca="1" si="18"/>
        <v>68</v>
      </c>
      <c r="AA421" s="839" t="s">
        <v>600</v>
      </c>
      <c r="AB421" s="883">
        <v>55116.6</v>
      </c>
      <c r="AC421" s="841">
        <v>46508</v>
      </c>
      <c r="AD421" s="842" t="s">
        <v>777</v>
      </c>
      <c r="AE421" s="843" t="str">
        <f ca="1">IF(OR(Z421="",NOT(ISNUMBER(Z421))),"",LOOKUP(Z421,{0,16,21,26,31,36,41,46,51,56,60,66},{"[0-15]","[16-20]","[21-25]","[26-30]","[31-35]","[36-40]","[41-45]","[46-50]","[51-55]","[56-59]","[60-65]","[66-99]"}))</f>
        <v>[66-99]</v>
      </c>
      <c r="AF421" s="839" t="str">
        <f t="shared" si="19"/>
        <v>3+ years</v>
      </c>
      <c r="AG421" s="839" t="str">
        <f t="shared" ca="1" si="20"/>
        <v>Over 90 Days</v>
      </c>
    </row>
    <row r="422" spans="1:33" ht="16.5" thickTop="1" thickBot="1" x14ac:dyDescent="0.3">
      <c r="A422" s="839">
        <v>3</v>
      </c>
      <c r="B422" s="830" t="s">
        <v>310</v>
      </c>
      <c r="C422" s="839" t="s">
        <v>310</v>
      </c>
      <c r="D422" s="880"/>
      <c r="E422" s="887">
        <v>44571</v>
      </c>
      <c r="F422" s="834" t="s">
        <v>312</v>
      </c>
      <c r="G422" s="834" t="s">
        <v>312</v>
      </c>
      <c r="H422" s="834"/>
      <c r="I422" s="834"/>
      <c r="J422" s="845"/>
      <c r="K422" s="845" t="s">
        <v>905</v>
      </c>
      <c r="L422" s="834"/>
      <c r="M422" s="834"/>
      <c r="N422" s="835">
        <v>20821</v>
      </c>
      <c r="O422" s="833">
        <v>46203</v>
      </c>
      <c r="P422" s="842" t="s">
        <v>611</v>
      </c>
      <c r="Q422" s="834" t="s">
        <v>846</v>
      </c>
      <c r="R422" s="842" t="s">
        <v>612</v>
      </c>
      <c r="S422" s="842"/>
      <c r="T422" s="839" t="s">
        <v>304</v>
      </c>
      <c r="U422" s="842" t="s">
        <v>305</v>
      </c>
      <c r="V422" s="836">
        <v>44571</v>
      </c>
      <c r="W422" s="836">
        <v>46203</v>
      </c>
      <c r="X422" s="836">
        <v>46265</v>
      </c>
      <c r="Y422" s="882">
        <v>3.0027397260273974</v>
      </c>
      <c r="Z422" s="838">
        <f t="shared" ca="1" si="18"/>
        <v>69</v>
      </c>
      <c r="AA422" s="839" t="s">
        <v>600</v>
      </c>
      <c r="AB422" s="883">
        <v>45390.45</v>
      </c>
      <c r="AC422" s="841">
        <v>46508</v>
      </c>
      <c r="AD422" s="842" t="s">
        <v>928</v>
      </c>
      <c r="AE422" s="843" t="str">
        <f ca="1">IF(OR(Z422="",NOT(ISNUMBER(Z422))),"",LOOKUP(Z422,{0,16,21,26,31,36,41,46,51,56,60,66},{"[0-15]","[16-20]","[21-25]","[26-30]","[31-35]","[36-40]","[41-45]","[46-50]","[51-55]","[56-59]","[60-65]","[66-99]"}))</f>
        <v>[66-99]</v>
      </c>
      <c r="AF422" s="839" t="str">
        <f t="shared" si="19"/>
        <v>3+ years</v>
      </c>
      <c r="AG422" s="839" t="str">
        <f t="shared" ca="1" si="20"/>
        <v>Expired</v>
      </c>
    </row>
    <row r="423" spans="1:33" ht="16.5" thickTop="1" thickBot="1" x14ac:dyDescent="0.3">
      <c r="A423" s="839">
        <v>4</v>
      </c>
      <c r="B423" s="830" t="s">
        <v>527</v>
      </c>
      <c r="C423" s="839" t="s">
        <v>313</v>
      </c>
      <c r="D423" s="880"/>
      <c r="E423" s="887">
        <f>VLOOKUP(B423,[1]TQT_MASTER!B:O,13,0)</f>
        <v>44571</v>
      </c>
      <c r="F423" s="834" t="str">
        <f>VLOOKUP(B423,[1]TQT_MASTER!B:O,4,0)</f>
        <v>Sr. Engineer, Infrastructure Coordination</v>
      </c>
      <c r="G423" s="834" t="str">
        <f>VLOOKUP(B423,[1]TQT_MASTER!B:O,3,0)</f>
        <v>Senior Engineer</v>
      </c>
      <c r="H423" s="834">
        <f>VLOOKUP(B423,[1]TQT_MASTER!B:O,6,0)</f>
        <v>11810</v>
      </c>
      <c r="I423" s="834" t="str">
        <f>VLOOKUP(B423,[1]TQT_MASTER!B:O,5,0)</f>
        <v>YOUSIF ABDUL RAHMAN AHMED MOHAMMED ALMARZOUQI</v>
      </c>
      <c r="J423" s="834" t="str">
        <f>VLOOKUP(B423,[1]TQT_MASTER!B:O,7,0)</f>
        <v>TQT - Asset Management</v>
      </c>
      <c r="K423" s="834" t="str">
        <f>VLOOKUP(B423,[1]TQT_MASTER!B:O,8,0)</f>
        <v>TQT - Chief Operating Office</v>
      </c>
      <c r="L423" s="834" t="str">
        <f>VLOOKUP(B423,[1]TQT_MASTER!B:O,9,0)</f>
        <v>Asset Management - COO</v>
      </c>
      <c r="M423" s="834" t="str">
        <f>VLOOKUP(B423,[1]TQT_MASTER!B:O,10,0)</f>
        <v>TRANSCO - Infrastructure Coordination &amp; Services - COO</v>
      </c>
      <c r="N423" s="835">
        <f>VLOOKUP(B423,[1]TQT_MASTER!B:O,11,0)</f>
        <v>21283</v>
      </c>
      <c r="O423" s="833">
        <f>VLOOKUP(B423,[1]TQT_MASTER!B:O,14,0)</f>
        <v>46387</v>
      </c>
      <c r="P423" s="842" t="s">
        <v>611</v>
      </c>
      <c r="Q423" s="834" t="s">
        <v>846</v>
      </c>
      <c r="R423" s="842" t="s">
        <v>612</v>
      </c>
      <c r="S423" s="842"/>
      <c r="T423" s="839" t="s">
        <v>304</v>
      </c>
      <c r="U423" s="842" t="s">
        <v>316</v>
      </c>
      <c r="V423" s="836">
        <v>44571</v>
      </c>
      <c r="W423" s="836">
        <v>45170</v>
      </c>
      <c r="X423" s="836">
        <v>46265</v>
      </c>
      <c r="Y423" s="882">
        <v>3.0027397260273974</v>
      </c>
      <c r="Z423" s="838">
        <f t="shared" ca="1" si="18"/>
        <v>68</v>
      </c>
      <c r="AA423" s="839" t="s">
        <v>600</v>
      </c>
      <c r="AB423" s="883">
        <v>47355</v>
      </c>
      <c r="AC423" s="841">
        <v>46508</v>
      </c>
      <c r="AD423" s="842" t="s">
        <v>777</v>
      </c>
      <c r="AE423" s="843" t="str">
        <f ca="1">IF(OR(Z423="",NOT(ISNUMBER(Z423))),"",LOOKUP(Z423,{0,16,21,26,31,36,41,46,51,56,60,66},{"[0-15]","[16-20]","[21-25]","[26-30]","[31-35]","[36-40]","[41-45]","[46-50]","[51-55]","[56-59]","[60-65]","[66-99]"}))</f>
        <v>[66-99]</v>
      </c>
      <c r="AF423" s="839" t="str">
        <f t="shared" si="19"/>
        <v>3+ years</v>
      </c>
      <c r="AG423" s="839" t="str">
        <f t="shared" ca="1" si="20"/>
        <v>Over 90 Days</v>
      </c>
    </row>
    <row r="424" spans="1:33" ht="16.5" thickTop="1" thickBot="1" x14ac:dyDescent="0.3">
      <c r="A424" s="839">
        <v>5</v>
      </c>
      <c r="B424" s="830" t="s">
        <v>536</v>
      </c>
      <c r="C424" s="839" t="s">
        <v>317</v>
      </c>
      <c r="D424" s="880"/>
      <c r="E424" s="887">
        <f>VLOOKUP(B424,[1]TQT_MASTER!B:O,13,0)</f>
        <v>44571</v>
      </c>
      <c r="F424" s="834" t="str">
        <f>VLOOKUP(B424,[1]TQT_MASTER!B:O,4,0)</f>
        <v>Sr. Technician, Surveying</v>
      </c>
      <c r="G424" s="834" t="str">
        <f>VLOOKUP(B424,[1]TQT_MASTER!B:O,3,0)</f>
        <v>Senior Technician</v>
      </c>
      <c r="H424" s="834">
        <f>VLOOKUP(B424,[1]TQT_MASTER!B:O,6,0)</f>
        <v>11810</v>
      </c>
      <c r="I424" s="834" t="str">
        <f>VLOOKUP(B424,[1]TQT_MASTER!B:O,5,0)</f>
        <v>YOUSIF ABDUL RAHMAN AHMED MOHAMMED ALMARZOUQI</v>
      </c>
      <c r="J424" s="834" t="str">
        <f>VLOOKUP(B424,[1]TQT_MASTER!B:O,7,0)</f>
        <v>TQT - Asset Management</v>
      </c>
      <c r="K424" s="834" t="str">
        <f>VLOOKUP(B424,[1]TQT_MASTER!B:O,8,0)</f>
        <v>TQT - Chief Operating Office</v>
      </c>
      <c r="L424" s="834" t="str">
        <f>VLOOKUP(B424,[1]TQT_MASTER!B:O,9,0)</f>
        <v>Asset Management - COO</v>
      </c>
      <c r="M424" s="834" t="str">
        <f>VLOOKUP(B424,[1]TQT_MASTER!B:O,10,0)</f>
        <v>TRANSCO - Infrastructure Coordination &amp; Services - COO</v>
      </c>
      <c r="N424" s="835">
        <f>VLOOKUP(B424,[1]TQT_MASTER!B:O,11,0)</f>
        <v>22277</v>
      </c>
      <c r="O424" s="833">
        <f>VLOOKUP(B424,[1]TQT_MASTER!B:O,14,0)</f>
        <v>46387</v>
      </c>
      <c r="P424" s="842" t="s">
        <v>611</v>
      </c>
      <c r="Q424" s="834" t="s">
        <v>846</v>
      </c>
      <c r="R424" s="842" t="s">
        <v>612</v>
      </c>
      <c r="S424" s="842" t="s">
        <v>616</v>
      </c>
      <c r="T424" s="839" t="s">
        <v>304</v>
      </c>
      <c r="U424" s="842" t="s">
        <v>309</v>
      </c>
      <c r="V424" s="836">
        <v>44571</v>
      </c>
      <c r="W424" s="836">
        <v>45170</v>
      </c>
      <c r="X424" s="836">
        <v>46265</v>
      </c>
      <c r="Y424" s="882">
        <v>3.0027397260273974</v>
      </c>
      <c r="Z424" s="838">
        <f t="shared" ca="1" si="18"/>
        <v>65</v>
      </c>
      <c r="AA424" s="839" t="s">
        <v>600</v>
      </c>
      <c r="AB424" s="883">
        <v>21750.75</v>
      </c>
      <c r="AC424" s="841">
        <v>46508</v>
      </c>
      <c r="AD424" s="842" t="s">
        <v>777</v>
      </c>
      <c r="AE424" s="843" t="str">
        <f ca="1">IF(OR(Z424="",NOT(ISNUMBER(Z424))),"",LOOKUP(Z424,{0,16,21,26,31,36,41,46,51,56,60,66},{"[0-15]","[16-20]","[21-25]","[26-30]","[31-35]","[36-40]","[41-45]","[46-50]","[51-55]","[56-59]","[60-65]","[66-99]"}))</f>
        <v>[60-65]</v>
      </c>
      <c r="AF424" s="839" t="str">
        <f t="shared" si="19"/>
        <v>3+ years</v>
      </c>
      <c r="AG424" s="839" t="str">
        <f t="shared" ca="1" si="20"/>
        <v>Over 90 Days</v>
      </c>
    </row>
    <row r="425" spans="1:33" ht="16.5" thickTop="1" thickBot="1" x14ac:dyDescent="0.3">
      <c r="A425" s="839">
        <v>6</v>
      </c>
      <c r="B425" s="830" t="s">
        <v>531</v>
      </c>
      <c r="C425" s="839" t="s">
        <v>323</v>
      </c>
      <c r="D425" s="880"/>
      <c r="E425" s="887">
        <f>VLOOKUP(B425,[1]TQT_MASTER!B:O,13,0)</f>
        <v>44571</v>
      </c>
      <c r="F425" s="834" t="str">
        <f>VLOOKUP(B425,[1]TQT_MASTER!B:O,4,0)</f>
        <v>Sr. Associate, Inventory</v>
      </c>
      <c r="G425" s="834" t="str">
        <f>VLOOKUP(B425,[1]TQT_MASTER!B:O,3,0)</f>
        <v>Senior Associate</v>
      </c>
      <c r="H425" s="834">
        <f>VLOOKUP(B425,[1]TQT_MASTER!B:O,6,0)</f>
        <v>11888</v>
      </c>
      <c r="I425" s="834" t="str">
        <f>VLOOKUP(B425,[1]TQT_MASTER!B:O,5,0)</f>
        <v>MOHAMED ALI MOHAMED A. FAISAL ALSHEHHI</v>
      </c>
      <c r="J425" s="834" t="str">
        <f>VLOOKUP(B425,[1]TQT_MASTER!B:O,7,0)</f>
        <v>TQT - Supply Chain</v>
      </c>
      <c r="K425" s="834" t="str">
        <f>VLOOKUP(B425,[1]TQT_MASTER!B:O,8,0)</f>
        <v>TQT - Chief Financial Office</v>
      </c>
      <c r="L425" s="834" t="str">
        <f>VLOOKUP(B425,[1]TQT_MASTER!B:O,9,0)</f>
        <v>Supply Chain - PSS</v>
      </c>
      <c r="M425" s="834" t="str">
        <f>VLOOKUP(B425,[1]TQT_MASTER!B:O,10,0)</f>
        <v>TRANSCO - Inventory Management - PSS</v>
      </c>
      <c r="N425" s="835">
        <f>VLOOKUP(B425,[1]TQT_MASTER!B:O,11,0)</f>
        <v>24080</v>
      </c>
      <c r="O425" s="833">
        <f>VLOOKUP(B425,[1]TQT_MASTER!B:O,14,0)</f>
        <v>46387</v>
      </c>
      <c r="P425" s="842" t="s">
        <v>611</v>
      </c>
      <c r="Q425" s="834" t="s">
        <v>846</v>
      </c>
      <c r="R425" s="842" t="s">
        <v>612</v>
      </c>
      <c r="S425" s="842" t="s">
        <v>619</v>
      </c>
      <c r="T425" s="839" t="s">
        <v>304</v>
      </c>
      <c r="U425" s="842" t="s">
        <v>305</v>
      </c>
      <c r="V425" s="836">
        <v>44571</v>
      </c>
      <c r="W425" s="836">
        <v>45170</v>
      </c>
      <c r="X425" s="836">
        <v>46265</v>
      </c>
      <c r="Y425" s="882">
        <v>3.0027397260273974</v>
      </c>
      <c r="Z425" s="838">
        <f t="shared" ca="1" si="18"/>
        <v>60</v>
      </c>
      <c r="AA425" s="839" t="s">
        <v>600</v>
      </c>
      <c r="AB425" s="883">
        <v>40461.75</v>
      </c>
      <c r="AC425" s="841">
        <v>46508</v>
      </c>
      <c r="AD425" s="842" t="s">
        <v>777</v>
      </c>
      <c r="AE425" s="843" t="str">
        <f ca="1">IF(OR(Z425="",NOT(ISNUMBER(Z425))),"",LOOKUP(Z425,{0,16,21,26,31,36,41,46,51,56,60,66},{"[0-15]","[16-20]","[21-25]","[26-30]","[31-35]","[36-40]","[41-45]","[46-50]","[51-55]","[56-59]","[60-65]","[66-99]"}))</f>
        <v>[60-65]</v>
      </c>
      <c r="AF425" s="839" t="str">
        <f t="shared" si="19"/>
        <v>3+ years</v>
      </c>
      <c r="AG425" s="839" t="str">
        <f t="shared" ca="1" si="20"/>
        <v>Over 90 Days</v>
      </c>
    </row>
    <row r="426" spans="1:33" ht="16.5" thickTop="1" thickBot="1" x14ac:dyDescent="0.3">
      <c r="A426" s="839">
        <v>7</v>
      </c>
      <c r="B426" s="830" t="s">
        <v>530</v>
      </c>
      <c r="C426" s="839" t="s">
        <v>326</v>
      </c>
      <c r="D426" s="880"/>
      <c r="E426" s="887">
        <f>VLOOKUP(B426,[1]TQT_MASTER!B:O,13,0)</f>
        <v>44571</v>
      </c>
      <c r="F426" s="834" t="str">
        <f>VLOOKUP(B426,[1]TQT_MASTER!B:O,4,0)</f>
        <v>Clerk, Driver</v>
      </c>
      <c r="G426" s="834" t="str">
        <f>VLOOKUP(B426,[1]TQT_MASTER!B:O,3,0)</f>
        <v>Clerk</v>
      </c>
      <c r="H426" s="834">
        <f>VLOOKUP(B426,[1]TQT_MASTER!B:O,6,0)</f>
        <v>11969</v>
      </c>
      <c r="I426" s="834" t="str">
        <f>VLOOKUP(B426,[1]TQT_MASTER!B:O,5,0)</f>
        <v>AHMED NASSER MOHAMMED NASSER AL SENANI</v>
      </c>
      <c r="J426" s="834" t="str">
        <f>VLOOKUP(B426,[1]TQT_MASTER!B:O,7,0)</f>
        <v>TQT - Support Services</v>
      </c>
      <c r="K426" s="834" t="str">
        <f>VLOOKUP(B426,[1]TQT_MASTER!B:O,8,0)</f>
        <v>TQT - Chief Corporate Services Office</v>
      </c>
      <c r="L426" s="834" t="str">
        <f>VLOOKUP(B426,[1]TQT_MASTER!B:O,9,0)</f>
        <v>Shared Services - PSS</v>
      </c>
      <c r="M426" s="834" t="str">
        <f>VLOOKUP(B426,[1]TQT_MASTER!B:O,10,0)</f>
        <v>TRANSCO - Transport - PSS</v>
      </c>
      <c r="N426" s="835">
        <f>VLOOKUP(B426,[1]TQT_MASTER!B:O,11,0)</f>
        <v>28284</v>
      </c>
      <c r="O426" s="833">
        <f>VLOOKUP(B426,[1]TQT_MASTER!B:O,14,0)</f>
        <v>46387</v>
      </c>
      <c r="P426" s="842" t="s">
        <v>611</v>
      </c>
      <c r="Q426" s="834" t="s">
        <v>846</v>
      </c>
      <c r="R426" s="842" t="s">
        <v>612</v>
      </c>
      <c r="S426" s="842" t="s">
        <v>621</v>
      </c>
      <c r="T426" s="839" t="s">
        <v>304</v>
      </c>
      <c r="U426" s="842" t="s">
        <v>329</v>
      </c>
      <c r="V426" s="836">
        <v>44571</v>
      </c>
      <c r="W426" s="836">
        <v>45170</v>
      </c>
      <c r="X426" s="836">
        <v>46265</v>
      </c>
      <c r="Y426" s="882">
        <v>3.0027397260273974</v>
      </c>
      <c r="Z426" s="838">
        <f t="shared" ca="1" si="18"/>
        <v>49</v>
      </c>
      <c r="AA426" s="839" t="s">
        <v>600</v>
      </c>
      <c r="AB426" s="883">
        <v>5587.7955000000002</v>
      </c>
      <c r="AC426" s="841">
        <v>46508</v>
      </c>
      <c r="AD426" s="842" t="s">
        <v>777</v>
      </c>
      <c r="AE426" s="843" t="str">
        <f ca="1">IF(OR(Z426="",NOT(ISNUMBER(Z426))),"",LOOKUP(Z426,{0,16,21,26,31,36,41,46,51,56,60,66},{"[0-15]","[16-20]","[21-25]","[26-30]","[31-35]","[36-40]","[41-45]","[46-50]","[51-55]","[56-59]","[60-65]","[66-99]"}))</f>
        <v>[46-50]</v>
      </c>
      <c r="AF426" s="839" t="str">
        <f t="shared" si="19"/>
        <v>3+ years</v>
      </c>
      <c r="AG426" s="839" t="str">
        <f t="shared" ca="1" si="20"/>
        <v>Over 90 Days</v>
      </c>
    </row>
    <row r="427" spans="1:33" ht="16.5" thickTop="1" thickBot="1" x14ac:dyDescent="0.3">
      <c r="A427" s="839">
        <v>8</v>
      </c>
      <c r="B427" s="830" t="s">
        <v>524</v>
      </c>
      <c r="C427" s="839" t="s">
        <v>330</v>
      </c>
      <c r="D427" s="880"/>
      <c r="E427" s="887">
        <f>VLOOKUP(B427,[1]TQT_MASTER!B:O,13,0)</f>
        <v>44566</v>
      </c>
      <c r="F427" s="834" t="str">
        <f>VLOOKUP(B427,[1]TQT_MASTER!B:O,4,0)</f>
        <v>Assistant, Management</v>
      </c>
      <c r="G427" s="834" t="str">
        <f>VLOOKUP(B427,[1]TQT_MASTER!B:O,3,0)</f>
        <v>Assistant</v>
      </c>
      <c r="H427" s="834">
        <f>VLOOKUP(B427,[1]TQT_MASTER!B:O,6,0)</f>
        <v>11566</v>
      </c>
      <c r="I427" s="834" t="str">
        <f>VLOOKUP(B427,[1]TQT_MASTER!B:O,5,0)</f>
        <v>PAUL ANDREW ROBERTS</v>
      </c>
      <c r="J427" s="834" t="str">
        <f>VLOOKUP(B427,[1]TQT_MASTER!B:O,7,0)</f>
        <v>TQT - Safety &amp; Risk Management</v>
      </c>
      <c r="K427" s="834" t="str">
        <f>VLOOKUP(B427,[1]TQT_MASTER!B:O,8,0)</f>
        <v>TQT - Chief Executive Office</v>
      </c>
      <c r="L427" s="834" t="str">
        <f>VLOOKUP(B427,[1]TQT_MASTER!B:O,9,0)</f>
        <v>HSEQ</v>
      </c>
      <c r="M427" s="834" t="str">
        <f>VLOOKUP(B427,[1]TQT_MASTER!B:O,10,0)</f>
        <v>TRANSCO - HSEQ - SRM</v>
      </c>
      <c r="N427" s="835">
        <f>VLOOKUP(B427,[1]TQT_MASTER!B:O,11,0)</f>
        <v>33248</v>
      </c>
      <c r="O427" s="833">
        <f>VLOOKUP(B427,[1]TQT_MASTER!B:O,14,0)</f>
        <v>46387</v>
      </c>
      <c r="P427" s="842" t="s">
        <v>611</v>
      </c>
      <c r="Q427" s="834" t="s">
        <v>846</v>
      </c>
      <c r="R427" s="842" t="s">
        <v>612</v>
      </c>
      <c r="S427" s="842" t="s">
        <v>621</v>
      </c>
      <c r="T427" s="839" t="s">
        <v>304</v>
      </c>
      <c r="U427" s="842" t="s">
        <v>333</v>
      </c>
      <c r="V427" s="836">
        <v>44566</v>
      </c>
      <c r="W427" s="836">
        <v>45170</v>
      </c>
      <c r="X427" s="836">
        <v>46265</v>
      </c>
      <c r="Y427" s="882">
        <v>3.0027397260273974</v>
      </c>
      <c r="Z427" s="838">
        <f t="shared" ca="1" si="18"/>
        <v>35</v>
      </c>
      <c r="AA427" s="839" t="s">
        <v>600</v>
      </c>
      <c r="AB427" s="883">
        <v>12988.5</v>
      </c>
      <c r="AC427" s="841">
        <v>46508</v>
      </c>
      <c r="AD427" s="842" t="s">
        <v>777</v>
      </c>
      <c r="AE427" s="843" t="str">
        <f ca="1">IF(OR(Z427="",NOT(ISNUMBER(Z427))),"",LOOKUP(Z427,{0,16,21,26,31,36,41,46,51,56,60,66},{"[0-15]","[16-20]","[21-25]","[26-30]","[31-35]","[36-40]","[41-45]","[46-50]","[51-55]","[56-59]","[60-65]","[66-99]"}))</f>
        <v>[31-35]</v>
      </c>
      <c r="AF427" s="839" t="str">
        <f t="shared" si="19"/>
        <v>3+ years</v>
      </c>
      <c r="AG427" s="839" t="str">
        <f t="shared" ca="1" si="20"/>
        <v>Over 90 Days</v>
      </c>
    </row>
    <row r="428" spans="1:33" ht="16.5" thickTop="1" thickBot="1" x14ac:dyDescent="0.3">
      <c r="A428" s="839">
        <v>9</v>
      </c>
      <c r="B428" s="830" t="s">
        <v>529</v>
      </c>
      <c r="C428" s="839" t="s">
        <v>334</v>
      </c>
      <c r="D428" s="880"/>
      <c r="E428" s="887">
        <f>VLOOKUP(B428,[1]TQT_MASTER!B:O,13,0)</f>
        <v>44566</v>
      </c>
      <c r="F428" s="834" t="str">
        <f>VLOOKUP(B428,[1]TQT_MASTER!B:O,4,0)</f>
        <v>Advisor, Technical</v>
      </c>
      <c r="G428" s="834" t="str">
        <f>VLOOKUP(B428,[1]TQT_MASTER!B:O,3,0)</f>
        <v>Advisor</v>
      </c>
      <c r="H428" s="834">
        <f>VLOOKUP(B428,[1]TQT_MASTER!B:O,6,0)</f>
        <v>12759</v>
      </c>
      <c r="I428" s="834" t="str">
        <f>VLOOKUP(B428,[1]TQT_MASTER!B:O,5,0)</f>
        <v>Afif Saif Nasser Harhara Alyafei</v>
      </c>
      <c r="J428" s="834" t="str">
        <f>VLOOKUP(B428,[1]TQT_MASTER!B:O,7,0)</f>
        <v>TQT - Chief Executive Office</v>
      </c>
      <c r="K428" s="834" t="str">
        <f>VLOOKUP(B428,[1]TQT_MASTER!B:O,8,0)</f>
        <v>TQT - Chief Executive Office</v>
      </c>
      <c r="L428" s="834" t="str">
        <f>VLOOKUP(B428,[1]TQT_MASTER!B:O,9,0)</f>
        <v>CEO</v>
      </c>
      <c r="M428" s="834" t="str">
        <f>VLOOKUP(B428,[1]TQT_MASTER!B:O,10,0)</f>
        <v>TRANSCO - CEO</v>
      </c>
      <c r="N428" s="835">
        <f>VLOOKUP(B428,[1]TQT_MASTER!B:O,11,0)</f>
        <v>24289</v>
      </c>
      <c r="O428" s="833">
        <f>VLOOKUP(B428,[1]TQT_MASTER!B:O,14,0)</f>
        <v>46387</v>
      </c>
      <c r="P428" s="842" t="s">
        <v>620</v>
      </c>
      <c r="Q428" s="834" t="s">
        <v>846</v>
      </c>
      <c r="R428" s="842"/>
      <c r="S428" s="842"/>
      <c r="T428" s="839" t="s">
        <v>336</v>
      </c>
      <c r="U428" s="842" t="s">
        <v>337</v>
      </c>
      <c r="V428" s="836">
        <v>44566</v>
      </c>
      <c r="W428" s="836">
        <v>45170</v>
      </c>
      <c r="X428" s="836">
        <v>46265</v>
      </c>
      <c r="Y428" s="882">
        <v>3.0027397260273974</v>
      </c>
      <c r="Z428" s="838">
        <f t="shared" ca="1" si="18"/>
        <v>60</v>
      </c>
      <c r="AA428" s="839" t="s">
        <v>600</v>
      </c>
      <c r="AB428" s="883">
        <v>69688.5</v>
      </c>
      <c r="AC428" s="841">
        <v>46508</v>
      </c>
      <c r="AD428" s="842" t="s">
        <v>777</v>
      </c>
      <c r="AE428" s="843" t="str">
        <f ca="1">IF(OR(Z428="",NOT(ISNUMBER(Z428))),"",LOOKUP(Z428,{0,16,21,26,31,36,41,46,51,56,60,66},{"[0-15]","[16-20]","[21-25]","[26-30]","[31-35]","[36-40]","[41-45]","[46-50]","[51-55]","[56-59]","[60-65]","[66-99]"}))</f>
        <v>[60-65]</v>
      </c>
      <c r="AF428" s="839" t="str">
        <f t="shared" si="19"/>
        <v>3+ years</v>
      </c>
      <c r="AG428" s="839" t="str">
        <f t="shared" ca="1" si="20"/>
        <v>Over 90 Days</v>
      </c>
    </row>
    <row r="429" spans="1:33" ht="16.5" thickTop="1" thickBot="1" x14ac:dyDescent="0.3">
      <c r="A429" s="839">
        <v>10</v>
      </c>
      <c r="B429" s="830" t="s">
        <v>523</v>
      </c>
      <c r="C429" s="839" t="s">
        <v>338</v>
      </c>
      <c r="D429" s="880"/>
      <c r="E429" s="887">
        <f>VLOOKUP(B429,[1]TQT_MASTER!B:O,13,0)</f>
        <v>44571</v>
      </c>
      <c r="F429" s="834" t="str">
        <f>VLOOKUP(B429,[1]TQT_MASTER!B:O,4,0)</f>
        <v>Clerk, Stores</v>
      </c>
      <c r="G429" s="834" t="str">
        <f>VLOOKUP(B429,[1]TQT_MASTER!B:O,3,0)</f>
        <v>Clerk</v>
      </c>
      <c r="H429" s="834">
        <f>VLOOKUP(B429,[1]TQT_MASTER!B:O,6,0)</f>
        <v>12667</v>
      </c>
      <c r="I429" s="834" t="str">
        <f>VLOOKUP(B429,[1]TQT_MASTER!B:O,5,0)</f>
        <v>Eid Abdulla Sidiqi Alhammadi</v>
      </c>
      <c r="J429" s="834" t="str">
        <f>VLOOKUP(B429,[1]TQT_MASTER!B:O,7,0)</f>
        <v>TQT - Financial Operations &amp; Internal Controls</v>
      </c>
      <c r="K429" s="834" t="str">
        <f>VLOOKUP(B429,[1]TQT_MASTER!B:O,8,0)</f>
        <v>TQT - Chief Financial Office</v>
      </c>
      <c r="L429" s="834" t="str">
        <f>VLOOKUP(B429,[1]TQT_MASTER!B:O,9,0)</f>
        <v>Finance - FIN</v>
      </c>
      <c r="M429" s="834" t="str">
        <f>VLOOKUP(B429,[1]TQT_MASTER!B:O,10,0)</f>
        <v>TRANSCO - Financial Operations - FIN</v>
      </c>
      <c r="N429" s="835">
        <f>VLOOKUP(B429,[1]TQT_MASTER!B:O,11,0)</f>
        <v>26910</v>
      </c>
      <c r="O429" s="833">
        <f>VLOOKUP(B429,[1]TQT_MASTER!B:O,14,0)</f>
        <v>46387</v>
      </c>
      <c r="P429" s="842" t="s">
        <v>620</v>
      </c>
      <c r="Q429" s="834" t="s">
        <v>846</v>
      </c>
      <c r="R429" s="842"/>
      <c r="S429" s="842"/>
      <c r="T429" s="839" t="s">
        <v>304</v>
      </c>
      <c r="U429" s="842" t="s">
        <v>305</v>
      </c>
      <c r="V429" s="836">
        <v>44571</v>
      </c>
      <c r="W429" s="836">
        <v>45170</v>
      </c>
      <c r="X429" s="836">
        <v>46265</v>
      </c>
      <c r="Y429" s="882">
        <v>3.0027397260273974</v>
      </c>
      <c r="Z429" s="838">
        <f t="shared" ca="1" si="18"/>
        <v>53</v>
      </c>
      <c r="AA429" s="839" t="s">
        <v>600</v>
      </c>
      <c r="AB429" s="883">
        <v>6688.5</v>
      </c>
      <c r="AC429" s="841">
        <v>46508</v>
      </c>
      <c r="AD429" s="842" t="s">
        <v>777</v>
      </c>
      <c r="AE429" s="843" t="str">
        <f ca="1">IF(OR(Z429="",NOT(ISNUMBER(Z429))),"",LOOKUP(Z429,{0,16,21,26,31,36,41,46,51,56,60,66},{"[0-15]","[16-20]","[21-25]","[26-30]","[31-35]","[36-40]","[41-45]","[46-50]","[51-55]","[56-59]","[60-65]","[66-99]"}))</f>
        <v>[51-55]</v>
      </c>
      <c r="AF429" s="839" t="str">
        <f t="shared" si="19"/>
        <v>3+ years</v>
      </c>
      <c r="AG429" s="839" t="str">
        <f t="shared" ca="1" si="20"/>
        <v>Over 90 Days</v>
      </c>
    </row>
    <row r="430" spans="1:33" ht="16.5" thickTop="1" thickBot="1" x14ac:dyDescent="0.3">
      <c r="A430" s="839">
        <v>11</v>
      </c>
      <c r="B430" s="830" t="s">
        <v>522</v>
      </c>
      <c r="C430" s="839" t="s">
        <v>341</v>
      </c>
      <c r="D430" s="880"/>
      <c r="E430" s="887">
        <f>VLOOKUP(B430,[1]TQT_MASTER!B:O,13,0)</f>
        <v>44571</v>
      </c>
      <c r="F430" s="834" t="str">
        <f>VLOOKUP(B430,[1]TQT_MASTER!B:O,4,0)</f>
        <v>Associate, Accounts Payable Accounting</v>
      </c>
      <c r="G430" s="834" t="str">
        <f>VLOOKUP(B430,[1]TQT_MASTER!B:O,3,0)</f>
        <v>Associate</v>
      </c>
      <c r="H430" s="834">
        <f>VLOOKUP(B430,[1]TQT_MASTER!B:O,6,0)</f>
        <v>12667</v>
      </c>
      <c r="I430" s="834" t="str">
        <f>VLOOKUP(B430,[1]TQT_MASTER!B:O,5,0)</f>
        <v>Eid Abdulla Sidiqi Alhammadi</v>
      </c>
      <c r="J430" s="834" t="str">
        <f>VLOOKUP(B430,[1]TQT_MASTER!B:O,7,0)</f>
        <v>TQT - Financial Operations &amp; Internal Controls</v>
      </c>
      <c r="K430" s="834" t="str">
        <f>VLOOKUP(B430,[1]TQT_MASTER!B:O,8,0)</f>
        <v>TQT - Chief Financial Office</v>
      </c>
      <c r="L430" s="834" t="str">
        <f>VLOOKUP(B430,[1]TQT_MASTER!B:O,9,0)</f>
        <v>Finance - FIN</v>
      </c>
      <c r="M430" s="834" t="str">
        <f>VLOOKUP(B430,[1]TQT_MASTER!B:O,10,0)</f>
        <v>TRANSCO - Financial Operations - FIN</v>
      </c>
      <c r="N430" s="835">
        <f>VLOOKUP(B430,[1]TQT_MASTER!B:O,11,0)</f>
        <v>22996</v>
      </c>
      <c r="O430" s="833">
        <f>VLOOKUP(B430,[1]TQT_MASTER!B:O,14,0)</f>
        <v>46387</v>
      </c>
      <c r="P430" s="842" t="s">
        <v>611</v>
      </c>
      <c r="Q430" s="834" t="s">
        <v>846</v>
      </c>
      <c r="R430" s="842" t="s">
        <v>612</v>
      </c>
      <c r="S430" s="842" t="s">
        <v>616</v>
      </c>
      <c r="T430" s="839" t="s">
        <v>304</v>
      </c>
      <c r="U430" s="842" t="s">
        <v>316</v>
      </c>
      <c r="V430" s="836">
        <v>44571</v>
      </c>
      <c r="W430" s="836">
        <v>45170</v>
      </c>
      <c r="X430" s="836">
        <v>46265</v>
      </c>
      <c r="Y430" s="882">
        <v>3.0027397260273974</v>
      </c>
      <c r="Z430" s="838">
        <f t="shared" ca="1" si="18"/>
        <v>63</v>
      </c>
      <c r="AA430" s="839" t="s">
        <v>600</v>
      </c>
      <c r="AB430" s="883">
        <v>38811.15</v>
      </c>
      <c r="AC430" s="841">
        <v>46508</v>
      </c>
      <c r="AD430" s="842" t="s">
        <v>777</v>
      </c>
      <c r="AE430" s="843" t="str">
        <f ca="1">IF(OR(Z430="",NOT(ISNUMBER(Z430))),"",LOOKUP(Z430,{0,16,21,26,31,36,41,46,51,56,60,66},{"[0-15]","[16-20]","[21-25]","[26-30]","[31-35]","[36-40]","[41-45]","[46-50]","[51-55]","[56-59]","[60-65]","[66-99]"}))</f>
        <v>[60-65]</v>
      </c>
      <c r="AF430" s="839" t="str">
        <f t="shared" si="19"/>
        <v>3+ years</v>
      </c>
      <c r="AG430" s="839" t="str">
        <f t="shared" ca="1" si="20"/>
        <v>Over 90 Days</v>
      </c>
    </row>
    <row r="431" spans="1:33" ht="16.5" thickTop="1" thickBot="1" x14ac:dyDescent="0.3">
      <c r="A431" s="839">
        <v>12</v>
      </c>
      <c r="B431" s="830" t="s">
        <v>528</v>
      </c>
      <c r="C431" s="839" t="s">
        <v>344</v>
      </c>
      <c r="D431" s="880"/>
      <c r="E431" s="887">
        <f>VLOOKUP(B431,[1]TQT_MASTER!B:O,13,0)</f>
        <v>44606</v>
      </c>
      <c r="F431" s="834" t="str">
        <f>VLOOKUP(B431,[1]TQT_MASTER!B:O,4,0)</f>
        <v>Lead, Automation &amp; Digitalization</v>
      </c>
      <c r="G431" s="834" t="str">
        <f>VLOOKUP(B431,[1]TQT_MASTER!B:O,3,0)</f>
        <v>Lead</v>
      </c>
      <c r="H431" s="834">
        <f>VLOOKUP(B431,[1]TQT_MASTER!B:O,6,0)</f>
        <v>11996</v>
      </c>
      <c r="I431" s="834" t="str">
        <f>VLOOKUP(B431,[1]TQT_MASTER!B:O,5,0)</f>
        <v>Ramakrishna Subramanian</v>
      </c>
      <c r="J431" s="834" t="str">
        <f>VLOOKUP(B431,[1]TQT_MASTER!B:O,7,0)</f>
        <v>TQT - Chief Executive Office</v>
      </c>
      <c r="K431" s="834" t="str">
        <f>VLOOKUP(B431,[1]TQT_MASTER!B:O,8,0)</f>
        <v>TQT - Chief Executive Office</v>
      </c>
      <c r="L431" s="834" t="str">
        <f>VLOOKUP(B431,[1]TQT_MASTER!B:O,9,0)</f>
        <v>CEO</v>
      </c>
      <c r="M431" s="834" t="str">
        <f>VLOOKUP(B431,[1]TQT_MASTER!B:O,10,0)</f>
        <v>TRANSCO - Operations - COO</v>
      </c>
      <c r="N431" s="835">
        <f>VLOOKUP(B431,[1]TQT_MASTER!B:O,11,0)</f>
        <v>21847</v>
      </c>
      <c r="O431" s="833">
        <f>VLOOKUP(B431,[1]TQT_MASTER!B:O,14,0)</f>
        <v>46387</v>
      </c>
      <c r="P431" s="842" t="s">
        <v>611</v>
      </c>
      <c r="Q431" s="834" t="s">
        <v>846</v>
      </c>
      <c r="R431" s="842" t="s">
        <v>612</v>
      </c>
      <c r="S431" s="842"/>
      <c r="T431" s="839" t="s">
        <v>304</v>
      </c>
      <c r="U431" s="842" t="s">
        <v>333</v>
      </c>
      <c r="V431" s="836">
        <v>44608</v>
      </c>
      <c r="W431" s="836">
        <v>45170</v>
      </c>
      <c r="X431" s="836">
        <v>46265</v>
      </c>
      <c r="Y431" s="882">
        <v>3.0027397260273974</v>
      </c>
      <c r="Z431" s="838">
        <f t="shared" ca="1" si="18"/>
        <v>66</v>
      </c>
      <c r="AA431" s="839" t="s">
        <v>600</v>
      </c>
      <c r="AB431" s="883">
        <v>45013.5</v>
      </c>
      <c r="AC431" s="841">
        <v>46508</v>
      </c>
      <c r="AD431" s="842" t="s">
        <v>777</v>
      </c>
      <c r="AE431" s="843" t="str">
        <f ca="1">IF(OR(Z431="",NOT(ISNUMBER(Z431))),"",LOOKUP(Z431,{0,16,21,26,31,36,41,46,51,56,60,66},{"[0-15]","[16-20]","[21-25]","[26-30]","[31-35]","[36-40]","[41-45]","[46-50]","[51-55]","[56-59]","[60-65]","[66-99]"}))</f>
        <v>[66-99]</v>
      </c>
      <c r="AF431" s="839" t="str">
        <f t="shared" si="19"/>
        <v>3+ years</v>
      </c>
      <c r="AG431" s="839" t="str">
        <f t="shared" ca="1" si="20"/>
        <v>Over 90 Days</v>
      </c>
    </row>
    <row r="432" spans="1:33" ht="16.5" thickTop="1" thickBot="1" x14ac:dyDescent="0.3">
      <c r="A432" s="839">
        <v>13</v>
      </c>
      <c r="B432" s="830" t="s">
        <v>539</v>
      </c>
      <c r="C432" s="839" t="s">
        <v>347</v>
      </c>
      <c r="D432" s="880"/>
      <c r="E432" s="887">
        <f>VLOOKUP(B432,[1]TQT_MASTER!B:O,13,0)</f>
        <v>44816</v>
      </c>
      <c r="F432" s="834" t="str">
        <f>VLOOKUP(B432,[1]TQT_MASTER!B:O,4,0)</f>
        <v>Engineer, CMMS Data Quality Governance</v>
      </c>
      <c r="G432" s="834" t="str">
        <f>VLOOKUP(B432,[1]TQT_MASTER!B:O,3,0)</f>
        <v>Engineer</v>
      </c>
      <c r="H432" s="834">
        <f>VLOOKUP(B432,[1]TQT_MASTER!B:O,6,0)</f>
        <v>12713</v>
      </c>
      <c r="I432" s="834" t="str">
        <f>VLOOKUP(B432,[1]TQT_MASTER!B:O,5,0)</f>
        <v>Ahmed Mohamed Abdulla ALWahedi</v>
      </c>
      <c r="J432" s="834" t="str">
        <f>VLOOKUP(B432,[1]TQT_MASTER!B:O,7,0)</f>
        <v>TQT - Asset Management</v>
      </c>
      <c r="K432" s="834" t="str">
        <f>VLOOKUP(B432,[1]TQT_MASTER!B:O,8,0)</f>
        <v>TQT - Chief Operating Office</v>
      </c>
      <c r="L432" s="834" t="str">
        <f>VLOOKUP(B432,[1]TQT_MASTER!B:O,9,0)</f>
        <v>Asset Management - COO</v>
      </c>
      <c r="M432" s="834" t="str">
        <f>VLOOKUP(B432,[1]TQT_MASTER!B:O,10,0)</f>
        <v>TRANSCO - Asset Information - COO</v>
      </c>
      <c r="N432" s="835">
        <f>VLOOKUP(B432,[1]TQT_MASTER!B:O,11,0)</f>
        <v>26032</v>
      </c>
      <c r="O432" s="833">
        <f>VLOOKUP(B432,[1]TQT_MASTER!B:O,14,0)</f>
        <v>46578</v>
      </c>
      <c r="P432" s="842" t="s">
        <v>620</v>
      </c>
      <c r="Q432" s="834" t="s">
        <v>846</v>
      </c>
      <c r="R432" s="842"/>
      <c r="S432" s="842"/>
      <c r="T432" s="839" t="s">
        <v>304</v>
      </c>
      <c r="U432" s="842" t="s">
        <v>333</v>
      </c>
      <c r="V432" s="836">
        <v>44816</v>
      </c>
      <c r="W432" s="836">
        <v>45170</v>
      </c>
      <c r="X432" s="836">
        <v>46265</v>
      </c>
      <c r="Y432" s="882">
        <v>3.0027397260273974</v>
      </c>
      <c r="Z432" s="838">
        <f t="shared" ca="1" si="18"/>
        <v>55</v>
      </c>
      <c r="AA432" s="839" t="s">
        <v>600</v>
      </c>
      <c r="AB432" s="883">
        <v>26638.5</v>
      </c>
      <c r="AC432" s="841">
        <v>46508</v>
      </c>
      <c r="AD432" s="842" t="s">
        <v>777</v>
      </c>
      <c r="AE432" s="843" t="str">
        <f ca="1">IF(OR(Z432="",NOT(ISNUMBER(Z432))),"",LOOKUP(Z432,{0,16,21,26,31,36,41,46,51,56,60,66},{"[0-15]","[16-20]","[21-25]","[26-30]","[31-35]","[36-40]","[41-45]","[46-50]","[51-55]","[56-59]","[60-65]","[66-99]"}))</f>
        <v>[51-55]</v>
      </c>
      <c r="AF432" s="839" t="str">
        <f t="shared" si="19"/>
        <v>3+ years</v>
      </c>
      <c r="AG432" s="839" t="str">
        <f t="shared" ca="1" si="20"/>
        <v>Over 90 Days</v>
      </c>
    </row>
    <row r="433" spans="1:33" ht="16.5" thickTop="1" thickBot="1" x14ac:dyDescent="0.3">
      <c r="A433" s="839">
        <v>14</v>
      </c>
      <c r="B433" s="830" t="s">
        <v>541</v>
      </c>
      <c r="C433" s="839" t="s">
        <v>350</v>
      </c>
      <c r="D433" s="880"/>
      <c r="E433" s="887">
        <f>VLOOKUP(B433,[1]TQT_MASTER!B:O,13,0)</f>
        <v>44809</v>
      </c>
      <c r="F433" s="834" t="str">
        <f>VLOOKUP(B433,[1]TQT_MASTER!B:O,4,0)</f>
        <v>Associate, Graphic Design</v>
      </c>
      <c r="G433" s="834" t="str">
        <f>VLOOKUP(B433,[1]TQT_MASTER!B:O,3,0)</f>
        <v>Associate</v>
      </c>
      <c r="H433" s="834" t="e">
        <f>VLOOKUP(B433,[1]TQT_MASTER!B:O,6,0)</f>
        <v>#REF!</v>
      </c>
      <c r="I433" s="834" t="str">
        <f>VLOOKUP(B433,[1]TQT_MASTER!B:O,5,0)</f>
        <v>Hessa Alemadi</v>
      </c>
      <c r="J433" s="834" t="str">
        <f>VLOOKUP(B433,[1]TQT_MASTER!B:O,7,0)</f>
        <v>TQT - External Communications</v>
      </c>
      <c r="K433" s="834" t="str">
        <f>VLOOKUP(B433,[1]TQT_MASTER!B:O,8,0)</f>
        <v>TQT - Chief Corporate Services Office</v>
      </c>
      <c r="L433" s="834" t="str">
        <f>VLOOKUP(B433,[1]TQT_MASTER!B:O,9,0)</f>
        <v>Human Resources - HRD</v>
      </c>
      <c r="M433" s="834" t="str">
        <f>VLOOKUP(B433,[1]TQT_MASTER!B:O,10,0)</f>
        <v>TRANSCO - External Communications - HRD</v>
      </c>
      <c r="N433" s="835">
        <f>VLOOKUP(B433,[1]TQT_MASTER!B:O,11,0)</f>
        <v>32200</v>
      </c>
      <c r="O433" s="833">
        <f>VLOOKUP(B433,[1]TQT_MASTER!B:O,14,0)</f>
        <v>46269</v>
      </c>
      <c r="P433" s="842" t="s">
        <v>611</v>
      </c>
      <c r="Q433" s="834" t="s">
        <v>846</v>
      </c>
      <c r="R433" s="842" t="s">
        <v>612</v>
      </c>
      <c r="S433" s="842"/>
      <c r="T433" s="839" t="s">
        <v>304</v>
      </c>
      <c r="U433" s="842" t="s">
        <v>333</v>
      </c>
      <c r="V433" s="836">
        <v>44809</v>
      </c>
      <c r="W433" s="836">
        <v>45170</v>
      </c>
      <c r="X433" s="836">
        <v>46265</v>
      </c>
      <c r="Y433" s="882">
        <v>3.0027397260273974</v>
      </c>
      <c r="Z433" s="838">
        <f t="shared" ca="1" si="18"/>
        <v>38</v>
      </c>
      <c r="AA433" s="839" t="s">
        <v>600</v>
      </c>
      <c r="AB433" s="883">
        <v>26638.5</v>
      </c>
      <c r="AC433" s="841">
        <v>46508</v>
      </c>
      <c r="AD433" s="842" t="s">
        <v>777</v>
      </c>
      <c r="AE433" s="843" t="str">
        <f ca="1">IF(OR(Z433="",NOT(ISNUMBER(Z433))),"",LOOKUP(Z433,{0,16,21,26,31,36,41,46,51,56,60,66},{"[0-15]","[16-20]","[21-25]","[26-30]","[31-35]","[36-40]","[41-45]","[46-50]","[51-55]","[56-59]","[60-65]","[66-99]"}))</f>
        <v>[36-40]</v>
      </c>
      <c r="AF433" s="839" t="str">
        <f t="shared" si="19"/>
        <v>3+ years</v>
      </c>
      <c r="AG433" s="839" t="str">
        <f t="shared" ca="1" si="20"/>
        <v>Expired</v>
      </c>
    </row>
    <row r="434" spans="1:33" ht="16.5" thickTop="1" thickBot="1" x14ac:dyDescent="0.3">
      <c r="A434" s="839">
        <v>15</v>
      </c>
      <c r="B434" s="830" t="s">
        <v>533</v>
      </c>
      <c r="C434" s="839" t="s">
        <v>353</v>
      </c>
      <c r="D434" s="880"/>
      <c r="E434" s="887">
        <f>VLOOKUP(B434,[1]TQT_MASTER!B:O,13,0)</f>
        <v>44830</v>
      </c>
      <c r="F434" s="834" t="str">
        <f>VLOOKUP(B434,[1]TQT_MASTER!B:O,4,0)</f>
        <v>Associate, General Ledger Accounting</v>
      </c>
      <c r="G434" s="834" t="str">
        <f>VLOOKUP(B434,[1]TQT_MASTER!B:O,3,0)</f>
        <v>Associate</v>
      </c>
      <c r="H434" s="834">
        <f>VLOOKUP(B434,[1]TQT_MASTER!B:O,6,0)</f>
        <v>12959</v>
      </c>
      <c r="I434" s="834" t="str">
        <f>VLOOKUP(B434,[1]TQT_MASTER!B:O,5,0)</f>
        <v>Jasmine Kooner</v>
      </c>
      <c r="J434" s="834" t="str">
        <f>VLOOKUP(B434,[1]TQT_MASTER!B:O,7,0)</f>
        <v>TQT - Financial Control</v>
      </c>
      <c r="K434" s="834" t="str">
        <f>VLOOKUP(B434,[1]TQT_MASTER!B:O,8,0)</f>
        <v>TQT - Chief Financial Office</v>
      </c>
      <c r="L434" s="834" t="str">
        <f>VLOOKUP(B434,[1]TQT_MASTER!B:O,9,0)</f>
        <v>Finance - FIN</v>
      </c>
      <c r="M434" s="834" t="str">
        <f>VLOOKUP(B434,[1]TQT_MASTER!B:O,10,0)</f>
        <v>TRANSCO - Financial Controlling - FIN</v>
      </c>
      <c r="N434" s="835">
        <f>VLOOKUP(B434,[1]TQT_MASTER!B:O,11,0)</f>
        <v>31575</v>
      </c>
      <c r="O434" s="833">
        <f>VLOOKUP(B434,[1]TQT_MASTER!B:O,14,0)</f>
        <v>46471</v>
      </c>
      <c r="P434" s="842" t="s">
        <v>620</v>
      </c>
      <c r="Q434" s="834" t="s">
        <v>846</v>
      </c>
      <c r="R434" s="842"/>
      <c r="S434" s="842"/>
      <c r="T434" s="839" t="s">
        <v>304</v>
      </c>
      <c r="U434" s="842" t="s">
        <v>356</v>
      </c>
      <c r="V434" s="836">
        <v>44831</v>
      </c>
      <c r="W434" s="836">
        <v>45170</v>
      </c>
      <c r="X434" s="836">
        <v>46265</v>
      </c>
      <c r="Y434" s="882">
        <v>3.0027397260273974</v>
      </c>
      <c r="Z434" s="838">
        <f t="shared" ca="1" si="18"/>
        <v>40</v>
      </c>
      <c r="AA434" s="839" t="s">
        <v>600</v>
      </c>
      <c r="AB434" s="883">
        <v>26638.5</v>
      </c>
      <c r="AC434" s="841">
        <v>46508</v>
      </c>
      <c r="AD434" s="842" t="s">
        <v>777</v>
      </c>
      <c r="AE434" s="843" t="str">
        <f ca="1">IF(OR(Z434="",NOT(ISNUMBER(Z434))),"",LOOKUP(Z434,{0,16,21,26,31,36,41,46,51,56,60,66},{"[0-15]","[16-20]","[21-25]","[26-30]","[31-35]","[36-40]","[41-45]","[46-50]","[51-55]","[56-59]","[60-65]","[66-99]"}))</f>
        <v>[36-40]</v>
      </c>
      <c r="AF434" s="839" t="str">
        <f t="shared" si="19"/>
        <v>3+ years</v>
      </c>
      <c r="AG434" s="839" t="str">
        <f t="shared" ca="1" si="20"/>
        <v>Over 90 Days</v>
      </c>
    </row>
    <row r="435" spans="1:33" ht="16.5" thickTop="1" thickBot="1" x14ac:dyDescent="0.3">
      <c r="A435" s="839">
        <v>16</v>
      </c>
      <c r="B435" s="830" t="s">
        <v>532</v>
      </c>
      <c r="C435" s="839" t="s">
        <v>357</v>
      </c>
      <c r="D435" s="880"/>
      <c r="E435" s="887">
        <f>VLOOKUP(B435,[1]TQT_MASTER!B:O,13,0)</f>
        <v>44970</v>
      </c>
      <c r="F435" s="834" t="str">
        <f>VLOOKUP(B435,[1]TQT_MASTER!B:O,4,0)</f>
        <v>Associate, Talent Acquisition</v>
      </c>
      <c r="G435" s="834" t="str">
        <f>VLOOKUP(B435,[1]TQT_MASTER!B:O,3,0)</f>
        <v>Associate</v>
      </c>
      <c r="H435" s="834">
        <f>VLOOKUP(B435,[1]TQT_MASTER!B:O,6,0)</f>
        <v>15131</v>
      </c>
      <c r="I435" s="834" t="str">
        <f>VLOOKUP(B435,[1]TQT_MASTER!B:O,5,0)</f>
        <v>Abdulrahman Mohammed R AlMane</v>
      </c>
      <c r="J435" s="834" t="str">
        <f>VLOOKUP(B435,[1]TQT_MASTER!B:O,7,0)</f>
        <v>TQT - HR Operations</v>
      </c>
      <c r="K435" s="834" t="str">
        <f>VLOOKUP(B435,[1]TQT_MASTER!B:O,8,0)</f>
        <v>TQT - Chief Corporate Services Office</v>
      </c>
      <c r="L435" s="834" t="str">
        <f>VLOOKUP(B435,[1]TQT_MASTER!B:O,9,0)</f>
        <v>Human Resources - HRD</v>
      </c>
      <c r="M435" s="834" t="str">
        <f>VLOOKUP(B435,[1]TQT_MASTER!B:O,10,0)</f>
        <v>TRANSCO - Talent Acquisition - HRD</v>
      </c>
      <c r="N435" s="835">
        <f>VLOOKUP(B435,[1]TQT_MASTER!B:O,11,0)</f>
        <v>31644</v>
      </c>
      <c r="O435" s="833">
        <f>VLOOKUP(B435,[1]TQT_MASTER!B:O,14,0)</f>
        <v>46429</v>
      </c>
      <c r="P435" s="842" t="s">
        <v>620</v>
      </c>
      <c r="Q435" s="834" t="s">
        <v>846</v>
      </c>
      <c r="R435" s="842"/>
      <c r="S435" s="842"/>
      <c r="T435" s="839" t="s">
        <v>304</v>
      </c>
      <c r="U435" s="842" t="s">
        <v>333</v>
      </c>
      <c r="V435" s="836">
        <v>44970</v>
      </c>
      <c r="W435" s="836">
        <v>45170</v>
      </c>
      <c r="X435" s="836">
        <v>46265</v>
      </c>
      <c r="Y435" s="882">
        <v>3.0027397260273974</v>
      </c>
      <c r="Z435" s="838">
        <f t="shared" ca="1" si="18"/>
        <v>40</v>
      </c>
      <c r="AA435" s="839" t="s">
        <v>600</v>
      </c>
      <c r="AB435" s="883">
        <v>21388.5</v>
      </c>
      <c r="AC435" s="841">
        <v>46508</v>
      </c>
      <c r="AD435" s="842" t="s">
        <v>777</v>
      </c>
      <c r="AE435" s="843" t="str">
        <f ca="1">IF(OR(Z435="",NOT(ISNUMBER(Z435))),"",LOOKUP(Z435,{0,16,21,26,31,36,41,46,51,56,60,66},{"[0-15]","[16-20]","[21-25]","[26-30]","[31-35]","[36-40]","[41-45]","[46-50]","[51-55]","[56-59]","[60-65]","[66-99]"}))</f>
        <v>[36-40]</v>
      </c>
      <c r="AF435" s="839" t="str">
        <f t="shared" si="19"/>
        <v>3+ years</v>
      </c>
      <c r="AG435" s="839" t="str">
        <f t="shared" ca="1" si="20"/>
        <v>Over 90 Days</v>
      </c>
    </row>
    <row r="436" spans="1:33" ht="16.5" thickTop="1" thickBot="1" x14ac:dyDescent="0.3">
      <c r="A436" s="839">
        <v>17</v>
      </c>
      <c r="B436" s="830" t="s">
        <v>540</v>
      </c>
      <c r="C436" s="839" t="s">
        <v>360</v>
      </c>
      <c r="D436" s="880"/>
      <c r="E436" s="887">
        <f>VLOOKUP(B436,[1]TQT_MASTER!B:O,13,0)</f>
        <v>45152</v>
      </c>
      <c r="F436" s="834" t="str">
        <f>VLOOKUP(B436,[1]TQT_MASTER!B:O,4,0)</f>
        <v>Executive Assistant, Corporate Services Office</v>
      </c>
      <c r="G436" s="834" t="str">
        <f>VLOOKUP(B436,[1]TQT_MASTER!B:O,3,0)</f>
        <v>Assistant</v>
      </c>
      <c r="H436" s="834">
        <f>VLOOKUP(B436,[1]TQT_MASTER!B:O,6,0)</f>
        <v>12780</v>
      </c>
      <c r="I436" s="834" t="str">
        <f>VLOOKUP(B436,[1]TQT_MASTER!B:O,5,0)</f>
        <v>Bader Ahmed Mohamed Saqer Al Hammadi</v>
      </c>
      <c r="J436" s="834" t="str">
        <f>VLOOKUP(B436,[1]TQT_MASTER!B:O,7,0)</f>
        <v>TQT - Chief Corporate Services Office</v>
      </c>
      <c r="K436" s="834" t="str">
        <f>VLOOKUP(B436,[1]TQT_MASTER!B:O,8,0)</f>
        <v>TQT - Chief Corporate Services Office</v>
      </c>
      <c r="L436" s="834" t="str">
        <f>VLOOKUP(B436,[1]TQT_MASTER!B:O,9,0)</f>
        <v>Human Resources - HRD</v>
      </c>
      <c r="M436" s="834" t="str">
        <f>VLOOKUP(B436,[1]TQT_MASTER!B:O,10,0)</f>
        <v>TRANSCO - Human Resources - HRD</v>
      </c>
      <c r="N436" s="835">
        <f>VLOOKUP(B436,[1]TQT_MASTER!B:O,11,0)</f>
        <v>29611</v>
      </c>
      <c r="O436" s="833">
        <f>VLOOKUP(B436,[1]TQT_MASTER!B:O,14,0)</f>
        <v>46248</v>
      </c>
      <c r="P436" s="842" t="s">
        <v>620</v>
      </c>
      <c r="Q436" s="834" t="s">
        <v>846</v>
      </c>
      <c r="R436" s="842"/>
      <c r="S436" s="842"/>
      <c r="T436" s="839" t="s">
        <v>304</v>
      </c>
      <c r="U436" s="842" t="s">
        <v>305</v>
      </c>
      <c r="V436" s="836">
        <v>45152</v>
      </c>
      <c r="W436" s="836">
        <v>45170</v>
      </c>
      <c r="X436" s="836">
        <v>46265</v>
      </c>
      <c r="Y436" s="882">
        <v>3.0027397260273974</v>
      </c>
      <c r="Z436" s="838">
        <f t="shared" ca="1" si="18"/>
        <v>45</v>
      </c>
      <c r="AA436" s="839" t="s">
        <v>600</v>
      </c>
      <c r="AB436" s="883">
        <v>29138.5</v>
      </c>
      <c r="AC436" s="841">
        <v>46508</v>
      </c>
      <c r="AD436" s="842" t="s">
        <v>777</v>
      </c>
      <c r="AE436" s="843" t="str">
        <f ca="1">IF(OR(Z436="",NOT(ISNUMBER(Z436))),"",LOOKUP(Z436,{0,16,21,26,31,36,41,46,51,56,60,66},{"[0-15]","[16-20]","[21-25]","[26-30]","[31-35]","[36-40]","[41-45]","[46-50]","[51-55]","[56-59]","[60-65]","[66-99]"}))</f>
        <v>[41-45]</v>
      </c>
      <c r="AF436" s="839" t="str">
        <f t="shared" si="19"/>
        <v>3+ years</v>
      </c>
      <c r="AG436" s="839" t="str">
        <f t="shared" ca="1" si="20"/>
        <v>Expired</v>
      </c>
    </row>
    <row r="437" spans="1:33" ht="16.5" thickTop="1" thickBot="1" x14ac:dyDescent="0.3">
      <c r="A437" s="839">
        <v>18</v>
      </c>
      <c r="B437" s="830" t="s">
        <v>543</v>
      </c>
      <c r="C437" s="839" t="s">
        <v>363</v>
      </c>
      <c r="D437" s="880"/>
      <c r="E437" s="887">
        <f>VLOOKUP(B437,[1]TQT_MASTER!B:O,13,0)</f>
        <v>45236</v>
      </c>
      <c r="F437" s="834" t="str">
        <f>VLOOKUP(B437,[1]TQT_MASTER!B:O,4,0)</f>
        <v>Associate, Talent Acquisition</v>
      </c>
      <c r="G437" s="834" t="str">
        <f>VLOOKUP(B437,[1]TQT_MASTER!B:O,3,0)</f>
        <v>Associate</v>
      </c>
      <c r="H437" s="834">
        <f>VLOOKUP(B437,[1]TQT_MASTER!B:O,6,0)</f>
        <v>15131</v>
      </c>
      <c r="I437" s="834" t="str">
        <f>VLOOKUP(B437,[1]TQT_MASTER!B:O,5,0)</f>
        <v>Abdulrahman Mohammed R AlMane</v>
      </c>
      <c r="J437" s="834" t="str">
        <f>VLOOKUP(B437,[1]TQT_MASTER!B:O,7,0)</f>
        <v>TQT - HR Operations</v>
      </c>
      <c r="K437" s="834" t="str">
        <f>VLOOKUP(B437,[1]TQT_MASTER!B:O,8,0)</f>
        <v>TQT - Chief Corporate Services Office</v>
      </c>
      <c r="L437" s="834" t="str">
        <f>VLOOKUP(B437,[1]TQT_MASTER!B:O,9,0)</f>
        <v>Human Resources - HRD</v>
      </c>
      <c r="M437" s="834" t="str">
        <f>VLOOKUP(B437,[1]TQT_MASTER!B:O,10,0)</f>
        <v>TRANSCO - Talent Acquisition - HRD</v>
      </c>
      <c r="N437" s="835">
        <f>VLOOKUP(B437,[1]TQT_MASTER!B:O,11,0)</f>
        <v>32450</v>
      </c>
      <c r="O437" s="833">
        <f>VLOOKUP(B437,[1]TQT_MASTER!B:O,14,0)</f>
        <v>46331</v>
      </c>
      <c r="P437" s="842" t="s">
        <v>611</v>
      </c>
      <c r="Q437" s="834" t="s">
        <v>846</v>
      </c>
      <c r="R437" s="842" t="s">
        <v>612</v>
      </c>
      <c r="S437" s="842" t="s">
        <v>616</v>
      </c>
      <c r="T437" s="839" t="s">
        <v>304</v>
      </c>
      <c r="U437" s="842" t="s">
        <v>333</v>
      </c>
      <c r="V437" s="836">
        <v>45236</v>
      </c>
      <c r="W437" s="836">
        <v>45236</v>
      </c>
      <c r="X437" s="836">
        <v>46265</v>
      </c>
      <c r="Y437" s="882">
        <v>2.8219178082191783</v>
      </c>
      <c r="Z437" s="838">
        <f t="shared" ca="1" si="18"/>
        <v>37</v>
      </c>
      <c r="AA437" s="839" t="s">
        <v>600</v>
      </c>
      <c r="AB437" s="883">
        <v>25063.5</v>
      </c>
      <c r="AC437" s="841">
        <v>46508</v>
      </c>
      <c r="AD437" s="842" t="s">
        <v>777</v>
      </c>
      <c r="AE437" s="843" t="str">
        <f ca="1">IF(OR(Z437="",NOT(ISNUMBER(Z437))),"",LOOKUP(Z437,{0,16,21,26,31,36,41,46,51,56,60,66},{"[0-15]","[16-20]","[21-25]","[26-30]","[31-35]","[36-40]","[41-45]","[46-50]","[51-55]","[56-59]","[60-65]","[66-99]"}))</f>
        <v>[36-40]</v>
      </c>
      <c r="AF437" s="839" t="str">
        <f t="shared" si="19"/>
        <v>2-3 years</v>
      </c>
      <c r="AG437" s="839" t="str">
        <f t="shared" ca="1" si="20"/>
        <v>Within 60 Days</v>
      </c>
    </row>
    <row r="438" spans="1:33" ht="16.5" thickTop="1" thickBot="1" x14ac:dyDescent="0.3">
      <c r="A438" s="839">
        <v>19</v>
      </c>
      <c r="B438" s="830" t="s">
        <v>534</v>
      </c>
      <c r="C438" s="839" t="s">
        <v>365</v>
      </c>
      <c r="D438" s="880"/>
      <c r="E438" s="887">
        <f>VLOOKUP(B438,[1]TQT_MASTER!B:O,13,0)</f>
        <v>45411</v>
      </c>
      <c r="F438" s="834" t="str">
        <f>VLOOKUP(B438,[1]TQT_MASTER!B:O,4,0)</f>
        <v>Lead, Projects</v>
      </c>
      <c r="G438" s="834" t="str">
        <f>VLOOKUP(B438,[1]TQT_MASTER!B:O,3,0)</f>
        <v>Lead</v>
      </c>
      <c r="H438" s="834">
        <f>VLOOKUP(B438,[1]TQT_MASTER!B:O,6,0)</f>
        <v>11743</v>
      </c>
      <c r="I438" s="834" t="str">
        <f>VLOOKUP(B438,[1]TQT_MASTER!B:O,5,0)</f>
        <v>MARYAM ABDULLAH EBRAHIM ALGAZ ALALI</v>
      </c>
      <c r="J438" s="834" t="str">
        <f>VLOOKUP(B438,[1]TQT_MASTER!B:O,7,0)</f>
        <v>TQT - Asset Management</v>
      </c>
      <c r="K438" s="834" t="str">
        <f>VLOOKUP(B438,[1]TQT_MASTER!B:O,8,0)</f>
        <v>TQT - Chief Operating Office</v>
      </c>
      <c r="L438" s="834" t="str">
        <f>VLOOKUP(B438,[1]TQT_MASTER!B:O,9,0)</f>
        <v>Asset Management - COO</v>
      </c>
      <c r="M438" s="834" t="str">
        <f>VLOOKUP(B438,[1]TQT_MASTER!B:O,10,0)</f>
        <v>TRANSCO - Asset Management Services - COO</v>
      </c>
      <c r="N438" s="835">
        <f>VLOOKUP(B438,[1]TQT_MASTER!B:O,11,0)</f>
        <v>24421</v>
      </c>
      <c r="O438" s="833">
        <f>VLOOKUP(B438,[1]TQT_MASTER!B:O,14,0)</f>
        <v>46323</v>
      </c>
      <c r="P438" s="842" t="s">
        <v>611</v>
      </c>
      <c r="Q438" s="834" t="s">
        <v>846</v>
      </c>
      <c r="R438" s="842" t="s">
        <v>612</v>
      </c>
      <c r="S438" s="842"/>
      <c r="T438" s="839" t="s">
        <v>304</v>
      </c>
      <c r="U438" s="842" t="s">
        <v>368</v>
      </c>
      <c r="V438" s="836">
        <v>45411</v>
      </c>
      <c r="W438" s="836">
        <v>45411</v>
      </c>
      <c r="X438" s="836">
        <v>46265</v>
      </c>
      <c r="Y438" s="882">
        <v>2.3424657534246576</v>
      </c>
      <c r="Z438" s="838">
        <f t="shared" ca="1" si="18"/>
        <v>59</v>
      </c>
      <c r="AA438" s="839" t="s">
        <v>600</v>
      </c>
      <c r="AB438" s="883">
        <v>68638.5</v>
      </c>
      <c r="AC438" s="841">
        <v>46508</v>
      </c>
      <c r="AD438" s="842" t="s">
        <v>777</v>
      </c>
      <c r="AE438" s="843" t="str">
        <f ca="1">IF(OR(Z438="",NOT(ISNUMBER(Z438))),"",LOOKUP(Z438,{0,16,21,26,31,36,41,46,51,56,60,66},{"[0-15]","[16-20]","[21-25]","[26-30]","[31-35]","[36-40]","[41-45]","[46-50]","[51-55]","[56-59]","[60-65]","[66-99]"}))</f>
        <v>[56-59]</v>
      </c>
      <c r="AF438" s="839" t="str">
        <f t="shared" si="19"/>
        <v>2-3 years</v>
      </c>
      <c r="AG438" s="839" t="str">
        <f t="shared" ca="1" si="20"/>
        <v>Within 60 Days</v>
      </c>
    </row>
    <row r="439" spans="1:33" ht="16.5" thickTop="1" thickBot="1" x14ac:dyDescent="0.3">
      <c r="A439" s="839">
        <v>20</v>
      </c>
      <c r="B439" s="830" t="s">
        <v>535</v>
      </c>
      <c r="C439" s="839" t="s">
        <v>369</v>
      </c>
      <c r="D439" s="880"/>
      <c r="E439" s="887">
        <f>VLOOKUP(B439,[1]TQT_MASTER!B:O,13,0)</f>
        <v>45446</v>
      </c>
      <c r="F439" s="834" t="str">
        <f>VLOOKUP(B439,[1]TQT_MASTER!B:O,4,0)</f>
        <v>Business Partner, Talent Acquisition</v>
      </c>
      <c r="G439" s="834" t="str">
        <f>VLOOKUP(B439,[1]TQT_MASTER!B:O,3,0)</f>
        <v>Business Partner</v>
      </c>
      <c r="H439" s="834">
        <f>VLOOKUP(B439,[1]TQT_MASTER!B:O,6,0)</f>
        <v>15131</v>
      </c>
      <c r="I439" s="834" t="str">
        <f>VLOOKUP(B439,[1]TQT_MASTER!B:O,5,0)</f>
        <v>Abdulrahman Mohammed R AlMane</v>
      </c>
      <c r="J439" s="834" t="str">
        <f>VLOOKUP(B439,[1]TQT_MASTER!B:O,7,0)</f>
        <v>TQT - HR Operations</v>
      </c>
      <c r="K439" s="834" t="str">
        <f>VLOOKUP(B439,[1]TQT_MASTER!B:O,8,0)</f>
        <v>TQT - Chief Corporate Services Office</v>
      </c>
      <c r="L439" s="834" t="str">
        <f>VLOOKUP(B439,[1]TQT_MASTER!B:O,9,0)</f>
        <v>Human Resources - HRD</v>
      </c>
      <c r="M439" s="834" t="str">
        <f>VLOOKUP(B439,[1]TQT_MASTER!B:O,10,0)</f>
        <v>TRANSCO - Talent Acquisition - HRD</v>
      </c>
      <c r="N439" s="835">
        <f>VLOOKUP(B439,[1]TQT_MASTER!B:O,11,0)</f>
        <v>32081</v>
      </c>
      <c r="O439" s="833">
        <f>VLOOKUP(B439,[1]TQT_MASTER!B:O,14,0)</f>
        <v>46549</v>
      </c>
      <c r="P439" s="842" t="s">
        <v>611</v>
      </c>
      <c r="Q439" s="834" t="s">
        <v>846</v>
      </c>
      <c r="R439" s="842"/>
      <c r="S439" s="842" t="s">
        <v>621</v>
      </c>
      <c r="T439" s="839" t="s">
        <v>304</v>
      </c>
      <c r="U439" s="842" t="s">
        <v>333</v>
      </c>
      <c r="V439" s="836">
        <v>45454</v>
      </c>
      <c r="W439" s="836">
        <v>45454</v>
      </c>
      <c r="X439" s="836">
        <v>46265</v>
      </c>
      <c r="Y439" s="882">
        <v>2.2246575342465755</v>
      </c>
      <c r="Z439" s="838">
        <f t="shared" ca="1" si="18"/>
        <v>38</v>
      </c>
      <c r="AA439" s="839" t="s">
        <v>600</v>
      </c>
      <c r="AB439" s="883">
        <v>35038.5</v>
      </c>
      <c r="AC439" s="841">
        <v>46508</v>
      </c>
      <c r="AD439" s="842" t="s">
        <v>777</v>
      </c>
      <c r="AE439" s="843" t="str">
        <f ca="1">IF(OR(Z439="",NOT(ISNUMBER(Z439))),"",LOOKUP(Z439,{0,16,21,26,31,36,41,46,51,56,60,66},{"[0-15]","[16-20]","[21-25]","[26-30]","[31-35]","[36-40]","[41-45]","[46-50]","[51-55]","[56-59]","[60-65]","[66-99]"}))</f>
        <v>[36-40]</v>
      </c>
      <c r="AF439" s="839" t="str">
        <f t="shared" si="19"/>
        <v>2-3 years</v>
      </c>
      <c r="AG439" s="839" t="str">
        <f t="shared" ca="1" si="20"/>
        <v>Over 90 Days</v>
      </c>
    </row>
    <row r="440" spans="1:33" ht="16.5" thickTop="1" thickBot="1" x14ac:dyDescent="0.3">
      <c r="A440" s="839">
        <v>21</v>
      </c>
      <c r="B440" s="830" t="s">
        <v>542</v>
      </c>
      <c r="C440" s="839" t="s">
        <v>372</v>
      </c>
      <c r="D440" s="880"/>
      <c r="E440" s="887">
        <f>VLOOKUP(B440,[1]TQT_MASTER!B:O,13,0)</f>
        <v>45600</v>
      </c>
      <c r="F440" s="834" t="str">
        <f>VLOOKUP(B440,[1]TQT_MASTER!B:O,4,0)</f>
        <v>Lead, Procurement</v>
      </c>
      <c r="G440" s="834" t="str">
        <f>VLOOKUP(B440,[1]TQT_MASTER!B:O,3,0)</f>
        <v>Lead</v>
      </c>
      <c r="H440" s="834">
        <f>VLOOKUP(B440,[1]TQT_MASTER!B:O,6,0)</f>
        <v>12623</v>
      </c>
      <c r="I440" s="834" t="str">
        <f>VLOOKUP(B440,[1]TQT_MASTER!B:O,5,0)</f>
        <v>Alia Al Kaabi</v>
      </c>
      <c r="J440" s="834" t="str">
        <f>VLOOKUP(B440,[1]TQT_MASTER!B:O,7,0)</f>
        <v>TQT - Supply Chain</v>
      </c>
      <c r="K440" s="834" t="str">
        <f>VLOOKUP(B440,[1]TQT_MASTER!B:O,8,0)</f>
        <v>TQT - Chief Financial Office</v>
      </c>
      <c r="L440" s="834" t="str">
        <f>VLOOKUP(B440,[1]TQT_MASTER!B:O,9,0)</f>
        <v>Supply Chain - PSS</v>
      </c>
      <c r="M440" s="834" t="e">
        <f>VLOOKUP(B440,[1]TQT_MASTER!B:O,10,0)</f>
        <v>#REF!</v>
      </c>
      <c r="N440" s="835">
        <f>VLOOKUP(B440,[1]TQT_MASTER!B:O,11,0)</f>
        <v>22302</v>
      </c>
      <c r="O440" s="833">
        <f>VLOOKUP(B440,[1]TQT_MASTER!B:O,14,0)</f>
        <v>46329</v>
      </c>
      <c r="P440" s="842" t="s">
        <v>620</v>
      </c>
      <c r="Q440" s="834" t="s">
        <v>846</v>
      </c>
      <c r="R440" s="842"/>
      <c r="S440" s="842"/>
      <c r="T440" s="839" t="s">
        <v>304</v>
      </c>
      <c r="U440" s="842" t="s">
        <v>333</v>
      </c>
      <c r="V440" s="836">
        <v>45600</v>
      </c>
      <c r="W440" s="836">
        <v>45600</v>
      </c>
      <c r="X440" s="836">
        <v>46265</v>
      </c>
      <c r="Y440" s="882">
        <v>1.8246575342465754</v>
      </c>
      <c r="Z440" s="838">
        <f t="shared" ca="1" si="18"/>
        <v>65</v>
      </c>
      <c r="AA440" s="839" t="s">
        <v>600</v>
      </c>
      <c r="AB440" s="883">
        <v>44488.5</v>
      </c>
      <c r="AC440" s="841">
        <v>46508</v>
      </c>
      <c r="AD440" s="842" t="s">
        <v>777</v>
      </c>
      <c r="AE440" s="843" t="str">
        <f ca="1">IF(OR(Z440="",NOT(ISNUMBER(Z440))),"",LOOKUP(Z440,{0,16,21,26,31,36,41,46,51,56,60,66},{"[0-15]","[16-20]","[21-25]","[26-30]","[31-35]","[36-40]","[41-45]","[46-50]","[51-55]","[56-59]","[60-65]","[66-99]"}))</f>
        <v>[60-65]</v>
      </c>
      <c r="AF440" s="839" t="str">
        <f t="shared" si="19"/>
        <v>1-2 years</v>
      </c>
      <c r="AG440" s="839" t="str">
        <f t="shared" ca="1" si="20"/>
        <v>Within 60 Days</v>
      </c>
    </row>
    <row r="441" spans="1:33" ht="16.5" thickTop="1" thickBot="1" x14ac:dyDescent="0.3">
      <c r="A441" s="839">
        <v>22</v>
      </c>
      <c r="B441" s="830">
        <v>200088</v>
      </c>
      <c r="C441" s="839" t="s">
        <v>378</v>
      </c>
      <c r="D441" s="880"/>
      <c r="E441" s="887">
        <f>VLOOKUP(B441,[1]TQT_MASTER!B:O,13,0)</f>
        <v>45677</v>
      </c>
      <c r="F441" s="834" t="str">
        <f>VLOOKUP(B441,[1]TQT_MASTER!B:O,4,0)</f>
        <v>Advisor, Water Asset</v>
      </c>
      <c r="G441" s="834" t="str">
        <f>VLOOKUP(B441,[1]TQT_MASTER!B:O,3,0)</f>
        <v>Advisor</v>
      </c>
      <c r="H441" s="834">
        <f>VLOOKUP(B441,[1]TQT_MASTER!B:O,6,0)</f>
        <v>12013</v>
      </c>
      <c r="I441" s="834" t="str">
        <f>VLOOKUP(B441,[1]TQT_MASTER!B:O,5,0)</f>
        <v>ABDULLA MOHAMMED AL NUAIMI</v>
      </c>
      <c r="J441" s="834" t="str">
        <f>VLOOKUP(B441,[1]TQT_MASTER!B:O,7,0)</f>
        <v>TQT - Asset Management</v>
      </c>
      <c r="K441" s="834" t="str">
        <f>VLOOKUP(B441,[1]TQT_MASTER!B:O,8,0)</f>
        <v>TQT - Chief Operating Office</v>
      </c>
      <c r="L441" s="834" t="str">
        <f>VLOOKUP(B441,[1]TQT_MASTER!B:O,9,0)</f>
        <v>Asset Management - COO</v>
      </c>
      <c r="M441" s="834" t="str">
        <f>VLOOKUP(B441,[1]TQT_MASTER!B:O,10,0)</f>
        <v>TRANSCO - Water Assets</v>
      </c>
      <c r="N441" s="835">
        <f>VLOOKUP(B441,[1]TQT_MASTER!B:O,11,0)</f>
        <v>22282</v>
      </c>
      <c r="O441" s="833">
        <f>VLOOKUP(B441,[1]TQT_MASTER!B:O,14,0)</f>
        <v>46405</v>
      </c>
      <c r="P441" s="842" t="s">
        <v>611</v>
      </c>
      <c r="Q441" s="834" t="s">
        <v>846</v>
      </c>
      <c r="R441" s="842" t="s">
        <v>612</v>
      </c>
      <c r="S441" s="842" t="s">
        <v>616</v>
      </c>
      <c r="T441" s="839" t="s">
        <v>304</v>
      </c>
      <c r="U441" s="842" t="s">
        <v>309</v>
      </c>
      <c r="V441" s="836">
        <v>45677</v>
      </c>
      <c r="W441" s="836">
        <v>45677</v>
      </c>
      <c r="X441" s="836">
        <v>46265</v>
      </c>
      <c r="Y441" s="882">
        <v>1.6136986301369862</v>
      </c>
      <c r="Z441" s="838">
        <f t="shared" ca="1" si="18"/>
        <v>65</v>
      </c>
      <c r="AA441" s="839" t="s">
        <v>600</v>
      </c>
      <c r="AB441" s="883">
        <v>52888.5</v>
      </c>
      <c r="AC441" s="841">
        <v>46508</v>
      </c>
      <c r="AD441" s="842" t="s">
        <v>777</v>
      </c>
      <c r="AE441" s="843" t="str">
        <f ca="1">IF(OR(Z441="",NOT(ISNUMBER(Z441))),"",LOOKUP(Z441,{0,16,21,26,31,36,41,46,51,56,60,66},{"[0-15]","[16-20]","[21-25]","[26-30]","[31-35]","[36-40]","[41-45]","[46-50]","[51-55]","[56-59]","[60-65]","[66-99]"}))</f>
        <v>[60-65]</v>
      </c>
      <c r="AF441" s="839" t="str">
        <f t="shared" si="19"/>
        <v>1-2 years</v>
      </c>
      <c r="AG441" s="839" t="str">
        <f t="shared" ca="1" si="20"/>
        <v>Over 90 Days</v>
      </c>
    </row>
    <row r="442" spans="1:33" ht="16.5" thickTop="1" thickBot="1" x14ac:dyDescent="0.3">
      <c r="A442" s="839">
        <v>23</v>
      </c>
      <c r="B442" s="830">
        <v>200795</v>
      </c>
      <c r="C442" s="839" t="s">
        <v>382</v>
      </c>
      <c r="D442" s="880"/>
      <c r="E442" s="887">
        <f>VLOOKUP(B442,[1]TQT_MASTER!B:O,13,0)</f>
        <v>45831</v>
      </c>
      <c r="F442" s="834" t="str">
        <f>VLOOKUP(B442,[1]TQT_MASTER!B:O,4,0)</f>
        <v>Fusion EPM Support, Sr. Associate</v>
      </c>
      <c r="G442" s="834" t="str">
        <f>VLOOKUP(B442,[1]TQT_MASTER!B:O,3,0)</f>
        <v>Senior Associate</v>
      </c>
      <c r="H442" s="834">
        <f>VLOOKUP(B442,[1]TQT_MASTER!B:O,6,0)</f>
        <v>12775</v>
      </c>
      <c r="I442" s="834" t="str">
        <f>VLOOKUP(B442,[1]TQT_MASTER!B:O,5,0)</f>
        <v>Barend Pieter Van Der Walt</v>
      </c>
      <c r="J442" s="834" t="str">
        <f>VLOOKUP(B442,[1]TQT_MASTER!B:O,7,0)</f>
        <v>TQT - Business Planning</v>
      </c>
      <c r="K442" s="834" t="str">
        <f>VLOOKUP(B442,[1]TQT_MASTER!B:O,8,0)</f>
        <v>TQT - Chief Financial Office</v>
      </c>
      <c r="L442" s="834" t="str">
        <f>VLOOKUP(B442,[1]TQT_MASTER!B:O,9,0)</f>
        <v>Finance - FIN</v>
      </c>
      <c r="M442" s="834" t="str">
        <f>VLOOKUP(B442,[1]TQT_MASTER!B:O,10,0)</f>
        <v>TRANSCO - Business Planning - FIN</v>
      </c>
      <c r="N442" s="835">
        <f>VLOOKUP(B442,[1]TQT_MASTER!B:O,11,0)</f>
        <v>31222</v>
      </c>
      <c r="O442" s="833">
        <f>VLOOKUP(B442,[1]TQT_MASTER!B:O,14,0)</f>
        <v>46555</v>
      </c>
      <c r="P442" s="842" t="s">
        <v>611</v>
      </c>
      <c r="Q442" s="834" t="s">
        <v>846</v>
      </c>
      <c r="R442" s="842"/>
      <c r="S442" s="842"/>
      <c r="T442" s="839" t="s">
        <v>304</v>
      </c>
      <c r="U442" s="842" t="s">
        <v>333</v>
      </c>
      <c r="V442" s="836">
        <v>45831</v>
      </c>
      <c r="W442" s="836">
        <v>45831</v>
      </c>
      <c r="X442" s="836">
        <v>46265</v>
      </c>
      <c r="Y442" s="882">
        <v>1.1917808219178083</v>
      </c>
      <c r="Z442" s="838">
        <f t="shared" ca="1" si="18"/>
        <v>41</v>
      </c>
      <c r="AA442" s="839" t="s">
        <v>600</v>
      </c>
      <c r="AB442" s="883">
        <v>31888.5</v>
      </c>
      <c r="AC442" s="841">
        <v>46508</v>
      </c>
      <c r="AD442" s="842" t="s">
        <v>777</v>
      </c>
      <c r="AE442" s="843" t="str">
        <f ca="1">IF(OR(Z442="",NOT(ISNUMBER(Z442))),"",LOOKUP(Z442,{0,16,21,26,31,36,41,46,51,56,60,66},{"[0-15]","[16-20]","[21-25]","[26-30]","[31-35]","[36-40]","[41-45]","[46-50]","[51-55]","[56-59]","[60-65]","[66-99]"}))</f>
        <v>[41-45]</v>
      </c>
      <c r="AF442" s="839" t="str">
        <f t="shared" si="19"/>
        <v>1-2 years</v>
      </c>
      <c r="AG442" s="839" t="str">
        <f t="shared" ca="1" si="20"/>
        <v>Over 90 Days</v>
      </c>
    </row>
    <row r="443" spans="1:33" ht="16.5" thickTop="1" thickBot="1" x14ac:dyDescent="0.3">
      <c r="A443" s="839">
        <v>24</v>
      </c>
      <c r="B443" s="847">
        <v>201184</v>
      </c>
      <c r="C443" s="839">
        <v>14221</v>
      </c>
      <c r="D443" s="880"/>
      <c r="E443" s="887">
        <f>VLOOKUP(B443,[1]TQT_MASTER!B:O,13,0)</f>
        <v>45887</v>
      </c>
      <c r="F443" s="834" t="str">
        <f>VLOOKUP(B443,[1]TQT_MASTER!B:O,4,0)</f>
        <v>Associate, People Development</v>
      </c>
      <c r="G443" s="834" t="str">
        <f>VLOOKUP(B443,[1]TQT_MASTER!B:O,3,0)</f>
        <v>Associate</v>
      </c>
      <c r="H443" s="834">
        <f>VLOOKUP(B443,[1]TQT_MASTER!B:O,6,0)</f>
        <v>15162</v>
      </c>
      <c r="I443" s="834" t="str">
        <f>VLOOKUP(B443,[1]TQT_MASTER!B:O,5,0)</f>
        <v>Wadima Mohammed Hamad AlMazrouei</v>
      </c>
      <c r="J443" s="834" t="str">
        <f>VLOOKUP(B443,[1]TQT_MASTER!B:O,7,0)</f>
        <v>TQT - People Management &amp; Performance</v>
      </c>
      <c r="K443" s="834" t="str">
        <f>VLOOKUP(B443,[1]TQT_MASTER!B:O,8,0)</f>
        <v>TQT - Chief Corporate Services Office</v>
      </c>
      <c r="L443" s="834" t="str">
        <f>VLOOKUP(B443,[1]TQT_MASTER!B:O,9,0)</f>
        <v>Human Resources - HRD</v>
      </c>
      <c r="M443" s="834" t="str">
        <f>VLOOKUP(B443,[1]TQT_MASTER!B:O,10,0)</f>
        <v>TRANSCO - Human Resources - HRD</v>
      </c>
      <c r="N443" s="835">
        <f>VLOOKUP(B443,[1]TQT_MASTER!B:O,11,0)</f>
        <v>32306</v>
      </c>
      <c r="O443" s="833">
        <f>VLOOKUP(B443,[1]TQT_MASTER!B:O,14,0)</f>
        <v>46251</v>
      </c>
      <c r="P443" s="842" t="s">
        <v>620</v>
      </c>
      <c r="Q443" s="834" t="s">
        <v>846</v>
      </c>
      <c r="R443" s="842"/>
      <c r="S443" s="842"/>
      <c r="T443" s="839" t="s">
        <v>304</v>
      </c>
      <c r="U443" s="839" t="s">
        <v>333</v>
      </c>
      <c r="V443" s="836">
        <v>45887</v>
      </c>
      <c r="W443" s="836">
        <v>45887</v>
      </c>
      <c r="X443" s="836">
        <v>46265</v>
      </c>
      <c r="Y443" s="882">
        <v>1.0383561643835617</v>
      </c>
      <c r="Z443" s="838">
        <f t="shared" ca="1" si="18"/>
        <v>38</v>
      </c>
      <c r="AA443" s="839" t="s">
        <v>600</v>
      </c>
      <c r="AB443" s="883">
        <v>23388.5</v>
      </c>
      <c r="AC443" s="841">
        <v>46508</v>
      </c>
      <c r="AD443" s="842" t="s">
        <v>777</v>
      </c>
      <c r="AE443" s="843" t="str">
        <f ca="1">IF(OR(Z443="",NOT(ISNUMBER(Z443))),"",LOOKUP(Z443,{0,16,21,26,31,36,41,46,51,56,60,66},{"[0-15]","[16-20]","[21-25]","[26-30]","[31-35]","[36-40]","[41-45]","[46-50]","[51-55]","[56-59]","[60-65]","[66-99]"}))</f>
        <v>[36-40]</v>
      </c>
      <c r="AF443" s="839" t="str">
        <f t="shared" si="19"/>
        <v>1-2 years</v>
      </c>
      <c r="AG443" s="839" t="str">
        <f t="shared" ca="1" si="20"/>
        <v>Expired</v>
      </c>
    </row>
    <row r="444" spans="1:33" ht="16.5" thickTop="1" thickBot="1" x14ac:dyDescent="0.3">
      <c r="A444" s="839">
        <v>25</v>
      </c>
      <c r="B444" s="847">
        <v>201086</v>
      </c>
      <c r="C444" s="839">
        <v>13919</v>
      </c>
      <c r="D444" s="880"/>
      <c r="E444" s="887">
        <f>VLOOKUP(B444,[1]TQT_MASTER!B:O,13,0)</f>
        <v>45873</v>
      </c>
      <c r="F444" s="834" t="str">
        <f>VLOOKUP(B444,[1]TQT_MASTER!B:O,4,0)</f>
        <v>Senior Engineer, Network Model Management</v>
      </c>
      <c r="G444" s="834" t="str">
        <f>VLOOKUP(B444,[1]TQT_MASTER!B:O,3,0)</f>
        <v>Senior Engineer</v>
      </c>
      <c r="H444" s="834">
        <f>VLOOKUP(B444,[1]TQT_MASTER!B:O,6,0)</f>
        <v>11743</v>
      </c>
      <c r="I444" s="834" t="str">
        <f>VLOOKUP(B444,[1]TQT_MASTER!B:O,5,0)</f>
        <v>Maryam Abullah Ebrahim Algaz Alali</v>
      </c>
      <c r="J444" s="834" t="str">
        <f>VLOOKUP(B444,[1]TQT_MASTER!B:O,7,0)</f>
        <v>TQT - Asset Management</v>
      </c>
      <c r="K444" s="834" t="str">
        <f>VLOOKUP(B444,[1]TQT_MASTER!B:O,8,0)</f>
        <v>TQT - Chief Operating Office</v>
      </c>
      <c r="L444" s="834" t="str">
        <f>VLOOKUP(B444,[1]TQT_MASTER!B:O,9,0)</f>
        <v>Asset Management - COO</v>
      </c>
      <c r="M444" s="834" t="str">
        <f>VLOOKUP(B444,[1]TQT_MASTER!B:O,10,0)</f>
        <v>TQT - Operations Technology Strategy</v>
      </c>
      <c r="N444" s="835">
        <f>VLOOKUP(B444,[1]TQT_MASTER!B:O,11,0)</f>
        <v>33856</v>
      </c>
      <c r="O444" s="833">
        <f>VLOOKUP(B444,[1]TQT_MASTER!B:O,14,0)</f>
        <v>46237</v>
      </c>
      <c r="P444" s="842" t="s">
        <v>620</v>
      </c>
      <c r="Q444" s="834" t="s">
        <v>846</v>
      </c>
      <c r="R444" s="842"/>
      <c r="S444" s="842"/>
      <c r="T444" s="839" t="s">
        <v>389</v>
      </c>
      <c r="U444" s="842" t="s">
        <v>333</v>
      </c>
      <c r="V444" s="836">
        <v>45873</v>
      </c>
      <c r="W444" s="836">
        <v>45873</v>
      </c>
      <c r="X444" s="836">
        <v>46265</v>
      </c>
      <c r="Y444" s="882">
        <v>1.0767123287671232</v>
      </c>
      <c r="Z444" s="838">
        <f t="shared" ca="1" si="18"/>
        <v>34</v>
      </c>
      <c r="AA444" s="839" t="s">
        <v>600</v>
      </c>
      <c r="AB444" s="883">
        <v>31888.5</v>
      </c>
      <c r="AC444" s="841">
        <v>46508</v>
      </c>
      <c r="AD444" s="842" t="s">
        <v>777</v>
      </c>
      <c r="AE444" s="843" t="str">
        <f ca="1">IF(OR(Z444="",NOT(ISNUMBER(Z444))),"",LOOKUP(Z444,{0,16,21,26,31,36,41,46,51,56,60,66},{"[0-15]","[16-20]","[21-25]","[26-30]","[31-35]","[36-40]","[41-45]","[46-50]","[51-55]","[56-59]","[60-65]","[66-99]"}))</f>
        <v>[31-35]</v>
      </c>
      <c r="AF444" s="839" t="str">
        <f t="shared" si="19"/>
        <v>1-2 years</v>
      </c>
      <c r="AG444" s="839" t="str">
        <f t="shared" ca="1" si="20"/>
        <v>Expired</v>
      </c>
    </row>
    <row r="445" spans="1:33" ht="16.5" thickTop="1" thickBot="1" x14ac:dyDescent="0.3">
      <c r="A445" s="839">
        <v>26</v>
      </c>
      <c r="B445" s="830">
        <v>201085</v>
      </c>
      <c r="C445" s="830">
        <v>201085</v>
      </c>
      <c r="D445" s="880"/>
      <c r="E445" s="887">
        <f>VLOOKUP(B445,[1]TQT_MASTER!B:O,13,0)</f>
        <v>45901</v>
      </c>
      <c r="F445" s="834" t="str">
        <f>VLOOKUP(B445,[1]TQT_MASTER!B:O,4,0)</f>
        <v>Engineer, Power Systems</v>
      </c>
      <c r="G445" s="834" t="str">
        <f>VLOOKUP(B445,[1]TQT_MASTER!B:O,3,0)</f>
        <v>Engineer</v>
      </c>
      <c r="H445" s="834">
        <f>VLOOKUP(B445,[1]TQT_MASTER!B:O,6,0)</f>
        <v>10903</v>
      </c>
      <c r="I445" s="834" t="str">
        <f>VLOOKUP(B445,[1]TQT_MASTER!B:O,5,0)</f>
        <v>Ahmed Attia Saber Ghazi</v>
      </c>
      <c r="J445" s="834" t="str">
        <f>VLOOKUP(B445,[1]TQT_MASTER!B:O,7,0)</f>
        <v>TQT - Asset Management</v>
      </c>
      <c r="K445" s="834" t="str">
        <f>VLOOKUP(B445,[1]TQT_MASTER!B:O,8,0)</f>
        <v>TQT - Chief Operating Office</v>
      </c>
      <c r="L445" s="834" t="str">
        <f>VLOOKUP(B445,[1]TQT_MASTER!B:O,9,0)</f>
        <v>Asset Management - COO</v>
      </c>
      <c r="M445" s="834" t="str">
        <f>VLOOKUP(B445,[1]TQT_MASTER!B:O,10,0)</f>
        <v>TQT - Power Planning</v>
      </c>
      <c r="N445" s="835">
        <f>VLOOKUP(B445,[1]TQT_MASTER!B:O,11,0)</f>
        <v>36486</v>
      </c>
      <c r="O445" s="833">
        <f>VLOOKUP(B445,[1]TQT_MASTER!B:O,14,0)</f>
        <v>46265</v>
      </c>
      <c r="P445" s="842" t="s">
        <v>620</v>
      </c>
      <c r="Q445" s="834" t="s">
        <v>846</v>
      </c>
      <c r="R445" s="842"/>
      <c r="S445" s="842"/>
      <c r="T445" s="839" t="s">
        <v>304</v>
      </c>
      <c r="U445" s="842" t="s">
        <v>333</v>
      </c>
      <c r="V445" s="836">
        <v>45901</v>
      </c>
      <c r="W445" s="836">
        <v>45901</v>
      </c>
      <c r="X445" s="836">
        <v>46265</v>
      </c>
      <c r="Y445" s="882">
        <v>1</v>
      </c>
      <c r="Z445" s="838">
        <f t="shared" ca="1" si="18"/>
        <v>26</v>
      </c>
      <c r="AA445" s="839" t="s">
        <v>600</v>
      </c>
      <c r="AB445" s="883">
        <v>18238.5</v>
      </c>
      <c r="AC445" s="841">
        <v>46508</v>
      </c>
      <c r="AD445" s="842" t="s">
        <v>777</v>
      </c>
      <c r="AE445" s="843" t="str">
        <f ca="1">IF(OR(Z445="",NOT(ISNUMBER(Z445))),"",LOOKUP(Z445,{0,16,21,26,31,36,41,46,51,56,60,66},{"[0-15]","[16-20]","[21-25]","[26-30]","[31-35]","[36-40]","[41-45]","[46-50]","[51-55]","[56-59]","[60-65]","[66-99]"}))</f>
        <v>[26-30]</v>
      </c>
      <c r="AF445" s="839" t="str">
        <f t="shared" si="19"/>
        <v>0-1 years</v>
      </c>
      <c r="AG445" s="839" t="str">
        <f t="shared" ca="1" si="20"/>
        <v>Expired</v>
      </c>
    </row>
    <row r="446" spans="1:33" ht="16.5" thickTop="1" thickBot="1" x14ac:dyDescent="0.3">
      <c r="A446" s="839">
        <v>27</v>
      </c>
      <c r="B446" s="830">
        <v>201773</v>
      </c>
      <c r="C446" s="847">
        <v>14158</v>
      </c>
      <c r="D446" s="880"/>
      <c r="E446" s="887">
        <f>VLOOKUP(B446,[1]TQT_MASTER!B:O,13,0)</f>
        <v>45978</v>
      </c>
      <c r="F446" s="834" t="str">
        <f>VLOOKUP(B446,[1]TQT_MASTER!B:O,4,0)</f>
        <v>Associate, OD &amp; Planning</v>
      </c>
      <c r="G446" s="834" t="str">
        <f>VLOOKUP(B446,[1]TQT_MASTER!B:O,3,0)</f>
        <v>Associate</v>
      </c>
      <c r="H446" s="834">
        <f>VLOOKUP(B446,[1]TQT_MASTER!B:O,6,0)</f>
        <v>12869</v>
      </c>
      <c r="I446" s="834" t="str">
        <f>VLOOKUP(B446,[1]TQT_MASTER!B:O,5,0)</f>
        <v>Shefa Obaid</v>
      </c>
      <c r="J446" s="834" t="str">
        <f>VLOOKUP(B446,[1]TQT_MASTER!B:O,7,0)</f>
        <v>TQT - People Management &amp; Performance</v>
      </c>
      <c r="K446" s="834" t="str">
        <f>VLOOKUP(B446,[1]TQT_MASTER!B:O,8,0)</f>
        <v>TQT - Chief Corporate Services Office</v>
      </c>
      <c r="L446" s="834" t="str">
        <f>VLOOKUP(B446,[1]TQT_MASTER!B:O,9,0)</f>
        <v>Human Resources - HRD</v>
      </c>
      <c r="M446" s="834" t="str">
        <f>VLOOKUP(B446,[1]TQT_MASTER!B:O,10,0)</f>
        <v>TRANSCO - Human Resources - HRD</v>
      </c>
      <c r="N446" s="835">
        <f>VLOOKUP(B446,[1]TQT_MASTER!B:O,11,0)</f>
        <v>29381</v>
      </c>
      <c r="O446" s="833">
        <f>VLOOKUP(B446,[1]TQT_MASTER!B:O,14,0)</f>
        <v>46342</v>
      </c>
      <c r="P446" s="842" t="s">
        <v>611</v>
      </c>
      <c r="Q446" s="834" t="s">
        <v>846</v>
      </c>
      <c r="R446" s="842"/>
      <c r="S446" s="842" t="s">
        <v>616</v>
      </c>
      <c r="T446" s="839" t="s">
        <v>304</v>
      </c>
      <c r="U446" s="842" t="s">
        <v>333</v>
      </c>
      <c r="V446" s="836">
        <v>45978</v>
      </c>
      <c r="W446" s="836">
        <v>45978</v>
      </c>
      <c r="X446" s="836">
        <v>46265</v>
      </c>
      <c r="Y446" s="882">
        <v>0.78904109589041094</v>
      </c>
      <c r="Z446" s="838">
        <f t="shared" ca="1" si="18"/>
        <v>46</v>
      </c>
      <c r="AA446" s="839" t="s">
        <v>600</v>
      </c>
      <c r="AB446" s="883">
        <v>27688.5</v>
      </c>
      <c r="AC446" s="841">
        <v>46508</v>
      </c>
      <c r="AD446" s="842" t="s">
        <v>777</v>
      </c>
      <c r="AE446" s="843" t="str">
        <f ca="1">IF(OR(Z446="",NOT(ISNUMBER(Z446))),"",LOOKUP(Z446,{0,16,21,26,31,36,41,46,51,56,60,66},{"[0-15]","[16-20]","[21-25]","[26-30]","[31-35]","[36-40]","[41-45]","[46-50]","[51-55]","[56-59]","[60-65]","[66-99]"}))</f>
        <v>[46-50]</v>
      </c>
      <c r="AF446" s="839" t="str">
        <f t="shared" si="19"/>
        <v>0-1 years</v>
      </c>
      <c r="AG446" s="839" t="str">
        <f t="shared" ca="1" si="20"/>
        <v>Within 90 Days</v>
      </c>
    </row>
    <row r="447" spans="1:33" ht="16.5" thickTop="1" thickBot="1" x14ac:dyDescent="0.3">
      <c r="A447" s="839">
        <v>28</v>
      </c>
      <c r="B447" s="830">
        <v>202033</v>
      </c>
      <c r="C447" s="847">
        <v>14145</v>
      </c>
      <c r="D447" s="880"/>
      <c r="E447" s="887">
        <f>VLOOKUP(B447,[1]TQT_MASTER!B:O,13,0)</f>
        <v>46006</v>
      </c>
      <c r="F447" s="834" t="str">
        <f>VLOOKUP(B447,[1]TQT_MASTER!B:O,4,0)</f>
        <v>Senior Engineer, Network Model Management</v>
      </c>
      <c r="G447" s="834" t="str">
        <f>VLOOKUP(B447,[1]TQT_MASTER!B:O,3,0)</f>
        <v>Senior Engineer</v>
      </c>
      <c r="H447" s="834">
        <f>VLOOKUP(B447,[1]TQT_MASTER!B:O,6,0)</f>
        <v>12404</v>
      </c>
      <c r="I447" s="834" t="str">
        <f>VLOOKUP(B447,[1]TQT_MASTER!B:O,5,0)</f>
        <v>Jayaprakash Ponraj</v>
      </c>
      <c r="J447" s="834" t="str">
        <f>VLOOKUP(B447,[1]TQT_MASTER!B:O,7,0)</f>
        <v>TQT - Asset Management</v>
      </c>
      <c r="K447" s="834" t="str">
        <f>VLOOKUP(B447,[1]TQT_MASTER!B:O,8,0)</f>
        <v>TQT - Chief Operating Office</v>
      </c>
      <c r="L447" s="834" t="str">
        <f>VLOOKUP(B447,[1]TQT_MASTER!B:O,9,0)</f>
        <v>TQT - Asset Management</v>
      </c>
      <c r="M447" s="834" t="str">
        <f>VLOOKUP(B447,[1]TQT_MASTER!B:O,10,0)</f>
        <v>TQT - Chief Operating Office</v>
      </c>
      <c r="N447" s="835">
        <f>VLOOKUP(B447,[1]TQT_MASTER!B:O,11,0)</f>
        <v>31049</v>
      </c>
      <c r="O447" s="833">
        <f>VLOOKUP(B447,[1]TQT_MASTER!B:O,14,0)</f>
        <v>46370</v>
      </c>
      <c r="P447" s="842" t="s">
        <v>620</v>
      </c>
      <c r="Q447" s="834" t="s">
        <v>846</v>
      </c>
      <c r="R447" s="842"/>
      <c r="S447" s="842"/>
      <c r="T447" s="839" t="s">
        <v>304</v>
      </c>
      <c r="U447" s="842" t="s">
        <v>333</v>
      </c>
      <c r="V447" s="836">
        <v>46006</v>
      </c>
      <c r="W447" s="836">
        <v>46006</v>
      </c>
      <c r="X447" s="836">
        <v>46265</v>
      </c>
      <c r="Y447" s="882">
        <v>0.71232876712328763</v>
      </c>
      <c r="Z447" s="838">
        <f t="shared" ca="1" si="18"/>
        <v>41</v>
      </c>
      <c r="AA447" s="839" t="s">
        <v>600</v>
      </c>
      <c r="AB447" s="883">
        <v>31888.5</v>
      </c>
      <c r="AC447" s="841">
        <v>46508</v>
      </c>
      <c r="AD447" s="842" t="s">
        <v>777</v>
      </c>
      <c r="AE447" s="843" t="str">
        <f ca="1">IF(OR(Z447="",NOT(ISNUMBER(Z447))),"",LOOKUP(Z447,{0,16,21,26,31,36,41,46,51,56,60,66},{"[0-15]","[16-20]","[21-25]","[26-30]","[31-35]","[36-40]","[41-45]","[46-50]","[51-55]","[56-59]","[60-65]","[66-99]"}))</f>
        <v>[41-45]</v>
      </c>
      <c r="AF447" s="839" t="str">
        <f t="shared" si="19"/>
        <v>0-1 years</v>
      </c>
      <c r="AG447" s="839" t="str">
        <f t="shared" ca="1" si="20"/>
        <v>Within 90 Days</v>
      </c>
    </row>
    <row r="448" spans="1:33" ht="16.5" thickTop="1" thickBot="1" x14ac:dyDescent="0.3">
      <c r="A448" s="839">
        <v>29</v>
      </c>
      <c r="B448" s="830">
        <v>202034</v>
      </c>
      <c r="C448" s="847">
        <v>14174</v>
      </c>
      <c r="D448" s="880"/>
      <c r="E448" s="887">
        <f>VLOOKUP(B448,[1]TQT_MASTER!B:O,13,0)</f>
        <v>46006</v>
      </c>
      <c r="F448" s="834" t="str">
        <f>VLOOKUP(B448,[1]TQT_MASTER!B:O,4,0)</f>
        <v>Associate, Accounts Payable Accounting</v>
      </c>
      <c r="G448" s="834" t="str">
        <f>VLOOKUP(B448,[1]TQT_MASTER!B:O,3,0)</f>
        <v>Associate</v>
      </c>
      <c r="H448" s="834">
        <f>VLOOKUP(B448,[1]TQT_MASTER!B:O,6,0)</f>
        <v>12667</v>
      </c>
      <c r="I448" s="834" t="str">
        <f>VLOOKUP(B448,[1]TQT_MASTER!B:O,5,0)</f>
        <v>Eid ABDULLAH Sidiqi Alhammadi</v>
      </c>
      <c r="J448" s="834" t="str">
        <f>VLOOKUP(B448,[1]TQT_MASTER!B:O,7,0)</f>
        <v>TQT - Financial Operations &amp; Internal Controls</v>
      </c>
      <c r="K448" s="834" t="str">
        <f>VLOOKUP(B448,[1]TQT_MASTER!B:O,8,0)</f>
        <v>TQT - Chief Financial Office</v>
      </c>
      <c r="L448" s="834" t="str">
        <f>VLOOKUP(B448,[1]TQT_MASTER!B:O,9,0)</f>
        <v>Finance - FIN</v>
      </c>
      <c r="M448" s="834" t="str">
        <f>VLOOKUP(B448,[1]TQT_MASTER!B:O,10,0)</f>
        <v>TRANSCO - Financial Operations - FIN</v>
      </c>
      <c r="N448" s="835">
        <f>VLOOKUP(B448,[1]TQT_MASTER!B:O,11,0)</f>
        <v>35364</v>
      </c>
      <c r="O448" s="833">
        <f>VLOOKUP(B448,[1]TQT_MASTER!B:O,14,0)</f>
        <v>46370</v>
      </c>
      <c r="P448" s="842" t="s">
        <v>620</v>
      </c>
      <c r="Q448" s="834" t="s">
        <v>846</v>
      </c>
      <c r="R448" s="842"/>
      <c r="S448" s="842"/>
      <c r="T448" s="839" t="s">
        <v>304</v>
      </c>
      <c r="U448" s="842" t="s">
        <v>356</v>
      </c>
      <c r="V448" s="836">
        <v>46006</v>
      </c>
      <c r="W448" s="836">
        <v>46006</v>
      </c>
      <c r="X448" s="836">
        <v>46265</v>
      </c>
      <c r="Y448" s="882">
        <v>0.71232876712328763</v>
      </c>
      <c r="Z448" s="838">
        <f t="shared" ca="1" si="18"/>
        <v>29</v>
      </c>
      <c r="AA448" s="839" t="s">
        <v>600</v>
      </c>
      <c r="AB448" s="883">
        <v>21388.5</v>
      </c>
      <c r="AC448" s="841">
        <v>46508</v>
      </c>
      <c r="AD448" s="842" t="s">
        <v>777</v>
      </c>
      <c r="AE448" s="843" t="str">
        <f ca="1">IF(OR(Z448="",NOT(ISNUMBER(Z448))),"",LOOKUP(Z448,{0,16,21,26,31,36,41,46,51,56,60,66},{"[0-15]","[16-20]","[21-25]","[26-30]","[31-35]","[36-40]","[41-45]","[46-50]","[51-55]","[56-59]","[60-65]","[66-99]"}))</f>
        <v>[26-30]</v>
      </c>
      <c r="AF448" s="839" t="str">
        <f t="shared" si="19"/>
        <v>0-1 years</v>
      </c>
      <c r="AG448" s="839" t="str">
        <f t="shared" ca="1" si="20"/>
        <v>Within 90 Days</v>
      </c>
    </row>
    <row r="449" spans="1:33" ht="16.5" thickTop="1" thickBot="1" x14ac:dyDescent="0.3">
      <c r="A449" s="839">
        <v>30</v>
      </c>
      <c r="B449" s="830">
        <v>202315</v>
      </c>
      <c r="C449" s="847">
        <v>14335</v>
      </c>
      <c r="D449" s="880"/>
      <c r="E449" s="887">
        <f>VLOOKUP(B449,[1]TQT_MASTER!B:O,13,0)</f>
        <v>46055</v>
      </c>
      <c r="F449" s="834" t="str">
        <f>VLOOKUP(B449,[1]TQT_MASTER!B:O,4,0)</f>
        <v>Officer, Communications</v>
      </c>
      <c r="G449" s="834" t="str">
        <f>VLOOKUP(B449,[1]TQT_MASTER!B:O,3,0)</f>
        <v>Officer</v>
      </c>
      <c r="H449" s="834">
        <f>VLOOKUP(B449,[1]TQT_MASTER!B:O,6,0)</f>
        <v>15077</v>
      </c>
      <c r="I449" s="834" t="str">
        <f>VLOOKUP(B449,[1]TQT_MASTER!B:O,5,0)</f>
        <v>Bahaa Khalil Omran</v>
      </c>
      <c r="J449" s="834" t="str">
        <f>VLOOKUP(B449,[1]TQT_MASTER!B:O,7,0)</f>
        <v>TQT - External Communications</v>
      </c>
      <c r="K449" s="834" t="str">
        <f>VLOOKUP(B449,[1]TQT_MASTER!B:O,8,0)</f>
        <v>TQT - Chief Corporate Services Office</v>
      </c>
      <c r="L449" s="834" t="str">
        <f>VLOOKUP(B449,[1]TQT_MASTER!B:O,9,0)</f>
        <v>Human Resources - HRD</v>
      </c>
      <c r="M449" s="834" t="str">
        <f>VLOOKUP(B449,[1]TQT_MASTER!B:O,10,0)</f>
        <v>TRANSCO - External Communications - HRD</v>
      </c>
      <c r="N449" s="835">
        <f>VLOOKUP(B449,[1]TQT_MASTER!B:O,11,0)</f>
        <v>34516</v>
      </c>
      <c r="O449" s="833">
        <f>VLOOKUP(B449,[1]TQT_MASTER!B:O,14,0)</f>
        <v>46389</v>
      </c>
      <c r="P449" s="842" t="s">
        <v>611</v>
      </c>
      <c r="Q449" s="834" t="s">
        <v>846</v>
      </c>
      <c r="R449" s="842" t="s">
        <v>612</v>
      </c>
      <c r="S449" s="842" t="s">
        <v>616</v>
      </c>
      <c r="T449" s="839"/>
      <c r="U449" s="842" t="s">
        <v>309</v>
      </c>
      <c r="V449" s="836">
        <v>46055</v>
      </c>
      <c r="W449" s="836">
        <v>46055</v>
      </c>
      <c r="X449" s="836">
        <v>46265</v>
      </c>
      <c r="Y449" s="882">
        <v>0.57808219178082187</v>
      </c>
      <c r="Z449" s="838">
        <f t="shared" ca="1" si="18"/>
        <v>32</v>
      </c>
      <c r="AA449" s="839" t="s">
        <v>600</v>
      </c>
      <c r="AB449" s="883">
        <v>16138.5</v>
      </c>
      <c r="AC449" s="841">
        <v>46508</v>
      </c>
      <c r="AD449" s="842" t="s">
        <v>777</v>
      </c>
      <c r="AE449" s="843" t="str">
        <f ca="1">IF(OR(Z449="",NOT(ISNUMBER(Z449))),"",LOOKUP(Z449,{0,16,21,26,31,36,41,46,51,56,60,66},{"[0-15]","[16-20]","[21-25]","[26-30]","[31-35]","[36-40]","[41-45]","[46-50]","[51-55]","[56-59]","[60-65]","[66-99]"}))</f>
        <v>[31-35]</v>
      </c>
      <c r="AF449" s="839" t="str">
        <f t="shared" si="19"/>
        <v>0-1 years</v>
      </c>
      <c r="AG449" s="839" t="str">
        <f t="shared" ca="1" si="20"/>
        <v>Over 90 Days</v>
      </c>
    </row>
    <row r="450" spans="1:33" ht="16.5" thickTop="1" thickBot="1" x14ac:dyDescent="0.3">
      <c r="A450" s="839">
        <v>31</v>
      </c>
      <c r="B450" s="830">
        <v>202372</v>
      </c>
      <c r="C450" s="831">
        <v>202372</v>
      </c>
      <c r="D450" s="880"/>
      <c r="E450" s="887">
        <f>VLOOKUP(B450,[1]TQT_MASTER!B:O,13,0)</f>
        <v>46083</v>
      </c>
      <c r="F450" s="834" t="str">
        <f>VLOOKUP(B450,[1]TQT_MASTER!B:O,4,0)</f>
        <v>Associate, Graphic Design</v>
      </c>
      <c r="G450" s="834" t="str">
        <f>VLOOKUP(B450,[1]TQT_MASTER!B:O,3,0)</f>
        <v>Associate</v>
      </c>
      <c r="H450" s="834">
        <f>VLOOKUP(B450,[1]TQT_MASTER!B:O,6,0)</f>
        <v>15077</v>
      </c>
      <c r="I450" s="834" t="str">
        <f>VLOOKUP(B450,[1]TQT_MASTER!B:O,5,0)</f>
        <v>Bahaa Khalil Omran</v>
      </c>
      <c r="J450" s="834" t="str">
        <f>VLOOKUP(B450,[1]TQT_MASTER!B:O,7,0)</f>
        <v>TQT - Corporate Communications</v>
      </c>
      <c r="K450" s="834" t="str">
        <f>VLOOKUP(B450,[1]TQT_MASTER!B:O,8,0)</f>
        <v>TQT - Chief Corporate Services Office</v>
      </c>
      <c r="L450" s="834" t="str">
        <f>VLOOKUP(B450,[1]TQT_MASTER!B:O,9,0)</f>
        <v>Human Resources - HRD</v>
      </c>
      <c r="M450" s="834" t="str">
        <f>VLOOKUP(B450,[1]TQT_MASTER!B:O,10,0)</f>
        <v>Corporate Communications</v>
      </c>
      <c r="N450" s="835">
        <f>VLOOKUP(B450,[1]TQT_MASTER!B:O,11,0)</f>
        <v>35936</v>
      </c>
      <c r="O450" s="833">
        <f>VLOOKUP(B450,[1]TQT_MASTER!B:O,14,0)</f>
        <v>46447</v>
      </c>
      <c r="P450" s="842" t="s">
        <v>611</v>
      </c>
      <c r="Q450" s="834" t="s">
        <v>846</v>
      </c>
      <c r="R450" s="842" t="s">
        <v>612</v>
      </c>
      <c r="S450" s="842" t="s">
        <v>616</v>
      </c>
      <c r="T450" s="839"/>
      <c r="U450" s="842" t="s">
        <v>356</v>
      </c>
      <c r="V450" s="836">
        <v>46083</v>
      </c>
      <c r="W450" s="836">
        <v>46083</v>
      </c>
      <c r="X450" s="836">
        <v>46265</v>
      </c>
      <c r="Y450" s="882">
        <v>0.50136986301369868</v>
      </c>
      <c r="Z450" s="838">
        <f t="shared" ca="1" si="18"/>
        <v>28</v>
      </c>
      <c r="AA450" s="839" t="s">
        <v>600</v>
      </c>
      <c r="AB450" s="883">
        <v>16138.5</v>
      </c>
      <c r="AC450" s="841">
        <v>46508</v>
      </c>
      <c r="AD450" s="842" t="s">
        <v>777</v>
      </c>
      <c r="AE450" s="843" t="str">
        <f ca="1">IF(OR(Z450="",NOT(ISNUMBER(Z450))),"",LOOKUP(Z450,{0,16,21,26,31,36,41,46,51,56,60,66},{"[0-15]","[16-20]","[21-25]","[26-30]","[31-35]","[36-40]","[41-45]","[46-50]","[51-55]","[56-59]","[60-65]","[66-99]"}))</f>
        <v>[26-30]</v>
      </c>
      <c r="AF450" s="839" t="str">
        <f t="shared" si="19"/>
        <v>0-1 years</v>
      </c>
      <c r="AG450" s="839" t="str">
        <f t="shared" ca="1" si="20"/>
        <v>Over 90 Days</v>
      </c>
    </row>
    <row r="451" spans="1:33" ht="16.5" thickTop="1" thickBot="1" x14ac:dyDescent="0.3">
      <c r="A451" s="839">
        <v>32</v>
      </c>
      <c r="B451" s="830">
        <v>202645</v>
      </c>
      <c r="C451" s="831">
        <v>202645</v>
      </c>
      <c r="D451" s="880"/>
      <c r="E451" s="887">
        <f>VLOOKUP(B451,[1]TQT_MASTER!B:O,13,0)</f>
        <v>46103</v>
      </c>
      <c r="F451" s="834" t="str">
        <f>VLOOKUP(B451,[1]TQT_MASTER!B:O,4,0)</f>
        <v>Engineer, Contract</v>
      </c>
      <c r="G451" s="834" t="str">
        <f>VLOOKUP(B451,[1]TQT_MASTER!B:O,3,0)</f>
        <v>Engineer</v>
      </c>
      <c r="H451" s="834">
        <f>VLOOKUP(B451,[1]TQT_MASTER!B:O,6,0)</f>
        <v>12214</v>
      </c>
      <c r="I451" s="834" t="str">
        <f>VLOOKUP(B451,[1]TQT_MASTER!B:O,5,0)</f>
        <v>Mahmood Abdulmunaim Saed</v>
      </c>
      <c r="J451" s="834" t="str">
        <f>VLOOKUP(B451,[1]TQT_MASTER!B:O,7,0)</f>
        <v>TQT - Supply Chain</v>
      </c>
      <c r="K451" s="834" t="str">
        <f>VLOOKUP(B451,[1]TQT_MASTER!B:O,8,0)</f>
        <v>TQT - Chief Financial Office</v>
      </c>
      <c r="L451" s="834" t="str">
        <f>VLOOKUP(B451,[1]TQT_MASTER!B:O,9,0)</f>
        <v>TQT - Supply Chain</v>
      </c>
      <c r="M451" s="834" t="e">
        <f>VLOOKUP(B451,[1]TQT_MASTER!B:O,10,0)</f>
        <v>#REF!</v>
      </c>
      <c r="N451" s="835">
        <f>VLOOKUP(B451,[1]TQT_MASTER!B:O,11,0)</f>
        <v>32325</v>
      </c>
      <c r="O451" s="833">
        <f>VLOOKUP(B451,[1]TQT_MASTER!B:O,14,0)</f>
        <v>46467</v>
      </c>
      <c r="P451" s="842" t="s">
        <v>620</v>
      </c>
      <c r="Q451" s="834" t="s">
        <v>846</v>
      </c>
      <c r="R451" s="842"/>
      <c r="S451" s="842"/>
      <c r="T451" s="839"/>
      <c r="U451" s="842" t="s">
        <v>333</v>
      </c>
      <c r="V451" s="836">
        <v>46104</v>
      </c>
      <c r="W451" s="836">
        <v>46104</v>
      </c>
      <c r="X451" s="836">
        <v>46265</v>
      </c>
      <c r="Y451" s="882">
        <v>0.44383561643835617</v>
      </c>
      <c r="Z451" s="838">
        <f t="shared" ref="Z451:Z514" ca="1" si="21">IF(N451="","",DATEDIF(IF(ISNUMBER(N451),N451,DATE(IF(VALUE(RIGHT(N451,LEN(N451)-FIND("/",N451,FIND("/",N451)+1)))&lt;30,2000,1900)+VALUE(RIGHT(N451,LEN(N451)-FIND("/",N451,FIND("/",N451)+1))),VALUE(LEFT(N451,FIND("/",N451)-1)),VALUE(MID(N451,FIND("/",N451)+1,FIND("/",N451,FIND("/",N451)+1)-FIND("/",N451)-1)))),TODAY(),"Y"))</f>
        <v>38</v>
      </c>
      <c r="AA451" s="839" t="s">
        <v>600</v>
      </c>
      <c r="AB451" s="883">
        <v>35038.5</v>
      </c>
      <c r="AC451" s="841">
        <v>46508</v>
      </c>
      <c r="AD451" s="842" t="s">
        <v>777</v>
      </c>
      <c r="AE451" s="843" t="str">
        <f ca="1">IF(OR(Z451="",NOT(ISNUMBER(Z451))),"",LOOKUP(Z451,{0,16,21,26,31,36,41,46,51,56,60,66},{"[0-15]","[16-20]","[21-25]","[26-30]","[31-35]","[36-40]","[41-45]","[46-50]","[51-55]","[56-59]","[60-65]","[66-99]"}))</f>
        <v>[36-40]</v>
      </c>
      <c r="AF451" s="839" t="str">
        <f t="shared" ref="AF451:AF514" si="22">IF(OR(V451="",X451=""),"",IF(YEARFRAC(V451,X451,1)&lt;1,"0-1 years",IF(YEARFRAC(V451,X451,1)&lt;2,"1-2 years",IF(YEARFRAC(V451,X451,1)&lt;3,"2-3 years","3+ years"))))</f>
        <v>0-1 years</v>
      </c>
      <c r="AG451" s="839" t="str">
        <f t="shared" ref="AG451:AG514" ca="1" si="23">IF(O451="","",IF(O451&lt;TODAY(),"Expired",IF(O451&lt;=TODAY()+30,"Within 30 Days",IF(O451&lt;=TODAY()+60,"Within 60 Days",IF(O451&lt;=TODAY()+90,"Within 90 Days","Over 90 Days")))))</f>
        <v>Over 90 Days</v>
      </c>
    </row>
    <row r="452" spans="1:33" ht="16.5" thickTop="1" thickBot="1" x14ac:dyDescent="0.3">
      <c r="A452" s="839">
        <v>33</v>
      </c>
      <c r="B452" s="830">
        <v>203053</v>
      </c>
      <c r="C452" s="831">
        <v>203053</v>
      </c>
      <c r="D452" s="880"/>
      <c r="E452" s="887">
        <f>VLOOKUP(B452,[1]TQT_MASTER!B:O,13,0)</f>
        <v>46149</v>
      </c>
      <c r="F452" s="834" t="str">
        <f>VLOOKUP(B452,[1]TQT_MASTER!B:O,4,0)</f>
        <v>Sr Associate HR Projects</v>
      </c>
      <c r="G452" s="834" t="str">
        <f>VLOOKUP(B452,[1]TQT_MASTER!B:O,3,0)</f>
        <v>Sr Associate</v>
      </c>
      <c r="H452" s="834" t="e">
        <f>VLOOKUP(B452,[1]TQT_MASTER!B:O,6,0)</f>
        <v>#REF!</v>
      </c>
      <c r="I452" s="834" t="str">
        <f>VLOOKUP(B452,[1]TQT_MASTER!B:O,5,0)</f>
        <v>Bader Alhammadi</v>
      </c>
      <c r="J452" s="834" t="e">
        <f>VLOOKUP(B452,[1]TQT_MASTER!B:O,7,0)</f>
        <v>#REF!</v>
      </c>
      <c r="K452" s="834" t="str">
        <f>VLOOKUP(B452,[1]TQT_MASTER!B:O,8,0)</f>
        <v>TQT - Chief Corporate Services Office</v>
      </c>
      <c r="L452" s="834" t="str">
        <f>VLOOKUP(B452,[1]TQT_MASTER!B:O,9,0)</f>
        <v>Human Resources - HRD</v>
      </c>
      <c r="M452" s="834" t="e">
        <f>VLOOKUP(B452,[1]TQT_MASTER!B:O,10,0)</f>
        <v>#REF!</v>
      </c>
      <c r="N452" s="835">
        <f>VLOOKUP(B452,[1]TQT_MASTER!B:O,11,0)</f>
        <v>31815</v>
      </c>
      <c r="O452" s="833">
        <f>VLOOKUP(B452,[1]TQT_MASTER!B:O,14,0)</f>
        <v>46513</v>
      </c>
      <c r="P452" s="834" t="s">
        <v>620</v>
      </c>
      <c r="Q452" s="834" t="s">
        <v>846</v>
      </c>
      <c r="R452" s="842"/>
      <c r="S452" s="842"/>
      <c r="T452" s="839"/>
      <c r="U452" s="842" t="s">
        <v>650</v>
      </c>
      <c r="V452" s="836">
        <v>46155</v>
      </c>
      <c r="W452" s="836"/>
      <c r="X452" s="836">
        <f>EDATE(V452,36)</f>
        <v>47251</v>
      </c>
      <c r="Y452" s="882">
        <v>2.7397260273972603E-3</v>
      </c>
      <c r="Z452" s="838">
        <f t="shared" ca="1" si="21"/>
        <v>39</v>
      </c>
      <c r="AA452" s="839" t="s">
        <v>600</v>
      </c>
      <c r="AB452" s="883">
        <v>37138.5</v>
      </c>
      <c r="AC452" s="841">
        <v>46508</v>
      </c>
      <c r="AD452" s="842" t="s">
        <v>777</v>
      </c>
      <c r="AE452" s="843" t="str">
        <f ca="1">IF(OR(Z452="",NOT(ISNUMBER(Z452))),"",LOOKUP(Z452,{0,16,21,26,31,36,41,46,51,56,60,66},{"[0-15]","[16-20]","[21-25]","[26-30]","[31-35]","[36-40]","[41-45]","[46-50]","[51-55]","[56-59]","[60-65]","[66-99]"}))</f>
        <v>[36-40]</v>
      </c>
      <c r="AF452" s="839" t="str">
        <f t="shared" si="22"/>
        <v>3+ years</v>
      </c>
      <c r="AG452" s="839" t="str">
        <f t="shared" ca="1" si="23"/>
        <v>Over 90 Days</v>
      </c>
    </row>
    <row r="453" spans="1:33" ht="16.5" thickTop="1" thickBot="1" x14ac:dyDescent="0.3">
      <c r="A453" s="839">
        <v>34</v>
      </c>
      <c r="B453" s="830">
        <v>202805</v>
      </c>
      <c r="C453" s="831">
        <v>202805</v>
      </c>
      <c r="D453" s="880"/>
      <c r="E453" s="887">
        <f>VLOOKUP(B453,[1]TQT_MASTER!B:O,13,0)</f>
        <v>46132</v>
      </c>
      <c r="F453" s="834" t="str">
        <f>VLOOKUP(B453,[1]TQT_MASTER!B:O,4,0)</f>
        <v>CEO Advisor</v>
      </c>
      <c r="G453" s="834" t="str">
        <f>VLOOKUP(B453,[1]TQT_MASTER!B:O,3,0)</f>
        <v>Advisor</v>
      </c>
      <c r="H453" s="834">
        <v>12759</v>
      </c>
      <c r="I453" s="834" t="s">
        <v>954</v>
      </c>
      <c r="J453" s="834" t="e">
        <f>VLOOKUP(B453,[1]TQT_MASTER!B:O,7,0)</f>
        <v>#REF!</v>
      </c>
      <c r="K453" s="834" t="str">
        <f>VLOOKUP(B453,[1]TQT_MASTER!B:O,8,0)</f>
        <v>TQT - Chief Executive Office</v>
      </c>
      <c r="L453" s="834" t="e">
        <f>VLOOKUP(B453,[1]TQT_MASTER!B:O,9,0)</f>
        <v>#REF!</v>
      </c>
      <c r="M453" s="834" t="e">
        <f>VLOOKUP(B453,[1]TQT_MASTER!B:O,10,0)</f>
        <v>#REF!</v>
      </c>
      <c r="N453" s="884">
        <v>22892</v>
      </c>
      <c r="O453" s="885">
        <v>46496</v>
      </c>
      <c r="P453" s="834" t="s">
        <v>611</v>
      </c>
      <c r="Q453" s="834" t="s">
        <v>846</v>
      </c>
      <c r="R453" s="842"/>
      <c r="S453" s="842"/>
      <c r="T453" s="839"/>
      <c r="U453" s="842" t="s">
        <v>650</v>
      </c>
      <c r="V453" s="836">
        <v>46132</v>
      </c>
      <c r="W453" s="836"/>
      <c r="X453" s="836">
        <f>EDATE(V453,36)</f>
        <v>47228</v>
      </c>
      <c r="Y453" s="882">
        <v>2.7397260273972603E-3</v>
      </c>
      <c r="Z453" s="838">
        <f t="shared" ca="1" si="21"/>
        <v>64</v>
      </c>
      <c r="AA453" s="839" t="s">
        <v>600</v>
      </c>
      <c r="AB453" s="883">
        <v>40288.5</v>
      </c>
      <c r="AC453" s="841">
        <v>46508</v>
      </c>
      <c r="AD453" s="842" t="s">
        <v>777</v>
      </c>
      <c r="AE453" s="843" t="str">
        <f ca="1">IF(OR(Z453="",NOT(ISNUMBER(Z453))),"",LOOKUP(Z453,{0,16,21,26,31,36,41,46,51,56,60,66},{"[0-15]","[16-20]","[21-25]","[26-30]","[31-35]","[36-40]","[41-45]","[46-50]","[51-55]","[56-59]","[60-65]","[66-99]"}))</f>
        <v>[60-65]</v>
      </c>
      <c r="AF453" s="839" t="str">
        <f t="shared" si="22"/>
        <v>3+ years</v>
      </c>
      <c r="AG453" s="839" t="str">
        <f t="shared" ca="1" si="23"/>
        <v>Over 90 Days</v>
      </c>
    </row>
    <row r="454" spans="1:33" ht="16.5" thickTop="1" thickBot="1" x14ac:dyDescent="0.3">
      <c r="A454" s="886">
        <v>35</v>
      </c>
      <c r="B454" s="851">
        <v>203281</v>
      </c>
      <c r="C454" s="851"/>
      <c r="D454" s="852"/>
      <c r="E454" s="887">
        <f>VLOOKUP(B454,[1]TQT_MASTER!B:O,13,0)</f>
        <v>46244</v>
      </c>
      <c r="F454" s="854" t="str">
        <f>VLOOKUP(B454,[1]TQT_MASTER!B:O,4,0)</f>
        <v>Sr Associate Branding &amp; Internal Communication</v>
      </c>
      <c r="G454" s="854" t="str">
        <f>VLOOKUP(B454,[1]TQT_MASTER!B:O,3,0)</f>
        <v>Sr Associate</v>
      </c>
      <c r="H454" s="854" t="e">
        <f>VLOOKUP(B454,[1]TQT_MASTER!B:O,6,0)</f>
        <v>#REF!</v>
      </c>
      <c r="I454" s="854" t="s">
        <v>955</v>
      </c>
      <c r="J454" s="854" t="e">
        <f>VLOOKUP(B454,[1]TQT_MASTER!B:O,7,0)</f>
        <v>#REF!</v>
      </c>
      <c r="K454" s="854" t="str">
        <f>VLOOKUP(B454,[1]TQT_MASTER!B:O,8,0)</f>
        <v>TQT - Chief Corporate Services Office</v>
      </c>
      <c r="L454" s="854" t="str">
        <f>VLOOKUP(B454,[1]TQT_MASTER!B:O,9,0)</f>
        <v>Human Resources - HRD</v>
      </c>
      <c r="M454" s="854" t="str">
        <f>VLOOKUP(B454,[1]TQT_MASTER!B:O,10,0)</f>
        <v>Corporate Communications</v>
      </c>
      <c r="N454" s="855">
        <v>32051</v>
      </c>
      <c r="O454" s="853">
        <v>46295</v>
      </c>
      <c r="P454" s="854" t="s">
        <v>611</v>
      </c>
      <c r="Q454" s="854" t="s">
        <v>846</v>
      </c>
      <c r="R454" s="857"/>
      <c r="S454" s="857"/>
      <c r="T454" s="858"/>
      <c r="U454" s="854"/>
      <c r="V454" s="859">
        <v>46211</v>
      </c>
      <c r="W454" s="860"/>
      <c r="X454" s="859">
        <v>46295</v>
      </c>
      <c r="Y454" s="861"/>
      <c r="Z454" s="862">
        <f t="shared" ca="1" si="21"/>
        <v>38</v>
      </c>
      <c r="AA454" s="858" t="s">
        <v>600</v>
      </c>
      <c r="AB454" s="863">
        <v>32500</v>
      </c>
      <c r="AC454" s="864">
        <v>46508</v>
      </c>
      <c r="AD454" s="857" t="s">
        <v>777</v>
      </c>
      <c r="AE454" s="843" t="str">
        <f ca="1">IF(OR(Z454="",NOT(ISNUMBER(Z454))),"",LOOKUP(Z454,{0,16,21,26,31,36,41,46,51,56,60,66},{"[0-15]","[16-20]","[21-25]","[26-30]","[31-35]","[36-40]","[41-45]","[46-50]","[51-55]","[56-59]","[60-65]","[66-99]"}))</f>
        <v>[36-40]</v>
      </c>
      <c r="AF454" s="839" t="str">
        <f t="shared" si="22"/>
        <v>0-1 years</v>
      </c>
      <c r="AG454" s="839" t="str">
        <f t="shared" ca="1" si="23"/>
        <v>Within 30 Days</v>
      </c>
    </row>
    <row r="455" spans="1:33" ht="16.5" thickTop="1" thickBot="1" x14ac:dyDescent="0.3">
      <c r="A455" s="875">
        <v>1</v>
      </c>
      <c r="B455" s="866" t="s">
        <v>526</v>
      </c>
      <c r="C455" s="875" t="s">
        <v>300</v>
      </c>
      <c r="D455" s="888"/>
      <c r="E455" s="887">
        <f>VLOOKUP(B455,[1]TQT_MASTER!B:O,13,0)</f>
        <v>44566</v>
      </c>
      <c r="F455" s="870" t="str">
        <f>VLOOKUP(B455,[1]TQT_MASTER!B:O,4,0)</f>
        <v>Engineer, Water Asset Performance</v>
      </c>
      <c r="G455" s="870" t="str">
        <f>VLOOKUP(B455,[1]TQT_MASTER!B:O,3,0)</f>
        <v>Engineer</v>
      </c>
      <c r="H455" s="870">
        <f>VLOOKUP(B455,[1]TQT_MASTER!B:O,6,0)</f>
        <v>200662</v>
      </c>
      <c r="I455" s="870" t="str">
        <f>VLOOKUP(B455,[1]TQT_MASTER!B:O,5,0)</f>
        <v>Benjamin Redwood</v>
      </c>
      <c r="J455" s="870" t="str">
        <f>VLOOKUP(B455,[1]TQT_MASTER!B:O,7,0)</f>
        <v>TQT - Asset Management</v>
      </c>
      <c r="K455" s="870" t="str">
        <f>VLOOKUP(B455,[1]TQT_MASTER!B:O,8,0)</f>
        <v>TQT - Chief Operating Office</v>
      </c>
      <c r="L455" s="870" t="str">
        <f>VLOOKUP(B455,[1]TQT_MASTER!B:O,9,0)</f>
        <v>Asset Management - COO</v>
      </c>
      <c r="M455" s="870" t="str">
        <f>VLOOKUP(B455,[1]TQT_MASTER!B:O,10,0)</f>
        <v>TRANSCO - Water Asset Strategy &amp; Performance - COO</v>
      </c>
      <c r="N455" s="871">
        <f>VLOOKUP(B455,[1]TQT_MASTER!B:O,11,0)</f>
        <v>22312</v>
      </c>
      <c r="O455" s="869">
        <f>VLOOKUP(B455,[1]TQT_MASTER!B:O,14,0)</f>
        <v>46387</v>
      </c>
      <c r="P455" s="878" t="s">
        <v>611</v>
      </c>
      <c r="Q455" s="870" t="s">
        <v>846</v>
      </c>
      <c r="R455" s="878" t="s">
        <v>612</v>
      </c>
      <c r="S455" s="878"/>
      <c r="T455" s="875" t="s">
        <v>304</v>
      </c>
      <c r="U455" s="878" t="s">
        <v>305</v>
      </c>
      <c r="V455" s="872">
        <v>44566</v>
      </c>
      <c r="W455" s="872">
        <v>45170</v>
      </c>
      <c r="X455" s="872">
        <v>46265</v>
      </c>
      <c r="Y455" s="889">
        <v>3.0027397260273974</v>
      </c>
      <c r="Z455" s="874">
        <f t="shared" ca="1" si="21"/>
        <v>65</v>
      </c>
      <c r="AA455" s="875" t="s">
        <v>600</v>
      </c>
      <c r="AB455" s="890">
        <v>33988.5</v>
      </c>
      <c r="AC455" s="877">
        <v>46539</v>
      </c>
      <c r="AD455" s="878" t="s">
        <v>777</v>
      </c>
      <c r="AE455" s="843" t="str">
        <f ca="1">IF(OR(Z455="",NOT(ISNUMBER(Z455))),"",LOOKUP(Z455,{0,16,21,26,31,36,41,46,51,56,60,66},{"[0-15]","[16-20]","[21-25]","[26-30]","[31-35]","[36-40]","[41-45]","[46-50]","[51-55]","[56-59]","[60-65]","[66-99]"}))</f>
        <v>[60-65]</v>
      </c>
      <c r="AF455" s="839" t="str">
        <f t="shared" si="22"/>
        <v>3+ years</v>
      </c>
      <c r="AG455" s="839" t="str">
        <f t="shared" ca="1" si="23"/>
        <v>Over 90 Days</v>
      </c>
    </row>
    <row r="456" spans="1:33" ht="16.5" thickTop="1" thickBot="1" x14ac:dyDescent="0.3">
      <c r="A456" s="839">
        <v>2</v>
      </c>
      <c r="B456" s="830" t="s">
        <v>537</v>
      </c>
      <c r="C456" s="839" t="s">
        <v>306</v>
      </c>
      <c r="D456" s="880"/>
      <c r="E456" s="887">
        <f>VLOOKUP(B456,[1]TQT_MASTER!B:O,13,0)</f>
        <v>44571</v>
      </c>
      <c r="F456" s="834" t="str">
        <f>VLOOKUP(B456,[1]TQT_MASTER!B:O,4,0)</f>
        <v>Technical Advisor</v>
      </c>
      <c r="G456" s="834" t="str">
        <f>VLOOKUP(B456,[1]TQT_MASTER!B:O,3,0)</f>
        <v>Advisor</v>
      </c>
      <c r="H456" s="834">
        <f>VLOOKUP(B456,[1]TQT_MASTER!B:O,6,0)</f>
        <v>10924</v>
      </c>
      <c r="I456" s="834" t="str">
        <f>VLOOKUP(B456,[1]TQT_MASTER!B:O,5,0)</f>
        <v>Bruce</v>
      </c>
      <c r="J456" s="834" t="str">
        <f>VLOOKUP(B456,[1]TQT_MASTER!B:O,7,0)</f>
        <v>TQT - Chief Operating Office</v>
      </c>
      <c r="K456" s="834" t="str">
        <f>VLOOKUP(B456,[1]TQT_MASTER!B:O,8,0)</f>
        <v>TQT - Chief Operating Office</v>
      </c>
      <c r="L456" s="834" t="str">
        <f>VLOOKUP(B456,[1]TQT_MASTER!B:O,9,0)</f>
        <v>Asset Management - COO</v>
      </c>
      <c r="M456" s="834" t="str">
        <f>VLOOKUP(B456,[1]TQT_MASTER!B:O,10,0)</f>
        <v>TRANSCO - Power Asset Management - COO</v>
      </c>
      <c r="N456" s="835">
        <f>VLOOKUP(B456,[1]TQT_MASTER!B:O,11,0)</f>
        <v>21098</v>
      </c>
      <c r="O456" s="833">
        <f>VLOOKUP(B456,[1]TQT_MASTER!B:O,14,0)</f>
        <v>46387</v>
      </c>
      <c r="P456" s="842" t="s">
        <v>611</v>
      </c>
      <c r="Q456" s="834" t="s">
        <v>846</v>
      </c>
      <c r="R456" s="842" t="s">
        <v>612</v>
      </c>
      <c r="S456" s="842" t="s">
        <v>616</v>
      </c>
      <c r="T456" s="839" t="s">
        <v>304</v>
      </c>
      <c r="U456" s="842" t="s">
        <v>309</v>
      </c>
      <c r="V456" s="836">
        <v>44571</v>
      </c>
      <c r="W456" s="836">
        <v>45170</v>
      </c>
      <c r="X456" s="836">
        <v>46265</v>
      </c>
      <c r="Y456" s="882">
        <v>3.0027397260273974</v>
      </c>
      <c r="Z456" s="838">
        <f t="shared" ca="1" si="21"/>
        <v>68</v>
      </c>
      <c r="AA456" s="839" t="s">
        <v>600</v>
      </c>
      <c r="AB456" s="883">
        <v>55116.6</v>
      </c>
      <c r="AC456" s="841">
        <v>46539</v>
      </c>
      <c r="AD456" s="842" t="s">
        <v>777</v>
      </c>
      <c r="AE456" s="843" t="str">
        <f ca="1">IF(OR(Z456="",NOT(ISNUMBER(Z456))),"",LOOKUP(Z456,{0,16,21,26,31,36,41,46,51,56,60,66},{"[0-15]","[16-20]","[21-25]","[26-30]","[31-35]","[36-40]","[41-45]","[46-50]","[51-55]","[56-59]","[60-65]","[66-99]"}))</f>
        <v>[66-99]</v>
      </c>
      <c r="AF456" s="839" t="str">
        <f t="shared" si="22"/>
        <v>3+ years</v>
      </c>
      <c r="AG456" s="839" t="str">
        <f t="shared" ca="1" si="23"/>
        <v>Over 90 Days</v>
      </c>
    </row>
    <row r="457" spans="1:33" ht="16.5" thickTop="1" thickBot="1" x14ac:dyDescent="0.3">
      <c r="A457" s="839">
        <v>3</v>
      </c>
      <c r="B457" s="830" t="s">
        <v>310</v>
      </c>
      <c r="C457" s="839" t="s">
        <v>310</v>
      </c>
      <c r="D457" s="880"/>
      <c r="E457" s="887">
        <v>44571</v>
      </c>
      <c r="F457" s="834" t="s">
        <v>312</v>
      </c>
      <c r="G457" s="834" t="s">
        <v>312</v>
      </c>
      <c r="H457" s="834"/>
      <c r="I457" s="834"/>
      <c r="J457" s="845"/>
      <c r="K457" s="845" t="s">
        <v>905</v>
      </c>
      <c r="L457" s="834"/>
      <c r="M457" s="834"/>
      <c r="N457" s="835">
        <v>20821</v>
      </c>
      <c r="O457" s="833">
        <v>46203</v>
      </c>
      <c r="P457" s="842" t="s">
        <v>611</v>
      </c>
      <c r="Q457" s="834" t="s">
        <v>846</v>
      </c>
      <c r="R457" s="842" t="s">
        <v>612</v>
      </c>
      <c r="S457" s="842"/>
      <c r="T457" s="839" t="s">
        <v>304</v>
      </c>
      <c r="U457" s="842" t="s">
        <v>305</v>
      </c>
      <c r="V457" s="836">
        <v>44571</v>
      </c>
      <c r="W457" s="836">
        <v>46203</v>
      </c>
      <c r="X457" s="836">
        <v>46265</v>
      </c>
      <c r="Y457" s="882">
        <v>3.0027397260273974</v>
      </c>
      <c r="Z457" s="838">
        <f t="shared" ca="1" si="21"/>
        <v>69</v>
      </c>
      <c r="AA457" s="839" t="s">
        <v>600</v>
      </c>
      <c r="AB457" s="883">
        <v>45390.45</v>
      </c>
      <c r="AC457" s="841">
        <v>46539</v>
      </c>
      <c r="AD457" s="842" t="s">
        <v>928</v>
      </c>
      <c r="AE457" s="843" t="str">
        <f ca="1">IF(OR(Z457="",NOT(ISNUMBER(Z457))),"",LOOKUP(Z457,{0,16,21,26,31,36,41,46,51,56,60,66},{"[0-15]","[16-20]","[21-25]","[26-30]","[31-35]","[36-40]","[41-45]","[46-50]","[51-55]","[56-59]","[60-65]","[66-99]"}))</f>
        <v>[66-99]</v>
      </c>
      <c r="AF457" s="839" t="str">
        <f t="shared" si="22"/>
        <v>3+ years</v>
      </c>
      <c r="AG457" s="839" t="str">
        <f t="shared" ca="1" si="23"/>
        <v>Expired</v>
      </c>
    </row>
    <row r="458" spans="1:33" ht="16.5" thickTop="1" thickBot="1" x14ac:dyDescent="0.3">
      <c r="A458" s="839">
        <v>4</v>
      </c>
      <c r="B458" s="830" t="s">
        <v>527</v>
      </c>
      <c r="C458" s="839" t="s">
        <v>313</v>
      </c>
      <c r="D458" s="880"/>
      <c r="E458" s="887">
        <f>VLOOKUP(B458,[1]TQT_MASTER!B:O,13,0)</f>
        <v>44571</v>
      </c>
      <c r="F458" s="834" t="str">
        <f>VLOOKUP(B458,[1]TQT_MASTER!B:O,4,0)</f>
        <v>Sr. Engineer, Infrastructure Coordination</v>
      </c>
      <c r="G458" s="834" t="str">
        <f>VLOOKUP(B458,[1]TQT_MASTER!B:O,3,0)</f>
        <v>Senior Engineer</v>
      </c>
      <c r="H458" s="834">
        <f>VLOOKUP(B458,[1]TQT_MASTER!B:O,6,0)</f>
        <v>11810</v>
      </c>
      <c r="I458" s="834" t="str">
        <f>VLOOKUP(B458,[1]TQT_MASTER!B:O,5,0)</f>
        <v>YOUSIF ABDUL RAHMAN AHMED MOHAMMED ALMARZOUQI</v>
      </c>
      <c r="J458" s="834" t="str">
        <f>VLOOKUP(B458,[1]TQT_MASTER!B:O,7,0)</f>
        <v>TQT - Asset Management</v>
      </c>
      <c r="K458" s="834" t="str">
        <f>VLOOKUP(B458,[1]TQT_MASTER!B:O,8,0)</f>
        <v>TQT - Chief Operating Office</v>
      </c>
      <c r="L458" s="834" t="str">
        <f>VLOOKUP(B458,[1]TQT_MASTER!B:O,9,0)</f>
        <v>Asset Management - COO</v>
      </c>
      <c r="M458" s="834" t="str">
        <f>VLOOKUP(B458,[1]TQT_MASTER!B:O,10,0)</f>
        <v>TRANSCO - Infrastructure Coordination &amp; Services - COO</v>
      </c>
      <c r="N458" s="835">
        <f>VLOOKUP(B458,[1]TQT_MASTER!B:O,11,0)</f>
        <v>21283</v>
      </c>
      <c r="O458" s="833">
        <f>VLOOKUP(B458,[1]TQT_MASTER!B:O,14,0)</f>
        <v>46387</v>
      </c>
      <c r="P458" s="842" t="s">
        <v>611</v>
      </c>
      <c r="Q458" s="834" t="s">
        <v>846</v>
      </c>
      <c r="R458" s="842" t="s">
        <v>612</v>
      </c>
      <c r="S458" s="842"/>
      <c r="T458" s="839" t="s">
        <v>304</v>
      </c>
      <c r="U458" s="842" t="s">
        <v>316</v>
      </c>
      <c r="V458" s="836">
        <v>44571</v>
      </c>
      <c r="W458" s="836">
        <v>45170</v>
      </c>
      <c r="X458" s="836">
        <v>46265</v>
      </c>
      <c r="Y458" s="882">
        <v>3.0027397260273974</v>
      </c>
      <c r="Z458" s="838">
        <f t="shared" ca="1" si="21"/>
        <v>68</v>
      </c>
      <c r="AA458" s="839" t="s">
        <v>600</v>
      </c>
      <c r="AB458" s="883">
        <v>47355</v>
      </c>
      <c r="AC458" s="841">
        <v>46539</v>
      </c>
      <c r="AD458" s="842" t="s">
        <v>777</v>
      </c>
      <c r="AE458" s="843" t="str">
        <f ca="1">IF(OR(Z458="",NOT(ISNUMBER(Z458))),"",LOOKUP(Z458,{0,16,21,26,31,36,41,46,51,56,60,66},{"[0-15]","[16-20]","[21-25]","[26-30]","[31-35]","[36-40]","[41-45]","[46-50]","[51-55]","[56-59]","[60-65]","[66-99]"}))</f>
        <v>[66-99]</v>
      </c>
      <c r="AF458" s="839" t="str">
        <f t="shared" si="22"/>
        <v>3+ years</v>
      </c>
      <c r="AG458" s="839" t="str">
        <f t="shared" ca="1" si="23"/>
        <v>Over 90 Days</v>
      </c>
    </row>
    <row r="459" spans="1:33" ht="16.5" thickTop="1" thickBot="1" x14ac:dyDescent="0.3">
      <c r="A459" s="839">
        <v>5</v>
      </c>
      <c r="B459" s="830" t="s">
        <v>536</v>
      </c>
      <c r="C459" s="839" t="s">
        <v>317</v>
      </c>
      <c r="D459" s="880"/>
      <c r="E459" s="887">
        <f>VLOOKUP(B459,[1]TQT_MASTER!B:O,13,0)</f>
        <v>44571</v>
      </c>
      <c r="F459" s="834" t="str">
        <f>VLOOKUP(B459,[1]TQT_MASTER!B:O,4,0)</f>
        <v>Sr. Technician, Surveying</v>
      </c>
      <c r="G459" s="834" t="str">
        <f>VLOOKUP(B459,[1]TQT_MASTER!B:O,3,0)</f>
        <v>Senior Technician</v>
      </c>
      <c r="H459" s="834">
        <f>VLOOKUP(B459,[1]TQT_MASTER!B:O,6,0)</f>
        <v>11810</v>
      </c>
      <c r="I459" s="834" t="str">
        <f>VLOOKUP(B459,[1]TQT_MASTER!B:O,5,0)</f>
        <v>YOUSIF ABDUL RAHMAN AHMED MOHAMMED ALMARZOUQI</v>
      </c>
      <c r="J459" s="834" t="str">
        <f>VLOOKUP(B459,[1]TQT_MASTER!B:O,7,0)</f>
        <v>TQT - Asset Management</v>
      </c>
      <c r="K459" s="834" t="str">
        <f>VLOOKUP(B459,[1]TQT_MASTER!B:O,8,0)</f>
        <v>TQT - Chief Operating Office</v>
      </c>
      <c r="L459" s="834" t="str">
        <f>VLOOKUP(B459,[1]TQT_MASTER!B:O,9,0)</f>
        <v>Asset Management - COO</v>
      </c>
      <c r="M459" s="834" t="str">
        <f>VLOOKUP(B459,[1]TQT_MASTER!B:O,10,0)</f>
        <v>TRANSCO - Infrastructure Coordination &amp; Services - COO</v>
      </c>
      <c r="N459" s="835">
        <f>VLOOKUP(B459,[1]TQT_MASTER!B:O,11,0)</f>
        <v>22277</v>
      </c>
      <c r="O459" s="833">
        <f>VLOOKUP(B459,[1]TQT_MASTER!B:O,14,0)</f>
        <v>46387</v>
      </c>
      <c r="P459" s="842" t="s">
        <v>611</v>
      </c>
      <c r="Q459" s="834" t="s">
        <v>846</v>
      </c>
      <c r="R459" s="842" t="s">
        <v>612</v>
      </c>
      <c r="S459" s="842" t="s">
        <v>616</v>
      </c>
      <c r="T459" s="839" t="s">
        <v>304</v>
      </c>
      <c r="U459" s="842" t="s">
        <v>309</v>
      </c>
      <c r="V459" s="836">
        <v>44571</v>
      </c>
      <c r="W459" s="836">
        <v>45170</v>
      </c>
      <c r="X459" s="836">
        <v>46265</v>
      </c>
      <c r="Y459" s="882">
        <v>3.0027397260273974</v>
      </c>
      <c r="Z459" s="838">
        <f t="shared" ca="1" si="21"/>
        <v>65</v>
      </c>
      <c r="AA459" s="839" t="s">
        <v>600</v>
      </c>
      <c r="AB459" s="883">
        <v>21750.75</v>
      </c>
      <c r="AC459" s="841">
        <v>46539</v>
      </c>
      <c r="AD459" s="842" t="s">
        <v>777</v>
      </c>
      <c r="AE459" s="843" t="str">
        <f ca="1">IF(OR(Z459="",NOT(ISNUMBER(Z459))),"",LOOKUP(Z459,{0,16,21,26,31,36,41,46,51,56,60,66},{"[0-15]","[16-20]","[21-25]","[26-30]","[31-35]","[36-40]","[41-45]","[46-50]","[51-55]","[56-59]","[60-65]","[66-99]"}))</f>
        <v>[60-65]</v>
      </c>
      <c r="AF459" s="839" t="str">
        <f t="shared" si="22"/>
        <v>3+ years</v>
      </c>
      <c r="AG459" s="839" t="str">
        <f t="shared" ca="1" si="23"/>
        <v>Over 90 Days</v>
      </c>
    </row>
    <row r="460" spans="1:33" ht="16.5" thickTop="1" thickBot="1" x14ac:dyDescent="0.3">
      <c r="A460" s="839">
        <v>6</v>
      </c>
      <c r="B460" s="830" t="s">
        <v>531</v>
      </c>
      <c r="C460" s="839" t="s">
        <v>323</v>
      </c>
      <c r="D460" s="880"/>
      <c r="E460" s="887">
        <f>VLOOKUP(B460,[1]TQT_MASTER!B:O,13,0)</f>
        <v>44571</v>
      </c>
      <c r="F460" s="834" t="str">
        <f>VLOOKUP(B460,[1]TQT_MASTER!B:O,4,0)</f>
        <v>Sr. Associate, Inventory</v>
      </c>
      <c r="G460" s="834" t="str">
        <f>VLOOKUP(B460,[1]TQT_MASTER!B:O,3,0)</f>
        <v>Senior Associate</v>
      </c>
      <c r="H460" s="834">
        <f>VLOOKUP(B460,[1]TQT_MASTER!B:O,6,0)</f>
        <v>11888</v>
      </c>
      <c r="I460" s="834" t="str">
        <f>VLOOKUP(B460,[1]TQT_MASTER!B:O,5,0)</f>
        <v>MOHAMED ALI MOHAMED A. FAISAL ALSHEHHI</v>
      </c>
      <c r="J460" s="834" t="str">
        <f>VLOOKUP(B460,[1]TQT_MASTER!B:O,7,0)</f>
        <v>TQT - Supply Chain</v>
      </c>
      <c r="K460" s="834" t="str">
        <f>VLOOKUP(B460,[1]TQT_MASTER!B:O,8,0)</f>
        <v>TQT - Chief Financial Office</v>
      </c>
      <c r="L460" s="834" t="str">
        <f>VLOOKUP(B460,[1]TQT_MASTER!B:O,9,0)</f>
        <v>Supply Chain - PSS</v>
      </c>
      <c r="M460" s="834" t="str">
        <f>VLOOKUP(B460,[1]TQT_MASTER!B:O,10,0)</f>
        <v>TRANSCO - Inventory Management - PSS</v>
      </c>
      <c r="N460" s="835">
        <f>VLOOKUP(B460,[1]TQT_MASTER!B:O,11,0)</f>
        <v>24080</v>
      </c>
      <c r="O460" s="833">
        <f>VLOOKUP(B460,[1]TQT_MASTER!B:O,14,0)</f>
        <v>46387</v>
      </c>
      <c r="P460" s="842" t="s">
        <v>611</v>
      </c>
      <c r="Q460" s="834" t="s">
        <v>846</v>
      </c>
      <c r="R460" s="842" t="s">
        <v>612</v>
      </c>
      <c r="S460" s="842" t="s">
        <v>619</v>
      </c>
      <c r="T460" s="839" t="s">
        <v>304</v>
      </c>
      <c r="U460" s="842" t="s">
        <v>305</v>
      </c>
      <c r="V460" s="836">
        <v>44571</v>
      </c>
      <c r="W460" s="836">
        <v>45170</v>
      </c>
      <c r="X460" s="836">
        <v>46265</v>
      </c>
      <c r="Y460" s="882">
        <v>3.0027397260273974</v>
      </c>
      <c r="Z460" s="838">
        <f t="shared" ca="1" si="21"/>
        <v>60</v>
      </c>
      <c r="AA460" s="839" t="s">
        <v>600</v>
      </c>
      <c r="AB460" s="883">
        <v>40461.75</v>
      </c>
      <c r="AC460" s="841">
        <v>46539</v>
      </c>
      <c r="AD460" s="842" t="s">
        <v>777</v>
      </c>
      <c r="AE460" s="843" t="str">
        <f ca="1">IF(OR(Z460="",NOT(ISNUMBER(Z460))),"",LOOKUP(Z460,{0,16,21,26,31,36,41,46,51,56,60,66},{"[0-15]","[16-20]","[21-25]","[26-30]","[31-35]","[36-40]","[41-45]","[46-50]","[51-55]","[56-59]","[60-65]","[66-99]"}))</f>
        <v>[60-65]</v>
      </c>
      <c r="AF460" s="839" t="str">
        <f t="shared" si="22"/>
        <v>3+ years</v>
      </c>
      <c r="AG460" s="839" t="str">
        <f t="shared" ca="1" si="23"/>
        <v>Over 90 Days</v>
      </c>
    </row>
    <row r="461" spans="1:33" ht="16.5" thickTop="1" thickBot="1" x14ac:dyDescent="0.3">
      <c r="A461" s="839">
        <v>7</v>
      </c>
      <c r="B461" s="830" t="s">
        <v>530</v>
      </c>
      <c r="C461" s="839" t="s">
        <v>326</v>
      </c>
      <c r="D461" s="880"/>
      <c r="E461" s="887">
        <f>VLOOKUP(B461,[1]TQT_MASTER!B:O,13,0)</f>
        <v>44571</v>
      </c>
      <c r="F461" s="834" t="str">
        <f>VLOOKUP(B461,[1]TQT_MASTER!B:O,4,0)</f>
        <v>Clerk, Driver</v>
      </c>
      <c r="G461" s="834" t="str">
        <f>VLOOKUP(B461,[1]TQT_MASTER!B:O,3,0)</f>
        <v>Clerk</v>
      </c>
      <c r="H461" s="834">
        <f>VLOOKUP(B461,[1]TQT_MASTER!B:O,6,0)</f>
        <v>11969</v>
      </c>
      <c r="I461" s="834" t="str">
        <f>VLOOKUP(B461,[1]TQT_MASTER!B:O,5,0)</f>
        <v>AHMED NASSER MOHAMMED NASSER AL SENANI</v>
      </c>
      <c r="J461" s="834" t="str">
        <f>VLOOKUP(B461,[1]TQT_MASTER!B:O,7,0)</f>
        <v>TQT - Support Services</v>
      </c>
      <c r="K461" s="834" t="str">
        <f>VLOOKUP(B461,[1]TQT_MASTER!B:O,8,0)</f>
        <v>TQT - Chief Corporate Services Office</v>
      </c>
      <c r="L461" s="834" t="str">
        <f>VLOOKUP(B461,[1]TQT_MASTER!B:O,9,0)</f>
        <v>Shared Services - PSS</v>
      </c>
      <c r="M461" s="834" t="str">
        <f>VLOOKUP(B461,[1]TQT_MASTER!B:O,10,0)</f>
        <v>TRANSCO - Transport - PSS</v>
      </c>
      <c r="N461" s="835">
        <f>VLOOKUP(B461,[1]TQT_MASTER!B:O,11,0)</f>
        <v>28284</v>
      </c>
      <c r="O461" s="833">
        <f>VLOOKUP(B461,[1]TQT_MASTER!B:O,14,0)</f>
        <v>46387</v>
      </c>
      <c r="P461" s="842" t="s">
        <v>611</v>
      </c>
      <c r="Q461" s="834" t="s">
        <v>846</v>
      </c>
      <c r="R461" s="842" t="s">
        <v>612</v>
      </c>
      <c r="S461" s="842" t="s">
        <v>621</v>
      </c>
      <c r="T461" s="839" t="s">
        <v>304</v>
      </c>
      <c r="U461" s="842" t="s">
        <v>329</v>
      </c>
      <c r="V461" s="836">
        <v>44571</v>
      </c>
      <c r="W461" s="836">
        <v>45170</v>
      </c>
      <c r="X461" s="836">
        <v>46265</v>
      </c>
      <c r="Y461" s="882">
        <v>3.0027397260273974</v>
      </c>
      <c r="Z461" s="838">
        <f t="shared" ca="1" si="21"/>
        <v>49</v>
      </c>
      <c r="AA461" s="839" t="s">
        <v>600</v>
      </c>
      <c r="AB461" s="883">
        <v>5587.7955000000002</v>
      </c>
      <c r="AC461" s="841">
        <v>46539</v>
      </c>
      <c r="AD461" s="842" t="s">
        <v>777</v>
      </c>
      <c r="AE461" s="843" t="str">
        <f ca="1">IF(OR(Z461="",NOT(ISNUMBER(Z461))),"",LOOKUP(Z461,{0,16,21,26,31,36,41,46,51,56,60,66},{"[0-15]","[16-20]","[21-25]","[26-30]","[31-35]","[36-40]","[41-45]","[46-50]","[51-55]","[56-59]","[60-65]","[66-99]"}))</f>
        <v>[46-50]</v>
      </c>
      <c r="AF461" s="839" t="str">
        <f t="shared" si="22"/>
        <v>3+ years</v>
      </c>
      <c r="AG461" s="839" t="str">
        <f t="shared" ca="1" si="23"/>
        <v>Over 90 Days</v>
      </c>
    </row>
    <row r="462" spans="1:33" ht="16.5" thickTop="1" thickBot="1" x14ac:dyDescent="0.3">
      <c r="A462" s="839">
        <v>8</v>
      </c>
      <c r="B462" s="830" t="s">
        <v>524</v>
      </c>
      <c r="C462" s="839" t="s">
        <v>330</v>
      </c>
      <c r="D462" s="880"/>
      <c r="E462" s="887">
        <f>VLOOKUP(B462,[1]TQT_MASTER!B:O,13,0)</f>
        <v>44566</v>
      </c>
      <c r="F462" s="834" t="str">
        <f>VLOOKUP(B462,[1]TQT_MASTER!B:O,4,0)</f>
        <v>Assistant, Management</v>
      </c>
      <c r="G462" s="834" t="str">
        <f>VLOOKUP(B462,[1]TQT_MASTER!B:O,3,0)</f>
        <v>Assistant</v>
      </c>
      <c r="H462" s="834">
        <f>VLOOKUP(B462,[1]TQT_MASTER!B:O,6,0)</f>
        <v>11566</v>
      </c>
      <c r="I462" s="834" t="str">
        <f>VLOOKUP(B462,[1]TQT_MASTER!B:O,5,0)</f>
        <v>PAUL ANDREW ROBERTS</v>
      </c>
      <c r="J462" s="834" t="str">
        <f>VLOOKUP(B462,[1]TQT_MASTER!B:O,7,0)</f>
        <v>TQT - Safety &amp; Risk Management</v>
      </c>
      <c r="K462" s="834" t="str">
        <f>VLOOKUP(B462,[1]TQT_MASTER!B:O,8,0)</f>
        <v>TQT - Chief Executive Office</v>
      </c>
      <c r="L462" s="834" t="str">
        <f>VLOOKUP(B462,[1]TQT_MASTER!B:O,9,0)</f>
        <v>HSEQ</v>
      </c>
      <c r="M462" s="834" t="str">
        <f>VLOOKUP(B462,[1]TQT_MASTER!B:O,10,0)</f>
        <v>TRANSCO - HSEQ - SRM</v>
      </c>
      <c r="N462" s="835">
        <f>VLOOKUP(B462,[1]TQT_MASTER!B:O,11,0)</f>
        <v>33248</v>
      </c>
      <c r="O462" s="833">
        <f>VLOOKUP(B462,[1]TQT_MASTER!B:O,14,0)</f>
        <v>46387</v>
      </c>
      <c r="P462" s="842" t="s">
        <v>611</v>
      </c>
      <c r="Q462" s="834" t="s">
        <v>846</v>
      </c>
      <c r="R462" s="842" t="s">
        <v>612</v>
      </c>
      <c r="S462" s="842" t="s">
        <v>621</v>
      </c>
      <c r="T462" s="839" t="s">
        <v>304</v>
      </c>
      <c r="U462" s="842" t="s">
        <v>333</v>
      </c>
      <c r="V462" s="836">
        <v>44566</v>
      </c>
      <c r="W462" s="836">
        <v>45170</v>
      </c>
      <c r="X462" s="836">
        <v>46265</v>
      </c>
      <c r="Y462" s="882">
        <v>3.0027397260273974</v>
      </c>
      <c r="Z462" s="838">
        <f t="shared" ca="1" si="21"/>
        <v>35</v>
      </c>
      <c r="AA462" s="839" t="s">
        <v>600</v>
      </c>
      <c r="AB462" s="883">
        <v>12988.5</v>
      </c>
      <c r="AC462" s="841">
        <v>46539</v>
      </c>
      <c r="AD462" s="842" t="s">
        <v>777</v>
      </c>
      <c r="AE462" s="843" t="str">
        <f ca="1">IF(OR(Z462="",NOT(ISNUMBER(Z462))),"",LOOKUP(Z462,{0,16,21,26,31,36,41,46,51,56,60,66},{"[0-15]","[16-20]","[21-25]","[26-30]","[31-35]","[36-40]","[41-45]","[46-50]","[51-55]","[56-59]","[60-65]","[66-99]"}))</f>
        <v>[31-35]</v>
      </c>
      <c r="AF462" s="839" t="str">
        <f t="shared" si="22"/>
        <v>3+ years</v>
      </c>
      <c r="AG462" s="839" t="str">
        <f t="shared" ca="1" si="23"/>
        <v>Over 90 Days</v>
      </c>
    </row>
    <row r="463" spans="1:33" ht="16.5" thickTop="1" thickBot="1" x14ac:dyDescent="0.3">
      <c r="A463" s="839">
        <v>9</v>
      </c>
      <c r="B463" s="830" t="s">
        <v>529</v>
      </c>
      <c r="C463" s="839" t="s">
        <v>334</v>
      </c>
      <c r="D463" s="880"/>
      <c r="E463" s="887">
        <f>VLOOKUP(B463,[1]TQT_MASTER!B:O,13,0)</f>
        <v>44566</v>
      </c>
      <c r="F463" s="834" t="str">
        <f>VLOOKUP(B463,[1]TQT_MASTER!B:O,4,0)</f>
        <v>Advisor, Technical</v>
      </c>
      <c r="G463" s="834" t="str">
        <f>VLOOKUP(B463,[1]TQT_MASTER!B:O,3,0)</f>
        <v>Advisor</v>
      </c>
      <c r="H463" s="834">
        <f>VLOOKUP(B463,[1]TQT_MASTER!B:O,6,0)</f>
        <v>12759</v>
      </c>
      <c r="I463" s="834" t="str">
        <f>VLOOKUP(B463,[1]TQT_MASTER!B:O,5,0)</f>
        <v>Afif Saif Nasser Harhara Alyafei</v>
      </c>
      <c r="J463" s="834" t="str">
        <f>VLOOKUP(B463,[1]TQT_MASTER!B:O,7,0)</f>
        <v>TQT - Chief Executive Office</v>
      </c>
      <c r="K463" s="834" t="str">
        <f>VLOOKUP(B463,[1]TQT_MASTER!B:O,8,0)</f>
        <v>TQT - Chief Executive Office</v>
      </c>
      <c r="L463" s="834" t="str">
        <f>VLOOKUP(B463,[1]TQT_MASTER!B:O,9,0)</f>
        <v>CEO</v>
      </c>
      <c r="M463" s="834" t="str">
        <f>VLOOKUP(B463,[1]TQT_MASTER!B:O,10,0)</f>
        <v>TRANSCO - CEO</v>
      </c>
      <c r="N463" s="835">
        <f>VLOOKUP(B463,[1]TQT_MASTER!B:O,11,0)</f>
        <v>24289</v>
      </c>
      <c r="O463" s="833">
        <f>VLOOKUP(B463,[1]TQT_MASTER!B:O,14,0)</f>
        <v>46387</v>
      </c>
      <c r="P463" s="842" t="s">
        <v>620</v>
      </c>
      <c r="Q463" s="834" t="s">
        <v>846</v>
      </c>
      <c r="R463" s="842"/>
      <c r="S463" s="842"/>
      <c r="T463" s="839" t="s">
        <v>336</v>
      </c>
      <c r="U463" s="842" t="s">
        <v>337</v>
      </c>
      <c r="V463" s="836">
        <v>44566</v>
      </c>
      <c r="W463" s="836">
        <v>45170</v>
      </c>
      <c r="X463" s="836">
        <v>46265</v>
      </c>
      <c r="Y463" s="882">
        <v>3.0027397260273974</v>
      </c>
      <c r="Z463" s="838">
        <f t="shared" ca="1" si="21"/>
        <v>60</v>
      </c>
      <c r="AA463" s="839" t="s">
        <v>600</v>
      </c>
      <c r="AB463" s="883">
        <v>69688.5</v>
      </c>
      <c r="AC463" s="841">
        <v>46539</v>
      </c>
      <c r="AD463" s="842" t="s">
        <v>777</v>
      </c>
      <c r="AE463" s="843" t="str">
        <f ca="1">IF(OR(Z463="",NOT(ISNUMBER(Z463))),"",LOOKUP(Z463,{0,16,21,26,31,36,41,46,51,56,60,66},{"[0-15]","[16-20]","[21-25]","[26-30]","[31-35]","[36-40]","[41-45]","[46-50]","[51-55]","[56-59]","[60-65]","[66-99]"}))</f>
        <v>[60-65]</v>
      </c>
      <c r="AF463" s="839" t="str">
        <f t="shared" si="22"/>
        <v>3+ years</v>
      </c>
      <c r="AG463" s="839" t="str">
        <f t="shared" ca="1" si="23"/>
        <v>Over 90 Days</v>
      </c>
    </row>
    <row r="464" spans="1:33" ht="16.5" thickTop="1" thickBot="1" x14ac:dyDescent="0.3">
      <c r="A464" s="839">
        <v>10</v>
      </c>
      <c r="B464" s="830" t="s">
        <v>523</v>
      </c>
      <c r="C464" s="839" t="s">
        <v>338</v>
      </c>
      <c r="D464" s="880"/>
      <c r="E464" s="887">
        <f>VLOOKUP(B464,[1]TQT_MASTER!B:O,13,0)</f>
        <v>44571</v>
      </c>
      <c r="F464" s="834" t="str">
        <f>VLOOKUP(B464,[1]TQT_MASTER!B:O,4,0)</f>
        <v>Clerk, Stores</v>
      </c>
      <c r="G464" s="834" t="str">
        <f>VLOOKUP(B464,[1]TQT_MASTER!B:O,3,0)</f>
        <v>Clerk</v>
      </c>
      <c r="H464" s="834">
        <f>VLOOKUP(B464,[1]TQT_MASTER!B:O,6,0)</f>
        <v>12667</v>
      </c>
      <c r="I464" s="834" t="str">
        <f>VLOOKUP(B464,[1]TQT_MASTER!B:O,5,0)</f>
        <v>Eid Abdulla Sidiqi Alhammadi</v>
      </c>
      <c r="J464" s="834" t="str">
        <f>VLOOKUP(B464,[1]TQT_MASTER!B:O,7,0)</f>
        <v>TQT - Financial Operations &amp; Internal Controls</v>
      </c>
      <c r="K464" s="834" t="str">
        <f>VLOOKUP(B464,[1]TQT_MASTER!B:O,8,0)</f>
        <v>TQT - Chief Financial Office</v>
      </c>
      <c r="L464" s="834" t="str">
        <f>VLOOKUP(B464,[1]TQT_MASTER!B:O,9,0)</f>
        <v>Finance - FIN</v>
      </c>
      <c r="M464" s="834" t="str">
        <f>VLOOKUP(B464,[1]TQT_MASTER!B:O,10,0)</f>
        <v>TRANSCO - Financial Operations - FIN</v>
      </c>
      <c r="N464" s="835">
        <f>VLOOKUP(B464,[1]TQT_MASTER!B:O,11,0)</f>
        <v>26910</v>
      </c>
      <c r="O464" s="833">
        <f>VLOOKUP(B464,[1]TQT_MASTER!B:O,14,0)</f>
        <v>46387</v>
      </c>
      <c r="P464" s="842" t="s">
        <v>620</v>
      </c>
      <c r="Q464" s="834" t="s">
        <v>846</v>
      </c>
      <c r="R464" s="842"/>
      <c r="S464" s="842"/>
      <c r="T464" s="839" t="s">
        <v>304</v>
      </c>
      <c r="U464" s="842" t="s">
        <v>305</v>
      </c>
      <c r="V464" s="836">
        <v>44571</v>
      </c>
      <c r="W464" s="836">
        <v>45170</v>
      </c>
      <c r="X464" s="836">
        <v>46265</v>
      </c>
      <c r="Y464" s="882">
        <v>3.0027397260273974</v>
      </c>
      <c r="Z464" s="838">
        <f t="shared" ca="1" si="21"/>
        <v>53</v>
      </c>
      <c r="AA464" s="839" t="s">
        <v>600</v>
      </c>
      <c r="AB464" s="883">
        <v>6688.5</v>
      </c>
      <c r="AC464" s="841">
        <v>46539</v>
      </c>
      <c r="AD464" s="842" t="s">
        <v>777</v>
      </c>
      <c r="AE464" s="843" t="str">
        <f ca="1">IF(OR(Z464="",NOT(ISNUMBER(Z464))),"",LOOKUP(Z464,{0,16,21,26,31,36,41,46,51,56,60,66},{"[0-15]","[16-20]","[21-25]","[26-30]","[31-35]","[36-40]","[41-45]","[46-50]","[51-55]","[56-59]","[60-65]","[66-99]"}))</f>
        <v>[51-55]</v>
      </c>
      <c r="AF464" s="839" t="str">
        <f t="shared" si="22"/>
        <v>3+ years</v>
      </c>
      <c r="AG464" s="839" t="str">
        <f t="shared" ca="1" si="23"/>
        <v>Over 90 Days</v>
      </c>
    </row>
    <row r="465" spans="1:33" ht="16.5" thickTop="1" thickBot="1" x14ac:dyDescent="0.3">
      <c r="A465" s="839">
        <v>11</v>
      </c>
      <c r="B465" s="830" t="s">
        <v>522</v>
      </c>
      <c r="C465" s="839" t="s">
        <v>341</v>
      </c>
      <c r="D465" s="880"/>
      <c r="E465" s="887">
        <f>VLOOKUP(B465,[1]TQT_MASTER!B:O,13,0)</f>
        <v>44571</v>
      </c>
      <c r="F465" s="834" t="str">
        <f>VLOOKUP(B465,[1]TQT_MASTER!B:O,4,0)</f>
        <v>Associate, Accounts Payable Accounting</v>
      </c>
      <c r="G465" s="834" t="str">
        <f>VLOOKUP(B465,[1]TQT_MASTER!B:O,3,0)</f>
        <v>Associate</v>
      </c>
      <c r="H465" s="834">
        <f>VLOOKUP(B465,[1]TQT_MASTER!B:O,6,0)</f>
        <v>12667</v>
      </c>
      <c r="I465" s="834" t="str">
        <f>VLOOKUP(B465,[1]TQT_MASTER!B:O,5,0)</f>
        <v>Eid Abdulla Sidiqi Alhammadi</v>
      </c>
      <c r="J465" s="834" t="str">
        <f>VLOOKUP(B465,[1]TQT_MASTER!B:O,7,0)</f>
        <v>TQT - Financial Operations &amp; Internal Controls</v>
      </c>
      <c r="K465" s="834" t="str">
        <f>VLOOKUP(B465,[1]TQT_MASTER!B:O,8,0)</f>
        <v>TQT - Chief Financial Office</v>
      </c>
      <c r="L465" s="834" t="str">
        <f>VLOOKUP(B465,[1]TQT_MASTER!B:O,9,0)</f>
        <v>Finance - FIN</v>
      </c>
      <c r="M465" s="834" t="str">
        <f>VLOOKUP(B465,[1]TQT_MASTER!B:O,10,0)</f>
        <v>TRANSCO - Financial Operations - FIN</v>
      </c>
      <c r="N465" s="835">
        <f>VLOOKUP(B465,[1]TQT_MASTER!B:O,11,0)</f>
        <v>22996</v>
      </c>
      <c r="O465" s="833">
        <f>VLOOKUP(B465,[1]TQT_MASTER!B:O,14,0)</f>
        <v>46387</v>
      </c>
      <c r="P465" s="842" t="s">
        <v>611</v>
      </c>
      <c r="Q465" s="834" t="s">
        <v>846</v>
      </c>
      <c r="R465" s="842" t="s">
        <v>612</v>
      </c>
      <c r="S465" s="842" t="s">
        <v>616</v>
      </c>
      <c r="T465" s="839" t="s">
        <v>304</v>
      </c>
      <c r="U465" s="842" t="s">
        <v>316</v>
      </c>
      <c r="V465" s="836">
        <v>44571</v>
      </c>
      <c r="W465" s="836">
        <v>45170</v>
      </c>
      <c r="X465" s="836">
        <v>46265</v>
      </c>
      <c r="Y465" s="882">
        <v>3.0027397260273974</v>
      </c>
      <c r="Z465" s="838">
        <f t="shared" ca="1" si="21"/>
        <v>63</v>
      </c>
      <c r="AA465" s="839" t="s">
        <v>600</v>
      </c>
      <c r="AB465" s="883">
        <v>38811.15</v>
      </c>
      <c r="AC465" s="841">
        <v>46539</v>
      </c>
      <c r="AD465" s="842" t="s">
        <v>777</v>
      </c>
      <c r="AE465" s="843" t="str">
        <f ca="1">IF(OR(Z465="",NOT(ISNUMBER(Z465))),"",LOOKUP(Z465,{0,16,21,26,31,36,41,46,51,56,60,66},{"[0-15]","[16-20]","[21-25]","[26-30]","[31-35]","[36-40]","[41-45]","[46-50]","[51-55]","[56-59]","[60-65]","[66-99]"}))</f>
        <v>[60-65]</v>
      </c>
      <c r="AF465" s="839" t="str">
        <f t="shared" si="22"/>
        <v>3+ years</v>
      </c>
      <c r="AG465" s="839" t="str">
        <f t="shared" ca="1" si="23"/>
        <v>Over 90 Days</v>
      </c>
    </row>
    <row r="466" spans="1:33" ht="16.5" thickTop="1" thickBot="1" x14ac:dyDescent="0.3">
      <c r="A466" s="839">
        <v>12</v>
      </c>
      <c r="B466" s="830" t="s">
        <v>528</v>
      </c>
      <c r="C466" s="839" t="s">
        <v>344</v>
      </c>
      <c r="D466" s="880"/>
      <c r="E466" s="887">
        <f>VLOOKUP(B466,[1]TQT_MASTER!B:O,13,0)</f>
        <v>44606</v>
      </c>
      <c r="F466" s="834" t="str">
        <f>VLOOKUP(B466,[1]TQT_MASTER!B:O,4,0)</f>
        <v>Lead, Automation &amp; Digitalization</v>
      </c>
      <c r="G466" s="834" t="str">
        <f>VLOOKUP(B466,[1]TQT_MASTER!B:O,3,0)</f>
        <v>Lead</v>
      </c>
      <c r="H466" s="834">
        <f>VLOOKUP(B466,[1]TQT_MASTER!B:O,6,0)</f>
        <v>11996</v>
      </c>
      <c r="I466" s="834" t="str">
        <f>VLOOKUP(B466,[1]TQT_MASTER!B:O,5,0)</f>
        <v>Ramakrishna Subramanian</v>
      </c>
      <c r="J466" s="834" t="str">
        <f>VLOOKUP(B466,[1]TQT_MASTER!B:O,7,0)</f>
        <v>TQT - Chief Executive Office</v>
      </c>
      <c r="K466" s="834" t="str">
        <f>VLOOKUP(B466,[1]TQT_MASTER!B:O,8,0)</f>
        <v>TQT - Chief Executive Office</v>
      </c>
      <c r="L466" s="834" t="str">
        <f>VLOOKUP(B466,[1]TQT_MASTER!B:O,9,0)</f>
        <v>CEO</v>
      </c>
      <c r="M466" s="834" t="str">
        <f>VLOOKUP(B466,[1]TQT_MASTER!B:O,10,0)</f>
        <v>TRANSCO - Operations - COO</v>
      </c>
      <c r="N466" s="835">
        <f>VLOOKUP(B466,[1]TQT_MASTER!B:O,11,0)</f>
        <v>21847</v>
      </c>
      <c r="O466" s="833">
        <f>VLOOKUP(B466,[1]TQT_MASTER!B:O,14,0)</f>
        <v>46387</v>
      </c>
      <c r="P466" s="842" t="s">
        <v>611</v>
      </c>
      <c r="Q466" s="834" t="s">
        <v>846</v>
      </c>
      <c r="R466" s="842" t="s">
        <v>612</v>
      </c>
      <c r="S466" s="842"/>
      <c r="T466" s="839" t="s">
        <v>304</v>
      </c>
      <c r="U466" s="842" t="s">
        <v>333</v>
      </c>
      <c r="V466" s="836">
        <v>44608</v>
      </c>
      <c r="W466" s="836">
        <v>45170</v>
      </c>
      <c r="X466" s="836">
        <v>46265</v>
      </c>
      <c r="Y466" s="882">
        <v>3.0027397260273974</v>
      </c>
      <c r="Z466" s="838">
        <f t="shared" ca="1" si="21"/>
        <v>66</v>
      </c>
      <c r="AA466" s="839" t="s">
        <v>600</v>
      </c>
      <c r="AB466" s="883">
        <v>45013.5</v>
      </c>
      <c r="AC466" s="841">
        <v>46539</v>
      </c>
      <c r="AD466" s="842" t="s">
        <v>777</v>
      </c>
      <c r="AE466" s="843" t="str">
        <f ca="1">IF(OR(Z466="",NOT(ISNUMBER(Z466))),"",LOOKUP(Z466,{0,16,21,26,31,36,41,46,51,56,60,66},{"[0-15]","[16-20]","[21-25]","[26-30]","[31-35]","[36-40]","[41-45]","[46-50]","[51-55]","[56-59]","[60-65]","[66-99]"}))</f>
        <v>[66-99]</v>
      </c>
      <c r="AF466" s="839" t="str">
        <f t="shared" si="22"/>
        <v>3+ years</v>
      </c>
      <c r="AG466" s="839" t="str">
        <f t="shared" ca="1" si="23"/>
        <v>Over 90 Days</v>
      </c>
    </row>
    <row r="467" spans="1:33" ht="16.5" thickTop="1" thickBot="1" x14ac:dyDescent="0.3">
      <c r="A467" s="839">
        <v>13</v>
      </c>
      <c r="B467" s="830" t="s">
        <v>539</v>
      </c>
      <c r="C467" s="839" t="s">
        <v>347</v>
      </c>
      <c r="D467" s="880"/>
      <c r="E467" s="887">
        <f>VLOOKUP(B467,[1]TQT_MASTER!B:O,13,0)</f>
        <v>44816</v>
      </c>
      <c r="F467" s="834" t="str">
        <f>VLOOKUP(B467,[1]TQT_MASTER!B:O,4,0)</f>
        <v>Engineer, CMMS Data Quality Governance</v>
      </c>
      <c r="G467" s="834" t="str">
        <f>VLOOKUP(B467,[1]TQT_MASTER!B:O,3,0)</f>
        <v>Engineer</v>
      </c>
      <c r="H467" s="834">
        <f>VLOOKUP(B467,[1]TQT_MASTER!B:O,6,0)</f>
        <v>12713</v>
      </c>
      <c r="I467" s="834" t="str">
        <f>VLOOKUP(B467,[1]TQT_MASTER!B:O,5,0)</f>
        <v>Ahmed Mohamed Abdulla ALWahedi</v>
      </c>
      <c r="J467" s="834" t="str">
        <f>VLOOKUP(B467,[1]TQT_MASTER!B:O,7,0)</f>
        <v>TQT - Asset Management</v>
      </c>
      <c r="K467" s="834" t="str">
        <f>VLOOKUP(B467,[1]TQT_MASTER!B:O,8,0)</f>
        <v>TQT - Chief Operating Office</v>
      </c>
      <c r="L467" s="834" t="str">
        <f>VLOOKUP(B467,[1]TQT_MASTER!B:O,9,0)</f>
        <v>Asset Management - COO</v>
      </c>
      <c r="M467" s="834" t="str">
        <f>VLOOKUP(B467,[1]TQT_MASTER!B:O,10,0)</f>
        <v>TRANSCO - Asset Information - COO</v>
      </c>
      <c r="N467" s="835">
        <f>VLOOKUP(B467,[1]TQT_MASTER!B:O,11,0)</f>
        <v>26032</v>
      </c>
      <c r="O467" s="833">
        <f>VLOOKUP(B467,[1]TQT_MASTER!B:O,14,0)</f>
        <v>46578</v>
      </c>
      <c r="P467" s="842" t="s">
        <v>620</v>
      </c>
      <c r="Q467" s="834" t="s">
        <v>846</v>
      </c>
      <c r="R467" s="842"/>
      <c r="S467" s="842"/>
      <c r="T467" s="839" t="s">
        <v>304</v>
      </c>
      <c r="U467" s="842" t="s">
        <v>333</v>
      </c>
      <c r="V467" s="836">
        <v>44816</v>
      </c>
      <c r="W467" s="836">
        <v>45170</v>
      </c>
      <c r="X467" s="836">
        <v>46265</v>
      </c>
      <c r="Y467" s="882">
        <v>3.0027397260273974</v>
      </c>
      <c r="Z467" s="838">
        <f t="shared" ca="1" si="21"/>
        <v>55</v>
      </c>
      <c r="AA467" s="839" t="s">
        <v>600</v>
      </c>
      <c r="AB467" s="883">
        <v>26638.5</v>
      </c>
      <c r="AC467" s="841">
        <v>46539</v>
      </c>
      <c r="AD467" s="842" t="s">
        <v>777</v>
      </c>
      <c r="AE467" s="843" t="str">
        <f ca="1">IF(OR(Z467="",NOT(ISNUMBER(Z467))),"",LOOKUP(Z467,{0,16,21,26,31,36,41,46,51,56,60,66},{"[0-15]","[16-20]","[21-25]","[26-30]","[31-35]","[36-40]","[41-45]","[46-50]","[51-55]","[56-59]","[60-65]","[66-99]"}))</f>
        <v>[51-55]</v>
      </c>
      <c r="AF467" s="839" t="str">
        <f t="shared" si="22"/>
        <v>3+ years</v>
      </c>
      <c r="AG467" s="839" t="str">
        <f t="shared" ca="1" si="23"/>
        <v>Over 90 Days</v>
      </c>
    </row>
    <row r="468" spans="1:33" ht="16.5" thickTop="1" thickBot="1" x14ac:dyDescent="0.3">
      <c r="A468" s="839">
        <v>14</v>
      </c>
      <c r="B468" s="830" t="s">
        <v>541</v>
      </c>
      <c r="C468" s="839" t="s">
        <v>350</v>
      </c>
      <c r="D468" s="880"/>
      <c r="E468" s="887">
        <f>VLOOKUP(B468,[1]TQT_MASTER!B:O,13,0)</f>
        <v>44809</v>
      </c>
      <c r="F468" s="834" t="str">
        <f>VLOOKUP(B468,[1]TQT_MASTER!B:O,4,0)</f>
        <v>Associate, Graphic Design</v>
      </c>
      <c r="G468" s="834" t="str">
        <f>VLOOKUP(B468,[1]TQT_MASTER!B:O,3,0)</f>
        <v>Associate</v>
      </c>
      <c r="H468" s="834" t="e">
        <f>VLOOKUP(B468,[1]TQT_MASTER!B:O,6,0)</f>
        <v>#REF!</v>
      </c>
      <c r="I468" s="834" t="str">
        <f>VLOOKUP(B468,[1]TQT_MASTER!B:O,5,0)</f>
        <v>Hessa Alemadi</v>
      </c>
      <c r="J468" s="834" t="str">
        <f>VLOOKUP(B468,[1]TQT_MASTER!B:O,7,0)</f>
        <v>TQT - External Communications</v>
      </c>
      <c r="K468" s="834" t="str">
        <f>VLOOKUP(B468,[1]TQT_MASTER!B:O,8,0)</f>
        <v>TQT - Chief Corporate Services Office</v>
      </c>
      <c r="L468" s="834" t="str">
        <f>VLOOKUP(B468,[1]TQT_MASTER!B:O,9,0)</f>
        <v>Human Resources - HRD</v>
      </c>
      <c r="M468" s="834" t="str">
        <f>VLOOKUP(B468,[1]TQT_MASTER!B:O,10,0)</f>
        <v>TRANSCO - External Communications - HRD</v>
      </c>
      <c r="N468" s="835">
        <f>VLOOKUP(B468,[1]TQT_MASTER!B:O,11,0)</f>
        <v>32200</v>
      </c>
      <c r="O468" s="833">
        <f>VLOOKUP(B468,[1]TQT_MASTER!B:O,14,0)</f>
        <v>46269</v>
      </c>
      <c r="P468" s="842" t="s">
        <v>611</v>
      </c>
      <c r="Q468" s="834" t="s">
        <v>846</v>
      </c>
      <c r="R468" s="842" t="s">
        <v>612</v>
      </c>
      <c r="S468" s="842"/>
      <c r="T468" s="839" t="s">
        <v>304</v>
      </c>
      <c r="U468" s="842" t="s">
        <v>333</v>
      </c>
      <c r="V468" s="836">
        <v>44809</v>
      </c>
      <c r="W468" s="836">
        <v>45170</v>
      </c>
      <c r="X468" s="836">
        <v>46265</v>
      </c>
      <c r="Y468" s="882">
        <v>3.0027397260273974</v>
      </c>
      <c r="Z468" s="838">
        <f t="shared" ca="1" si="21"/>
        <v>38</v>
      </c>
      <c r="AA468" s="839" t="s">
        <v>600</v>
      </c>
      <c r="AB468" s="883">
        <v>26638.5</v>
      </c>
      <c r="AC468" s="841">
        <v>46539</v>
      </c>
      <c r="AD468" s="842" t="s">
        <v>777</v>
      </c>
      <c r="AE468" s="843" t="str">
        <f ca="1">IF(OR(Z468="",NOT(ISNUMBER(Z468))),"",LOOKUP(Z468,{0,16,21,26,31,36,41,46,51,56,60,66},{"[0-15]","[16-20]","[21-25]","[26-30]","[31-35]","[36-40]","[41-45]","[46-50]","[51-55]","[56-59]","[60-65]","[66-99]"}))</f>
        <v>[36-40]</v>
      </c>
      <c r="AF468" s="839" t="str">
        <f t="shared" si="22"/>
        <v>3+ years</v>
      </c>
      <c r="AG468" s="839" t="str">
        <f t="shared" ca="1" si="23"/>
        <v>Expired</v>
      </c>
    </row>
    <row r="469" spans="1:33" ht="16.5" thickTop="1" thickBot="1" x14ac:dyDescent="0.3">
      <c r="A469" s="839">
        <v>15</v>
      </c>
      <c r="B469" s="830" t="s">
        <v>533</v>
      </c>
      <c r="C469" s="839" t="s">
        <v>353</v>
      </c>
      <c r="D469" s="880"/>
      <c r="E469" s="887">
        <f>VLOOKUP(B469,[1]TQT_MASTER!B:O,13,0)</f>
        <v>44830</v>
      </c>
      <c r="F469" s="834" t="str">
        <f>VLOOKUP(B469,[1]TQT_MASTER!B:O,4,0)</f>
        <v>Associate, General Ledger Accounting</v>
      </c>
      <c r="G469" s="834" t="str">
        <f>VLOOKUP(B469,[1]TQT_MASTER!B:O,3,0)</f>
        <v>Associate</v>
      </c>
      <c r="H469" s="834">
        <f>VLOOKUP(B469,[1]TQT_MASTER!B:O,6,0)</f>
        <v>12959</v>
      </c>
      <c r="I469" s="834" t="str">
        <f>VLOOKUP(B469,[1]TQT_MASTER!B:O,5,0)</f>
        <v>Jasmine Kooner</v>
      </c>
      <c r="J469" s="834" t="str">
        <f>VLOOKUP(B469,[1]TQT_MASTER!B:O,7,0)</f>
        <v>TQT - Financial Control</v>
      </c>
      <c r="K469" s="834" t="str">
        <f>VLOOKUP(B469,[1]TQT_MASTER!B:O,8,0)</f>
        <v>TQT - Chief Financial Office</v>
      </c>
      <c r="L469" s="834" t="str">
        <f>VLOOKUP(B469,[1]TQT_MASTER!B:O,9,0)</f>
        <v>Finance - FIN</v>
      </c>
      <c r="M469" s="834" t="str">
        <f>VLOOKUP(B469,[1]TQT_MASTER!B:O,10,0)</f>
        <v>TRANSCO - Financial Controlling - FIN</v>
      </c>
      <c r="N469" s="835">
        <f>VLOOKUP(B469,[1]TQT_MASTER!B:O,11,0)</f>
        <v>31575</v>
      </c>
      <c r="O469" s="833">
        <f>VLOOKUP(B469,[1]TQT_MASTER!B:O,14,0)</f>
        <v>46471</v>
      </c>
      <c r="P469" s="842" t="s">
        <v>620</v>
      </c>
      <c r="Q469" s="834" t="s">
        <v>846</v>
      </c>
      <c r="R469" s="842"/>
      <c r="S469" s="842"/>
      <c r="T469" s="839" t="s">
        <v>304</v>
      </c>
      <c r="U469" s="842" t="s">
        <v>356</v>
      </c>
      <c r="V469" s="836">
        <v>44831</v>
      </c>
      <c r="W469" s="836">
        <v>45170</v>
      </c>
      <c r="X469" s="836">
        <v>46265</v>
      </c>
      <c r="Y469" s="882">
        <v>3.0027397260273974</v>
      </c>
      <c r="Z469" s="838">
        <f t="shared" ca="1" si="21"/>
        <v>40</v>
      </c>
      <c r="AA469" s="839" t="s">
        <v>600</v>
      </c>
      <c r="AB469" s="883">
        <v>26638.5</v>
      </c>
      <c r="AC469" s="841">
        <v>46539</v>
      </c>
      <c r="AD469" s="842" t="s">
        <v>777</v>
      </c>
      <c r="AE469" s="843" t="str">
        <f ca="1">IF(OR(Z469="",NOT(ISNUMBER(Z469))),"",LOOKUP(Z469,{0,16,21,26,31,36,41,46,51,56,60,66},{"[0-15]","[16-20]","[21-25]","[26-30]","[31-35]","[36-40]","[41-45]","[46-50]","[51-55]","[56-59]","[60-65]","[66-99]"}))</f>
        <v>[36-40]</v>
      </c>
      <c r="AF469" s="839" t="str">
        <f t="shared" si="22"/>
        <v>3+ years</v>
      </c>
      <c r="AG469" s="839" t="str">
        <f t="shared" ca="1" si="23"/>
        <v>Over 90 Days</v>
      </c>
    </row>
    <row r="470" spans="1:33" ht="16.5" thickTop="1" thickBot="1" x14ac:dyDescent="0.3">
      <c r="A470" s="839">
        <v>16</v>
      </c>
      <c r="B470" s="830" t="s">
        <v>532</v>
      </c>
      <c r="C470" s="839" t="s">
        <v>357</v>
      </c>
      <c r="D470" s="880"/>
      <c r="E470" s="887">
        <f>VLOOKUP(B470,[1]TQT_MASTER!B:O,13,0)</f>
        <v>44970</v>
      </c>
      <c r="F470" s="834" t="str">
        <f>VLOOKUP(B470,[1]TQT_MASTER!B:O,4,0)</f>
        <v>Associate, Talent Acquisition</v>
      </c>
      <c r="G470" s="834" t="str">
        <f>VLOOKUP(B470,[1]TQT_MASTER!B:O,3,0)</f>
        <v>Associate</v>
      </c>
      <c r="H470" s="834">
        <f>VLOOKUP(B470,[1]TQT_MASTER!B:O,6,0)</f>
        <v>15131</v>
      </c>
      <c r="I470" s="834" t="str">
        <f>VLOOKUP(B470,[1]TQT_MASTER!B:O,5,0)</f>
        <v>Abdulrahman Mohammed R AlMane</v>
      </c>
      <c r="J470" s="834" t="str">
        <f>VLOOKUP(B470,[1]TQT_MASTER!B:O,7,0)</f>
        <v>TQT - HR Operations</v>
      </c>
      <c r="K470" s="834" t="str">
        <f>VLOOKUP(B470,[1]TQT_MASTER!B:O,8,0)</f>
        <v>TQT - Chief Corporate Services Office</v>
      </c>
      <c r="L470" s="834" t="str">
        <f>VLOOKUP(B470,[1]TQT_MASTER!B:O,9,0)</f>
        <v>Human Resources - HRD</v>
      </c>
      <c r="M470" s="834" t="str">
        <f>VLOOKUP(B470,[1]TQT_MASTER!B:O,10,0)</f>
        <v>TRANSCO - Talent Acquisition - HRD</v>
      </c>
      <c r="N470" s="835">
        <f>VLOOKUP(B470,[1]TQT_MASTER!B:O,11,0)</f>
        <v>31644</v>
      </c>
      <c r="O470" s="833">
        <f>VLOOKUP(B470,[1]TQT_MASTER!B:O,14,0)</f>
        <v>46429</v>
      </c>
      <c r="P470" s="842" t="s">
        <v>620</v>
      </c>
      <c r="Q470" s="834" t="s">
        <v>846</v>
      </c>
      <c r="R470" s="842"/>
      <c r="S470" s="842"/>
      <c r="T470" s="839" t="s">
        <v>304</v>
      </c>
      <c r="U470" s="842" t="s">
        <v>333</v>
      </c>
      <c r="V470" s="836">
        <v>44970</v>
      </c>
      <c r="W470" s="836">
        <v>45170</v>
      </c>
      <c r="X470" s="836">
        <v>46265</v>
      </c>
      <c r="Y470" s="882">
        <v>3.0027397260273974</v>
      </c>
      <c r="Z470" s="838">
        <f t="shared" ca="1" si="21"/>
        <v>40</v>
      </c>
      <c r="AA470" s="839" t="s">
        <v>600</v>
      </c>
      <c r="AB470" s="883">
        <v>21388.5</v>
      </c>
      <c r="AC470" s="841">
        <v>46539</v>
      </c>
      <c r="AD470" s="842" t="s">
        <v>777</v>
      </c>
      <c r="AE470" s="843" t="str">
        <f ca="1">IF(OR(Z470="",NOT(ISNUMBER(Z470))),"",LOOKUP(Z470,{0,16,21,26,31,36,41,46,51,56,60,66},{"[0-15]","[16-20]","[21-25]","[26-30]","[31-35]","[36-40]","[41-45]","[46-50]","[51-55]","[56-59]","[60-65]","[66-99]"}))</f>
        <v>[36-40]</v>
      </c>
      <c r="AF470" s="839" t="str">
        <f t="shared" si="22"/>
        <v>3+ years</v>
      </c>
      <c r="AG470" s="839" t="str">
        <f t="shared" ca="1" si="23"/>
        <v>Over 90 Days</v>
      </c>
    </row>
    <row r="471" spans="1:33" ht="16.5" thickTop="1" thickBot="1" x14ac:dyDescent="0.3">
      <c r="A471" s="839">
        <v>17</v>
      </c>
      <c r="B471" s="830" t="s">
        <v>540</v>
      </c>
      <c r="C471" s="839" t="s">
        <v>360</v>
      </c>
      <c r="D471" s="880"/>
      <c r="E471" s="887">
        <f>VLOOKUP(B471,[1]TQT_MASTER!B:O,13,0)</f>
        <v>45152</v>
      </c>
      <c r="F471" s="834" t="str">
        <f>VLOOKUP(B471,[1]TQT_MASTER!B:O,4,0)</f>
        <v>Executive Assistant, Corporate Services Office</v>
      </c>
      <c r="G471" s="834" t="str">
        <f>VLOOKUP(B471,[1]TQT_MASTER!B:O,3,0)</f>
        <v>Assistant</v>
      </c>
      <c r="H471" s="834">
        <f>VLOOKUP(B471,[1]TQT_MASTER!B:O,6,0)</f>
        <v>12780</v>
      </c>
      <c r="I471" s="834" t="str">
        <f>VLOOKUP(B471,[1]TQT_MASTER!B:O,5,0)</f>
        <v>Bader Ahmed Mohamed Saqer Al Hammadi</v>
      </c>
      <c r="J471" s="834" t="str">
        <f>VLOOKUP(B471,[1]TQT_MASTER!B:O,7,0)</f>
        <v>TQT - Chief Corporate Services Office</v>
      </c>
      <c r="K471" s="834" t="str">
        <f>VLOOKUP(B471,[1]TQT_MASTER!B:O,8,0)</f>
        <v>TQT - Chief Corporate Services Office</v>
      </c>
      <c r="L471" s="834" t="str">
        <f>VLOOKUP(B471,[1]TQT_MASTER!B:O,9,0)</f>
        <v>Human Resources - HRD</v>
      </c>
      <c r="M471" s="834" t="str">
        <f>VLOOKUP(B471,[1]TQT_MASTER!B:O,10,0)</f>
        <v>TRANSCO - Human Resources - HRD</v>
      </c>
      <c r="N471" s="835">
        <f>VLOOKUP(B471,[1]TQT_MASTER!B:O,11,0)</f>
        <v>29611</v>
      </c>
      <c r="O471" s="833">
        <f>VLOOKUP(B471,[1]TQT_MASTER!B:O,14,0)</f>
        <v>46248</v>
      </c>
      <c r="P471" s="842" t="s">
        <v>620</v>
      </c>
      <c r="Q471" s="834" t="s">
        <v>846</v>
      </c>
      <c r="R471" s="842"/>
      <c r="S471" s="842"/>
      <c r="T471" s="839" t="s">
        <v>304</v>
      </c>
      <c r="U471" s="842" t="s">
        <v>305</v>
      </c>
      <c r="V471" s="836">
        <v>45152</v>
      </c>
      <c r="W471" s="836">
        <v>45170</v>
      </c>
      <c r="X471" s="836">
        <v>46265</v>
      </c>
      <c r="Y471" s="882">
        <v>3.0027397260273974</v>
      </c>
      <c r="Z471" s="838">
        <f t="shared" ca="1" si="21"/>
        <v>45</v>
      </c>
      <c r="AA471" s="839" t="s">
        <v>600</v>
      </c>
      <c r="AB471" s="883">
        <v>29138.5</v>
      </c>
      <c r="AC471" s="841">
        <v>46539</v>
      </c>
      <c r="AD471" s="842" t="s">
        <v>777</v>
      </c>
      <c r="AE471" s="843" t="str">
        <f ca="1">IF(OR(Z471="",NOT(ISNUMBER(Z471))),"",LOOKUP(Z471,{0,16,21,26,31,36,41,46,51,56,60,66},{"[0-15]","[16-20]","[21-25]","[26-30]","[31-35]","[36-40]","[41-45]","[46-50]","[51-55]","[56-59]","[60-65]","[66-99]"}))</f>
        <v>[41-45]</v>
      </c>
      <c r="AF471" s="839" t="str">
        <f t="shared" si="22"/>
        <v>3+ years</v>
      </c>
      <c r="AG471" s="839" t="str">
        <f t="shared" ca="1" si="23"/>
        <v>Expired</v>
      </c>
    </row>
    <row r="472" spans="1:33" ht="16.5" thickTop="1" thickBot="1" x14ac:dyDescent="0.3">
      <c r="A472" s="839">
        <v>18</v>
      </c>
      <c r="B472" s="830" t="s">
        <v>543</v>
      </c>
      <c r="C472" s="839" t="s">
        <v>363</v>
      </c>
      <c r="D472" s="880"/>
      <c r="E472" s="887">
        <f>VLOOKUP(B472,[1]TQT_MASTER!B:O,13,0)</f>
        <v>45236</v>
      </c>
      <c r="F472" s="834" t="str">
        <f>VLOOKUP(B472,[1]TQT_MASTER!B:O,4,0)</f>
        <v>Associate, Talent Acquisition</v>
      </c>
      <c r="G472" s="834" t="str">
        <f>VLOOKUP(B472,[1]TQT_MASTER!B:O,3,0)</f>
        <v>Associate</v>
      </c>
      <c r="H472" s="834">
        <f>VLOOKUP(B472,[1]TQT_MASTER!B:O,6,0)</f>
        <v>15131</v>
      </c>
      <c r="I472" s="834" t="str">
        <f>VLOOKUP(B472,[1]TQT_MASTER!B:O,5,0)</f>
        <v>Abdulrahman Mohammed R AlMane</v>
      </c>
      <c r="J472" s="834" t="str">
        <f>VLOOKUP(B472,[1]TQT_MASTER!B:O,7,0)</f>
        <v>TQT - HR Operations</v>
      </c>
      <c r="K472" s="834" t="str">
        <f>VLOOKUP(B472,[1]TQT_MASTER!B:O,8,0)</f>
        <v>TQT - Chief Corporate Services Office</v>
      </c>
      <c r="L472" s="834" t="str">
        <f>VLOOKUP(B472,[1]TQT_MASTER!B:O,9,0)</f>
        <v>Human Resources - HRD</v>
      </c>
      <c r="M472" s="834" t="str">
        <f>VLOOKUP(B472,[1]TQT_MASTER!B:O,10,0)</f>
        <v>TRANSCO - Talent Acquisition - HRD</v>
      </c>
      <c r="N472" s="835">
        <f>VLOOKUP(B472,[1]TQT_MASTER!B:O,11,0)</f>
        <v>32450</v>
      </c>
      <c r="O472" s="833">
        <f>VLOOKUP(B472,[1]TQT_MASTER!B:O,14,0)</f>
        <v>46331</v>
      </c>
      <c r="P472" s="842" t="s">
        <v>611</v>
      </c>
      <c r="Q472" s="834" t="s">
        <v>846</v>
      </c>
      <c r="R472" s="842" t="s">
        <v>612</v>
      </c>
      <c r="S472" s="842" t="s">
        <v>616</v>
      </c>
      <c r="T472" s="839" t="s">
        <v>304</v>
      </c>
      <c r="U472" s="842" t="s">
        <v>333</v>
      </c>
      <c r="V472" s="836">
        <v>45236</v>
      </c>
      <c r="W472" s="836">
        <v>45236</v>
      </c>
      <c r="X472" s="836">
        <v>46265</v>
      </c>
      <c r="Y472" s="882">
        <v>2.8219178082191783</v>
      </c>
      <c r="Z472" s="838">
        <f t="shared" ca="1" si="21"/>
        <v>37</v>
      </c>
      <c r="AA472" s="839" t="s">
        <v>600</v>
      </c>
      <c r="AB472" s="883">
        <v>25063.5</v>
      </c>
      <c r="AC472" s="841">
        <v>46539</v>
      </c>
      <c r="AD472" s="842" t="s">
        <v>777</v>
      </c>
      <c r="AE472" s="843" t="str">
        <f ca="1">IF(OR(Z472="",NOT(ISNUMBER(Z472))),"",LOOKUP(Z472,{0,16,21,26,31,36,41,46,51,56,60,66},{"[0-15]","[16-20]","[21-25]","[26-30]","[31-35]","[36-40]","[41-45]","[46-50]","[51-55]","[56-59]","[60-65]","[66-99]"}))</f>
        <v>[36-40]</v>
      </c>
      <c r="AF472" s="839" t="str">
        <f t="shared" si="22"/>
        <v>2-3 years</v>
      </c>
      <c r="AG472" s="839" t="str">
        <f t="shared" ca="1" si="23"/>
        <v>Within 60 Days</v>
      </c>
    </row>
    <row r="473" spans="1:33" ht="16.5" thickTop="1" thickBot="1" x14ac:dyDescent="0.3">
      <c r="A473" s="839">
        <v>19</v>
      </c>
      <c r="B473" s="830" t="s">
        <v>534</v>
      </c>
      <c r="C473" s="839" t="s">
        <v>365</v>
      </c>
      <c r="D473" s="880"/>
      <c r="E473" s="887">
        <f>VLOOKUP(B473,[1]TQT_MASTER!B:O,13,0)</f>
        <v>45411</v>
      </c>
      <c r="F473" s="834" t="str">
        <f>VLOOKUP(B473,[1]TQT_MASTER!B:O,4,0)</f>
        <v>Lead, Projects</v>
      </c>
      <c r="G473" s="834" t="str">
        <f>VLOOKUP(B473,[1]TQT_MASTER!B:O,3,0)</f>
        <v>Lead</v>
      </c>
      <c r="H473" s="834">
        <f>VLOOKUP(B473,[1]TQT_MASTER!B:O,6,0)</f>
        <v>11743</v>
      </c>
      <c r="I473" s="834" t="str">
        <f>VLOOKUP(B473,[1]TQT_MASTER!B:O,5,0)</f>
        <v>MARYAM ABDULLAH EBRAHIM ALGAZ ALALI</v>
      </c>
      <c r="J473" s="834" t="str">
        <f>VLOOKUP(B473,[1]TQT_MASTER!B:O,7,0)</f>
        <v>TQT - Asset Management</v>
      </c>
      <c r="K473" s="834" t="str">
        <f>VLOOKUP(B473,[1]TQT_MASTER!B:O,8,0)</f>
        <v>TQT - Chief Operating Office</v>
      </c>
      <c r="L473" s="834" t="str">
        <f>VLOOKUP(B473,[1]TQT_MASTER!B:O,9,0)</f>
        <v>Asset Management - COO</v>
      </c>
      <c r="M473" s="834" t="str">
        <f>VLOOKUP(B473,[1]TQT_MASTER!B:O,10,0)</f>
        <v>TRANSCO - Asset Management Services - COO</v>
      </c>
      <c r="N473" s="835">
        <f>VLOOKUP(B473,[1]TQT_MASTER!B:O,11,0)</f>
        <v>24421</v>
      </c>
      <c r="O473" s="833">
        <f>VLOOKUP(B473,[1]TQT_MASTER!B:O,14,0)</f>
        <v>46323</v>
      </c>
      <c r="P473" s="842" t="s">
        <v>611</v>
      </c>
      <c r="Q473" s="834" t="s">
        <v>846</v>
      </c>
      <c r="R473" s="842" t="s">
        <v>612</v>
      </c>
      <c r="S473" s="842"/>
      <c r="T473" s="839" t="s">
        <v>304</v>
      </c>
      <c r="U473" s="842" t="s">
        <v>368</v>
      </c>
      <c r="V473" s="836">
        <v>45411</v>
      </c>
      <c r="W473" s="836">
        <v>45411</v>
      </c>
      <c r="X473" s="836">
        <v>46265</v>
      </c>
      <c r="Y473" s="882">
        <v>2.3424657534246576</v>
      </c>
      <c r="Z473" s="838">
        <f t="shared" ca="1" si="21"/>
        <v>59</v>
      </c>
      <c r="AA473" s="839" t="s">
        <v>600</v>
      </c>
      <c r="AB473" s="883">
        <v>68638.5</v>
      </c>
      <c r="AC473" s="841">
        <v>46539</v>
      </c>
      <c r="AD473" s="842" t="s">
        <v>777</v>
      </c>
      <c r="AE473" s="843" t="str">
        <f ca="1">IF(OR(Z473="",NOT(ISNUMBER(Z473))),"",LOOKUP(Z473,{0,16,21,26,31,36,41,46,51,56,60,66},{"[0-15]","[16-20]","[21-25]","[26-30]","[31-35]","[36-40]","[41-45]","[46-50]","[51-55]","[56-59]","[60-65]","[66-99]"}))</f>
        <v>[56-59]</v>
      </c>
      <c r="AF473" s="839" t="str">
        <f t="shared" si="22"/>
        <v>2-3 years</v>
      </c>
      <c r="AG473" s="839" t="str">
        <f t="shared" ca="1" si="23"/>
        <v>Within 60 Days</v>
      </c>
    </row>
    <row r="474" spans="1:33" ht="16.5" thickTop="1" thickBot="1" x14ac:dyDescent="0.3">
      <c r="A474" s="839">
        <v>20</v>
      </c>
      <c r="B474" s="830" t="s">
        <v>535</v>
      </c>
      <c r="C474" s="839" t="s">
        <v>369</v>
      </c>
      <c r="D474" s="880"/>
      <c r="E474" s="887">
        <f>VLOOKUP(B474,[1]TQT_MASTER!B:O,13,0)</f>
        <v>45446</v>
      </c>
      <c r="F474" s="834" t="str">
        <f>VLOOKUP(B474,[1]TQT_MASTER!B:O,4,0)</f>
        <v>Business Partner, Talent Acquisition</v>
      </c>
      <c r="G474" s="834" t="str">
        <f>VLOOKUP(B474,[1]TQT_MASTER!B:O,3,0)</f>
        <v>Business Partner</v>
      </c>
      <c r="H474" s="834">
        <f>VLOOKUP(B474,[1]TQT_MASTER!B:O,6,0)</f>
        <v>15131</v>
      </c>
      <c r="I474" s="834" t="str">
        <f>VLOOKUP(B474,[1]TQT_MASTER!B:O,5,0)</f>
        <v>Abdulrahman Mohammed R AlMane</v>
      </c>
      <c r="J474" s="834" t="str">
        <f>VLOOKUP(B474,[1]TQT_MASTER!B:O,7,0)</f>
        <v>TQT - HR Operations</v>
      </c>
      <c r="K474" s="834" t="str">
        <f>VLOOKUP(B474,[1]TQT_MASTER!B:O,8,0)</f>
        <v>TQT - Chief Corporate Services Office</v>
      </c>
      <c r="L474" s="834" t="str">
        <f>VLOOKUP(B474,[1]TQT_MASTER!B:O,9,0)</f>
        <v>Human Resources - HRD</v>
      </c>
      <c r="M474" s="834" t="str">
        <f>VLOOKUP(B474,[1]TQT_MASTER!B:O,10,0)</f>
        <v>TRANSCO - Talent Acquisition - HRD</v>
      </c>
      <c r="N474" s="835">
        <f>VLOOKUP(B474,[1]TQT_MASTER!B:O,11,0)</f>
        <v>32081</v>
      </c>
      <c r="O474" s="833">
        <f>VLOOKUP(B474,[1]TQT_MASTER!B:O,14,0)</f>
        <v>46549</v>
      </c>
      <c r="P474" s="842" t="s">
        <v>611</v>
      </c>
      <c r="Q474" s="834" t="s">
        <v>846</v>
      </c>
      <c r="R474" s="842"/>
      <c r="S474" s="842" t="s">
        <v>621</v>
      </c>
      <c r="T474" s="839" t="s">
        <v>304</v>
      </c>
      <c r="U474" s="842" t="s">
        <v>333</v>
      </c>
      <c r="V474" s="836">
        <v>45454</v>
      </c>
      <c r="W474" s="836">
        <v>45454</v>
      </c>
      <c r="X474" s="836">
        <v>46265</v>
      </c>
      <c r="Y474" s="882">
        <v>2.2246575342465755</v>
      </c>
      <c r="Z474" s="838">
        <f t="shared" ca="1" si="21"/>
        <v>38</v>
      </c>
      <c r="AA474" s="839" t="s">
        <v>600</v>
      </c>
      <c r="AB474" s="883">
        <v>35038.5</v>
      </c>
      <c r="AC474" s="841">
        <v>46539</v>
      </c>
      <c r="AD474" s="842" t="s">
        <v>777</v>
      </c>
      <c r="AE474" s="843" t="str">
        <f ca="1">IF(OR(Z474="",NOT(ISNUMBER(Z474))),"",LOOKUP(Z474,{0,16,21,26,31,36,41,46,51,56,60,66},{"[0-15]","[16-20]","[21-25]","[26-30]","[31-35]","[36-40]","[41-45]","[46-50]","[51-55]","[56-59]","[60-65]","[66-99]"}))</f>
        <v>[36-40]</v>
      </c>
      <c r="AF474" s="839" t="str">
        <f t="shared" si="22"/>
        <v>2-3 years</v>
      </c>
      <c r="AG474" s="839" t="str">
        <f t="shared" ca="1" si="23"/>
        <v>Over 90 Days</v>
      </c>
    </row>
    <row r="475" spans="1:33" ht="16.5" thickTop="1" thickBot="1" x14ac:dyDescent="0.3">
      <c r="A475" s="839">
        <v>21</v>
      </c>
      <c r="B475" s="830" t="s">
        <v>542</v>
      </c>
      <c r="C475" s="839" t="s">
        <v>372</v>
      </c>
      <c r="D475" s="880"/>
      <c r="E475" s="887">
        <f>VLOOKUP(B475,[1]TQT_MASTER!B:O,13,0)</f>
        <v>45600</v>
      </c>
      <c r="F475" s="834" t="str">
        <f>VLOOKUP(B475,[1]TQT_MASTER!B:O,4,0)</f>
        <v>Lead, Procurement</v>
      </c>
      <c r="G475" s="834" t="str">
        <f>VLOOKUP(B475,[1]TQT_MASTER!B:O,3,0)</f>
        <v>Lead</v>
      </c>
      <c r="H475" s="834">
        <f>VLOOKUP(B475,[1]TQT_MASTER!B:O,6,0)</f>
        <v>12623</v>
      </c>
      <c r="I475" s="834" t="str">
        <f>VLOOKUP(B475,[1]TQT_MASTER!B:O,5,0)</f>
        <v>Alia Al Kaabi</v>
      </c>
      <c r="J475" s="834" t="str">
        <f>VLOOKUP(B475,[1]TQT_MASTER!B:O,7,0)</f>
        <v>TQT - Supply Chain</v>
      </c>
      <c r="K475" s="834" t="str">
        <f>VLOOKUP(B475,[1]TQT_MASTER!B:O,8,0)</f>
        <v>TQT - Chief Financial Office</v>
      </c>
      <c r="L475" s="834" t="str">
        <f>VLOOKUP(B475,[1]TQT_MASTER!B:O,9,0)</f>
        <v>Supply Chain - PSS</v>
      </c>
      <c r="M475" s="834" t="e">
        <f>VLOOKUP(B475,[1]TQT_MASTER!B:O,10,0)</f>
        <v>#REF!</v>
      </c>
      <c r="N475" s="835">
        <f>VLOOKUP(B475,[1]TQT_MASTER!B:O,11,0)</f>
        <v>22302</v>
      </c>
      <c r="O475" s="833">
        <f>VLOOKUP(B475,[1]TQT_MASTER!B:O,14,0)</f>
        <v>46329</v>
      </c>
      <c r="P475" s="842" t="s">
        <v>620</v>
      </c>
      <c r="Q475" s="834" t="s">
        <v>846</v>
      </c>
      <c r="R475" s="842"/>
      <c r="S475" s="842"/>
      <c r="T475" s="839" t="s">
        <v>304</v>
      </c>
      <c r="U475" s="842" t="s">
        <v>333</v>
      </c>
      <c r="V475" s="836">
        <v>45600</v>
      </c>
      <c r="W475" s="836">
        <v>45600</v>
      </c>
      <c r="X475" s="836">
        <v>46265</v>
      </c>
      <c r="Y475" s="882">
        <v>1.8246575342465754</v>
      </c>
      <c r="Z475" s="838">
        <f t="shared" ca="1" si="21"/>
        <v>65</v>
      </c>
      <c r="AA475" s="839" t="s">
        <v>600</v>
      </c>
      <c r="AB475" s="883">
        <v>44488.5</v>
      </c>
      <c r="AC475" s="841">
        <v>46539</v>
      </c>
      <c r="AD475" s="842" t="s">
        <v>777</v>
      </c>
      <c r="AE475" s="843" t="str">
        <f ca="1">IF(OR(Z475="",NOT(ISNUMBER(Z475))),"",LOOKUP(Z475,{0,16,21,26,31,36,41,46,51,56,60,66},{"[0-15]","[16-20]","[21-25]","[26-30]","[31-35]","[36-40]","[41-45]","[46-50]","[51-55]","[56-59]","[60-65]","[66-99]"}))</f>
        <v>[60-65]</v>
      </c>
      <c r="AF475" s="839" t="str">
        <f t="shared" si="22"/>
        <v>1-2 years</v>
      </c>
      <c r="AG475" s="839" t="str">
        <f t="shared" ca="1" si="23"/>
        <v>Within 60 Days</v>
      </c>
    </row>
    <row r="476" spans="1:33" ht="16.5" thickTop="1" thickBot="1" x14ac:dyDescent="0.3">
      <c r="A476" s="839">
        <v>22</v>
      </c>
      <c r="B476" s="830">
        <v>200088</v>
      </c>
      <c r="C476" s="839" t="s">
        <v>378</v>
      </c>
      <c r="D476" s="880"/>
      <c r="E476" s="887">
        <f>VLOOKUP(B476,[1]TQT_MASTER!B:O,13,0)</f>
        <v>45677</v>
      </c>
      <c r="F476" s="834" t="str">
        <f>VLOOKUP(B476,[1]TQT_MASTER!B:O,4,0)</f>
        <v>Advisor, Water Asset</v>
      </c>
      <c r="G476" s="834" t="str">
        <f>VLOOKUP(B476,[1]TQT_MASTER!B:O,3,0)</f>
        <v>Advisor</v>
      </c>
      <c r="H476" s="834">
        <f>VLOOKUP(B476,[1]TQT_MASTER!B:O,6,0)</f>
        <v>12013</v>
      </c>
      <c r="I476" s="834" t="str">
        <f>VLOOKUP(B476,[1]TQT_MASTER!B:O,5,0)</f>
        <v>ABDULLA MOHAMMED AL NUAIMI</v>
      </c>
      <c r="J476" s="834" t="str">
        <f>VLOOKUP(B476,[1]TQT_MASTER!B:O,7,0)</f>
        <v>TQT - Asset Management</v>
      </c>
      <c r="K476" s="834" t="str">
        <f>VLOOKUP(B476,[1]TQT_MASTER!B:O,8,0)</f>
        <v>TQT - Chief Operating Office</v>
      </c>
      <c r="L476" s="834" t="str">
        <f>VLOOKUP(B476,[1]TQT_MASTER!B:O,9,0)</f>
        <v>Asset Management - COO</v>
      </c>
      <c r="M476" s="834" t="str">
        <f>VLOOKUP(B476,[1]TQT_MASTER!B:O,10,0)</f>
        <v>TRANSCO - Water Assets</v>
      </c>
      <c r="N476" s="835">
        <f>VLOOKUP(B476,[1]TQT_MASTER!B:O,11,0)</f>
        <v>22282</v>
      </c>
      <c r="O476" s="833">
        <f>VLOOKUP(B476,[1]TQT_MASTER!B:O,14,0)</f>
        <v>46405</v>
      </c>
      <c r="P476" s="842" t="s">
        <v>611</v>
      </c>
      <c r="Q476" s="834" t="s">
        <v>846</v>
      </c>
      <c r="R476" s="842" t="s">
        <v>612</v>
      </c>
      <c r="S476" s="842" t="s">
        <v>616</v>
      </c>
      <c r="T476" s="839" t="s">
        <v>304</v>
      </c>
      <c r="U476" s="842" t="s">
        <v>309</v>
      </c>
      <c r="V476" s="836">
        <v>45677</v>
      </c>
      <c r="W476" s="836">
        <v>45677</v>
      </c>
      <c r="X476" s="836">
        <v>46265</v>
      </c>
      <c r="Y476" s="882">
        <v>1.6136986301369862</v>
      </c>
      <c r="Z476" s="838">
        <f t="shared" ca="1" si="21"/>
        <v>65</v>
      </c>
      <c r="AA476" s="839" t="s">
        <v>600</v>
      </c>
      <c r="AB476" s="883">
        <v>52888.5</v>
      </c>
      <c r="AC476" s="841">
        <v>46539</v>
      </c>
      <c r="AD476" s="842" t="s">
        <v>777</v>
      </c>
      <c r="AE476" s="843" t="str">
        <f ca="1">IF(OR(Z476="",NOT(ISNUMBER(Z476))),"",LOOKUP(Z476,{0,16,21,26,31,36,41,46,51,56,60,66},{"[0-15]","[16-20]","[21-25]","[26-30]","[31-35]","[36-40]","[41-45]","[46-50]","[51-55]","[56-59]","[60-65]","[66-99]"}))</f>
        <v>[60-65]</v>
      </c>
      <c r="AF476" s="839" t="str">
        <f t="shared" si="22"/>
        <v>1-2 years</v>
      </c>
      <c r="AG476" s="839" t="str">
        <f t="shared" ca="1" si="23"/>
        <v>Over 90 Days</v>
      </c>
    </row>
    <row r="477" spans="1:33" ht="16.5" thickTop="1" thickBot="1" x14ac:dyDescent="0.3">
      <c r="A477" s="839">
        <v>23</v>
      </c>
      <c r="B477" s="830">
        <v>200795</v>
      </c>
      <c r="C477" s="839" t="s">
        <v>382</v>
      </c>
      <c r="D477" s="880"/>
      <c r="E477" s="887">
        <f>VLOOKUP(B477,[1]TQT_MASTER!B:O,13,0)</f>
        <v>45831</v>
      </c>
      <c r="F477" s="834" t="str">
        <f>VLOOKUP(B477,[1]TQT_MASTER!B:O,4,0)</f>
        <v>Fusion EPM Support, Sr. Associate</v>
      </c>
      <c r="G477" s="834" t="str">
        <f>VLOOKUP(B477,[1]TQT_MASTER!B:O,3,0)</f>
        <v>Senior Associate</v>
      </c>
      <c r="H477" s="834">
        <f>VLOOKUP(B477,[1]TQT_MASTER!B:O,6,0)</f>
        <v>12775</v>
      </c>
      <c r="I477" s="834" t="str">
        <f>VLOOKUP(B477,[1]TQT_MASTER!B:O,5,0)</f>
        <v>Barend Pieter Van Der Walt</v>
      </c>
      <c r="J477" s="834" t="str">
        <f>VLOOKUP(B477,[1]TQT_MASTER!B:O,7,0)</f>
        <v>TQT - Business Planning</v>
      </c>
      <c r="K477" s="834" t="str">
        <f>VLOOKUP(B477,[1]TQT_MASTER!B:O,8,0)</f>
        <v>TQT - Chief Financial Office</v>
      </c>
      <c r="L477" s="834" t="str">
        <f>VLOOKUP(B477,[1]TQT_MASTER!B:O,9,0)</f>
        <v>Finance - FIN</v>
      </c>
      <c r="M477" s="834" t="str">
        <f>VLOOKUP(B477,[1]TQT_MASTER!B:O,10,0)</f>
        <v>TRANSCO - Business Planning - FIN</v>
      </c>
      <c r="N477" s="835">
        <f>VLOOKUP(B477,[1]TQT_MASTER!B:O,11,0)</f>
        <v>31222</v>
      </c>
      <c r="O477" s="833">
        <f>VLOOKUP(B477,[1]TQT_MASTER!B:O,14,0)</f>
        <v>46555</v>
      </c>
      <c r="P477" s="842" t="s">
        <v>611</v>
      </c>
      <c r="Q477" s="834" t="s">
        <v>846</v>
      </c>
      <c r="R477" s="842"/>
      <c r="S477" s="842"/>
      <c r="T477" s="839" t="s">
        <v>304</v>
      </c>
      <c r="U477" s="842" t="s">
        <v>333</v>
      </c>
      <c r="V477" s="836">
        <v>45831</v>
      </c>
      <c r="W477" s="836">
        <v>45831</v>
      </c>
      <c r="X477" s="836">
        <v>46265</v>
      </c>
      <c r="Y477" s="882">
        <v>1.1917808219178083</v>
      </c>
      <c r="Z477" s="838">
        <f t="shared" ca="1" si="21"/>
        <v>41</v>
      </c>
      <c r="AA477" s="839" t="s">
        <v>600</v>
      </c>
      <c r="AB477" s="883">
        <v>31888.5</v>
      </c>
      <c r="AC477" s="841">
        <v>46539</v>
      </c>
      <c r="AD477" s="842" t="s">
        <v>777</v>
      </c>
      <c r="AE477" s="843" t="str">
        <f ca="1">IF(OR(Z477="",NOT(ISNUMBER(Z477))),"",LOOKUP(Z477,{0,16,21,26,31,36,41,46,51,56,60,66},{"[0-15]","[16-20]","[21-25]","[26-30]","[31-35]","[36-40]","[41-45]","[46-50]","[51-55]","[56-59]","[60-65]","[66-99]"}))</f>
        <v>[41-45]</v>
      </c>
      <c r="AF477" s="839" t="str">
        <f t="shared" si="22"/>
        <v>1-2 years</v>
      </c>
      <c r="AG477" s="839" t="str">
        <f t="shared" ca="1" si="23"/>
        <v>Over 90 Days</v>
      </c>
    </row>
    <row r="478" spans="1:33" ht="16.5" thickTop="1" thickBot="1" x14ac:dyDescent="0.3">
      <c r="A478" s="839">
        <v>24</v>
      </c>
      <c r="B478" s="847">
        <v>201184</v>
      </c>
      <c r="C478" s="839">
        <v>14221</v>
      </c>
      <c r="D478" s="880"/>
      <c r="E478" s="887">
        <f>VLOOKUP(B478,[1]TQT_MASTER!B:O,13,0)</f>
        <v>45887</v>
      </c>
      <c r="F478" s="834" t="str">
        <f>VLOOKUP(B478,[1]TQT_MASTER!B:O,4,0)</f>
        <v>Associate, People Development</v>
      </c>
      <c r="G478" s="834" t="str">
        <f>VLOOKUP(B478,[1]TQT_MASTER!B:O,3,0)</f>
        <v>Associate</v>
      </c>
      <c r="H478" s="834">
        <f>VLOOKUP(B478,[1]TQT_MASTER!B:O,6,0)</f>
        <v>15162</v>
      </c>
      <c r="I478" s="834" t="str">
        <f>VLOOKUP(B478,[1]TQT_MASTER!B:O,5,0)</f>
        <v>Wadima Mohammed Hamad AlMazrouei</v>
      </c>
      <c r="J478" s="834" t="str">
        <f>VLOOKUP(B478,[1]TQT_MASTER!B:O,7,0)</f>
        <v>TQT - People Management &amp; Performance</v>
      </c>
      <c r="K478" s="834" t="str">
        <f>VLOOKUP(B478,[1]TQT_MASTER!B:O,8,0)</f>
        <v>TQT - Chief Corporate Services Office</v>
      </c>
      <c r="L478" s="834" t="str">
        <f>VLOOKUP(B478,[1]TQT_MASTER!B:O,9,0)</f>
        <v>Human Resources - HRD</v>
      </c>
      <c r="M478" s="834" t="str">
        <f>VLOOKUP(B478,[1]TQT_MASTER!B:O,10,0)</f>
        <v>TRANSCO - Human Resources - HRD</v>
      </c>
      <c r="N478" s="835">
        <f>VLOOKUP(B478,[1]TQT_MASTER!B:O,11,0)</f>
        <v>32306</v>
      </c>
      <c r="O478" s="833">
        <f>VLOOKUP(B478,[1]TQT_MASTER!B:O,14,0)</f>
        <v>46251</v>
      </c>
      <c r="P478" s="842" t="s">
        <v>620</v>
      </c>
      <c r="Q478" s="834" t="s">
        <v>846</v>
      </c>
      <c r="R478" s="842"/>
      <c r="S478" s="842"/>
      <c r="T478" s="839" t="s">
        <v>304</v>
      </c>
      <c r="U478" s="839" t="s">
        <v>333</v>
      </c>
      <c r="V478" s="836">
        <v>45887</v>
      </c>
      <c r="W478" s="836">
        <v>45887</v>
      </c>
      <c r="X478" s="836">
        <v>46265</v>
      </c>
      <c r="Y478" s="882">
        <v>1.0383561643835617</v>
      </c>
      <c r="Z478" s="838">
        <f t="shared" ca="1" si="21"/>
        <v>38</v>
      </c>
      <c r="AA478" s="839" t="s">
        <v>600</v>
      </c>
      <c r="AB478" s="883">
        <v>23388.5</v>
      </c>
      <c r="AC478" s="841">
        <v>46539</v>
      </c>
      <c r="AD478" s="842" t="s">
        <v>777</v>
      </c>
      <c r="AE478" s="843" t="str">
        <f ca="1">IF(OR(Z478="",NOT(ISNUMBER(Z478))),"",LOOKUP(Z478,{0,16,21,26,31,36,41,46,51,56,60,66},{"[0-15]","[16-20]","[21-25]","[26-30]","[31-35]","[36-40]","[41-45]","[46-50]","[51-55]","[56-59]","[60-65]","[66-99]"}))</f>
        <v>[36-40]</v>
      </c>
      <c r="AF478" s="839" t="str">
        <f t="shared" si="22"/>
        <v>1-2 years</v>
      </c>
      <c r="AG478" s="839" t="str">
        <f t="shared" ca="1" si="23"/>
        <v>Expired</v>
      </c>
    </row>
    <row r="479" spans="1:33" ht="16.5" thickTop="1" thickBot="1" x14ac:dyDescent="0.3">
      <c r="A479" s="839">
        <v>25</v>
      </c>
      <c r="B479" s="847">
        <v>201086</v>
      </c>
      <c r="C479" s="839">
        <v>13919</v>
      </c>
      <c r="D479" s="880"/>
      <c r="E479" s="887">
        <f>VLOOKUP(B479,[1]TQT_MASTER!B:O,13,0)</f>
        <v>45873</v>
      </c>
      <c r="F479" s="834" t="str">
        <f>VLOOKUP(B479,[1]TQT_MASTER!B:O,4,0)</f>
        <v>Senior Engineer, Network Model Management</v>
      </c>
      <c r="G479" s="834" t="str">
        <f>VLOOKUP(B479,[1]TQT_MASTER!B:O,3,0)</f>
        <v>Senior Engineer</v>
      </c>
      <c r="H479" s="834">
        <f>VLOOKUP(B479,[1]TQT_MASTER!B:O,6,0)</f>
        <v>11743</v>
      </c>
      <c r="I479" s="834" t="str">
        <f>VLOOKUP(B479,[1]TQT_MASTER!B:O,5,0)</f>
        <v>Maryam Abullah Ebrahim Algaz Alali</v>
      </c>
      <c r="J479" s="834" t="str">
        <f>VLOOKUP(B479,[1]TQT_MASTER!B:O,7,0)</f>
        <v>TQT - Asset Management</v>
      </c>
      <c r="K479" s="834" t="str">
        <f>VLOOKUP(B479,[1]TQT_MASTER!B:O,8,0)</f>
        <v>TQT - Chief Operating Office</v>
      </c>
      <c r="L479" s="834" t="str">
        <f>VLOOKUP(B479,[1]TQT_MASTER!B:O,9,0)</f>
        <v>Asset Management - COO</v>
      </c>
      <c r="M479" s="834" t="str">
        <f>VLOOKUP(B479,[1]TQT_MASTER!B:O,10,0)</f>
        <v>TQT - Operations Technology Strategy</v>
      </c>
      <c r="N479" s="835">
        <f>VLOOKUP(B479,[1]TQT_MASTER!B:O,11,0)</f>
        <v>33856</v>
      </c>
      <c r="O479" s="833">
        <f>VLOOKUP(B479,[1]TQT_MASTER!B:O,14,0)</f>
        <v>46237</v>
      </c>
      <c r="P479" s="842" t="s">
        <v>620</v>
      </c>
      <c r="Q479" s="834" t="s">
        <v>846</v>
      </c>
      <c r="R479" s="842"/>
      <c r="S479" s="842"/>
      <c r="T479" s="839" t="s">
        <v>389</v>
      </c>
      <c r="U479" s="842" t="s">
        <v>333</v>
      </c>
      <c r="V479" s="836">
        <v>45873</v>
      </c>
      <c r="W479" s="836">
        <v>45873</v>
      </c>
      <c r="X479" s="836">
        <v>46265</v>
      </c>
      <c r="Y479" s="882">
        <v>1.0767123287671232</v>
      </c>
      <c r="Z479" s="838">
        <f t="shared" ca="1" si="21"/>
        <v>34</v>
      </c>
      <c r="AA479" s="839" t="s">
        <v>600</v>
      </c>
      <c r="AB479" s="883">
        <v>31888.5</v>
      </c>
      <c r="AC479" s="841">
        <v>46539</v>
      </c>
      <c r="AD479" s="842" t="s">
        <v>777</v>
      </c>
      <c r="AE479" s="843" t="str">
        <f ca="1">IF(OR(Z479="",NOT(ISNUMBER(Z479))),"",LOOKUP(Z479,{0,16,21,26,31,36,41,46,51,56,60,66},{"[0-15]","[16-20]","[21-25]","[26-30]","[31-35]","[36-40]","[41-45]","[46-50]","[51-55]","[56-59]","[60-65]","[66-99]"}))</f>
        <v>[31-35]</v>
      </c>
      <c r="AF479" s="839" t="str">
        <f t="shared" si="22"/>
        <v>1-2 years</v>
      </c>
      <c r="AG479" s="839" t="str">
        <f t="shared" ca="1" si="23"/>
        <v>Expired</v>
      </c>
    </row>
    <row r="480" spans="1:33" ht="16.5" thickTop="1" thickBot="1" x14ac:dyDescent="0.3">
      <c r="A480" s="839">
        <v>26</v>
      </c>
      <c r="B480" s="830">
        <v>201085</v>
      </c>
      <c r="C480" s="830">
        <v>201085</v>
      </c>
      <c r="D480" s="880"/>
      <c r="E480" s="887">
        <f>VLOOKUP(B480,[1]TQT_MASTER!B:O,13,0)</f>
        <v>45901</v>
      </c>
      <c r="F480" s="834" t="str">
        <f>VLOOKUP(B480,[1]TQT_MASTER!B:O,4,0)</f>
        <v>Engineer, Power Systems</v>
      </c>
      <c r="G480" s="834" t="str">
        <f>VLOOKUP(B480,[1]TQT_MASTER!B:O,3,0)</f>
        <v>Engineer</v>
      </c>
      <c r="H480" s="834">
        <f>VLOOKUP(B480,[1]TQT_MASTER!B:O,6,0)</f>
        <v>10903</v>
      </c>
      <c r="I480" s="834" t="str">
        <f>VLOOKUP(B480,[1]TQT_MASTER!B:O,5,0)</f>
        <v>Ahmed Attia Saber Ghazi</v>
      </c>
      <c r="J480" s="834" t="str">
        <f>VLOOKUP(B480,[1]TQT_MASTER!B:O,7,0)</f>
        <v>TQT - Asset Management</v>
      </c>
      <c r="K480" s="834" t="str">
        <f>VLOOKUP(B480,[1]TQT_MASTER!B:O,8,0)</f>
        <v>TQT - Chief Operating Office</v>
      </c>
      <c r="L480" s="834" t="str">
        <f>VLOOKUP(B480,[1]TQT_MASTER!B:O,9,0)</f>
        <v>Asset Management - COO</v>
      </c>
      <c r="M480" s="834" t="str">
        <f>VLOOKUP(B480,[1]TQT_MASTER!B:O,10,0)</f>
        <v>TQT - Power Planning</v>
      </c>
      <c r="N480" s="835">
        <f>VLOOKUP(B480,[1]TQT_MASTER!B:O,11,0)</f>
        <v>36486</v>
      </c>
      <c r="O480" s="833">
        <f>VLOOKUP(B480,[1]TQT_MASTER!B:O,14,0)</f>
        <v>46265</v>
      </c>
      <c r="P480" s="842" t="s">
        <v>620</v>
      </c>
      <c r="Q480" s="834" t="s">
        <v>846</v>
      </c>
      <c r="R480" s="842"/>
      <c r="S480" s="842"/>
      <c r="T480" s="839" t="s">
        <v>304</v>
      </c>
      <c r="U480" s="842" t="s">
        <v>333</v>
      </c>
      <c r="V480" s="836">
        <v>45901</v>
      </c>
      <c r="W480" s="836">
        <v>45901</v>
      </c>
      <c r="X480" s="836">
        <v>46265</v>
      </c>
      <c r="Y480" s="882">
        <v>1</v>
      </c>
      <c r="Z480" s="838">
        <f t="shared" ca="1" si="21"/>
        <v>26</v>
      </c>
      <c r="AA480" s="839" t="s">
        <v>600</v>
      </c>
      <c r="AB480" s="883">
        <v>18238.5</v>
      </c>
      <c r="AC480" s="841">
        <v>46539</v>
      </c>
      <c r="AD480" s="842" t="s">
        <v>777</v>
      </c>
      <c r="AE480" s="843" t="str">
        <f ca="1">IF(OR(Z480="",NOT(ISNUMBER(Z480))),"",LOOKUP(Z480,{0,16,21,26,31,36,41,46,51,56,60,66},{"[0-15]","[16-20]","[21-25]","[26-30]","[31-35]","[36-40]","[41-45]","[46-50]","[51-55]","[56-59]","[60-65]","[66-99]"}))</f>
        <v>[26-30]</v>
      </c>
      <c r="AF480" s="839" t="str">
        <f t="shared" si="22"/>
        <v>0-1 years</v>
      </c>
      <c r="AG480" s="839" t="str">
        <f t="shared" ca="1" si="23"/>
        <v>Expired</v>
      </c>
    </row>
    <row r="481" spans="1:33" ht="16.5" thickTop="1" thickBot="1" x14ac:dyDescent="0.3">
      <c r="A481" s="839">
        <v>27</v>
      </c>
      <c r="B481" s="830">
        <v>201773</v>
      </c>
      <c r="C481" s="847">
        <v>14158</v>
      </c>
      <c r="D481" s="880"/>
      <c r="E481" s="887">
        <f>VLOOKUP(B481,[1]TQT_MASTER!B:O,13,0)</f>
        <v>45978</v>
      </c>
      <c r="F481" s="834" t="str">
        <f>VLOOKUP(B481,[1]TQT_MASTER!B:O,4,0)</f>
        <v>Associate, OD &amp; Planning</v>
      </c>
      <c r="G481" s="834" t="str">
        <f>VLOOKUP(B481,[1]TQT_MASTER!B:O,3,0)</f>
        <v>Associate</v>
      </c>
      <c r="H481" s="834">
        <f>VLOOKUP(B481,[1]TQT_MASTER!B:O,6,0)</f>
        <v>12869</v>
      </c>
      <c r="I481" s="834" t="str">
        <f>VLOOKUP(B481,[1]TQT_MASTER!B:O,5,0)</f>
        <v>Shefa Obaid</v>
      </c>
      <c r="J481" s="834" t="str">
        <f>VLOOKUP(B481,[1]TQT_MASTER!B:O,7,0)</f>
        <v>TQT - People Management &amp; Performance</v>
      </c>
      <c r="K481" s="834" t="str">
        <f>VLOOKUP(B481,[1]TQT_MASTER!B:O,8,0)</f>
        <v>TQT - Chief Corporate Services Office</v>
      </c>
      <c r="L481" s="834" t="str">
        <f>VLOOKUP(B481,[1]TQT_MASTER!B:O,9,0)</f>
        <v>Human Resources - HRD</v>
      </c>
      <c r="M481" s="834" t="str">
        <f>VLOOKUP(B481,[1]TQT_MASTER!B:O,10,0)</f>
        <v>TRANSCO - Human Resources - HRD</v>
      </c>
      <c r="N481" s="835">
        <f>VLOOKUP(B481,[1]TQT_MASTER!B:O,11,0)</f>
        <v>29381</v>
      </c>
      <c r="O481" s="833">
        <f>VLOOKUP(B481,[1]TQT_MASTER!B:O,14,0)</f>
        <v>46342</v>
      </c>
      <c r="P481" s="842" t="s">
        <v>611</v>
      </c>
      <c r="Q481" s="834" t="s">
        <v>846</v>
      </c>
      <c r="R481" s="842"/>
      <c r="S481" s="842" t="s">
        <v>616</v>
      </c>
      <c r="T481" s="839" t="s">
        <v>304</v>
      </c>
      <c r="U481" s="842" t="s">
        <v>333</v>
      </c>
      <c r="V481" s="836">
        <v>45978</v>
      </c>
      <c r="W481" s="836">
        <v>45978</v>
      </c>
      <c r="X481" s="836">
        <v>46265</v>
      </c>
      <c r="Y481" s="882">
        <v>0.78904109589041094</v>
      </c>
      <c r="Z481" s="838">
        <f t="shared" ca="1" si="21"/>
        <v>46</v>
      </c>
      <c r="AA481" s="839" t="s">
        <v>600</v>
      </c>
      <c r="AB481" s="883">
        <v>27688.5</v>
      </c>
      <c r="AC481" s="841">
        <v>46539</v>
      </c>
      <c r="AD481" s="842" t="s">
        <v>777</v>
      </c>
      <c r="AE481" s="843" t="str">
        <f ca="1">IF(OR(Z481="",NOT(ISNUMBER(Z481))),"",LOOKUP(Z481,{0,16,21,26,31,36,41,46,51,56,60,66},{"[0-15]","[16-20]","[21-25]","[26-30]","[31-35]","[36-40]","[41-45]","[46-50]","[51-55]","[56-59]","[60-65]","[66-99]"}))</f>
        <v>[46-50]</v>
      </c>
      <c r="AF481" s="839" t="str">
        <f t="shared" si="22"/>
        <v>0-1 years</v>
      </c>
      <c r="AG481" s="839" t="str">
        <f t="shared" ca="1" si="23"/>
        <v>Within 90 Days</v>
      </c>
    </row>
    <row r="482" spans="1:33" ht="16.5" thickTop="1" thickBot="1" x14ac:dyDescent="0.3">
      <c r="A482" s="839">
        <v>28</v>
      </c>
      <c r="B482" s="830">
        <v>202033</v>
      </c>
      <c r="C482" s="847">
        <v>14145</v>
      </c>
      <c r="D482" s="880"/>
      <c r="E482" s="887">
        <f>VLOOKUP(B482,[1]TQT_MASTER!B:O,13,0)</f>
        <v>46006</v>
      </c>
      <c r="F482" s="834" t="str">
        <f>VLOOKUP(B482,[1]TQT_MASTER!B:O,4,0)</f>
        <v>Senior Engineer, Network Model Management</v>
      </c>
      <c r="G482" s="834" t="str">
        <f>VLOOKUP(B482,[1]TQT_MASTER!B:O,3,0)</f>
        <v>Senior Engineer</v>
      </c>
      <c r="H482" s="834">
        <f>VLOOKUP(B482,[1]TQT_MASTER!B:O,6,0)</f>
        <v>12404</v>
      </c>
      <c r="I482" s="834" t="str">
        <f>VLOOKUP(B482,[1]TQT_MASTER!B:O,5,0)</f>
        <v>Jayaprakash Ponraj</v>
      </c>
      <c r="J482" s="834" t="str">
        <f>VLOOKUP(B482,[1]TQT_MASTER!B:O,7,0)</f>
        <v>TQT - Asset Management</v>
      </c>
      <c r="K482" s="834" t="str">
        <f>VLOOKUP(B482,[1]TQT_MASTER!B:O,8,0)</f>
        <v>TQT - Chief Operating Office</v>
      </c>
      <c r="L482" s="834" t="str">
        <f>VLOOKUP(B482,[1]TQT_MASTER!B:O,9,0)</f>
        <v>TQT - Asset Management</v>
      </c>
      <c r="M482" s="834" t="str">
        <f>VLOOKUP(B482,[1]TQT_MASTER!B:O,10,0)</f>
        <v>TQT - Chief Operating Office</v>
      </c>
      <c r="N482" s="835">
        <f>VLOOKUP(B482,[1]TQT_MASTER!B:O,11,0)</f>
        <v>31049</v>
      </c>
      <c r="O482" s="833">
        <f>VLOOKUP(B482,[1]TQT_MASTER!B:O,14,0)</f>
        <v>46370</v>
      </c>
      <c r="P482" s="842" t="s">
        <v>620</v>
      </c>
      <c r="Q482" s="834" t="s">
        <v>846</v>
      </c>
      <c r="R482" s="842"/>
      <c r="S482" s="842"/>
      <c r="T482" s="839" t="s">
        <v>304</v>
      </c>
      <c r="U482" s="842" t="s">
        <v>333</v>
      </c>
      <c r="V482" s="836">
        <v>46006</v>
      </c>
      <c r="W482" s="836">
        <v>46006</v>
      </c>
      <c r="X482" s="836">
        <v>46265</v>
      </c>
      <c r="Y482" s="882">
        <v>0.71232876712328763</v>
      </c>
      <c r="Z482" s="838">
        <f t="shared" ca="1" si="21"/>
        <v>41</v>
      </c>
      <c r="AA482" s="839" t="s">
        <v>600</v>
      </c>
      <c r="AB482" s="883">
        <v>31888.5</v>
      </c>
      <c r="AC482" s="841">
        <v>46539</v>
      </c>
      <c r="AD482" s="842" t="s">
        <v>777</v>
      </c>
      <c r="AE482" s="843" t="str">
        <f ca="1">IF(OR(Z482="",NOT(ISNUMBER(Z482))),"",LOOKUP(Z482,{0,16,21,26,31,36,41,46,51,56,60,66},{"[0-15]","[16-20]","[21-25]","[26-30]","[31-35]","[36-40]","[41-45]","[46-50]","[51-55]","[56-59]","[60-65]","[66-99]"}))</f>
        <v>[41-45]</v>
      </c>
      <c r="AF482" s="839" t="str">
        <f t="shared" si="22"/>
        <v>0-1 years</v>
      </c>
      <c r="AG482" s="839" t="str">
        <f t="shared" ca="1" si="23"/>
        <v>Within 90 Days</v>
      </c>
    </row>
    <row r="483" spans="1:33" ht="16.5" thickTop="1" thickBot="1" x14ac:dyDescent="0.3">
      <c r="A483" s="839">
        <v>29</v>
      </c>
      <c r="B483" s="830">
        <v>202034</v>
      </c>
      <c r="C483" s="847">
        <v>14174</v>
      </c>
      <c r="D483" s="880"/>
      <c r="E483" s="887">
        <f>VLOOKUP(B483,[1]TQT_MASTER!B:O,13,0)</f>
        <v>46006</v>
      </c>
      <c r="F483" s="834" t="str">
        <f>VLOOKUP(B483,[1]TQT_MASTER!B:O,4,0)</f>
        <v>Associate, Accounts Payable Accounting</v>
      </c>
      <c r="G483" s="834" t="str">
        <f>VLOOKUP(B483,[1]TQT_MASTER!B:O,3,0)</f>
        <v>Associate</v>
      </c>
      <c r="H483" s="834">
        <f>VLOOKUP(B483,[1]TQT_MASTER!B:O,6,0)</f>
        <v>12667</v>
      </c>
      <c r="I483" s="834" t="str">
        <f>VLOOKUP(B483,[1]TQT_MASTER!B:O,5,0)</f>
        <v>Eid ABDULLAH Sidiqi Alhammadi</v>
      </c>
      <c r="J483" s="834" t="str">
        <f>VLOOKUP(B483,[1]TQT_MASTER!B:O,7,0)</f>
        <v>TQT - Financial Operations &amp; Internal Controls</v>
      </c>
      <c r="K483" s="834" t="str">
        <f>VLOOKUP(B483,[1]TQT_MASTER!B:O,8,0)</f>
        <v>TQT - Chief Financial Office</v>
      </c>
      <c r="L483" s="834" t="str">
        <f>VLOOKUP(B483,[1]TQT_MASTER!B:O,9,0)</f>
        <v>Finance - FIN</v>
      </c>
      <c r="M483" s="834" t="str">
        <f>VLOOKUP(B483,[1]TQT_MASTER!B:O,10,0)</f>
        <v>TRANSCO - Financial Operations - FIN</v>
      </c>
      <c r="N483" s="835">
        <f>VLOOKUP(B483,[1]TQT_MASTER!B:O,11,0)</f>
        <v>35364</v>
      </c>
      <c r="O483" s="833">
        <f>VLOOKUP(B483,[1]TQT_MASTER!B:O,14,0)</f>
        <v>46370</v>
      </c>
      <c r="P483" s="842" t="s">
        <v>620</v>
      </c>
      <c r="Q483" s="834" t="s">
        <v>846</v>
      </c>
      <c r="R483" s="842"/>
      <c r="S483" s="842"/>
      <c r="T483" s="839" t="s">
        <v>304</v>
      </c>
      <c r="U483" s="842" t="s">
        <v>356</v>
      </c>
      <c r="V483" s="836">
        <v>46006</v>
      </c>
      <c r="W483" s="836">
        <v>46006</v>
      </c>
      <c r="X483" s="836">
        <v>46265</v>
      </c>
      <c r="Y483" s="882">
        <v>0.71232876712328763</v>
      </c>
      <c r="Z483" s="838">
        <f t="shared" ca="1" si="21"/>
        <v>29</v>
      </c>
      <c r="AA483" s="839" t="s">
        <v>600</v>
      </c>
      <c r="AB483" s="883">
        <v>21388.5</v>
      </c>
      <c r="AC483" s="841">
        <v>46539</v>
      </c>
      <c r="AD483" s="842" t="s">
        <v>777</v>
      </c>
      <c r="AE483" s="843" t="str">
        <f ca="1">IF(OR(Z483="",NOT(ISNUMBER(Z483))),"",LOOKUP(Z483,{0,16,21,26,31,36,41,46,51,56,60,66},{"[0-15]","[16-20]","[21-25]","[26-30]","[31-35]","[36-40]","[41-45]","[46-50]","[51-55]","[56-59]","[60-65]","[66-99]"}))</f>
        <v>[26-30]</v>
      </c>
      <c r="AF483" s="839" t="str">
        <f t="shared" si="22"/>
        <v>0-1 years</v>
      </c>
      <c r="AG483" s="839" t="str">
        <f t="shared" ca="1" si="23"/>
        <v>Within 90 Days</v>
      </c>
    </row>
    <row r="484" spans="1:33" ht="16.5" thickTop="1" thickBot="1" x14ac:dyDescent="0.3">
      <c r="A484" s="839">
        <v>30</v>
      </c>
      <c r="B484" s="830">
        <v>202315</v>
      </c>
      <c r="C484" s="847">
        <v>14335</v>
      </c>
      <c r="D484" s="880"/>
      <c r="E484" s="887">
        <f>VLOOKUP(B484,[1]TQT_MASTER!B:O,13,0)</f>
        <v>46055</v>
      </c>
      <c r="F484" s="834" t="str">
        <f>VLOOKUP(B484,[1]TQT_MASTER!B:O,4,0)</f>
        <v>Officer, Communications</v>
      </c>
      <c r="G484" s="834" t="str">
        <f>VLOOKUP(B484,[1]TQT_MASTER!B:O,3,0)</f>
        <v>Officer</v>
      </c>
      <c r="H484" s="834">
        <f>VLOOKUP(B484,[1]TQT_MASTER!B:O,6,0)</f>
        <v>15077</v>
      </c>
      <c r="I484" s="834" t="str">
        <f>VLOOKUP(B484,[1]TQT_MASTER!B:O,5,0)</f>
        <v>Bahaa Khalil Omran</v>
      </c>
      <c r="J484" s="834" t="str">
        <f>VLOOKUP(B484,[1]TQT_MASTER!B:O,7,0)</f>
        <v>TQT - External Communications</v>
      </c>
      <c r="K484" s="834" t="str">
        <f>VLOOKUP(B484,[1]TQT_MASTER!B:O,8,0)</f>
        <v>TQT - Chief Corporate Services Office</v>
      </c>
      <c r="L484" s="834" t="str">
        <f>VLOOKUP(B484,[1]TQT_MASTER!B:O,9,0)</f>
        <v>Human Resources - HRD</v>
      </c>
      <c r="M484" s="834" t="str">
        <f>VLOOKUP(B484,[1]TQT_MASTER!B:O,10,0)</f>
        <v>TRANSCO - External Communications - HRD</v>
      </c>
      <c r="N484" s="835">
        <f>VLOOKUP(B484,[1]TQT_MASTER!B:O,11,0)</f>
        <v>34516</v>
      </c>
      <c r="O484" s="833">
        <f>VLOOKUP(B484,[1]TQT_MASTER!B:O,14,0)</f>
        <v>46389</v>
      </c>
      <c r="P484" s="842" t="s">
        <v>611</v>
      </c>
      <c r="Q484" s="834" t="s">
        <v>846</v>
      </c>
      <c r="R484" s="842" t="s">
        <v>612</v>
      </c>
      <c r="S484" s="842" t="s">
        <v>616</v>
      </c>
      <c r="T484" s="839"/>
      <c r="U484" s="842" t="s">
        <v>309</v>
      </c>
      <c r="V484" s="836">
        <v>46055</v>
      </c>
      <c r="W484" s="836">
        <v>46055</v>
      </c>
      <c r="X484" s="836">
        <v>46265</v>
      </c>
      <c r="Y484" s="882">
        <v>0.57808219178082187</v>
      </c>
      <c r="Z484" s="838">
        <f t="shared" ca="1" si="21"/>
        <v>32</v>
      </c>
      <c r="AA484" s="839" t="s">
        <v>600</v>
      </c>
      <c r="AB484" s="883">
        <v>16138.5</v>
      </c>
      <c r="AC484" s="841">
        <v>46539</v>
      </c>
      <c r="AD484" s="842" t="s">
        <v>777</v>
      </c>
      <c r="AE484" s="843" t="str">
        <f ca="1">IF(OR(Z484="",NOT(ISNUMBER(Z484))),"",LOOKUP(Z484,{0,16,21,26,31,36,41,46,51,56,60,66},{"[0-15]","[16-20]","[21-25]","[26-30]","[31-35]","[36-40]","[41-45]","[46-50]","[51-55]","[56-59]","[60-65]","[66-99]"}))</f>
        <v>[31-35]</v>
      </c>
      <c r="AF484" s="839" t="str">
        <f t="shared" si="22"/>
        <v>0-1 years</v>
      </c>
      <c r="AG484" s="839" t="str">
        <f t="shared" ca="1" si="23"/>
        <v>Over 90 Days</v>
      </c>
    </row>
    <row r="485" spans="1:33" ht="16.5" thickTop="1" thickBot="1" x14ac:dyDescent="0.3">
      <c r="A485" s="839">
        <v>31</v>
      </c>
      <c r="B485" s="830">
        <v>202372</v>
      </c>
      <c r="C485" s="831">
        <v>202372</v>
      </c>
      <c r="D485" s="880"/>
      <c r="E485" s="887">
        <f>VLOOKUP(B485,[1]TQT_MASTER!B:O,13,0)</f>
        <v>46083</v>
      </c>
      <c r="F485" s="834" t="str">
        <f>VLOOKUP(B485,[1]TQT_MASTER!B:O,4,0)</f>
        <v>Associate, Graphic Design</v>
      </c>
      <c r="G485" s="834" t="str">
        <f>VLOOKUP(B485,[1]TQT_MASTER!B:O,3,0)</f>
        <v>Associate</v>
      </c>
      <c r="H485" s="834">
        <f>VLOOKUP(B485,[1]TQT_MASTER!B:O,6,0)</f>
        <v>15077</v>
      </c>
      <c r="I485" s="834" t="str">
        <f>VLOOKUP(B485,[1]TQT_MASTER!B:O,5,0)</f>
        <v>Bahaa Khalil Omran</v>
      </c>
      <c r="J485" s="834" t="str">
        <f>VLOOKUP(B485,[1]TQT_MASTER!B:O,7,0)</f>
        <v>TQT - Corporate Communications</v>
      </c>
      <c r="K485" s="834" t="str">
        <f>VLOOKUP(B485,[1]TQT_MASTER!B:O,8,0)</f>
        <v>TQT - Chief Corporate Services Office</v>
      </c>
      <c r="L485" s="834" t="str">
        <f>VLOOKUP(B485,[1]TQT_MASTER!B:O,9,0)</f>
        <v>Human Resources - HRD</v>
      </c>
      <c r="M485" s="834" t="str">
        <f>VLOOKUP(B485,[1]TQT_MASTER!B:O,10,0)</f>
        <v>Corporate Communications</v>
      </c>
      <c r="N485" s="835">
        <f>VLOOKUP(B485,[1]TQT_MASTER!B:O,11,0)</f>
        <v>35936</v>
      </c>
      <c r="O485" s="833">
        <f>VLOOKUP(B485,[1]TQT_MASTER!B:O,14,0)</f>
        <v>46447</v>
      </c>
      <c r="P485" s="842" t="s">
        <v>611</v>
      </c>
      <c r="Q485" s="834" t="s">
        <v>846</v>
      </c>
      <c r="R485" s="842" t="s">
        <v>612</v>
      </c>
      <c r="S485" s="842" t="s">
        <v>616</v>
      </c>
      <c r="T485" s="839"/>
      <c r="U485" s="842" t="s">
        <v>356</v>
      </c>
      <c r="V485" s="836">
        <v>46083</v>
      </c>
      <c r="W485" s="836">
        <v>46083</v>
      </c>
      <c r="X485" s="836">
        <v>46265</v>
      </c>
      <c r="Y485" s="882">
        <v>0.50136986301369868</v>
      </c>
      <c r="Z485" s="838">
        <f t="shared" ca="1" si="21"/>
        <v>28</v>
      </c>
      <c r="AA485" s="839" t="s">
        <v>600</v>
      </c>
      <c r="AB485" s="883">
        <v>16138.5</v>
      </c>
      <c r="AC485" s="841">
        <v>46539</v>
      </c>
      <c r="AD485" s="842" t="s">
        <v>777</v>
      </c>
      <c r="AE485" s="843" t="str">
        <f ca="1">IF(OR(Z485="",NOT(ISNUMBER(Z485))),"",LOOKUP(Z485,{0,16,21,26,31,36,41,46,51,56,60,66},{"[0-15]","[16-20]","[21-25]","[26-30]","[31-35]","[36-40]","[41-45]","[46-50]","[51-55]","[56-59]","[60-65]","[66-99]"}))</f>
        <v>[26-30]</v>
      </c>
      <c r="AF485" s="839" t="str">
        <f t="shared" si="22"/>
        <v>0-1 years</v>
      </c>
      <c r="AG485" s="839" t="str">
        <f t="shared" ca="1" si="23"/>
        <v>Over 90 Days</v>
      </c>
    </row>
    <row r="486" spans="1:33" ht="16.5" thickTop="1" thickBot="1" x14ac:dyDescent="0.3">
      <c r="A486" s="839">
        <v>32</v>
      </c>
      <c r="B486" s="830">
        <v>202645</v>
      </c>
      <c r="C486" s="831">
        <v>202645</v>
      </c>
      <c r="D486" s="880"/>
      <c r="E486" s="887">
        <f>VLOOKUP(B486,[1]TQT_MASTER!B:O,13,0)</f>
        <v>46103</v>
      </c>
      <c r="F486" s="834" t="str">
        <f>VLOOKUP(B486,[1]TQT_MASTER!B:O,4,0)</f>
        <v>Engineer, Contract</v>
      </c>
      <c r="G486" s="834" t="str">
        <f>VLOOKUP(B486,[1]TQT_MASTER!B:O,3,0)</f>
        <v>Engineer</v>
      </c>
      <c r="H486" s="834">
        <f>VLOOKUP(B486,[1]TQT_MASTER!B:O,6,0)</f>
        <v>12214</v>
      </c>
      <c r="I486" s="834" t="str">
        <f>VLOOKUP(B486,[1]TQT_MASTER!B:O,5,0)</f>
        <v>Mahmood Abdulmunaim Saed</v>
      </c>
      <c r="J486" s="834" t="str">
        <f>VLOOKUP(B486,[1]TQT_MASTER!B:O,7,0)</f>
        <v>TQT - Supply Chain</v>
      </c>
      <c r="K486" s="834" t="str">
        <f>VLOOKUP(B486,[1]TQT_MASTER!B:O,8,0)</f>
        <v>TQT - Chief Financial Office</v>
      </c>
      <c r="L486" s="834" t="str">
        <f>VLOOKUP(B486,[1]TQT_MASTER!B:O,9,0)</f>
        <v>TQT - Supply Chain</v>
      </c>
      <c r="M486" s="834" t="e">
        <f>VLOOKUP(B486,[1]TQT_MASTER!B:O,10,0)</f>
        <v>#REF!</v>
      </c>
      <c r="N486" s="835">
        <f>VLOOKUP(B486,[1]TQT_MASTER!B:O,11,0)</f>
        <v>32325</v>
      </c>
      <c r="O486" s="833">
        <f>VLOOKUP(B486,[1]TQT_MASTER!B:O,14,0)</f>
        <v>46467</v>
      </c>
      <c r="P486" s="842" t="s">
        <v>620</v>
      </c>
      <c r="Q486" s="834" t="s">
        <v>846</v>
      </c>
      <c r="R486" s="842"/>
      <c r="S486" s="842"/>
      <c r="T486" s="839"/>
      <c r="U486" s="842" t="s">
        <v>333</v>
      </c>
      <c r="V486" s="836">
        <v>46104</v>
      </c>
      <c r="W486" s="836">
        <v>46104</v>
      </c>
      <c r="X486" s="836">
        <v>46265</v>
      </c>
      <c r="Y486" s="882">
        <v>0.44383561643835617</v>
      </c>
      <c r="Z486" s="838">
        <f t="shared" ca="1" si="21"/>
        <v>38</v>
      </c>
      <c r="AA486" s="839" t="s">
        <v>600</v>
      </c>
      <c r="AB486" s="883">
        <v>35038.5</v>
      </c>
      <c r="AC486" s="841">
        <v>46539</v>
      </c>
      <c r="AD486" s="842" t="s">
        <v>777</v>
      </c>
      <c r="AE486" s="843" t="str">
        <f ca="1">IF(OR(Z486="",NOT(ISNUMBER(Z486))),"",LOOKUP(Z486,{0,16,21,26,31,36,41,46,51,56,60,66},{"[0-15]","[16-20]","[21-25]","[26-30]","[31-35]","[36-40]","[41-45]","[46-50]","[51-55]","[56-59]","[60-65]","[66-99]"}))</f>
        <v>[36-40]</v>
      </c>
      <c r="AF486" s="839" t="str">
        <f t="shared" si="22"/>
        <v>0-1 years</v>
      </c>
      <c r="AG486" s="839" t="str">
        <f t="shared" ca="1" si="23"/>
        <v>Over 90 Days</v>
      </c>
    </row>
    <row r="487" spans="1:33" ht="16.5" thickTop="1" thickBot="1" x14ac:dyDescent="0.3">
      <c r="A487" s="839">
        <v>33</v>
      </c>
      <c r="B487" s="830">
        <v>203053</v>
      </c>
      <c r="C487" s="831">
        <v>203053</v>
      </c>
      <c r="D487" s="880"/>
      <c r="E487" s="887">
        <f>VLOOKUP(B487,[1]TQT_MASTER!B:O,13,0)</f>
        <v>46149</v>
      </c>
      <c r="F487" s="834" t="str">
        <f>VLOOKUP(B487,[1]TQT_MASTER!B:O,4,0)</f>
        <v>Sr Associate HR Projects</v>
      </c>
      <c r="G487" s="834" t="str">
        <f>VLOOKUP(B487,[1]TQT_MASTER!B:O,3,0)</f>
        <v>Sr Associate</v>
      </c>
      <c r="H487" s="834" t="e">
        <f>VLOOKUP(B487,[1]TQT_MASTER!B:O,6,0)</f>
        <v>#REF!</v>
      </c>
      <c r="I487" s="834" t="str">
        <f>VLOOKUP(B487,[1]TQT_MASTER!B:O,5,0)</f>
        <v>Bader Alhammadi</v>
      </c>
      <c r="J487" s="834" t="e">
        <f>VLOOKUP(B487,[1]TQT_MASTER!B:O,7,0)</f>
        <v>#REF!</v>
      </c>
      <c r="K487" s="834" t="str">
        <f>VLOOKUP(B487,[1]TQT_MASTER!B:O,8,0)</f>
        <v>TQT - Chief Corporate Services Office</v>
      </c>
      <c r="L487" s="834" t="str">
        <f>VLOOKUP(B487,[1]TQT_MASTER!B:O,9,0)</f>
        <v>Human Resources - HRD</v>
      </c>
      <c r="M487" s="834" t="e">
        <f>VLOOKUP(B487,[1]TQT_MASTER!B:O,10,0)</f>
        <v>#REF!</v>
      </c>
      <c r="N487" s="835">
        <f>VLOOKUP(B487,[1]TQT_MASTER!B:O,11,0)</f>
        <v>31815</v>
      </c>
      <c r="O487" s="833">
        <f>VLOOKUP(B487,[1]TQT_MASTER!B:O,14,0)</f>
        <v>46513</v>
      </c>
      <c r="P487" s="834" t="s">
        <v>620</v>
      </c>
      <c r="Q487" s="834" t="s">
        <v>846</v>
      </c>
      <c r="R487" s="842"/>
      <c r="S487" s="842"/>
      <c r="T487" s="839"/>
      <c r="U487" s="842" t="s">
        <v>650</v>
      </c>
      <c r="V487" s="836">
        <v>46155</v>
      </c>
      <c r="W487" s="836"/>
      <c r="X487" s="836">
        <f>EDATE(V487,36)</f>
        <v>47251</v>
      </c>
      <c r="Y487" s="882">
        <v>2.7397260273972603E-3</v>
      </c>
      <c r="Z487" s="838">
        <f t="shared" ca="1" si="21"/>
        <v>39</v>
      </c>
      <c r="AA487" s="839" t="s">
        <v>600</v>
      </c>
      <c r="AB487" s="883">
        <v>37138.5</v>
      </c>
      <c r="AC487" s="841">
        <v>46539</v>
      </c>
      <c r="AD487" s="842" t="s">
        <v>777</v>
      </c>
      <c r="AE487" s="843" t="str">
        <f ca="1">IF(OR(Z487="",NOT(ISNUMBER(Z487))),"",LOOKUP(Z487,{0,16,21,26,31,36,41,46,51,56,60,66},{"[0-15]","[16-20]","[21-25]","[26-30]","[31-35]","[36-40]","[41-45]","[46-50]","[51-55]","[56-59]","[60-65]","[66-99]"}))</f>
        <v>[36-40]</v>
      </c>
      <c r="AF487" s="839" t="str">
        <f t="shared" si="22"/>
        <v>3+ years</v>
      </c>
      <c r="AG487" s="839" t="str">
        <f t="shared" ca="1" si="23"/>
        <v>Over 90 Days</v>
      </c>
    </row>
    <row r="488" spans="1:33" ht="16.5" thickTop="1" thickBot="1" x14ac:dyDescent="0.3">
      <c r="A488" s="839">
        <v>34</v>
      </c>
      <c r="B488" s="830">
        <v>202805</v>
      </c>
      <c r="C488" s="831">
        <v>202805</v>
      </c>
      <c r="D488" s="880"/>
      <c r="E488" s="887">
        <f>VLOOKUP(B488,[1]TQT_MASTER!B:O,13,0)</f>
        <v>46132</v>
      </c>
      <c r="F488" s="834" t="str">
        <f>VLOOKUP(B488,[1]TQT_MASTER!B:O,4,0)</f>
        <v>CEO Advisor</v>
      </c>
      <c r="G488" s="834" t="str">
        <f>VLOOKUP(B488,[1]TQT_MASTER!B:O,3,0)</f>
        <v>Advisor</v>
      </c>
      <c r="H488" s="834">
        <v>12759</v>
      </c>
      <c r="I488" s="834" t="s">
        <v>954</v>
      </c>
      <c r="J488" s="834" t="e">
        <f>VLOOKUP(B488,[1]TQT_MASTER!B:O,7,0)</f>
        <v>#REF!</v>
      </c>
      <c r="K488" s="834" t="str">
        <f>VLOOKUP(B488,[1]TQT_MASTER!B:O,8,0)</f>
        <v>TQT - Chief Executive Office</v>
      </c>
      <c r="L488" s="834" t="e">
        <f>VLOOKUP(B488,[1]TQT_MASTER!B:O,9,0)</f>
        <v>#REF!</v>
      </c>
      <c r="M488" s="834" t="e">
        <f>VLOOKUP(B488,[1]TQT_MASTER!B:O,10,0)</f>
        <v>#REF!</v>
      </c>
      <c r="N488" s="884">
        <v>22892</v>
      </c>
      <c r="O488" s="885">
        <v>46496</v>
      </c>
      <c r="P488" s="834" t="s">
        <v>611</v>
      </c>
      <c r="Q488" s="834" t="s">
        <v>846</v>
      </c>
      <c r="R488" s="842"/>
      <c r="S488" s="842"/>
      <c r="T488" s="839"/>
      <c r="U488" s="842" t="s">
        <v>650</v>
      </c>
      <c r="V488" s="836">
        <v>46132</v>
      </c>
      <c r="W488" s="836"/>
      <c r="X488" s="836">
        <f>EDATE(V488,36)</f>
        <v>47228</v>
      </c>
      <c r="Y488" s="882">
        <v>2.7397260273972603E-3</v>
      </c>
      <c r="Z488" s="838">
        <f t="shared" ca="1" si="21"/>
        <v>64</v>
      </c>
      <c r="AA488" s="839" t="s">
        <v>600</v>
      </c>
      <c r="AB488" s="883">
        <v>40288.5</v>
      </c>
      <c r="AC488" s="841">
        <v>46539</v>
      </c>
      <c r="AD488" s="842" t="s">
        <v>777</v>
      </c>
      <c r="AE488" s="843" t="str">
        <f ca="1">IF(OR(Z488="",NOT(ISNUMBER(Z488))),"",LOOKUP(Z488,{0,16,21,26,31,36,41,46,51,56,60,66},{"[0-15]","[16-20]","[21-25]","[26-30]","[31-35]","[36-40]","[41-45]","[46-50]","[51-55]","[56-59]","[60-65]","[66-99]"}))</f>
        <v>[60-65]</v>
      </c>
      <c r="AF488" s="839" t="str">
        <f t="shared" si="22"/>
        <v>3+ years</v>
      </c>
      <c r="AG488" s="839" t="str">
        <f t="shared" ca="1" si="23"/>
        <v>Over 90 Days</v>
      </c>
    </row>
    <row r="489" spans="1:33" ht="16.5" thickTop="1" thickBot="1" x14ac:dyDescent="0.3">
      <c r="A489" s="886">
        <v>35</v>
      </c>
      <c r="B489" s="851">
        <v>203281</v>
      </c>
      <c r="C489" s="851"/>
      <c r="D489" s="852"/>
      <c r="E489" s="887">
        <f>VLOOKUP(B489,[1]TQT_MASTER!B:O,13,0)</f>
        <v>46244</v>
      </c>
      <c r="F489" s="854" t="str">
        <f>VLOOKUP(B489,[1]TQT_MASTER!B:O,4,0)</f>
        <v>Sr Associate Branding &amp; Internal Communication</v>
      </c>
      <c r="G489" s="854" t="str">
        <f>VLOOKUP(B489,[1]TQT_MASTER!B:O,3,0)</f>
        <v>Sr Associate</v>
      </c>
      <c r="H489" s="854" t="e">
        <f>VLOOKUP(B489,[1]TQT_MASTER!B:O,6,0)</f>
        <v>#REF!</v>
      </c>
      <c r="I489" s="854" t="s">
        <v>955</v>
      </c>
      <c r="J489" s="854" t="e">
        <f>VLOOKUP(B489,[1]TQT_MASTER!B:O,7,0)</f>
        <v>#REF!</v>
      </c>
      <c r="K489" s="854" t="str">
        <f>VLOOKUP(B489,[1]TQT_MASTER!B:O,8,0)</f>
        <v>TQT - Chief Corporate Services Office</v>
      </c>
      <c r="L489" s="854" t="str">
        <f>VLOOKUP(B489,[1]TQT_MASTER!B:O,9,0)</f>
        <v>Human Resources - HRD</v>
      </c>
      <c r="M489" s="854" t="str">
        <f>VLOOKUP(B489,[1]TQT_MASTER!B:O,10,0)</f>
        <v>Corporate Communications</v>
      </c>
      <c r="N489" s="855">
        <v>32051</v>
      </c>
      <c r="O489" s="853">
        <v>46295</v>
      </c>
      <c r="P489" s="854" t="s">
        <v>611</v>
      </c>
      <c r="Q489" s="854" t="s">
        <v>846</v>
      </c>
      <c r="R489" s="857"/>
      <c r="S489" s="857"/>
      <c r="T489" s="858"/>
      <c r="U489" s="854"/>
      <c r="V489" s="859">
        <v>46211</v>
      </c>
      <c r="W489" s="860"/>
      <c r="X489" s="859">
        <v>46295</v>
      </c>
      <c r="Y489" s="861"/>
      <c r="Z489" s="862">
        <f t="shared" ca="1" si="21"/>
        <v>38</v>
      </c>
      <c r="AA489" s="858" t="s">
        <v>600</v>
      </c>
      <c r="AB489" s="863">
        <v>32500</v>
      </c>
      <c r="AC489" s="864">
        <v>46539</v>
      </c>
      <c r="AD489" s="857" t="s">
        <v>777</v>
      </c>
      <c r="AE489" s="843" t="str">
        <f ca="1">IF(OR(Z489="",NOT(ISNUMBER(Z489))),"",LOOKUP(Z489,{0,16,21,26,31,36,41,46,51,56,60,66},{"[0-15]","[16-20]","[21-25]","[26-30]","[31-35]","[36-40]","[41-45]","[46-50]","[51-55]","[56-59]","[60-65]","[66-99]"}))</f>
        <v>[36-40]</v>
      </c>
      <c r="AF489" s="839" t="str">
        <f t="shared" si="22"/>
        <v>0-1 years</v>
      </c>
      <c r="AG489" s="839" t="str">
        <f t="shared" ca="1" si="23"/>
        <v>Within 30 Days</v>
      </c>
    </row>
    <row r="490" spans="1:33" ht="16.5" thickTop="1" thickBot="1" x14ac:dyDescent="0.3">
      <c r="A490" s="866">
        <v>1</v>
      </c>
      <c r="B490" s="866" t="s">
        <v>526</v>
      </c>
      <c r="C490" s="866" t="s">
        <v>300</v>
      </c>
      <c r="D490" s="868"/>
      <c r="E490" s="887">
        <f>VLOOKUP(B490,[1]TQT_MASTER!B:O,13,0)</f>
        <v>44566</v>
      </c>
      <c r="F490" s="870" t="str">
        <f>VLOOKUP(B490,[1]TQT_MASTER!B:O,4,0)</f>
        <v>Engineer, Water Asset Performance</v>
      </c>
      <c r="G490" s="870" t="str">
        <f>VLOOKUP(B490,[1]TQT_MASTER!B:O,3,0)</f>
        <v>Engineer</v>
      </c>
      <c r="H490" s="870">
        <f>VLOOKUP(B490,[1]TQT_MASTER!B:O,6,0)</f>
        <v>200662</v>
      </c>
      <c r="I490" s="870" t="str">
        <f>VLOOKUP(B490,[1]TQT_MASTER!B:O,5,0)</f>
        <v>Benjamin Redwood</v>
      </c>
      <c r="J490" s="870" t="str">
        <f>VLOOKUP(B490,[1]TQT_MASTER!B:O,7,0)</f>
        <v>TQT - Asset Management</v>
      </c>
      <c r="K490" s="870" t="str">
        <f>VLOOKUP(B490,[1]TQT_MASTER!B:O,8,0)</f>
        <v>TQT - Chief Operating Office</v>
      </c>
      <c r="L490" s="870" t="str">
        <f>VLOOKUP(B490,[1]TQT_MASTER!B:O,9,0)</f>
        <v>Asset Management - COO</v>
      </c>
      <c r="M490" s="870" t="str">
        <f>VLOOKUP(B490,[1]TQT_MASTER!B:O,10,0)</f>
        <v>TRANSCO - Water Asset Strategy &amp; Performance - COO</v>
      </c>
      <c r="N490" s="871">
        <f>VLOOKUP(B490,[1]TQT_MASTER!B:O,11,0)</f>
        <v>22312</v>
      </c>
      <c r="O490" s="869">
        <f>VLOOKUP(B490,[1]TQT_MASTER!B:O,14,0)</f>
        <v>46387</v>
      </c>
      <c r="P490" s="870" t="s">
        <v>611</v>
      </c>
      <c r="Q490" s="870"/>
      <c r="R490" s="870" t="s">
        <v>612</v>
      </c>
      <c r="S490" s="870"/>
      <c r="T490" s="866" t="s">
        <v>304</v>
      </c>
      <c r="U490" s="870" t="s">
        <v>305</v>
      </c>
      <c r="V490" s="872">
        <v>44566</v>
      </c>
      <c r="W490" s="872">
        <v>45170</v>
      </c>
      <c r="X490" s="872">
        <v>46265</v>
      </c>
      <c r="Y490" s="873">
        <v>3.0027397260273974</v>
      </c>
      <c r="Z490" s="874">
        <f t="shared" ca="1" si="21"/>
        <v>65</v>
      </c>
      <c r="AA490" s="866" t="s">
        <v>444</v>
      </c>
      <c r="AB490" s="891">
        <v>23040</v>
      </c>
      <c r="AC490" s="877">
        <v>46569</v>
      </c>
      <c r="AD490" s="878" t="s">
        <v>777</v>
      </c>
      <c r="AE490" s="843" t="str">
        <f ca="1">IF(OR(Z490="",NOT(ISNUMBER(Z490))),"",LOOKUP(Z490,{0,16,21,26,31,36,41,46,51,56,60,66},{"[0-15]","[16-20]","[21-25]","[26-30]","[31-35]","[36-40]","[41-45]","[46-50]","[51-55]","[56-59]","[60-65]","[66-99]"}))</f>
        <v>[60-65]</v>
      </c>
      <c r="AF490" s="839" t="str">
        <f t="shared" si="22"/>
        <v>3+ years</v>
      </c>
      <c r="AG490" s="839" t="str">
        <f t="shared" ca="1" si="23"/>
        <v>Over 90 Days</v>
      </c>
    </row>
    <row r="491" spans="1:33" ht="16.5" thickTop="1" thickBot="1" x14ac:dyDescent="0.3">
      <c r="A491" s="830">
        <v>2</v>
      </c>
      <c r="B491" s="830" t="s">
        <v>537</v>
      </c>
      <c r="C491" s="830" t="s">
        <v>306</v>
      </c>
      <c r="D491" s="832"/>
      <c r="E491" s="887">
        <f>VLOOKUP(B491,[1]TQT_MASTER!B:O,13,0)</f>
        <v>44571</v>
      </c>
      <c r="F491" s="834" t="str">
        <f>VLOOKUP(B491,[1]TQT_MASTER!B:O,4,0)</f>
        <v>Technical Advisor</v>
      </c>
      <c r="G491" s="834" t="str">
        <f>VLOOKUP(B491,[1]TQT_MASTER!B:O,3,0)</f>
        <v>Advisor</v>
      </c>
      <c r="H491" s="834">
        <f>VLOOKUP(B491,[1]TQT_MASTER!B:O,6,0)</f>
        <v>10924</v>
      </c>
      <c r="I491" s="834" t="str">
        <f>VLOOKUP(B491,[1]TQT_MASTER!B:O,5,0)</f>
        <v>Bruce</v>
      </c>
      <c r="J491" s="834" t="str">
        <f>VLOOKUP(B491,[1]TQT_MASTER!B:O,7,0)</f>
        <v>TQT - Chief Operating Office</v>
      </c>
      <c r="K491" s="834" t="str">
        <f>VLOOKUP(B491,[1]TQT_MASTER!B:O,8,0)</f>
        <v>TQT - Chief Operating Office</v>
      </c>
      <c r="L491" s="834" t="str">
        <f>VLOOKUP(B491,[1]TQT_MASTER!B:O,9,0)</f>
        <v>Asset Management - COO</v>
      </c>
      <c r="M491" s="834" t="str">
        <f>VLOOKUP(B491,[1]TQT_MASTER!B:O,10,0)</f>
        <v>TRANSCO - Power Asset Management - COO</v>
      </c>
      <c r="N491" s="835">
        <f>VLOOKUP(B491,[1]TQT_MASTER!B:O,11,0)</f>
        <v>21098</v>
      </c>
      <c r="O491" s="833">
        <f>VLOOKUP(B491,[1]TQT_MASTER!B:O,14,0)</f>
        <v>46387</v>
      </c>
      <c r="P491" s="834" t="s">
        <v>611</v>
      </c>
      <c r="Q491" s="834"/>
      <c r="R491" s="834" t="s">
        <v>612</v>
      </c>
      <c r="S491" s="834" t="s">
        <v>616</v>
      </c>
      <c r="T491" s="830" t="s">
        <v>304</v>
      </c>
      <c r="U491" s="834" t="s">
        <v>309</v>
      </c>
      <c r="V491" s="836">
        <v>44571</v>
      </c>
      <c r="W491" s="836">
        <v>45170</v>
      </c>
      <c r="X491" s="836">
        <v>46265</v>
      </c>
      <c r="Y491" s="837">
        <v>3.0027397260273974</v>
      </c>
      <c r="Z491" s="838">
        <f t="shared" ca="1" si="21"/>
        <v>68</v>
      </c>
      <c r="AA491" s="830" t="s">
        <v>444</v>
      </c>
      <c r="AB491" s="892">
        <v>37527.600000000006</v>
      </c>
      <c r="AC491" s="841">
        <v>46569</v>
      </c>
      <c r="AD491" s="842" t="s">
        <v>777</v>
      </c>
      <c r="AE491" s="843" t="str">
        <f ca="1">IF(OR(Z491="",NOT(ISNUMBER(Z491))),"",LOOKUP(Z491,{0,16,21,26,31,36,41,46,51,56,60,66},{"[0-15]","[16-20]","[21-25]","[26-30]","[31-35]","[36-40]","[41-45]","[46-50]","[51-55]","[56-59]","[60-65]","[66-99]"}))</f>
        <v>[66-99]</v>
      </c>
      <c r="AF491" s="839" t="str">
        <f t="shared" si="22"/>
        <v>3+ years</v>
      </c>
      <c r="AG491" s="839" t="str">
        <f t="shared" ca="1" si="23"/>
        <v>Over 90 Days</v>
      </c>
    </row>
    <row r="492" spans="1:33" ht="16.5" thickTop="1" thickBot="1" x14ac:dyDescent="0.3">
      <c r="A492" s="830">
        <v>3</v>
      </c>
      <c r="B492" s="830" t="s">
        <v>310</v>
      </c>
      <c r="C492" s="830" t="s">
        <v>310</v>
      </c>
      <c r="D492" s="832"/>
      <c r="E492" s="887">
        <v>44571</v>
      </c>
      <c r="F492" s="834" t="s">
        <v>312</v>
      </c>
      <c r="G492" s="834" t="s">
        <v>312</v>
      </c>
      <c r="H492" s="834"/>
      <c r="I492" s="834"/>
      <c r="J492" s="845"/>
      <c r="K492" s="845" t="s">
        <v>905</v>
      </c>
      <c r="L492" s="834"/>
      <c r="M492" s="834"/>
      <c r="N492" s="835">
        <v>20821</v>
      </c>
      <c r="O492" s="833">
        <v>46203</v>
      </c>
      <c r="P492" s="834" t="s">
        <v>611</v>
      </c>
      <c r="Q492" s="834"/>
      <c r="R492" s="834" t="s">
        <v>612</v>
      </c>
      <c r="S492" s="834"/>
      <c r="T492" s="830" t="s">
        <v>304</v>
      </c>
      <c r="U492" s="834" t="s">
        <v>305</v>
      </c>
      <c r="V492" s="836">
        <v>44571</v>
      </c>
      <c r="W492" s="836">
        <v>46203</v>
      </c>
      <c r="X492" s="836">
        <v>46265</v>
      </c>
      <c r="Y492" s="837">
        <v>3.0027397260273974</v>
      </c>
      <c r="Z492" s="838">
        <f t="shared" ca="1" si="21"/>
        <v>69</v>
      </c>
      <c r="AA492" s="830" t="s">
        <v>444</v>
      </c>
      <c r="AB492" s="892">
        <v>30858</v>
      </c>
      <c r="AC492" s="841">
        <v>46569</v>
      </c>
      <c r="AD492" s="842" t="s">
        <v>928</v>
      </c>
      <c r="AE492" s="843" t="str">
        <f ca="1">IF(OR(Z492="",NOT(ISNUMBER(Z492))),"",LOOKUP(Z492,{0,16,21,26,31,36,41,46,51,56,60,66},{"[0-15]","[16-20]","[21-25]","[26-30]","[31-35]","[36-40]","[41-45]","[46-50]","[51-55]","[56-59]","[60-65]","[66-99]"}))</f>
        <v>[66-99]</v>
      </c>
      <c r="AF492" s="839" t="str">
        <f t="shared" si="22"/>
        <v>3+ years</v>
      </c>
      <c r="AG492" s="839" t="str">
        <f t="shared" ca="1" si="23"/>
        <v>Expired</v>
      </c>
    </row>
    <row r="493" spans="1:33" ht="16.5" thickTop="1" thickBot="1" x14ac:dyDescent="0.3">
      <c r="A493" s="830">
        <v>4</v>
      </c>
      <c r="B493" s="830" t="s">
        <v>527</v>
      </c>
      <c r="C493" s="830" t="s">
        <v>313</v>
      </c>
      <c r="D493" s="832"/>
      <c r="E493" s="887">
        <f>VLOOKUP(B493,[1]TQT_MASTER!B:O,13,0)</f>
        <v>44571</v>
      </c>
      <c r="F493" s="834" t="str">
        <f>VLOOKUP(B493,[1]TQT_MASTER!B:O,4,0)</f>
        <v>Sr. Engineer, Infrastructure Coordination</v>
      </c>
      <c r="G493" s="834" t="str">
        <f>VLOOKUP(B493,[1]TQT_MASTER!B:O,3,0)</f>
        <v>Senior Engineer</v>
      </c>
      <c r="H493" s="834">
        <f>VLOOKUP(B493,[1]TQT_MASTER!B:O,6,0)</f>
        <v>11810</v>
      </c>
      <c r="I493" s="834" t="str">
        <f>VLOOKUP(B493,[1]TQT_MASTER!B:O,5,0)</f>
        <v>YOUSIF ABDUL RAHMAN AHMED MOHAMMED ALMARZOUQI</v>
      </c>
      <c r="J493" s="834" t="str">
        <f>VLOOKUP(B493,[1]TQT_MASTER!B:O,7,0)</f>
        <v>TQT - Asset Management</v>
      </c>
      <c r="K493" s="834" t="str">
        <f>VLOOKUP(B493,[1]TQT_MASTER!B:O,8,0)</f>
        <v>TQT - Chief Operating Office</v>
      </c>
      <c r="L493" s="834" t="str">
        <f>VLOOKUP(B493,[1]TQT_MASTER!B:O,9,0)</f>
        <v>Asset Management - COO</v>
      </c>
      <c r="M493" s="834" t="str">
        <f>VLOOKUP(B493,[1]TQT_MASTER!B:O,10,0)</f>
        <v>TRANSCO - Infrastructure Coordination &amp; Services - COO</v>
      </c>
      <c r="N493" s="835">
        <f>VLOOKUP(B493,[1]TQT_MASTER!B:O,11,0)</f>
        <v>21283</v>
      </c>
      <c r="O493" s="833">
        <f>VLOOKUP(B493,[1]TQT_MASTER!B:O,14,0)</f>
        <v>46387</v>
      </c>
      <c r="P493" s="834" t="s">
        <v>611</v>
      </c>
      <c r="Q493" s="834"/>
      <c r="R493" s="834" t="s">
        <v>612</v>
      </c>
      <c r="S493" s="834"/>
      <c r="T493" s="830" t="s">
        <v>304</v>
      </c>
      <c r="U493" s="834" t="s">
        <v>316</v>
      </c>
      <c r="V493" s="836">
        <v>44571</v>
      </c>
      <c r="W493" s="836">
        <v>45170</v>
      </c>
      <c r="X493" s="836">
        <v>46265</v>
      </c>
      <c r="Y493" s="837">
        <v>3.0027397260273974</v>
      </c>
      <c r="Z493" s="838">
        <f t="shared" ca="1" si="21"/>
        <v>68</v>
      </c>
      <c r="AA493" s="830" t="s">
        <v>444</v>
      </c>
      <c r="AB493" s="892">
        <v>19605.600000000002</v>
      </c>
      <c r="AC493" s="841">
        <v>46569</v>
      </c>
      <c r="AD493" s="842" t="s">
        <v>777</v>
      </c>
      <c r="AE493" s="843" t="str">
        <f ca="1">IF(OR(Z493="",NOT(ISNUMBER(Z493))),"",LOOKUP(Z493,{0,16,21,26,31,36,41,46,51,56,60,66},{"[0-15]","[16-20]","[21-25]","[26-30]","[31-35]","[36-40]","[41-45]","[46-50]","[51-55]","[56-59]","[60-65]","[66-99]"}))</f>
        <v>[66-99]</v>
      </c>
      <c r="AF493" s="839" t="str">
        <f t="shared" si="22"/>
        <v>3+ years</v>
      </c>
      <c r="AG493" s="839" t="str">
        <f t="shared" ca="1" si="23"/>
        <v>Over 90 Days</v>
      </c>
    </row>
    <row r="494" spans="1:33" ht="16.5" thickTop="1" thickBot="1" x14ac:dyDescent="0.3">
      <c r="A494" s="830">
        <v>5</v>
      </c>
      <c r="B494" s="830" t="s">
        <v>536</v>
      </c>
      <c r="C494" s="830" t="s">
        <v>317</v>
      </c>
      <c r="D494" s="832"/>
      <c r="E494" s="887">
        <f>VLOOKUP(B494,[1]TQT_MASTER!B:O,13,0)</f>
        <v>44571</v>
      </c>
      <c r="F494" s="834" t="str">
        <f>VLOOKUP(B494,[1]TQT_MASTER!B:O,4,0)</f>
        <v>Sr. Technician, Surveying</v>
      </c>
      <c r="G494" s="834" t="str">
        <f>VLOOKUP(B494,[1]TQT_MASTER!B:O,3,0)</f>
        <v>Senior Technician</v>
      </c>
      <c r="H494" s="834">
        <f>VLOOKUP(B494,[1]TQT_MASTER!B:O,6,0)</f>
        <v>11810</v>
      </c>
      <c r="I494" s="834" t="str">
        <f>VLOOKUP(B494,[1]TQT_MASTER!B:O,5,0)</f>
        <v>YOUSIF ABDUL RAHMAN AHMED MOHAMMED ALMARZOUQI</v>
      </c>
      <c r="J494" s="834" t="str">
        <f>VLOOKUP(B494,[1]TQT_MASTER!B:O,7,0)</f>
        <v>TQT - Asset Management</v>
      </c>
      <c r="K494" s="834" t="str">
        <f>VLOOKUP(B494,[1]TQT_MASTER!B:O,8,0)</f>
        <v>TQT - Chief Operating Office</v>
      </c>
      <c r="L494" s="834" t="str">
        <f>VLOOKUP(B494,[1]TQT_MASTER!B:O,9,0)</f>
        <v>Asset Management - COO</v>
      </c>
      <c r="M494" s="834" t="str">
        <f>VLOOKUP(B494,[1]TQT_MASTER!B:O,10,0)</f>
        <v>TRANSCO - Infrastructure Coordination &amp; Services - COO</v>
      </c>
      <c r="N494" s="835">
        <f>VLOOKUP(B494,[1]TQT_MASTER!B:O,11,0)</f>
        <v>22277</v>
      </c>
      <c r="O494" s="833">
        <f>VLOOKUP(B494,[1]TQT_MASTER!B:O,14,0)</f>
        <v>46387</v>
      </c>
      <c r="P494" s="834" t="s">
        <v>611</v>
      </c>
      <c r="Q494" s="834"/>
      <c r="R494" s="834" t="s">
        <v>612</v>
      </c>
      <c r="S494" s="834" t="s">
        <v>616</v>
      </c>
      <c r="T494" s="830" t="s">
        <v>304</v>
      </c>
      <c r="U494" s="834" t="s">
        <v>309</v>
      </c>
      <c r="V494" s="836">
        <v>44571</v>
      </c>
      <c r="W494" s="836">
        <v>45170</v>
      </c>
      <c r="X494" s="836">
        <v>46265</v>
      </c>
      <c r="Y494" s="837">
        <v>3.0027397260273974</v>
      </c>
      <c r="Z494" s="838">
        <f t="shared" ca="1" si="21"/>
        <v>65</v>
      </c>
      <c r="AA494" s="830" t="s">
        <v>444</v>
      </c>
      <c r="AB494" s="892">
        <v>6248.4000000000005</v>
      </c>
      <c r="AC494" s="841">
        <v>46569</v>
      </c>
      <c r="AD494" s="842" t="s">
        <v>777</v>
      </c>
      <c r="AE494" s="843" t="str">
        <f ca="1">IF(OR(Z494="",NOT(ISNUMBER(Z494))),"",LOOKUP(Z494,{0,16,21,26,31,36,41,46,51,56,60,66},{"[0-15]","[16-20]","[21-25]","[26-30]","[31-35]","[36-40]","[41-45]","[46-50]","[51-55]","[56-59]","[60-65]","[66-99]"}))</f>
        <v>[60-65]</v>
      </c>
      <c r="AF494" s="839" t="str">
        <f t="shared" si="22"/>
        <v>3+ years</v>
      </c>
      <c r="AG494" s="839" t="str">
        <f t="shared" ca="1" si="23"/>
        <v>Over 90 Days</v>
      </c>
    </row>
    <row r="495" spans="1:33" ht="16.5" thickTop="1" thickBot="1" x14ac:dyDescent="0.3">
      <c r="A495" s="830">
        <v>6</v>
      </c>
      <c r="B495" s="830" t="s">
        <v>531</v>
      </c>
      <c r="C495" s="830" t="s">
        <v>323</v>
      </c>
      <c r="D495" s="832"/>
      <c r="E495" s="887">
        <f>VLOOKUP(B495,[1]TQT_MASTER!B:O,13,0)</f>
        <v>44571</v>
      </c>
      <c r="F495" s="834" t="str">
        <f>VLOOKUP(B495,[1]TQT_MASTER!B:O,4,0)</f>
        <v>Sr. Associate, Inventory</v>
      </c>
      <c r="G495" s="834" t="str">
        <f>VLOOKUP(B495,[1]TQT_MASTER!B:O,3,0)</f>
        <v>Senior Associate</v>
      </c>
      <c r="H495" s="834">
        <f>VLOOKUP(B495,[1]TQT_MASTER!B:O,6,0)</f>
        <v>11888</v>
      </c>
      <c r="I495" s="834" t="str">
        <f>VLOOKUP(B495,[1]TQT_MASTER!B:O,5,0)</f>
        <v>MOHAMED ALI MOHAMED A. FAISAL ALSHEHHI</v>
      </c>
      <c r="J495" s="834" t="str">
        <f>VLOOKUP(B495,[1]TQT_MASTER!B:O,7,0)</f>
        <v>TQT - Supply Chain</v>
      </c>
      <c r="K495" s="834" t="str">
        <f>VLOOKUP(B495,[1]TQT_MASTER!B:O,8,0)</f>
        <v>TQT - Chief Financial Office</v>
      </c>
      <c r="L495" s="834" t="str">
        <f>VLOOKUP(B495,[1]TQT_MASTER!B:O,9,0)</f>
        <v>Supply Chain - PSS</v>
      </c>
      <c r="M495" s="834" t="str">
        <f>VLOOKUP(B495,[1]TQT_MASTER!B:O,10,0)</f>
        <v>TRANSCO - Inventory Management - PSS</v>
      </c>
      <c r="N495" s="835">
        <f>VLOOKUP(B495,[1]TQT_MASTER!B:O,11,0)</f>
        <v>24080</v>
      </c>
      <c r="O495" s="833">
        <f>VLOOKUP(B495,[1]TQT_MASTER!B:O,14,0)</f>
        <v>46387</v>
      </c>
      <c r="P495" s="834" t="s">
        <v>611</v>
      </c>
      <c r="Q495" s="834"/>
      <c r="R495" s="834" t="s">
        <v>612</v>
      </c>
      <c r="S495" s="834" t="s">
        <v>619</v>
      </c>
      <c r="T495" s="830" t="s">
        <v>304</v>
      </c>
      <c r="U495" s="834" t="s">
        <v>305</v>
      </c>
      <c r="V495" s="836">
        <v>44571</v>
      </c>
      <c r="W495" s="836">
        <v>45170</v>
      </c>
      <c r="X495" s="836">
        <v>46265</v>
      </c>
      <c r="Y495" s="837">
        <v>3.0027397260273974</v>
      </c>
      <c r="Z495" s="838">
        <f t="shared" ca="1" si="21"/>
        <v>60</v>
      </c>
      <c r="AA495" s="830" t="s">
        <v>444</v>
      </c>
      <c r="AB495" s="892">
        <v>13740</v>
      </c>
      <c r="AC495" s="841">
        <v>46569</v>
      </c>
      <c r="AD495" s="842" t="s">
        <v>777</v>
      </c>
      <c r="AE495" s="843" t="str">
        <f ca="1">IF(OR(Z495="",NOT(ISNUMBER(Z495))),"",LOOKUP(Z495,{0,16,21,26,31,36,41,46,51,56,60,66},{"[0-15]","[16-20]","[21-25]","[26-30]","[31-35]","[36-40]","[41-45]","[46-50]","[51-55]","[56-59]","[60-65]","[66-99]"}))</f>
        <v>[60-65]</v>
      </c>
      <c r="AF495" s="839" t="str">
        <f t="shared" si="22"/>
        <v>3+ years</v>
      </c>
      <c r="AG495" s="839" t="str">
        <f t="shared" ca="1" si="23"/>
        <v>Over 90 Days</v>
      </c>
    </row>
    <row r="496" spans="1:33" ht="16.5" thickTop="1" thickBot="1" x14ac:dyDescent="0.3">
      <c r="A496" s="830">
        <v>7</v>
      </c>
      <c r="B496" s="830" t="s">
        <v>530</v>
      </c>
      <c r="C496" s="830" t="s">
        <v>326</v>
      </c>
      <c r="D496" s="832"/>
      <c r="E496" s="887">
        <f>VLOOKUP(B496,[1]TQT_MASTER!B:O,13,0)</f>
        <v>44571</v>
      </c>
      <c r="F496" s="834" t="str">
        <f>VLOOKUP(B496,[1]TQT_MASTER!B:O,4,0)</f>
        <v>Clerk, Driver</v>
      </c>
      <c r="G496" s="834" t="str">
        <f>VLOOKUP(B496,[1]TQT_MASTER!B:O,3,0)</f>
        <v>Clerk</v>
      </c>
      <c r="H496" s="834">
        <f>VLOOKUP(B496,[1]TQT_MASTER!B:O,6,0)</f>
        <v>11969</v>
      </c>
      <c r="I496" s="834" t="str">
        <f>VLOOKUP(B496,[1]TQT_MASTER!B:O,5,0)</f>
        <v>AHMED NASSER MOHAMMED NASSER AL SENANI</v>
      </c>
      <c r="J496" s="834" t="str">
        <f>VLOOKUP(B496,[1]TQT_MASTER!B:O,7,0)</f>
        <v>TQT - Support Services</v>
      </c>
      <c r="K496" s="834" t="str">
        <f>VLOOKUP(B496,[1]TQT_MASTER!B:O,8,0)</f>
        <v>TQT - Chief Corporate Services Office</v>
      </c>
      <c r="L496" s="834" t="str">
        <f>VLOOKUP(B496,[1]TQT_MASTER!B:O,9,0)</f>
        <v>Shared Services - PSS</v>
      </c>
      <c r="M496" s="834" t="str">
        <f>VLOOKUP(B496,[1]TQT_MASTER!B:O,10,0)</f>
        <v>TRANSCO - Transport - PSS</v>
      </c>
      <c r="N496" s="835">
        <f>VLOOKUP(B496,[1]TQT_MASTER!B:O,11,0)</f>
        <v>28284</v>
      </c>
      <c r="O496" s="833">
        <f>VLOOKUP(B496,[1]TQT_MASTER!B:O,14,0)</f>
        <v>46387</v>
      </c>
      <c r="P496" s="834" t="s">
        <v>611</v>
      </c>
      <c r="Q496" s="834"/>
      <c r="R496" s="834" t="s">
        <v>612</v>
      </c>
      <c r="S496" s="834" t="s">
        <v>621</v>
      </c>
      <c r="T496" s="830" t="s">
        <v>304</v>
      </c>
      <c r="U496" s="834" t="s">
        <v>329</v>
      </c>
      <c r="V496" s="836">
        <v>44571</v>
      </c>
      <c r="W496" s="836">
        <v>45170</v>
      </c>
      <c r="X496" s="836">
        <v>46265</v>
      </c>
      <c r="Y496" s="837">
        <v>3.0027397260273974</v>
      </c>
      <c r="Z496" s="838">
        <f t="shared" ca="1" si="21"/>
        <v>49</v>
      </c>
      <c r="AA496" s="830" t="s">
        <v>444</v>
      </c>
      <c r="AB496" s="892">
        <v>3212.3999999999996</v>
      </c>
      <c r="AC496" s="841">
        <v>46569</v>
      </c>
      <c r="AD496" s="842" t="s">
        <v>777</v>
      </c>
      <c r="AE496" s="843" t="str">
        <f ca="1">IF(OR(Z496="",NOT(ISNUMBER(Z496))),"",LOOKUP(Z496,{0,16,21,26,31,36,41,46,51,56,60,66},{"[0-15]","[16-20]","[21-25]","[26-30]","[31-35]","[36-40]","[41-45]","[46-50]","[51-55]","[56-59]","[60-65]","[66-99]"}))</f>
        <v>[46-50]</v>
      </c>
      <c r="AF496" s="839" t="str">
        <f t="shared" si="22"/>
        <v>3+ years</v>
      </c>
      <c r="AG496" s="839" t="str">
        <f t="shared" ca="1" si="23"/>
        <v>Over 90 Days</v>
      </c>
    </row>
    <row r="497" spans="1:33" ht="16.5" thickTop="1" thickBot="1" x14ac:dyDescent="0.3">
      <c r="A497" s="830">
        <v>8</v>
      </c>
      <c r="B497" s="830" t="s">
        <v>524</v>
      </c>
      <c r="C497" s="830" t="s">
        <v>330</v>
      </c>
      <c r="D497" s="832"/>
      <c r="E497" s="887">
        <f>VLOOKUP(B497,[1]TQT_MASTER!B:O,13,0)</f>
        <v>44566</v>
      </c>
      <c r="F497" s="834" t="str">
        <f>VLOOKUP(B497,[1]TQT_MASTER!B:O,4,0)</f>
        <v>Assistant, Management</v>
      </c>
      <c r="G497" s="834" t="str">
        <f>VLOOKUP(B497,[1]TQT_MASTER!B:O,3,0)</f>
        <v>Assistant</v>
      </c>
      <c r="H497" s="834">
        <f>VLOOKUP(B497,[1]TQT_MASTER!B:O,6,0)</f>
        <v>11566</v>
      </c>
      <c r="I497" s="834" t="str">
        <f>VLOOKUP(B497,[1]TQT_MASTER!B:O,5,0)</f>
        <v>PAUL ANDREW ROBERTS</v>
      </c>
      <c r="J497" s="834" t="str">
        <f>VLOOKUP(B497,[1]TQT_MASTER!B:O,7,0)</f>
        <v>TQT - Safety &amp; Risk Management</v>
      </c>
      <c r="K497" s="834" t="str">
        <f>VLOOKUP(B497,[1]TQT_MASTER!B:O,8,0)</f>
        <v>TQT - Chief Executive Office</v>
      </c>
      <c r="L497" s="834" t="str">
        <f>VLOOKUP(B497,[1]TQT_MASTER!B:O,9,0)</f>
        <v>HSEQ</v>
      </c>
      <c r="M497" s="834" t="str">
        <f>VLOOKUP(B497,[1]TQT_MASTER!B:O,10,0)</f>
        <v>TRANSCO - HSEQ - SRM</v>
      </c>
      <c r="N497" s="835">
        <f>VLOOKUP(B497,[1]TQT_MASTER!B:O,11,0)</f>
        <v>33248</v>
      </c>
      <c r="O497" s="833">
        <f>VLOOKUP(B497,[1]TQT_MASTER!B:O,14,0)</f>
        <v>46387</v>
      </c>
      <c r="P497" s="834" t="s">
        <v>611</v>
      </c>
      <c r="Q497" s="834"/>
      <c r="R497" s="834" t="s">
        <v>612</v>
      </c>
      <c r="S497" s="834" t="s">
        <v>621</v>
      </c>
      <c r="T497" s="830" t="s">
        <v>304</v>
      </c>
      <c r="U497" s="834" t="s">
        <v>333</v>
      </c>
      <c r="V497" s="836">
        <v>44566</v>
      </c>
      <c r="W497" s="836">
        <v>45170</v>
      </c>
      <c r="X497" s="836">
        <v>46265</v>
      </c>
      <c r="Y497" s="837">
        <v>3.0027397260273974</v>
      </c>
      <c r="Z497" s="838">
        <f t="shared" ca="1" si="21"/>
        <v>35</v>
      </c>
      <c r="AA497" s="830" t="s">
        <v>444</v>
      </c>
      <c r="AB497" s="892">
        <v>8640</v>
      </c>
      <c r="AC497" s="841">
        <v>46569</v>
      </c>
      <c r="AD497" s="842" t="s">
        <v>777</v>
      </c>
      <c r="AE497" s="843" t="str">
        <f ca="1">IF(OR(Z497="",NOT(ISNUMBER(Z497))),"",LOOKUP(Z497,{0,16,21,26,31,36,41,46,51,56,60,66},{"[0-15]","[16-20]","[21-25]","[26-30]","[31-35]","[36-40]","[41-45]","[46-50]","[51-55]","[56-59]","[60-65]","[66-99]"}))</f>
        <v>[31-35]</v>
      </c>
      <c r="AF497" s="839" t="str">
        <f t="shared" si="22"/>
        <v>3+ years</v>
      </c>
      <c r="AG497" s="839" t="str">
        <f t="shared" ca="1" si="23"/>
        <v>Over 90 Days</v>
      </c>
    </row>
    <row r="498" spans="1:33" ht="16.5" thickTop="1" thickBot="1" x14ac:dyDescent="0.3">
      <c r="A498" s="830">
        <v>9</v>
      </c>
      <c r="B498" s="830" t="s">
        <v>529</v>
      </c>
      <c r="C498" s="830" t="s">
        <v>334</v>
      </c>
      <c r="D498" s="832"/>
      <c r="E498" s="887">
        <f>VLOOKUP(B498,[1]TQT_MASTER!B:O,13,0)</f>
        <v>44566</v>
      </c>
      <c r="F498" s="834" t="str">
        <f>VLOOKUP(B498,[1]TQT_MASTER!B:O,4,0)</f>
        <v>Advisor, Technical</v>
      </c>
      <c r="G498" s="834" t="str">
        <f>VLOOKUP(B498,[1]TQT_MASTER!B:O,3,0)</f>
        <v>Advisor</v>
      </c>
      <c r="H498" s="834">
        <f>VLOOKUP(B498,[1]TQT_MASTER!B:O,6,0)</f>
        <v>12759</v>
      </c>
      <c r="I498" s="834" t="str">
        <f>VLOOKUP(B498,[1]TQT_MASTER!B:O,5,0)</f>
        <v>Afif Saif Nasser Harhara Alyafei</v>
      </c>
      <c r="J498" s="834" t="str">
        <f>VLOOKUP(B498,[1]TQT_MASTER!B:O,7,0)</f>
        <v>TQT - Chief Executive Office</v>
      </c>
      <c r="K498" s="834" t="str">
        <f>VLOOKUP(B498,[1]TQT_MASTER!B:O,8,0)</f>
        <v>TQT - Chief Executive Office</v>
      </c>
      <c r="L498" s="834" t="str">
        <f>VLOOKUP(B498,[1]TQT_MASTER!B:O,9,0)</f>
        <v>CEO</v>
      </c>
      <c r="M498" s="834" t="str">
        <f>VLOOKUP(B498,[1]TQT_MASTER!B:O,10,0)</f>
        <v>TRANSCO - CEO</v>
      </c>
      <c r="N498" s="835">
        <f>VLOOKUP(B498,[1]TQT_MASTER!B:O,11,0)</f>
        <v>24289</v>
      </c>
      <c r="O498" s="833">
        <f>VLOOKUP(B498,[1]TQT_MASTER!B:O,14,0)</f>
        <v>46387</v>
      </c>
      <c r="P498" s="834" t="s">
        <v>620</v>
      </c>
      <c r="Q498" s="834" t="s">
        <v>846</v>
      </c>
      <c r="R498" s="834"/>
      <c r="S498" s="834"/>
      <c r="T498" s="830" t="s">
        <v>336</v>
      </c>
      <c r="U498" s="834" t="s">
        <v>337</v>
      </c>
      <c r="V498" s="836">
        <v>44566</v>
      </c>
      <c r="W498" s="836">
        <v>45170</v>
      </c>
      <c r="X498" s="836">
        <v>46265</v>
      </c>
      <c r="Y498" s="837">
        <v>3.0027397260273974</v>
      </c>
      <c r="Z498" s="838">
        <f t="shared" ca="1" si="21"/>
        <v>60</v>
      </c>
      <c r="AA498" s="830" t="s">
        <v>444</v>
      </c>
      <c r="AB498" s="892">
        <v>50400</v>
      </c>
      <c r="AC498" s="841">
        <v>46569</v>
      </c>
      <c r="AD498" s="842" t="s">
        <v>777</v>
      </c>
      <c r="AE498" s="843" t="str">
        <f ca="1">IF(OR(Z498="",NOT(ISNUMBER(Z498))),"",LOOKUP(Z498,{0,16,21,26,31,36,41,46,51,56,60,66},{"[0-15]","[16-20]","[21-25]","[26-30]","[31-35]","[36-40]","[41-45]","[46-50]","[51-55]","[56-59]","[60-65]","[66-99]"}))</f>
        <v>[60-65]</v>
      </c>
      <c r="AF498" s="839" t="str">
        <f t="shared" si="22"/>
        <v>3+ years</v>
      </c>
      <c r="AG498" s="839" t="str">
        <f t="shared" ca="1" si="23"/>
        <v>Over 90 Days</v>
      </c>
    </row>
    <row r="499" spans="1:33" ht="16.5" thickTop="1" thickBot="1" x14ac:dyDescent="0.3">
      <c r="A499" s="830">
        <v>10</v>
      </c>
      <c r="B499" s="830" t="s">
        <v>523</v>
      </c>
      <c r="C499" s="830" t="s">
        <v>338</v>
      </c>
      <c r="D499" s="832"/>
      <c r="E499" s="887">
        <f>VLOOKUP(B499,[1]TQT_MASTER!B:O,13,0)</f>
        <v>44571</v>
      </c>
      <c r="F499" s="834" t="str">
        <f>VLOOKUP(B499,[1]TQT_MASTER!B:O,4,0)</f>
        <v>Clerk, Stores</v>
      </c>
      <c r="G499" s="834" t="str">
        <f>VLOOKUP(B499,[1]TQT_MASTER!B:O,3,0)</f>
        <v>Clerk</v>
      </c>
      <c r="H499" s="834">
        <f>VLOOKUP(B499,[1]TQT_MASTER!B:O,6,0)</f>
        <v>12667</v>
      </c>
      <c r="I499" s="834" t="str">
        <f>VLOOKUP(B499,[1]TQT_MASTER!B:O,5,0)</f>
        <v>Eid Abdulla Sidiqi Alhammadi</v>
      </c>
      <c r="J499" s="834" t="str">
        <f>VLOOKUP(B499,[1]TQT_MASTER!B:O,7,0)</f>
        <v>TQT - Financial Operations &amp; Internal Controls</v>
      </c>
      <c r="K499" s="834" t="str">
        <f>VLOOKUP(B499,[1]TQT_MASTER!B:O,8,0)</f>
        <v>TQT - Chief Financial Office</v>
      </c>
      <c r="L499" s="834" t="str">
        <f>VLOOKUP(B499,[1]TQT_MASTER!B:O,9,0)</f>
        <v>Finance - FIN</v>
      </c>
      <c r="M499" s="834" t="str">
        <f>VLOOKUP(B499,[1]TQT_MASTER!B:O,10,0)</f>
        <v>TRANSCO - Financial Operations - FIN</v>
      </c>
      <c r="N499" s="835">
        <f>VLOOKUP(B499,[1]TQT_MASTER!B:O,11,0)</f>
        <v>26910</v>
      </c>
      <c r="O499" s="833">
        <f>VLOOKUP(B499,[1]TQT_MASTER!B:O,14,0)</f>
        <v>46387</v>
      </c>
      <c r="P499" s="834" t="s">
        <v>620</v>
      </c>
      <c r="Q499" s="834" t="s">
        <v>846</v>
      </c>
      <c r="R499" s="834"/>
      <c r="S499" s="834"/>
      <c r="T499" s="830" t="s">
        <v>304</v>
      </c>
      <c r="U499" s="834" t="s">
        <v>305</v>
      </c>
      <c r="V499" s="836">
        <v>44571</v>
      </c>
      <c r="W499" s="836">
        <v>45170</v>
      </c>
      <c r="X499" s="836">
        <v>46265</v>
      </c>
      <c r="Y499" s="837">
        <v>3.0027397260273974</v>
      </c>
      <c r="Z499" s="838">
        <f t="shared" ca="1" si="21"/>
        <v>53</v>
      </c>
      <c r="AA499" s="830" t="s">
        <v>444</v>
      </c>
      <c r="AB499" s="892">
        <v>3393.6000000000004</v>
      </c>
      <c r="AC499" s="841">
        <v>46569</v>
      </c>
      <c r="AD499" s="842" t="s">
        <v>777</v>
      </c>
      <c r="AE499" s="843" t="str">
        <f ca="1">IF(OR(Z499="",NOT(ISNUMBER(Z499))),"",LOOKUP(Z499,{0,16,21,26,31,36,41,46,51,56,60,66},{"[0-15]","[16-20]","[21-25]","[26-30]","[31-35]","[36-40]","[41-45]","[46-50]","[51-55]","[56-59]","[60-65]","[66-99]"}))</f>
        <v>[51-55]</v>
      </c>
      <c r="AF499" s="839" t="str">
        <f t="shared" si="22"/>
        <v>3+ years</v>
      </c>
      <c r="AG499" s="839" t="str">
        <f t="shared" ca="1" si="23"/>
        <v>Over 90 Days</v>
      </c>
    </row>
    <row r="500" spans="1:33" ht="16.5" thickTop="1" thickBot="1" x14ac:dyDescent="0.3">
      <c r="A500" s="830">
        <v>11</v>
      </c>
      <c r="B500" s="830" t="s">
        <v>522</v>
      </c>
      <c r="C500" s="830" t="s">
        <v>341</v>
      </c>
      <c r="D500" s="832"/>
      <c r="E500" s="887">
        <f>VLOOKUP(B500,[1]TQT_MASTER!B:O,13,0)</f>
        <v>44571</v>
      </c>
      <c r="F500" s="834" t="str">
        <f>VLOOKUP(B500,[1]TQT_MASTER!B:O,4,0)</f>
        <v>Associate, Accounts Payable Accounting</v>
      </c>
      <c r="G500" s="834" t="str">
        <f>VLOOKUP(B500,[1]TQT_MASTER!B:O,3,0)</f>
        <v>Associate</v>
      </c>
      <c r="H500" s="834">
        <f>VLOOKUP(B500,[1]TQT_MASTER!B:O,6,0)</f>
        <v>12667</v>
      </c>
      <c r="I500" s="834" t="str">
        <f>VLOOKUP(B500,[1]TQT_MASTER!B:O,5,0)</f>
        <v>Eid Abdulla Sidiqi Alhammadi</v>
      </c>
      <c r="J500" s="834" t="str">
        <f>VLOOKUP(B500,[1]TQT_MASTER!B:O,7,0)</f>
        <v>TQT - Financial Operations &amp; Internal Controls</v>
      </c>
      <c r="K500" s="834" t="str">
        <f>VLOOKUP(B500,[1]TQT_MASTER!B:O,8,0)</f>
        <v>TQT - Chief Financial Office</v>
      </c>
      <c r="L500" s="834" t="str">
        <f>VLOOKUP(B500,[1]TQT_MASTER!B:O,9,0)</f>
        <v>Finance - FIN</v>
      </c>
      <c r="M500" s="834" t="str">
        <f>VLOOKUP(B500,[1]TQT_MASTER!B:O,10,0)</f>
        <v>TRANSCO - Financial Operations - FIN</v>
      </c>
      <c r="N500" s="835">
        <f>VLOOKUP(B500,[1]TQT_MASTER!B:O,11,0)</f>
        <v>22996</v>
      </c>
      <c r="O500" s="833">
        <f>VLOOKUP(B500,[1]TQT_MASTER!B:O,14,0)</f>
        <v>46387</v>
      </c>
      <c r="P500" s="834" t="s">
        <v>611</v>
      </c>
      <c r="Q500" s="834"/>
      <c r="R500" s="834" t="s">
        <v>612</v>
      </c>
      <c r="S500" s="834" t="s">
        <v>616</v>
      </c>
      <c r="T500" s="830" t="s">
        <v>304</v>
      </c>
      <c r="U500" s="834" t="s">
        <v>316</v>
      </c>
      <c r="V500" s="836">
        <v>44571</v>
      </c>
      <c r="W500" s="836">
        <v>45170</v>
      </c>
      <c r="X500" s="836">
        <v>46265</v>
      </c>
      <c r="Y500" s="837">
        <v>3.0027397260273974</v>
      </c>
      <c r="Z500" s="838">
        <f t="shared" ca="1" si="21"/>
        <v>63</v>
      </c>
      <c r="AA500" s="830" t="s">
        <v>444</v>
      </c>
      <c r="AB500" s="892">
        <v>15547.2</v>
      </c>
      <c r="AC500" s="841">
        <v>46569</v>
      </c>
      <c r="AD500" s="842" t="s">
        <v>777</v>
      </c>
      <c r="AE500" s="843" t="str">
        <f ca="1">IF(OR(Z500="",NOT(ISNUMBER(Z500))),"",LOOKUP(Z500,{0,16,21,26,31,36,41,46,51,56,60,66},{"[0-15]","[16-20]","[21-25]","[26-30]","[31-35]","[36-40]","[41-45]","[46-50]","[51-55]","[56-59]","[60-65]","[66-99]"}))</f>
        <v>[60-65]</v>
      </c>
      <c r="AF500" s="839" t="str">
        <f t="shared" si="22"/>
        <v>3+ years</v>
      </c>
      <c r="AG500" s="839" t="str">
        <f t="shared" ca="1" si="23"/>
        <v>Over 90 Days</v>
      </c>
    </row>
    <row r="501" spans="1:33" ht="16.5" thickTop="1" thickBot="1" x14ac:dyDescent="0.3">
      <c r="A501" s="830">
        <v>12</v>
      </c>
      <c r="B501" s="830" t="s">
        <v>528</v>
      </c>
      <c r="C501" s="830" t="s">
        <v>344</v>
      </c>
      <c r="D501" s="832"/>
      <c r="E501" s="887">
        <f>VLOOKUP(B501,[1]TQT_MASTER!B:O,13,0)</f>
        <v>44606</v>
      </c>
      <c r="F501" s="834" t="str">
        <f>VLOOKUP(B501,[1]TQT_MASTER!B:O,4,0)</f>
        <v>Lead, Automation &amp; Digitalization</v>
      </c>
      <c r="G501" s="834" t="str">
        <f>VLOOKUP(B501,[1]TQT_MASTER!B:O,3,0)</f>
        <v>Lead</v>
      </c>
      <c r="H501" s="834">
        <f>VLOOKUP(B501,[1]TQT_MASTER!B:O,6,0)</f>
        <v>11996</v>
      </c>
      <c r="I501" s="834" t="str">
        <f>VLOOKUP(B501,[1]TQT_MASTER!B:O,5,0)</f>
        <v>Ramakrishna Subramanian</v>
      </c>
      <c r="J501" s="834" t="str">
        <f>VLOOKUP(B501,[1]TQT_MASTER!B:O,7,0)</f>
        <v>TQT - Chief Executive Office</v>
      </c>
      <c r="K501" s="834" t="str">
        <f>VLOOKUP(B501,[1]TQT_MASTER!B:O,8,0)</f>
        <v>TQT - Chief Executive Office</v>
      </c>
      <c r="L501" s="834" t="str">
        <f>VLOOKUP(B501,[1]TQT_MASTER!B:O,9,0)</f>
        <v>CEO</v>
      </c>
      <c r="M501" s="834" t="str">
        <f>VLOOKUP(B501,[1]TQT_MASTER!B:O,10,0)</f>
        <v>TRANSCO - Operations - COO</v>
      </c>
      <c r="N501" s="835">
        <f>VLOOKUP(B501,[1]TQT_MASTER!B:O,11,0)</f>
        <v>21847</v>
      </c>
      <c r="O501" s="833">
        <f>VLOOKUP(B501,[1]TQT_MASTER!B:O,14,0)</f>
        <v>46387</v>
      </c>
      <c r="P501" s="834" t="s">
        <v>611</v>
      </c>
      <c r="Q501" s="834"/>
      <c r="R501" s="834" t="s">
        <v>612</v>
      </c>
      <c r="S501" s="834"/>
      <c r="T501" s="830" t="s">
        <v>304</v>
      </c>
      <c r="U501" s="834" t="s">
        <v>333</v>
      </c>
      <c r="V501" s="836">
        <v>44608</v>
      </c>
      <c r="W501" s="836">
        <v>45170</v>
      </c>
      <c r="X501" s="836">
        <v>46265</v>
      </c>
      <c r="Y501" s="837">
        <v>3.0027397260273974</v>
      </c>
      <c r="Z501" s="838">
        <f t="shared" ca="1" si="21"/>
        <v>66</v>
      </c>
      <c r="AA501" s="830" t="s">
        <v>444</v>
      </c>
      <c r="AB501" s="892">
        <v>15300</v>
      </c>
      <c r="AC501" s="841">
        <v>46569</v>
      </c>
      <c r="AD501" s="842" t="s">
        <v>777</v>
      </c>
      <c r="AE501" s="843" t="str">
        <f ca="1">IF(OR(Z501="",NOT(ISNUMBER(Z501))),"",LOOKUP(Z501,{0,16,21,26,31,36,41,46,51,56,60,66},{"[0-15]","[16-20]","[21-25]","[26-30]","[31-35]","[36-40]","[41-45]","[46-50]","[51-55]","[56-59]","[60-65]","[66-99]"}))</f>
        <v>[66-99]</v>
      </c>
      <c r="AF501" s="839" t="str">
        <f t="shared" si="22"/>
        <v>3+ years</v>
      </c>
      <c r="AG501" s="839" t="str">
        <f t="shared" ca="1" si="23"/>
        <v>Over 90 Days</v>
      </c>
    </row>
    <row r="502" spans="1:33" ht="16.5" thickTop="1" thickBot="1" x14ac:dyDescent="0.3">
      <c r="A502" s="830">
        <v>13</v>
      </c>
      <c r="B502" s="830" t="s">
        <v>539</v>
      </c>
      <c r="C502" s="830" t="s">
        <v>347</v>
      </c>
      <c r="D502" s="832"/>
      <c r="E502" s="887">
        <f>VLOOKUP(B502,[1]TQT_MASTER!B:O,13,0)</f>
        <v>44816</v>
      </c>
      <c r="F502" s="834" t="str">
        <f>VLOOKUP(B502,[1]TQT_MASTER!B:O,4,0)</f>
        <v>Engineer, CMMS Data Quality Governance</v>
      </c>
      <c r="G502" s="834" t="str">
        <f>VLOOKUP(B502,[1]TQT_MASTER!B:O,3,0)</f>
        <v>Engineer</v>
      </c>
      <c r="H502" s="834">
        <f>VLOOKUP(B502,[1]TQT_MASTER!B:O,6,0)</f>
        <v>12713</v>
      </c>
      <c r="I502" s="834" t="str">
        <f>VLOOKUP(B502,[1]TQT_MASTER!B:O,5,0)</f>
        <v>Ahmed Mohamed Abdulla ALWahedi</v>
      </c>
      <c r="J502" s="834" t="str">
        <f>VLOOKUP(B502,[1]TQT_MASTER!B:O,7,0)</f>
        <v>TQT - Asset Management</v>
      </c>
      <c r="K502" s="834" t="str">
        <f>VLOOKUP(B502,[1]TQT_MASTER!B:O,8,0)</f>
        <v>TQT - Chief Operating Office</v>
      </c>
      <c r="L502" s="834" t="str">
        <f>VLOOKUP(B502,[1]TQT_MASTER!B:O,9,0)</f>
        <v>Asset Management - COO</v>
      </c>
      <c r="M502" s="834" t="str">
        <f>VLOOKUP(B502,[1]TQT_MASTER!B:O,10,0)</f>
        <v>TRANSCO - Asset Information - COO</v>
      </c>
      <c r="N502" s="835">
        <f>VLOOKUP(B502,[1]TQT_MASTER!B:O,11,0)</f>
        <v>26032</v>
      </c>
      <c r="O502" s="833">
        <f>VLOOKUP(B502,[1]TQT_MASTER!B:O,14,0)</f>
        <v>46578</v>
      </c>
      <c r="P502" s="834" t="s">
        <v>620</v>
      </c>
      <c r="Q502" s="834" t="s">
        <v>846</v>
      </c>
      <c r="R502" s="834"/>
      <c r="S502" s="834"/>
      <c r="T502" s="830" t="s">
        <v>304</v>
      </c>
      <c r="U502" s="834" t="s">
        <v>333</v>
      </c>
      <c r="V502" s="836">
        <v>44816</v>
      </c>
      <c r="W502" s="836">
        <v>45170</v>
      </c>
      <c r="X502" s="836">
        <v>46265</v>
      </c>
      <c r="Y502" s="837">
        <v>3.0027397260273974</v>
      </c>
      <c r="Z502" s="838">
        <f t="shared" ca="1" si="21"/>
        <v>55</v>
      </c>
      <c r="AA502" s="830" t="s">
        <v>444</v>
      </c>
      <c r="AB502" s="892">
        <v>9000</v>
      </c>
      <c r="AC502" s="841">
        <v>46569</v>
      </c>
      <c r="AD502" s="842" t="s">
        <v>777</v>
      </c>
      <c r="AE502" s="843" t="str">
        <f ca="1">IF(OR(Z502="",NOT(ISNUMBER(Z502))),"",LOOKUP(Z502,{0,16,21,26,31,36,41,46,51,56,60,66},{"[0-15]","[16-20]","[21-25]","[26-30]","[31-35]","[36-40]","[41-45]","[46-50]","[51-55]","[56-59]","[60-65]","[66-99]"}))</f>
        <v>[51-55]</v>
      </c>
      <c r="AF502" s="839" t="str">
        <f t="shared" si="22"/>
        <v>3+ years</v>
      </c>
      <c r="AG502" s="839" t="str">
        <f t="shared" ca="1" si="23"/>
        <v>Over 90 Days</v>
      </c>
    </row>
    <row r="503" spans="1:33" ht="16.5" thickTop="1" thickBot="1" x14ac:dyDescent="0.3">
      <c r="A503" s="830">
        <v>14</v>
      </c>
      <c r="B503" s="830" t="s">
        <v>541</v>
      </c>
      <c r="C503" s="830" t="s">
        <v>350</v>
      </c>
      <c r="D503" s="832"/>
      <c r="E503" s="887">
        <f>VLOOKUP(B503,[1]TQT_MASTER!B:O,13,0)</f>
        <v>44809</v>
      </c>
      <c r="F503" s="834" t="str">
        <f>VLOOKUP(B503,[1]TQT_MASTER!B:O,4,0)</f>
        <v>Associate, Graphic Design</v>
      </c>
      <c r="G503" s="834" t="str">
        <f>VLOOKUP(B503,[1]TQT_MASTER!B:O,3,0)</f>
        <v>Associate</v>
      </c>
      <c r="H503" s="834" t="e">
        <f>VLOOKUP(B503,[1]TQT_MASTER!B:O,6,0)</f>
        <v>#REF!</v>
      </c>
      <c r="I503" s="834" t="str">
        <f>VLOOKUP(B503,[1]TQT_MASTER!B:O,5,0)</f>
        <v>Hessa Alemadi</v>
      </c>
      <c r="J503" s="834" t="str">
        <f>VLOOKUP(B503,[1]TQT_MASTER!B:O,7,0)</f>
        <v>TQT - External Communications</v>
      </c>
      <c r="K503" s="834" t="str">
        <f>VLOOKUP(B503,[1]TQT_MASTER!B:O,8,0)</f>
        <v>TQT - Chief Corporate Services Office</v>
      </c>
      <c r="L503" s="834" t="str">
        <f>VLOOKUP(B503,[1]TQT_MASTER!B:O,9,0)</f>
        <v>Human Resources - HRD</v>
      </c>
      <c r="M503" s="834" t="str">
        <f>VLOOKUP(B503,[1]TQT_MASTER!B:O,10,0)</f>
        <v>TRANSCO - External Communications - HRD</v>
      </c>
      <c r="N503" s="835">
        <f>VLOOKUP(B503,[1]TQT_MASTER!B:O,11,0)</f>
        <v>32200</v>
      </c>
      <c r="O503" s="833">
        <f>VLOOKUP(B503,[1]TQT_MASTER!B:O,14,0)</f>
        <v>46269</v>
      </c>
      <c r="P503" s="834" t="s">
        <v>611</v>
      </c>
      <c r="Q503" s="834"/>
      <c r="R503" s="834" t="s">
        <v>612</v>
      </c>
      <c r="S503" s="834"/>
      <c r="T503" s="830" t="s">
        <v>304</v>
      </c>
      <c r="U503" s="834" t="s">
        <v>333</v>
      </c>
      <c r="V503" s="836">
        <v>44809</v>
      </c>
      <c r="W503" s="836">
        <v>45170</v>
      </c>
      <c r="X503" s="836">
        <v>46265</v>
      </c>
      <c r="Y503" s="837">
        <v>3.0027397260273974</v>
      </c>
      <c r="Z503" s="838">
        <f t="shared" ca="1" si="21"/>
        <v>38</v>
      </c>
      <c r="AA503" s="830" t="s">
        <v>444</v>
      </c>
      <c r="AB503" s="892">
        <v>9000</v>
      </c>
      <c r="AC503" s="841">
        <v>46569</v>
      </c>
      <c r="AD503" s="842" t="s">
        <v>777</v>
      </c>
      <c r="AE503" s="843" t="str">
        <f ca="1">IF(OR(Z503="",NOT(ISNUMBER(Z503))),"",LOOKUP(Z503,{0,16,21,26,31,36,41,46,51,56,60,66},{"[0-15]","[16-20]","[21-25]","[26-30]","[31-35]","[36-40]","[41-45]","[46-50]","[51-55]","[56-59]","[60-65]","[66-99]"}))</f>
        <v>[36-40]</v>
      </c>
      <c r="AF503" s="839" t="str">
        <f t="shared" si="22"/>
        <v>3+ years</v>
      </c>
      <c r="AG503" s="839" t="str">
        <f t="shared" ca="1" si="23"/>
        <v>Expired</v>
      </c>
    </row>
    <row r="504" spans="1:33" ht="16.5" thickTop="1" thickBot="1" x14ac:dyDescent="0.3">
      <c r="A504" s="830">
        <v>15</v>
      </c>
      <c r="B504" s="830" t="s">
        <v>533</v>
      </c>
      <c r="C504" s="830" t="s">
        <v>353</v>
      </c>
      <c r="D504" s="832"/>
      <c r="E504" s="887">
        <f>VLOOKUP(B504,[1]TQT_MASTER!B:O,13,0)</f>
        <v>44830</v>
      </c>
      <c r="F504" s="834" t="str">
        <f>VLOOKUP(B504,[1]TQT_MASTER!B:O,4,0)</f>
        <v>Associate, General Ledger Accounting</v>
      </c>
      <c r="G504" s="834" t="str">
        <f>VLOOKUP(B504,[1]TQT_MASTER!B:O,3,0)</f>
        <v>Associate</v>
      </c>
      <c r="H504" s="834">
        <f>VLOOKUP(B504,[1]TQT_MASTER!B:O,6,0)</f>
        <v>12959</v>
      </c>
      <c r="I504" s="834" t="str">
        <f>VLOOKUP(B504,[1]TQT_MASTER!B:O,5,0)</f>
        <v>Jasmine Kooner</v>
      </c>
      <c r="J504" s="834" t="str">
        <f>VLOOKUP(B504,[1]TQT_MASTER!B:O,7,0)</f>
        <v>TQT - Financial Control</v>
      </c>
      <c r="K504" s="834" t="str">
        <f>VLOOKUP(B504,[1]TQT_MASTER!B:O,8,0)</f>
        <v>TQT - Chief Financial Office</v>
      </c>
      <c r="L504" s="834" t="str">
        <f>VLOOKUP(B504,[1]TQT_MASTER!B:O,9,0)</f>
        <v>Finance - FIN</v>
      </c>
      <c r="M504" s="834" t="str">
        <f>VLOOKUP(B504,[1]TQT_MASTER!B:O,10,0)</f>
        <v>TRANSCO - Financial Controlling - FIN</v>
      </c>
      <c r="N504" s="835">
        <f>VLOOKUP(B504,[1]TQT_MASTER!B:O,11,0)</f>
        <v>31575</v>
      </c>
      <c r="O504" s="833">
        <f>VLOOKUP(B504,[1]TQT_MASTER!B:O,14,0)</f>
        <v>46471</v>
      </c>
      <c r="P504" s="834" t="s">
        <v>620</v>
      </c>
      <c r="Q504" s="834" t="s">
        <v>846</v>
      </c>
      <c r="R504" s="834"/>
      <c r="S504" s="834"/>
      <c r="T504" s="830" t="s">
        <v>304</v>
      </c>
      <c r="U504" s="834" t="s">
        <v>356</v>
      </c>
      <c r="V504" s="836">
        <v>44831</v>
      </c>
      <c r="W504" s="836">
        <v>45170</v>
      </c>
      <c r="X504" s="836">
        <v>46265</v>
      </c>
      <c r="Y504" s="837">
        <v>3.0027397260273974</v>
      </c>
      <c r="Z504" s="838">
        <f t="shared" ca="1" si="21"/>
        <v>40</v>
      </c>
      <c r="AA504" s="830" t="s">
        <v>444</v>
      </c>
      <c r="AB504" s="892">
        <v>9000</v>
      </c>
      <c r="AC504" s="841">
        <v>46569</v>
      </c>
      <c r="AD504" s="842" t="s">
        <v>777</v>
      </c>
      <c r="AE504" s="843" t="str">
        <f ca="1">IF(OR(Z504="",NOT(ISNUMBER(Z504))),"",LOOKUP(Z504,{0,16,21,26,31,36,41,46,51,56,60,66},{"[0-15]","[16-20]","[21-25]","[26-30]","[31-35]","[36-40]","[41-45]","[46-50]","[51-55]","[56-59]","[60-65]","[66-99]"}))</f>
        <v>[36-40]</v>
      </c>
      <c r="AF504" s="839" t="str">
        <f t="shared" si="22"/>
        <v>3+ years</v>
      </c>
      <c r="AG504" s="839" t="str">
        <f t="shared" ca="1" si="23"/>
        <v>Over 90 Days</v>
      </c>
    </row>
    <row r="505" spans="1:33" ht="16.5" thickTop="1" thickBot="1" x14ac:dyDescent="0.3">
      <c r="A505" s="830">
        <v>16</v>
      </c>
      <c r="B505" s="830" t="s">
        <v>532</v>
      </c>
      <c r="C505" s="830" t="s">
        <v>357</v>
      </c>
      <c r="D505" s="832"/>
      <c r="E505" s="887">
        <f>VLOOKUP(B505,[1]TQT_MASTER!B:O,13,0)</f>
        <v>44970</v>
      </c>
      <c r="F505" s="834" t="str">
        <f>VLOOKUP(B505,[1]TQT_MASTER!B:O,4,0)</f>
        <v>Associate, Talent Acquisition</v>
      </c>
      <c r="G505" s="834" t="str">
        <f>VLOOKUP(B505,[1]TQT_MASTER!B:O,3,0)</f>
        <v>Associate</v>
      </c>
      <c r="H505" s="834">
        <f>VLOOKUP(B505,[1]TQT_MASTER!B:O,6,0)</f>
        <v>15131</v>
      </c>
      <c r="I505" s="834" t="str">
        <f>VLOOKUP(B505,[1]TQT_MASTER!B:O,5,0)</f>
        <v>Abdulrahman Mohammed R AlMane</v>
      </c>
      <c r="J505" s="834" t="str">
        <f>VLOOKUP(B505,[1]TQT_MASTER!B:O,7,0)</f>
        <v>TQT - HR Operations</v>
      </c>
      <c r="K505" s="834" t="str">
        <f>VLOOKUP(B505,[1]TQT_MASTER!B:O,8,0)</f>
        <v>TQT - Chief Corporate Services Office</v>
      </c>
      <c r="L505" s="834" t="str">
        <f>VLOOKUP(B505,[1]TQT_MASTER!B:O,9,0)</f>
        <v>Human Resources - HRD</v>
      </c>
      <c r="M505" s="834" t="str">
        <f>VLOOKUP(B505,[1]TQT_MASTER!B:O,10,0)</f>
        <v>TRANSCO - Talent Acquisition - HRD</v>
      </c>
      <c r="N505" s="835">
        <f>VLOOKUP(B505,[1]TQT_MASTER!B:O,11,0)</f>
        <v>31644</v>
      </c>
      <c r="O505" s="833">
        <f>VLOOKUP(B505,[1]TQT_MASTER!B:O,14,0)</f>
        <v>46429</v>
      </c>
      <c r="P505" s="834" t="s">
        <v>620</v>
      </c>
      <c r="Q505" s="834" t="s">
        <v>846</v>
      </c>
      <c r="R505" s="834"/>
      <c r="S505" s="834"/>
      <c r="T505" s="830" t="s">
        <v>304</v>
      </c>
      <c r="U505" s="834" t="s">
        <v>333</v>
      </c>
      <c r="V505" s="836">
        <v>44970</v>
      </c>
      <c r="W505" s="836">
        <v>45170</v>
      </c>
      <c r="X505" s="836">
        <v>46265</v>
      </c>
      <c r="Y505" s="837">
        <v>3.0027397260273974</v>
      </c>
      <c r="Z505" s="838">
        <f t="shared" ca="1" si="21"/>
        <v>40</v>
      </c>
      <c r="AA505" s="830" t="s">
        <v>444</v>
      </c>
      <c r="AB505" s="892">
        <v>7200</v>
      </c>
      <c r="AC505" s="841">
        <v>46569</v>
      </c>
      <c r="AD505" s="842" t="s">
        <v>777</v>
      </c>
      <c r="AE505" s="843" t="str">
        <f ca="1">IF(OR(Z505="",NOT(ISNUMBER(Z505))),"",LOOKUP(Z505,{0,16,21,26,31,36,41,46,51,56,60,66},{"[0-15]","[16-20]","[21-25]","[26-30]","[31-35]","[36-40]","[41-45]","[46-50]","[51-55]","[56-59]","[60-65]","[66-99]"}))</f>
        <v>[36-40]</v>
      </c>
      <c r="AF505" s="839" t="str">
        <f t="shared" si="22"/>
        <v>3+ years</v>
      </c>
      <c r="AG505" s="839" t="str">
        <f t="shared" ca="1" si="23"/>
        <v>Over 90 Days</v>
      </c>
    </row>
    <row r="506" spans="1:33" ht="16.5" thickTop="1" thickBot="1" x14ac:dyDescent="0.3">
      <c r="A506" s="830">
        <v>17</v>
      </c>
      <c r="B506" s="830" t="s">
        <v>540</v>
      </c>
      <c r="C506" s="830" t="s">
        <v>360</v>
      </c>
      <c r="D506" s="832"/>
      <c r="E506" s="887">
        <f>VLOOKUP(B506,[1]TQT_MASTER!B:O,13,0)</f>
        <v>45152</v>
      </c>
      <c r="F506" s="834" t="str">
        <f>VLOOKUP(B506,[1]TQT_MASTER!B:O,4,0)</f>
        <v>Executive Assistant, Corporate Services Office</v>
      </c>
      <c r="G506" s="834" t="str">
        <f>VLOOKUP(B506,[1]TQT_MASTER!B:O,3,0)</f>
        <v>Assistant</v>
      </c>
      <c r="H506" s="834">
        <f>VLOOKUP(B506,[1]TQT_MASTER!B:O,6,0)</f>
        <v>12780</v>
      </c>
      <c r="I506" s="834" t="str">
        <f>VLOOKUP(B506,[1]TQT_MASTER!B:O,5,0)</f>
        <v>Bader Ahmed Mohamed Saqer Al Hammadi</v>
      </c>
      <c r="J506" s="834" t="str">
        <f>VLOOKUP(B506,[1]TQT_MASTER!B:O,7,0)</f>
        <v>TQT - Chief Corporate Services Office</v>
      </c>
      <c r="K506" s="834" t="str">
        <f>VLOOKUP(B506,[1]TQT_MASTER!B:O,8,0)</f>
        <v>TQT - Chief Corporate Services Office</v>
      </c>
      <c r="L506" s="834" t="str">
        <f>VLOOKUP(B506,[1]TQT_MASTER!B:O,9,0)</f>
        <v>Human Resources - HRD</v>
      </c>
      <c r="M506" s="834" t="str">
        <f>VLOOKUP(B506,[1]TQT_MASTER!B:O,10,0)</f>
        <v>TRANSCO - Human Resources - HRD</v>
      </c>
      <c r="N506" s="835">
        <f>VLOOKUP(B506,[1]TQT_MASTER!B:O,11,0)</f>
        <v>29611</v>
      </c>
      <c r="O506" s="833">
        <f>VLOOKUP(B506,[1]TQT_MASTER!B:O,14,0)</f>
        <v>46248</v>
      </c>
      <c r="P506" s="834" t="s">
        <v>620</v>
      </c>
      <c r="Q506" s="834" t="s">
        <v>846</v>
      </c>
      <c r="R506" s="834"/>
      <c r="S506" s="834"/>
      <c r="T506" s="830" t="s">
        <v>304</v>
      </c>
      <c r="U506" s="834" t="s">
        <v>305</v>
      </c>
      <c r="V506" s="836">
        <v>45152</v>
      </c>
      <c r="W506" s="836">
        <v>45170</v>
      </c>
      <c r="X506" s="836">
        <v>46265</v>
      </c>
      <c r="Y506" s="837">
        <v>3.0027397260273974</v>
      </c>
      <c r="Z506" s="838">
        <f t="shared" ca="1" si="21"/>
        <v>45</v>
      </c>
      <c r="AA506" s="830" t="s">
        <v>444</v>
      </c>
      <c r="AB506" s="892">
        <v>9000</v>
      </c>
      <c r="AC506" s="841">
        <v>46569</v>
      </c>
      <c r="AD506" s="842" t="s">
        <v>777</v>
      </c>
      <c r="AE506" s="843" t="str">
        <f ca="1">IF(OR(Z506="",NOT(ISNUMBER(Z506))),"",LOOKUP(Z506,{0,16,21,26,31,36,41,46,51,56,60,66},{"[0-15]","[16-20]","[21-25]","[26-30]","[31-35]","[36-40]","[41-45]","[46-50]","[51-55]","[56-59]","[60-65]","[66-99]"}))</f>
        <v>[41-45]</v>
      </c>
      <c r="AF506" s="839" t="str">
        <f t="shared" si="22"/>
        <v>3+ years</v>
      </c>
      <c r="AG506" s="839" t="str">
        <f t="shared" ca="1" si="23"/>
        <v>Expired</v>
      </c>
    </row>
    <row r="507" spans="1:33" ht="16.5" thickTop="1" thickBot="1" x14ac:dyDescent="0.3">
      <c r="A507" s="830">
        <v>18</v>
      </c>
      <c r="B507" s="830" t="s">
        <v>543</v>
      </c>
      <c r="C507" s="830" t="s">
        <v>363</v>
      </c>
      <c r="D507" s="832"/>
      <c r="E507" s="887">
        <f>VLOOKUP(B507,[1]TQT_MASTER!B:O,13,0)</f>
        <v>45236</v>
      </c>
      <c r="F507" s="834" t="str">
        <f>VLOOKUP(B507,[1]TQT_MASTER!B:O,4,0)</f>
        <v>Associate, Talent Acquisition</v>
      </c>
      <c r="G507" s="834" t="str">
        <f>VLOOKUP(B507,[1]TQT_MASTER!B:O,3,0)</f>
        <v>Associate</v>
      </c>
      <c r="H507" s="834">
        <f>VLOOKUP(B507,[1]TQT_MASTER!B:O,6,0)</f>
        <v>15131</v>
      </c>
      <c r="I507" s="834" t="str">
        <f>VLOOKUP(B507,[1]TQT_MASTER!B:O,5,0)</f>
        <v>Abdulrahman Mohammed R AlMane</v>
      </c>
      <c r="J507" s="834" t="str">
        <f>VLOOKUP(B507,[1]TQT_MASTER!B:O,7,0)</f>
        <v>TQT - HR Operations</v>
      </c>
      <c r="K507" s="834" t="str">
        <f>VLOOKUP(B507,[1]TQT_MASTER!B:O,8,0)</f>
        <v>TQT - Chief Corporate Services Office</v>
      </c>
      <c r="L507" s="834" t="str">
        <f>VLOOKUP(B507,[1]TQT_MASTER!B:O,9,0)</f>
        <v>Human Resources - HRD</v>
      </c>
      <c r="M507" s="834" t="str">
        <f>VLOOKUP(B507,[1]TQT_MASTER!B:O,10,0)</f>
        <v>TRANSCO - Talent Acquisition - HRD</v>
      </c>
      <c r="N507" s="835">
        <f>VLOOKUP(B507,[1]TQT_MASTER!B:O,11,0)</f>
        <v>32450</v>
      </c>
      <c r="O507" s="833">
        <f>VLOOKUP(B507,[1]TQT_MASTER!B:O,14,0)</f>
        <v>46331</v>
      </c>
      <c r="P507" s="834" t="s">
        <v>611</v>
      </c>
      <c r="Q507" s="834"/>
      <c r="R507" s="834" t="s">
        <v>612</v>
      </c>
      <c r="S507" s="834" t="s">
        <v>616</v>
      </c>
      <c r="T507" s="830" t="s">
        <v>304</v>
      </c>
      <c r="U507" s="834" t="s">
        <v>333</v>
      </c>
      <c r="V507" s="836">
        <v>45236</v>
      </c>
      <c r="W507" s="846">
        <v>45236</v>
      </c>
      <c r="X507" s="836">
        <v>46265</v>
      </c>
      <c r="Y507" s="837">
        <v>2.8219178082191783</v>
      </c>
      <c r="Z507" s="838">
        <f t="shared" ca="1" si="21"/>
        <v>37</v>
      </c>
      <c r="AA507" s="830" t="s">
        <v>444</v>
      </c>
      <c r="AB507" s="892">
        <v>7200</v>
      </c>
      <c r="AC507" s="841">
        <v>46569</v>
      </c>
      <c r="AD507" s="842" t="s">
        <v>777</v>
      </c>
      <c r="AE507" s="843" t="str">
        <f ca="1">IF(OR(Z507="",NOT(ISNUMBER(Z507))),"",LOOKUP(Z507,{0,16,21,26,31,36,41,46,51,56,60,66},{"[0-15]","[16-20]","[21-25]","[26-30]","[31-35]","[36-40]","[41-45]","[46-50]","[51-55]","[56-59]","[60-65]","[66-99]"}))</f>
        <v>[36-40]</v>
      </c>
      <c r="AF507" s="839" t="str">
        <f t="shared" si="22"/>
        <v>2-3 years</v>
      </c>
      <c r="AG507" s="839" t="str">
        <f t="shared" ca="1" si="23"/>
        <v>Within 60 Days</v>
      </c>
    </row>
    <row r="508" spans="1:33" ht="16.5" thickTop="1" thickBot="1" x14ac:dyDescent="0.3">
      <c r="A508" s="830">
        <v>19</v>
      </c>
      <c r="B508" s="830" t="s">
        <v>534</v>
      </c>
      <c r="C508" s="830" t="s">
        <v>365</v>
      </c>
      <c r="D508" s="832"/>
      <c r="E508" s="887">
        <f>VLOOKUP(B508,[1]TQT_MASTER!B:O,13,0)</f>
        <v>45411</v>
      </c>
      <c r="F508" s="834" t="str">
        <f>VLOOKUP(B508,[1]TQT_MASTER!B:O,4,0)</f>
        <v>Lead, Projects</v>
      </c>
      <c r="G508" s="834" t="str">
        <f>VLOOKUP(B508,[1]TQT_MASTER!B:O,3,0)</f>
        <v>Lead</v>
      </c>
      <c r="H508" s="834">
        <f>VLOOKUP(B508,[1]TQT_MASTER!B:O,6,0)</f>
        <v>11743</v>
      </c>
      <c r="I508" s="834" t="str">
        <f>VLOOKUP(B508,[1]TQT_MASTER!B:O,5,0)</f>
        <v>MARYAM ABDULLAH EBRAHIM ALGAZ ALALI</v>
      </c>
      <c r="J508" s="834" t="str">
        <f>VLOOKUP(B508,[1]TQT_MASTER!B:O,7,0)</f>
        <v>TQT - Asset Management</v>
      </c>
      <c r="K508" s="834" t="str">
        <f>VLOOKUP(B508,[1]TQT_MASTER!B:O,8,0)</f>
        <v>TQT - Chief Operating Office</v>
      </c>
      <c r="L508" s="834" t="str">
        <f>VLOOKUP(B508,[1]TQT_MASTER!B:O,9,0)</f>
        <v>Asset Management - COO</v>
      </c>
      <c r="M508" s="834" t="str">
        <f>VLOOKUP(B508,[1]TQT_MASTER!B:O,10,0)</f>
        <v>TRANSCO - Asset Management Services - COO</v>
      </c>
      <c r="N508" s="835">
        <f>VLOOKUP(B508,[1]TQT_MASTER!B:O,11,0)</f>
        <v>24421</v>
      </c>
      <c r="O508" s="833">
        <f>VLOOKUP(B508,[1]TQT_MASTER!B:O,14,0)</f>
        <v>46323</v>
      </c>
      <c r="P508" s="834" t="s">
        <v>611</v>
      </c>
      <c r="Q508" s="834"/>
      <c r="R508" s="834" t="s">
        <v>612</v>
      </c>
      <c r="S508" s="834"/>
      <c r="T508" s="830" t="s">
        <v>304</v>
      </c>
      <c r="U508" s="834" t="s">
        <v>368</v>
      </c>
      <c r="V508" s="836">
        <v>45411</v>
      </c>
      <c r="W508" s="846">
        <v>45411</v>
      </c>
      <c r="X508" s="836">
        <v>46265</v>
      </c>
      <c r="Y508" s="837">
        <v>2.3424657534246576</v>
      </c>
      <c r="Z508" s="838">
        <f t="shared" ca="1" si="21"/>
        <v>59</v>
      </c>
      <c r="AA508" s="830" t="s">
        <v>444</v>
      </c>
      <c r="AB508" s="892">
        <v>23400</v>
      </c>
      <c r="AC508" s="841">
        <v>46569</v>
      </c>
      <c r="AD508" s="842" t="s">
        <v>777</v>
      </c>
      <c r="AE508" s="843" t="str">
        <f ca="1">IF(OR(Z508="",NOT(ISNUMBER(Z508))),"",LOOKUP(Z508,{0,16,21,26,31,36,41,46,51,56,60,66},{"[0-15]","[16-20]","[21-25]","[26-30]","[31-35]","[36-40]","[41-45]","[46-50]","[51-55]","[56-59]","[60-65]","[66-99]"}))</f>
        <v>[56-59]</v>
      </c>
      <c r="AF508" s="839" t="str">
        <f t="shared" si="22"/>
        <v>2-3 years</v>
      </c>
      <c r="AG508" s="839" t="str">
        <f t="shared" ca="1" si="23"/>
        <v>Within 60 Days</v>
      </c>
    </row>
    <row r="509" spans="1:33" ht="16.5" thickTop="1" thickBot="1" x14ac:dyDescent="0.3">
      <c r="A509" s="830">
        <v>20</v>
      </c>
      <c r="B509" s="830" t="s">
        <v>535</v>
      </c>
      <c r="C509" s="830" t="s">
        <v>369</v>
      </c>
      <c r="D509" s="832"/>
      <c r="E509" s="887">
        <f>VLOOKUP(B509,[1]TQT_MASTER!B:O,13,0)</f>
        <v>45446</v>
      </c>
      <c r="F509" s="834" t="str">
        <f>VLOOKUP(B509,[1]TQT_MASTER!B:O,4,0)</f>
        <v>Business Partner, Talent Acquisition</v>
      </c>
      <c r="G509" s="834" t="str">
        <f>VLOOKUP(B509,[1]TQT_MASTER!B:O,3,0)</f>
        <v>Business Partner</v>
      </c>
      <c r="H509" s="834">
        <f>VLOOKUP(B509,[1]TQT_MASTER!B:O,6,0)</f>
        <v>15131</v>
      </c>
      <c r="I509" s="834" t="str">
        <f>VLOOKUP(B509,[1]TQT_MASTER!B:O,5,0)</f>
        <v>Abdulrahman Mohammed R AlMane</v>
      </c>
      <c r="J509" s="834" t="str">
        <f>VLOOKUP(B509,[1]TQT_MASTER!B:O,7,0)</f>
        <v>TQT - HR Operations</v>
      </c>
      <c r="K509" s="834" t="str">
        <f>VLOOKUP(B509,[1]TQT_MASTER!B:O,8,0)</f>
        <v>TQT - Chief Corporate Services Office</v>
      </c>
      <c r="L509" s="834" t="str">
        <f>VLOOKUP(B509,[1]TQT_MASTER!B:O,9,0)</f>
        <v>Human Resources - HRD</v>
      </c>
      <c r="M509" s="834" t="str">
        <f>VLOOKUP(B509,[1]TQT_MASTER!B:O,10,0)</f>
        <v>TRANSCO - Talent Acquisition - HRD</v>
      </c>
      <c r="N509" s="835">
        <f>VLOOKUP(B509,[1]TQT_MASTER!B:O,11,0)</f>
        <v>32081</v>
      </c>
      <c r="O509" s="833">
        <f>VLOOKUP(B509,[1]TQT_MASTER!B:O,14,0)</f>
        <v>46549</v>
      </c>
      <c r="P509" s="834" t="s">
        <v>611</v>
      </c>
      <c r="Q509" s="834"/>
      <c r="R509" s="834"/>
      <c r="S509" s="834" t="s">
        <v>621</v>
      </c>
      <c r="T509" s="830" t="s">
        <v>304</v>
      </c>
      <c r="U509" s="834" t="s">
        <v>333</v>
      </c>
      <c r="V509" s="836">
        <v>45454</v>
      </c>
      <c r="W509" s="846">
        <v>45454</v>
      </c>
      <c r="X509" s="836">
        <v>46265</v>
      </c>
      <c r="Y509" s="837">
        <v>2.2246575342465755</v>
      </c>
      <c r="Z509" s="838">
        <f t="shared" ca="1" si="21"/>
        <v>38</v>
      </c>
      <c r="AA509" s="830" t="s">
        <v>444</v>
      </c>
      <c r="AB509" s="892">
        <v>11880</v>
      </c>
      <c r="AC509" s="841">
        <v>46569</v>
      </c>
      <c r="AD509" s="842" t="s">
        <v>777</v>
      </c>
      <c r="AE509" s="843" t="str">
        <f ca="1">IF(OR(Z509="",NOT(ISNUMBER(Z509))),"",LOOKUP(Z509,{0,16,21,26,31,36,41,46,51,56,60,66},{"[0-15]","[16-20]","[21-25]","[26-30]","[31-35]","[36-40]","[41-45]","[46-50]","[51-55]","[56-59]","[60-65]","[66-99]"}))</f>
        <v>[36-40]</v>
      </c>
      <c r="AF509" s="839" t="str">
        <f t="shared" si="22"/>
        <v>2-3 years</v>
      </c>
      <c r="AG509" s="839" t="str">
        <f t="shared" ca="1" si="23"/>
        <v>Over 90 Days</v>
      </c>
    </row>
    <row r="510" spans="1:33" ht="16.5" thickTop="1" thickBot="1" x14ac:dyDescent="0.3">
      <c r="A510" s="830">
        <v>21</v>
      </c>
      <c r="B510" s="830" t="s">
        <v>542</v>
      </c>
      <c r="C510" s="830" t="s">
        <v>372</v>
      </c>
      <c r="D510" s="832"/>
      <c r="E510" s="887">
        <f>VLOOKUP(B510,[1]TQT_MASTER!B:O,13,0)</f>
        <v>45600</v>
      </c>
      <c r="F510" s="834" t="str">
        <f>VLOOKUP(B510,[1]TQT_MASTER!B:O,4,0)</f>
        <v>Lead, Procurement</v>
      </c>
      <c r="G510" s="834" t="str">
        <f>VLOOKUP(B510,[1]TQT_MASTER!B:O,3,0)</f>
        <v>Lead</v>
      </c>
      <c r="H510" s="834">
        <f>VLOOKUP(B510,[1]TQT_MASTER!B:O,6,0)</f>
        <v>12623</v>
      </c>
      <c r="I510" s="834" t="str">
        <f>VLOOKUP(B510,[1]TQT_MASTER!B:O,5,0)</f>
        <v>Alia Al Kaabi</v>
      </c>
      <c r="J510" s="834" t="str">
        <f>VLOOKUP(B510,[1]TQT_MASTER!B:O,7,0)</f>
        <v>TQT - Supply Chain</v>
      </c>
      <c r="K510" s="834" t="str">
        <f>VLOOKUP(B510,[1]TQT_MASTER!B:O,8,0)</f>
        <v>TQT - Chief Financial Office</v>
      </c>
      <c r="L510" s="834" t="str">
        <f>VLOOKUP(B510,[1]TQT_MASTER!B:O,9,0)</f>
        <v>Supply Chain - PSS</v>
      </c>
      <c r="M510" s="834" t="e">
        <f>VLOOKUP(B510,[1]TQT_MASTER!B:O,10,0)</f>
        <v>#REF!</v>
      </c>
      <c r="N510" s="835">
        <f>VLOOKUP(B510,[1]TQT_MASTER!B:O,11,0)</f>
        <v>22302</v>
      </c>
      <c r="O510" s="833">
        <f>VLOOKUP(B510,[1]TQT_MASTER!B:O,14,0)</f>
        <v>46329</v>
      </c>
      <c r="P510" s="834" t="s">
        <v>620</v>
      </c>
      <c r="Q510" s="834" t="s">
        <v>846</v>
      </c>
      <c r="R510" s="834"/>
      <c r="S510" s="834"/>
      <c r="T510" s="830" t="s">
        <v>304</v>
      </c>
      <c r="U510" s="834" t="s">
        <v>333</v>
      </c>
      <c r="V510" s="836">
        <v>45600</v>
      </c>
      <c r="W510" s="846">
        <v>45600</v>
      </c>
      <c r="X510" s="836">
        <v>46265</v>
      </c>
      <c r="Y510" s="837">
        <v>1.8246575342465754</v>
      </c>
      <c r="Z510" s="838">
        <f t="shared" ca="1" si="21"/>
        <v>65</v>
      </c>
      <c r="AA510" s="830" t="s">
        <v>444</v>
      </c>
      <c r="AB510" s="892">
        <v>15120</v>
      </c>
      <c r="AC510" s="841">
        <v>46569</v>
      </c>
      <c r="AD510" s="842" t="s">
        <v>777</v>
      </c>
      <c r="AE510" s="843" t="str">
        <f ca="1">IF(OR(Z510="",NOT(ISNUMBER(Z510))),"",LOOKUP(Z510,{0,16,21,26,31,36,41,46,51,56,60,66},{"[0-15]","[16-20]","[21-25]","[26-30]","[31-35]","[36-40]","[41-45]","[46-50]","[51-55]","[56-59]","[60-65]","[66-99]"}))</f>
        <v>[60-65]</v>
      </c>
      <c r="AF510" s="839" t="str">
        <f t="shared" si="22"/>
        <v>1-2 years</v>
      </c>
      <c r="AG510" s="839" t="str">
        <f t="shared" ca="1" si="23"/>
        <v>Within 60 Days</v>
      </c>
    </row>
    <row r="511" spans="1:33" ht="16.5" thickTop="1" thickBot="1" x14ac:dyDescent="0.3">
      <c r="A511" s="830">
        <v>22</v>
      </c>
      <c r="B511" s="830">
        <v>200088</v>
      </c>
      <c r="C511" s="830" t="s">
        <v>378</v>
      </c>
      <c r="D511" s="832"/>
      <c r="E511" s="887">
        <f>VLOOKUP(B511,[1]TQT_MASTER!B:O,13,0)</f>
        <v>45677</v>
      </c>
      <c r="F511" s="834" t="str">
        <f>VLOOKUP(B511,[1]TQT_MASTER!B:O,4,0)</f>
        <v>Advisor, Water Asset</v>
      </c>
      <c r="G511" s="834" t="str">
        <f>VLOOKUP(B511,[1]TQT_MASTER!B:O,3,0)</f>
        <v>Advisor</v>
      </c>
      <c r="H511" s="834">
        <f>VLOOKUP(B511,[1]TQT_MASTER!B:O,6,0)</f>
        <v>12013</v>
      </c>
      <c r="I511" s="834" t="str">
        <f>VLOOKUP(B511,[1]TQT_MASTER!B:O,5,0)</f>
        <v>ABDULLA MOHAMMED AL NUAIMI</v>
      </c>
      <c r="J511" s="834" t="str">
        <f>VLOOKUP(B511,[1]TQT_MASTER!B:O,7,0)</f>
        <v>TQT - Asset Management</v>
      </c>
      <c r="K511" s="834" t="str">
        <f>VLOOKUP(B511,[1]TQT_MASTER!B:O,8,0)</f>
        <v>TQT - Chief Operating Office</v>
      </c>
      <c r="L511" s="834" t="str">
        <f>VLOOKUP(B511,[1]TQT_MASTER!B:O,9,0)</f>
        <v>Asset Management - COO</v>
      </c>
      <c r="M511" s="834" t="str">
        <f>VLOOKUP(B511,[1]TQT_MASTER!B:O,10,0)</f>
        <v>TRANSCO - Water Assets</v>
      </c>
      <c r="N511" s="835">
        <f>VLOOKUP(B511,[1]TQT_MASTER!B:O,11,0)</f>
        <v>22282</v>
      </c>
      <c r="O511" s="833">
        <f>VLOOKUP(B511,[1]TQT_MASTER!B:O,14,0)</f>
        <v>46405</v>
      </c>
      <c r="P511" s="834" t="s">
        <v>611</v>
      </c>
      <c r="Q511" s="834"/>
      <c r="R511" s="834" t="s">
        <v>612</v>
      </c>
      <c r="S511" s="834" t="s">
        <v>616</v>
      </c>
      <c r="T511" s="830" t="s">
        <v>304</v>
      </c>
      <c r="U511" s="834" t="s">
        <v>309</v>
      </c>
      <c r="V511" s="836">
        <v>45677</v>
      </c>
      <c r="W511" s="846">
        <v>45677</v>
      </c>
      <c r="X511" s="836">
        <v>46265</v>
      </c>
      <c r="Y511" s="837">
        <v>1.6136986301369862</v>
      </c>
      <c r="Z511" s="838">
        <f t="shared" ca="1" si="21"/>
        <v>65</v>
      </c>
      <c r="AA511" s="830" t="s">
        <v>444</v>
      </c>
      <c r="AB511" s="892">
        <v>18000</v>
      </c>
      <c r="AC511" s="841">
        <v>46569</v>
      </c>
      <c r="AD511" s="842" t="s">
        <v>777</v>
      </c>
      <c r="AE511" s="843" t="str">
        <f ca="1">IF(OR(Z511="",NOT(ISNUMBER(Z511))),"",LOOKUP(Z511,{0,16,21,26,31,36,41,46,51,56,60,66},{"[0-15]","[16-20]","[21-25]","[26-30]","[31-35]","[36-40]","[41-45]","[46-50]","[51-55]","[56-59]","[60-65]","[66-99]"}))</f>
        <v>[60-65]</v>
      </c>
      <c r="AF511" s="839" t="str">
        <f t="shared" si="22"/>
        <v>1-2 years</v>
      </c>
      <c r="AG511" s="839" t="str">
        <f t="shared" ca="1" si="23"/>
        <v>Over 90 Days</v>
      </c>
    </row>
    <row r="512" spans="1:33" ht="16.5" thickTop="1" thickBot="1" x14ac:dyDescent="0.3">
      <c r="A512" s="830">
        <v>23</v>
      </c>
      <c r="B512" s="830">
        <v>200795</v>
      </c>
      <c r="C512" s="830" t="s">
        <v>382</v>
      </c>
      <c r="D512" s="832"/>
      <c r="E512" s="887">
        <f>VLOOKUP(B512,[1]TQT_MASTER!B:O,13,0)</f>
        <v>45831</v>
      </c>
      <c r="F512" s="834" t="str">
        <f>VLOOKUP(B512,[1]TQT_MASTER!B:O,4,0)</f>
        <v>Fusion EPM Support, Sr. Associate</v>
      </c>
      <c r="G512" s="834" t="str">
        <f>VLOOKUP(B512,[1]TQT_MASTER!B:O,3,0)</f>
        <v>Senior Associate</v>
      </c>
      <c r="H512" s="834">
        <f>VLOOKUP(B512,[1]TQT_MASTER!B:O,6,0)</f>
        <v>12775</v>
      </c>
      <c r="I512" s="834" t="str">
        <f>VLOOKUP(B512,[1]TQT_MASTER!B:O,5,0)</f>
        <v>Barend Pieter Van Der Walt</v>
      </c>
      <c r="J512" s="834" t="str">
        <f>VLOOKUP(B512,[1]TQT_MASTER!B:O,7,0)</f>
        <v>TQT - Business Planning</v>
      </c>
      <c r="K512" s="834" t="str">
        <f>VLOOKUP(B512,[1]TQT_MASTER!B:O,8,0)</f>
        <v>TQT - Chief Financial Office</v>
      </c>
      <c r="L512" s="834" t="str">
        <f>VLOOKUP(B512,[1]TQT_MASTER!B:O,9,0)</f>
        <v>Finance - FIN</v>
      </c>
      <c r="M512" s="834" t="str">
        <f>VLOOKUP(B512,[1]TQT_MASTER!B:O,10,0)</f>
        <v>TRANSCO - Business Planning - FIN</v>
      </c>
      <c r="N512" s="835">
        <f>VLOOKUP(B512,[1]TQT_MASTER!B:O,11,0)</f>
        <v>31222</v>
      </c>
      <c r="O512" s="833">
        <f>VLOOKUP(B512,[1]TQT_MASTER!B:O,14,0)</f>
        <v>46555</v>
      </c>
      <c r="P512" s="834" t="s">
        <v>611</v>
      </c>
      <c r="Q512" s="834" t="s">
        <v>846</v>
      </c>
      <c r="R512" s="834"/>
      <c r="S512" s="834"/>
      <c r="T512" s="830" t="s">
        <v>304</v>
      </c>
      <c r="U512" s="834" t="s">
        <v>333</v>
      </c>
      <c r="V512" s="836">
        <v>45831</v>
      </c>
      <c r="W512" s="846">
        <v>45831</v>
      </c>
      <c r="X512" s="836">
        <v>46265</v>
      </c>
      <c r="Y512" s="837">
        <v>1.1917808219178083</v>
      </c>
      <c r="Z512" s="838">
        <f t="shared" ca="1" si="21"/>
        <v>41</v>
      </c>
      <c r="AA512" s="830" t="s">
        <v>444</v>
      </c>
      <c r="AB512" s="892">
        <v>10800</v>
      </c>
      <c r="AC512" s="841">
        <v>46569</v>
      </c>
      <c r="AD512" s="842" t="s">
        <v>777</v>
      </c>
      <c r="AE512" s="843" t="str">
        <f ca="1">IF(OR(Z512="",NOT(ISNUMBER(Z512))),"",LOOKUP(Z512,{0,16,21,26,31,36,41,46,51,56,60,66},{"[0-15]","[16-20]","[21-25]","[26-30]","[31-35]","[36-40]","[41-45]","[46-50]","[51-55]","[56-59]","[60-65]","[66-99]"}))</f>
        <v>[41-45]</v>
      </c>
      <c r="AF512" s="839" t="str">
        <f t="shared" si="22"/>
        <v>1-2 years</v>
      </c>
      <c r="AG512" s="839" t="str">
        <f t="shared" ca="1" si="23"/>
        <v>Over 90 Days</v>
      </c>
    </row>
    <row r="513" spans="1:33" ht="16.5" thickTop="1" thickBot="1" x14ac:dyDescent="0.3">
      <c r="A513" s="830">
        <v>24</v>
      </c>
      <c r="B513" s="847">
        <v>201184</v>
      </c>
      <c r="C513" s="839">
        <v>14221</v>
      </c>
      <c r="D513" s="832"/>
      <c r="E513" s="887">
        <f>VLOOKUP(B513,[1]TQT_MASTER!B:O,13,0)</f>
        <v>45887</v>
      </c>
      <c r="F513" s="834" t="str">
        <f>VLOOKUP(B513,[1]TQT_MASTER!B:O,4,0)</f>
        <v>Associate, People Development</v>
      </c>
      <c r="G513" s="834" t="str">
        <f>VLOOKUP(B513,[1]TQT_MASTER!B:O,3,0)</f>
        <v>Associate</v>
      </c>
      <c r="H513" s="834">
        <f>VLOOKUP(B513,[1]TQT_MASTER!B:O,6,0)</f>
        <v>15162</v>
      </c>
      <c r="I513" s="834" t="str">
        <f>VLOOKUP(B513,[1]TQT_MASTER!B:O,5,0)</f>
        <v>Wadima Mohammed Hamad AlMazrouei</v>
      </c>
      <c r="J513" s="834" t="str">
        <f>VLOOKUP(B513,[1]TQT_MASTER!B:O,7,0)</f>
        <v>TQT - People Management &amp; Performance</v>
      </c>
      <c r="K513" s="834" t="str">
        <f>VLOOKUP(B513,[1]TQT_MASTER!B:O,8,0)</f>
        <v>TQT - Chief Corporate Services Office</v>
      </c>
      <c r="L513" s="834" t="str">
        <f>VLOOKUP(B513,[1]TQT_MASTER!B:O,9,0)</f>
        <v>Human Resources - HRD</v>
      </c>
      <c r="M513" s="834" t="str">
        <f>VLOOKUP(B513,[1]TQT_MASTER!B:O,10,0)</f>
        <v>TRANSCO - Human Resources - HRD</v>
      </c>
      <c r="N513" s="835">
        <f>VLOOKUP(B513,[1]TQT_MASTER!B:O,11,0)</f>
        <v>32306</v>
      </c>
      <c r="O513" s="833">
        <f>VLOOKUP(B513,[1]TQT_MASTER!B:O,14,0)</f>
        <v>46251</v>
      </c>
      <c r="P513" s="834" t="s">
        <v>620</v>
      </c>
      <c r="Q513" s="834" t="s">
        <v>846</v>
      </c>
      <c r="R513" s="834"/>
      <c r="S513" s="834"/>
      <c r="T513" s="830" t="s">
        <v>304</v>
      </c>
      <c r="U513" s="830" t="s">
        <v>333</v>
      </c>
      <c r="V513" s="836">
        <v>45887</v>
      </c>
      <c r="W513" s="846">
        <v>45887</v>
      </c>
      <c r="X513" s="836">
        <v>46265</v>
      </c>
      <c r="Y513" s="837">
        <v>1.0383561643835617</v>
      </c>
      <c r="Z513" s="838">
        <f t="shared" ca="1" si="21"/>
        <v>38</v>
      </c>
      <c r="AA513" s="830" t="s">
        <v>444</v>
      </c>
      <c r="AB513" s="892">
        <v>7200</v>
      </c>
      <c r="AC513" s="841">
        <v>46569</v>
      </c>
      <c r="AD513" s="842" t="s">
        <v>777</v>
      </c>
      <c r="AE513" s="843" t="str">
        <f ca="1">IF(OR(Z513="",NOT(ISNUMBER(Z513))),"",LOOKUP(Z513,{0,16,21,26,31,36,41,46,51,56,60,66},{"[0-15]","[16-20]","[21-25]","[26-30]","[31-35]","[36-40]","[41-45]","[46-50]","[51-55]","[56-59]","[60-65]","[66-99]"}))</f>
        <v>[36-40]</v>
      </c>
      <c r="AF513" s="839" t="str">
        <f t="shared" si="22"/>
        <v>1-2 years</v>
      </c>
      <c r="AG513" s="839" t="str">
        <f t="shared" ca="1" si="23"/>
        <v>Expired</v>
      </c>
    </row>
    <row r="514" spans="1:33" ht="16.5" thickTop="1" thickBot="1" x14ac:dyDescent="0.3">
      <c r="A514" s="830">
        <v>25</v>
      </c>
      <c r="B514" s="847">
        <v>201086</v>
      </c>
      <c r="C514" s="839">
        <v>13919</v>
      </c>
      <c r="D514" s="832"/>
      <c r="E514" s="887">
        <f>VLOOKUP(B514,[1]TQT_MASTER!B:O,13,0)</f>
        <v>45873</v>
      </c>
      <c r="F514" s="834" t="str">
        <f>VLOOKUP(B514,[1]TQT_MASTER!B:O,4,0)</f>
        <v>Senior Engineer, Network Model Management</v>
      </c>
      <c r="G514" s="834" t="str">
        <f>VLOOKUP(B514,[1]TQT_MASTER!B:O,3,0)</f>
        <v>Senior Engineer</v>
      </c>
      <c r="H514" s="834">
        <f>VLOOKUP(B514,[1]TQT_MASTER!B:O,6,0)</f>
        <v>11743</v>
      </c>
      <c r="I514" s="834" t="str">
        <f>VLOOKUP(B514,[1]TQT_MASTER!B:O,5,0)</f>
        <v>Maryam Abullah Ebrahim Algaz Alali</v>
      </c>
      <c r="J514" s="834" t="str">
        <f>VLOOKUP(B514,[1]TQT_MASTER!B:O,7,0)</f>
        <v>TQT - Asset Management</v>
      </c>
      <c r="K514" s="834" t="str">
        <f>VLOOKUP(B514,[1]TQT_MASTER!B:O,8,0)</f>
        <v>TQT - Chief Operating Office</v>
      </c>
      <c r="L514" s="834" t="str">
        <f>VLOOKUP(B514,[1]TQT_MASTER!B:O,9,0)</f>
        <v>Asset Management - COO</v>
      </c>
      <c r="M514" s="834" t="str">
        <f>VLOOKUP(B514,[1]TQT_MASTER!B:O,10,0)</f>
        <v>TQT - Operations Technology Strategy</v>
      </c>
      <c r="N514" s="835">
        <f>VLOOKUP(B514,[1]TQT_MASTER!B:O,11,0)</f>
        <v>33856</v>
      </c>
      <c r="O514" s="833">
        <f>VLOOKUP(B514,[1]TQT_MASTER!B:O,14,0)</f>
        <v>46237</v>
      </c>
      <c r="P514" s="834" t="s">
        <v>620</v>
      </c>
      <c r="Q514" s="834" t="s">
        <v>846</v>
      </c>
      <c r="R514" s="834"/>
      <c r="S514" s="834"/>
      <c r="T514" s="830" t="s">
        <v>389</v>
      </c>
      <c r="U514" s="834" t="s">
        <v>333</v>
      </c>
      <c r="V514" s="836">
        <v>45873</v>
      </c>
      <c r="W514" s="846">
        <v>45873</v>
      </c>
      <c r="X514" s="836">
        <v>46265</v>
      </c>
      <c r="Y514" s="837">
        <v>1.0767123287671232</v>
      </c>
      <c r="Z514" s="838">
        <f t="shared" ca="1" si="21"/>
        <v>34</v>
      </c>
      <c r="AA514" s="830" t="s">
        <v>444</v>
      </c>
      <c r="AB514" s="892">
        <v>10800</v>
      </c>
      <c r="AC514" s="841">
        <v>46569</v>
      </c>
      <c r="AD514" s="842" t="s">
        <v>777</v>
      </c>
      <c r="AE514" s="843" t="str">
        <f ca="1">IF(OR(Z514="",NOT(ISNUMBER(Z514))),"",LOOKUP(Z514,{0,16,21,26,31,36,41,46,51,56,60,66},{"[0-15]","[16-20]","[21-25]","[26-30]","[31-35]","[36-40]","[41-45]","[46-50]","[51-55]","[56-59]","[60-65]","[66-99]"}))</f>
        <v>[31-35]</v>
      </c>
      <c r="AF514" s="839" t="str">
        <f t="shared" si="22"/>
        <v>1-2 years</v>
      </c>
      <c r="AG514" s="839" t="str">
        <f t="shared" ca="1" si="23"/>
        <v>Expired</v>
      </c>
    </row>
    <row r="515" spans="1:33" ht="16.5" thickTop="1" thickBot="1" x14ac:dyDescent="0.3">
      <c r="A515" s="830">
        <v>26</v>
      </c>
      <c r="B515" s="830">
        <v>201085</v>
      </c>
      <c r="C515" s="830">
        <v>201085</v>
      </c>
      <c r="D515" s="832"/>
      <c r="E515" s="887">
        <f>VLOOKUP(B515,[1]TQT_MASTER!B:O,13,0)</f>
        <v>45901</v>
      </c>
      <c r="F515" s="834" t="str">
        <f>VLOOKUP(B515,[1]TQT_MASTER!B:O,4,0)</f>
        <v>Engineer, Power Systems</v>
      </c>
      <c r="G515" s="834" t="str">
        <f>VLOOKUP(B515,[1]TQT_MASTER!B:O,3,0)</f>
        <v>Engineer</v>
      </c>
      <c r="H515" s="834">
        <f>VLOOKUP(B515,[1]TQT_MASTER!B:O,6,0)</f>
        <v>10903</v>
      </c>
      <c r="I515" s="834" t="str">
        <f>VLOOKUP(B515,[1]TQT_MASTER!B:O,5,0)</f>
        <v>Ahmed Attia Saber Ghazi</v>
      </c>
      <c r="J515" s="834" t="str">
        <f>VLOOKUP(B515,[1]TQT_MASTER!B:O,7,0)</f>
        <v>TQT - Asset Management</v>
      </c>
      <c r="K515" s="834" t="str">
        <f>VLOOKUP(B515,[1]TQT_MASTER!B:O,8,0)</f>
        <v>TQT - Chief Operating Office</v>
      </c>
      <c r="L515" s="834" t="str">
        <f>VLOOKUP(B515,[1]TQT_MASTER!B:O,9,0)</f>
        <v>Asset Management - COO</v>
      </c>
      <c r="M515" s="834" t="str">
        <f>VLOOKUP(B515,[1]TQT_MASTER!B:O,10,0)</f>
        <v>TQT - Power Planning</v>
      </c>
      <c r="N515" s="835">
        <f>VLOOKUP(B515,[1]TQT_MASTER!B:O,11,0)</f>
        <v>36486</v>
      </c>
      <c r="O515" s="833">
        <f>VLOOKUP(B515,[1]TQT_MASTER!B:O,14,0)</f>
        <v>46265</v>
      </c>
      <c r="P515" s="834" t="s">
        <v>620</v>
      </c>
      <c r="Q515" s="834" t="s">
        <v>846</v>
      </c>
      <c r="R515" s="834"/>
      <c r="S515" s="834"/>
      <c r="T515" s="830" t="s">
        <v>304</v>
      </c>
      <c r="U515" s="834" t="s">
        <v>333</v>
      </c>
      <c r="V515" s="836">
        <v>45901</v>
      </c>
      <c r="W515" s="846">
        <v>45901</v>
      </c>
      <c r="X515" s="836">
        <v>46265</v>
      </c>
      <c r="Y515" s="837">
        <v>1</v>
      </c>
      <c r="Z515" s="838">
        <f t="shared" ref="Z515:Z559" ca="1" si="24">IF(N515="","",DATEDIF(IF(ISNUMBER(N515),N515,DATE(IF(VALUE(RIGHT(N515,LEN(N515)-FIND("/",N515,FIND("/",N515)+1)))&lt;30,2000,1900)+VALUE(RIGHT(N515,LEN(N515)-FIND("/",N515,FIND("/",N515)+1))),VALUE(LEFT(N515,FIND("/",N515)-1)),VALUE(MID(N515,FIND("/",N515)+1,FIND("/",N515,FIND("/",N515)+1)-FIND("/",N515)-1)))),TODAY(),"Y"))</f>
        <v>26</v>
      </c>
      <c r="AA515" s="830" t="s">
        <v>444</v>
      </c>
      <c r="AB515" s="892">
        <v>6120</v>
      </c>
      <c r="AC515" s="841">
        <v>46569</v>
      </c>
      <c r="AD515" s="842" t="s">
        <v>777</v>
      </c>
      <c r="AE515" s="843" t="str">
        <f ca="1">IF(OR(Z515="",NOT(ISNUMBER(Z515))),"",LOOKUP(Z515,{0,16,21,26,31,36,41,46,51,56,60,66},{"[0-15]","[16-20]","[21-25]","[26-30]","[31-35]","[36-40]","[41-45]","[46-50]","[51-55]","[56-59]","[60-65]","[66-99]"}))</f>
        <v>[26-30]</v>
      </c>
      <c r="AF515" s="839" t="str">
        <f t="shared" ref="AF515:AF578" si="25">IF(OR(V515="",X515=""),"",IF(YEARFRAC(V515,X515,1)&lt;1,"0-1 years",IF(YEARFRAC(V515,X515,1)&lt;2,"1-2 years",IF(YEARFRAC(V515,X515,1)&lt;3,"2-3 years","3+ years"))))</f>
        <v>0-1 years</v>
      </c>
      <c r="AG515" s="839" t="str">
        <f t="shared" ref="AG515:AG578" ca="1" si="26">IF(O515="","",IF(O515&lt;TODAY(),"Expired",IF(O515&lt;=TODAY()+30,"Within 30 Days",IF(O515&lt;=TODAY()+60,"Within 60 Days",IF(O515&lt;=TODAY()+90,"Within 90 Days","Over 90 Days")))))</f>
        <v>Expired</v>
      </c>
    </row>
    <row r="516" spans="1:33" ht="16.5" thickTop="1" thickBot="1" x14ac:dyDescent="0.3">
      <c r="A516" s="830">
        <v>27</v>
      </c>
      <c r="B516" s="830">
        <v>201773</v>
      </c>
      <c r="C516" s="847">
        <v>14158</v>
      </c>
      <c r="D516" s="832"/>
      <c r="E516" s="887">
        <f>VLOOKUP(B516,[1]TQT_MASTER!B:O,13,0)</f>
        <v>45978</v>
      </c>
      <c r="F516" s="834" t="str">
        <f>VLOOKUP(B516,[1]TQT_MASTER!B:O,4,0)</f>
        <v>Associate, OD &amp; Planning</v>
      </c>
      <c r="G516" s="834" t="str">
        <f>VLOOKUP(B516,[1]TQT_MASTER!B:O,3,0)</f>
        <v>Associate</v>
      </c>
      <c r="H516" s="834">
        <f>VLOOKUP(B516,[1]TQT_MASTER!B:O,6,0)</f>
        <v>12869</v>
      </c>
      <c r="I516" s="834" t="str">
        <f>VLOOKUP(B516,[1]TQT_MASTER!B:O,5,0)</f>
        <v>Shefa Obaid</v>
      </c>
      <c r="J516" s="834" t="str">
        <f>VLOOKUP(B516,[1]TQT_MASTER!B:O,7,0)</f>
        <v>TQT - People Management &amp; Performance</v>
      </c>
      <c r="K516" s="834" t="str">
        <f>VLOOKUP(B516,[1]TQT_MASTER!B:O,8,0)</f>
        <v>TQT - Chief Corporate Services Office</v>
      </c>
      <c r="L516" s="834" t="str">
        <f>VLOOKUP(B516,[1]TQT_MASTER!B:O,9,0)</f>
        <v>Human Resources - HRD</v>
      </c>
      <c r="M516" s="834" t="str">
        <f>VLOOKUP(B516,[1]TQT_MASTER!B:O,10,0)</f>
        <v>TRANSCO - Human Resources - HRD</v>
      </c>
      <c r="N516" s="835">
        <f>VLOOKUP(B516,[1]TQT_MASTER!B:O,11,0)</f>
        <v>29381</v>
      </c>
      <c r="O516" s="833">
        <f>VLOOKUP(B516,[1]TQT_MASTER!B:O,14,0)</f>
        <v>46342</v>
      </c>
      <c r="P516" s="834" t="s">
        <v>611</v>
      </c>
      <c r="Q516" s="834"/>
      <c r="R516" s="834"/>
      <c r="S516" s="834" t="s">
        <v>616</v>
      </c>
      <c r="T516" s="830" t="s">
        <v>304</v>
      </c>
      <c r="U516" s="834" t="s">
        <v>333</v>
      </c>
      <c r="V516" s="836">
        <v>45978</v>
      </c>
      <c r="W516" s="846">
        <v>45978</v>
      </c>
      <c r="X516" s="836">
        <v>46265</v>
      </c>
      <c r="Y516" s="837">
        <v>0.78904109589041094</v>
      </c>
      <c r="Z516" s="838">
        <f t="shared" ca="1" si="24"/>
        <v>46</v>
      </c>
      <c r="AA516" s="830" t="s">
        <v>444</v>
      </c>
      <c r="AB516" s="892">
        <v>9360</v>
      </c>
      <c r="AC516" s="841">
        <v>46569</v>
      </c>
      <c r="AD516" s="842" t="s">
        <v>777</v>
      </c>
      <c r="AE516" s="843" t="str">
        <f ca="1">IF(OR(Z516="",NOT(ISNUMBER(Z516))),"",LOOKUP(Z516,{0,16,21,26,31,36,41,46,51,56,60,66},{"[0-15]","[16-20]","[21-25]","[26-30]","[31-35]","[36-40]","[41-45]","[46-50]","[51-55]","[56-59]","[60-65]","[66-99]"}))</f>
        <v>[46-50]</v>
      </c>
      <c r="AF516" s="839" t="str">
        <f t="shared" si="25"/>
        <v>0-1 years</v>
      </c>
      <c r="AG516" s="839" t="str">
        <f t="shared" ca="1" si="26"/>
        <v>Within 90 Days</v>
      </c>
    </row>
    <row r="517" spans="1:33" ht="16.5" thickTop="1" thickBot="1" x14ac:dyDescent="0.3">
      <c r="A517" s="830">
        <v>28</v>
      </c>
      <c r="B517" s="830">
        <v>202033</v>
      </c>
      <c r="C517" s="847">
        <v>14145</v>
      </c>
      <c r="D517" s="832"/>
      <c r="E517" s="887">
        <f>VLOOKUP(B517,[1]TQT_MASTER!B:O,13,0)</f>
        <v>46006</v>
      </c>
      <c r="F517" s="834" t="str">
        <f>VLOOKUP(B517,[1]TQT_MASTER!B:O,4,0)</f>
        <v>Senior Engineer, Network Model Management</v>
      </c>
      <c r="G517" s="834" t="str">
        <f>VLOOKUP(B517,[1]TQT_MASTER!B:O,3,0)</f>
        <v>Senior Engineer</v>
      </c>
      <c r="H517" s="834">
        <f>VLOOKUP(B517,[1]TQT_MASTER!B:O,6,0)</f>
        <v>12404</v>
      </c>
      <c r="I517" s="834" t="str">
        <f>VLOOKUP(B517,[1]TQT_MASTER!B:O,5,0)</f>
        <v>Jayaprakash Ponraj</v>
      </c>
      <c r="J517" s="834" t="str">
        <f>VLOOKUP(B517,[1]TQT_MASTER!B:O,7,0)</f>
        <v>TQT - Asset Management</v>
      </c>
      <c r="K517" s="834" t="str">
        <f>VLOOKUP(B517,[1]TQT_MASTER!B:O,8,0)</f>
        <v>TQT - Chief Operating Office</v>
      </c>
      <c r="L517" s="834" t="str">
        <f>VLOOKUP(B517,[1]TQT_MASTER!B:O,9,0)</f>
        <v>TQT - Asset Management</v>
      </c>
      <c r="M517" s="834" t="str">
        <f>VLOOKUP(B517,[1]TQT_MASTER!B:O,10,0)</f>
        <v>TQT - Chief Operating Office</v>
      </c>
      <c r="N517" s="835">
        <f>VLOOKUP(B517,[1]TQT_MASTER!B:O,11,0)</f>
        <v>31049</v>
      </c>
      <c r="O517" s="833">
        <f>VLOOKUP(B517,[1]TQT_MASTER!B:O,14,0)</f>
        <v>46370</v>
      </c>
      <c r="P517" s="834" t="s">
        <v>620</v>
      </c>
      <c r="Q517" s="834" t="s">
        <v>846</v>
      </c>
      <c r="R517" s="834"/>
      <c r="S517" s="834"/>
      <c r="T517" s="830" t="s">
        <v>304</v>
      </c>
      <c r="U517" s="834" t="s">
        <v>333</v>
      </c>
      <c r="V517" s="836">
        <v>46006</v>
      </c>
      <c r="W517" s="846">
        <v>46006</v>
      </c>
      <c r="X517" s="836">
        <v>46265</v>
      </c>
      <c r="Y517" s="837">
        <v>0.71232876712328763</v>
      </c>
      <c r="Z517" s="838">
        <f t="shared" ca="1" si="24"/>
        <v>41</v>
      </c>
      <c r="AA517" s="830" t="s">
        <v>444</v>
      </c>
      <c r="AB517" s="892">
        <v>10800</v>
      </c>
      <c r="AC517" s="841">
        <v>46569</v>
      </c>
      <c r="AD517" s="842" t="s">
        <v>777</v>
      </c>
      <c r="AE517" s="843" t="str">
        <f ca="1">IF(OR(Z517="",NOT(ISNUMBER(Z517))),"",LOOKUP(Z517,{0,16,21,26,31,36,41,46,51,56,60,66},{"[0-15]","[16-20]","[21-25]","[26-30]","[31-35]","[36-40]","[41-45]","[46-50]","[51-55]","[56-59]","[60-65]","[66-99]"}))</f>
        <v>[41-45]</v>
      </c>
      <c r="AF517" s="839" t="str">
        <f t="shared" si="25"/>
        <v>0-1 years</v>
      </c>
      <c r="AG517" s="839" t="str">
        <f t="shared" ca="1" si="26"/>
        <v>Within 90 Days</v>
      </c>
    </row>
    <row r="518" spans="1:33" ht="16.5" thickTop="1" thickBot="1" x14ac:dyDescent="0.3">
      <c r="A518" s="830">
        <v>29</v>
      </c>
      <c r="B518" s="830">
        <v>202034</v>
      </c>
      <c r="C518" s="847">
        <v>14174</v>
      </c>
      <c r="D518" s="832"/>
      <c r="E518" s="887">
        <f>VLOOKUP(B518,[1]TQT_MASTER!B:O,13,0)</f>
        <v>46006</v>
      </c>
      <c r="F518" s="834" t="str">
        <f>VLOOKUP(B518,[1]TQT_MASTER!B:O,4,0)</f>
        <v>Associate, Accounts Payable Accounting</v>
      </c>
      <c r="G518" s="834" t="str">
        <f>VLOOKUP(B518,[1]TQT_MASTER!B:O,3,0)</f>
        <v>Associate</v>
      </c>
      <c r="H518" s="834">
        <f>VLOOKUP(B518,[1]TQT_MASTER!B:O,6,0)</f>
        <v>12667</v>
      </c>
      <c r="I518" s="834" t="str">
        <f>VLOOKUP(B518,[1]TQT_MASTER!B:O,5,0)</f>
        <v>Eid ABDULLAH Sidiqi Alhammadi</v>
      </c>
      <c r="J518" s="834" t="str">
        <f>VLOOKUP(B518,[1]TQT_MASTER!B:O,7,0)</f>
        <v>TQT - Financial Operations &amp; Internal Controls</v>
      </c>
      <c r="K518" s="834" t="str">
        <f>VLOOKUP(B518,[1]TQT_MASTER!B:O,8,0)</f>
        <v>TQT - Chief Financial Office</v>
      </c>
      <c r="L518" s="834" t="str">
        <f>VLOOKUP(B518,[1]TQT_MASTER!B:O,9,0)</f>
        <v>Finance - FIN</v>
      </c>
      <c r="M518" s="834" t="str">
        <f>VLOOKUP(B518,[1]TQT_MASTER!B:O,10,0)</f>
        <v>TRANSCO - Financial Operations - FIN</v>
      </c>
      <c r="N518" s="835">
        <f>VLOOKUP(B518,[1]TQT_MASTER!B:O,11,0)</f>
        <v>35364</v>
      </c>
      <c r="O518" s="833">
        <f>VLOOKUP(B518,[1]TQT_MASTER!B:O,14,0)</f>
        <v>46370</v>
      </c>
      <c r="P518" s="834" t="s">
        <v>620</v>
      </c>
      <c r="Q518" s="834" t="s">
        <v>846</v>
      </c>
      <c r="R518" s="834"/>
      <c r="S518" s="834"/>
      <c r="T518" s="830" t="s">
        <v>304</v>
      </c>
      <c r="U518" s="834" t="s">
        <v>356</v>
      </c>
      <c r="V518" s="836">
        <v>46006</v>
      </c>
      <c r="W518" s="846">
        <v>46006</v>
      </c>
      <c r="X518" s="836">
        <v>46265</v>
      </c>
      <c r="Y518" s="837">
        <v>0.71232876712328763</v>
      </c>
      <c r="Z518" s="838">
        <f t="shared" ca="1" si="24"/>
        <v>29</v>
      </c>
      <c r="AA518" s="830" t="s">
        <v>444</v>
      </c>
      <c r="AB518" s="892">
        <v>7200</v>
      </c>
      <c r="AC518" s="841">
        <v>46569</v>
      </c>
      <c r="AD518" s="842" t="s">
        <v>777</v>
      </c>
      <c r="AE518" s="843" t="str">
        <f ca="1">IF(OR(Z518="",NOT(ISNUMBER(Z518))),"",LOOKUP(Z518,{0,16,21,26,31,36,41,46,51,56,60,66},{"[0-15]","[16-20]","[21-25]","[26-30]","[31-35]","[36-40]","[41-45]","[46-50]","[51-55]","[56-59]","[60-65]","[66-99]"}))</f>
        <v>[26-30]</v>
      </c>
      <c r="AF518" s="839" t="str">
        <f t="shared" si="25"/>
        <v>0-1 years</v>
      </c>
      <c r="AG518" s="839" t="str">
        <f t="shared" ca="1" si="26"/>
        <v>Within 90 Days</v>
      </c>
    </row>
    <row r="519" spans="1:33" ht="16.5" thickTop="1" thickBot="1" x14ac:dyDescent="0.3">
      <c r="A519" s="830">
        <v>30</v>
      </c>
      <c r="B519" s="830">
        <v>202315</v>
      </c>
      <c r="C519" s="847">
        <v>14335</v>
      </c>
      <c r="D519" s="832"/>
      <c r="E519" s="887">
        <f>VLOOKUP(B519,[1]TQT_MASTER!B:O,13,0)</f>
        <v>46055</v>
      </c>
      <c r="F519" s="834" t="str">
        <f>VLOOKUP(B519,[1]TQT_MASTER!B:O,4,0)</f>
        <v>Officer, Communications</v>
      </c>
      <c r="G519" s="834" t="str">
        <f>VLOOKUP(B519,[1]TQT_MASTER!B:O,3,0)</f>
        <v>Officer</v>
      </c>
      <c r="H519" s="834">
        <f>VLOOKUP(B519,[1]TQT_MASTER!B:O,6,0)</f>
        <v>15077</v>
      </c>
      <c r="I519" s="834" t="str">
        <f>VLOOKUP(B519,[1]TQT_MASTER!B:O,5,0)</f>
        <v>Bahaa Khalil Omran</v>
      </c>
      <c r="J519" s="834" t="str">
        <f>VLOOKUP(B519,[1]TQT_MASTER!B:O,7,0)</f>
        <v>TQT - External Communications</v>
      </c>
      <c r="K519" s="834" t="str">
        <f>VLOOKUP(B519,[1]TQT_MASTER!B:O,8,0)</f>
        <v>TQT - Chief Corporate Services Office</v>
      </c>
      <c r="L519" s="834" t="str">
        <f>VLOOKUP(B519,[1]TQT_MASTER!B:O,9,0)</f>
        <v>Human Resources - HRD</v>
      </c>
      <c r="M519" s="834" t="str">
        <f>VLOOKUP(B519,[1]TQT_MASTER!B:O,10,0)</f>
        <v>TRANSCO - External Communications - HRD</v>
      </c>
      <c r="N519" s="835">
        <f>VLOOKUP(B519,[1]TQT_MASTER!B:O,11,0)</f>
        <v>34516</v>
      </c>
      <c r="O519" s="833">
        <f>VLOOKUP(B519,[1]TQT_MASTER!B:O,14,0)</f>
        <v>46389</v>
      </c>
      <c r="P519" s="834" t="s">
        <v>611</v>
      </c>
      <c r="Q519" s="834"/>
      <c r="R519" s="834" t="s">
        <v>612</v>
      </c>
      <c r="S519" s="834" t="s">
        <v>616</v>
      </c>
      <c r="T519" s="830"/>
      <c r="U519" s="848" t="s">
        <v>309</v>
      </c>
      <c r="V519" s="836">
        <v>46055</v>
      </c>
      <c r="W519" s="846">
        <v>46055</v>
      </c>
      <c r="X519" s="836">
        <v>46265</v>
      </c>
      <c r="Y519" s="837">
        <v>0.57808219178082187</v>
      </c>
      <c r="Z519" s="838">
        <f t="shared" ca="1" si="24"/>
        <v>32</v>
      </c>
      <c r="AA519" s="830" t="s">
        <v>444</v>
      </c>
      <c r="AB519" s="892">
        <v>5400</v>
      </c>
      <c r="AC519" s="841">
        <v>46569</v>
      </c>
      <c r="AD519" s="842" t="s">
        <v>777</v>
      </c>
      <c r="AE519" s="843" t="str">
        <f ca="1">IF(OR(Z519="",NOT(ISNUMBER(Z519))),"",LOOKUP(Z519,{0,16,21,26,31,36,41,46,51,56,60,66},{"[0-15]","[16-20]","[21-25]","[26-30]","[31-35]","[36-40]","[41-45]","[46-50]","[51-55]","[56-59]","[60-65]","[66-99]"}))</f>
        <v>[31-35]</v>
      </c>
      <c r="AF519" s="839" t="str">
        <f t="shared" si="25"/>
        <v>0-1 years</v>
      </c>
      <c r="AG519" s="839" t="str">
        <f t="shared" ca="1" si="26"/>
        <v>Over 90 Days</v>
      </c>
    </row>
    <row r="520" spans="1:33" ht="16.5" thickTop="1" thickBot="1" x14ac:dyDescent="0.3">
      <c r="A520" s="830">
        <v>31</v>
      </c>
      <c r="B520" s="830">
        <v>202372</v>
      </c>
      <c r="C520" s="831">
        <v>202372</v>
      </c>
      <c r="D520" s="849"/>
      <c r="E520" s="887">
        <f>VLOOKUP(B520,[1]TQT_MASTER!B:O,13,0)</f>
        <v>46083</v>
      </c>
      <c r="F520" s="834" t="str">
        <f>VLOOKUP(B520,[1]TQT_MASTER!B:O,4,0)</f>
        <v>Associate, Graphic Design</v>
      </c>
      <c r="G520" s="834" t="str">
        <f>VLOOKUP(B520,[1]TQT_MASTER!B:O,3,0)</f>
        <v>Associate</v>
      </c>
      <c r="H520" s="834">
        <f>VLOOKUP(B520,[1]TQT_MASTER!B:O,6,0)</f>
        <v>15077</v>
      </c>
      <c r="I520" s="834" t="str">
        <f>VLOOKUP(B520,[1]TQT_MASTER!B:O,5,0)</f>
        <v>Bahaa Khalil Omran</v>
      </c>
      <c r="J520" s="834" t="str">
        <f>VLOOKUP(B520,[1]TQT_MASTER!B:O,7,0)</f>
        <v>TQT - Corporate Communications</v>
      </c>
      <c r="K520" s="834" t="str">
        <f>VLOOKUP(B520,[1]TQT_MASTER!B:O,8,0)</f>
        <v>TQT - Chief Corporate Services Office</v>
      </c>
      <c r="L520" s="834" t="str">
        <f>VLOOKUP(B520,[1]TQT_MASTER!B:O,9,0)</f>
        <v>Human Resources - HRD</v>
      </c>
      <c r="M520" s="834" t="str">
        <f>VLOOKUP(B520,[1]TQT_MASTER!B:O,10,0)</f>
        <v>Corporate Communications</v>
      </c>
      <c r="N520" s="835">
        <f>VLOOKUP(B520,[1]TQT_MASTER!B:O,11,0)</f>
        <v>35936</v>
      </c>
      <c r="O520" s="833">
        <f>VLOOKUP(B520,[1]TQT_MASTER!B:O,14,0)</f>
        <v>46447</v>
      </c>
      <c r="P520" s="834" t="s">
        <v>611</v>
      </c>
      <c r="Q520" s="834"/>
      <c r="R520" s="834" t="s">
        <v>612</v>
      </c>
      <c r="S520" s="834" t="s">
        <v>616</v>
      </c>
      <c r="T520" s="839"/>
      <c r="U520" s="848" t="s">
        <v>356</v>
      </c>
      <c r="V520" s="836">
        <v>46083</v>
      </c>
      <c r="W520" s="846">
        <v>46083</v>
      </c>
      <c r="X520" s="836">
        <v>46265</v>
      </c>
      <c r="Y520" s="837">
        <v>0.50136986301369868</v>
      </c>
      <c r="Z520" s="838">
        <f t="shared" ca="1" si="24"/>
        <v>28</v>
      </c>
      <c r="AA520" s="830" t="s">
        <v>444</v>
      </c>
      <c r="AB520" s="892">
        <v>5400</v>
      </c>
      <c r="AC520" s="841">
        <v>46569</v>
      </c>
      <c r="AD520" s="842" t="s">
        <v>777</v>
      </c>
      <c r="AE520" s="843" t="str">
        <f ca="1">IF(OR(Z520="",NOT(ISNUMBER(Z520))),"",LOOKUP(Z520,{0,16,21,26,31,36,41,46,51,56,60,66},{"[0-15]","[16-20]","[21-25]","[26-30]","[31-35]","[36-40]","[41-45]","[46-50]","[51-55]","[56-59]","[60-65]","[66-99]"}))</f>
        <v>[26-30]</v>
      </c>
      <c r="AF520" s="839" t="str">
        <f t="shared" si="25"/>
        <v>0-1 years</v>
      </c>
      <c r="AG520" s="839" t="str">
        <f t="shared" ca="1" si="26"/>
        <v>Over 90 Days</v>
      </c>
    </row>
    <row r="521" spans="1:33" ht="16.5" thickTop="1" thickBot="1" x14ac:dyDescent="0.3">
      <c r="A521" s="830">
        <v>32</v>
      </c>
      <c r="B521" s="830">
        <v>202645</v>
      </c>
      <c r="C521" s="831">
        <v>202645</v>
      </c>
      <c r="D521" s="832"/>
      <c r="E521" s="887">
        <f>VLOOKUP(B521,[1]TQT_MASTER!B:O,13,0)</f>
        <v>46103</v>
      </c>
      <c r="F521" s="834" t="str">
        <f>VLOOKUP(B521,[1]TQT_MASTER!B:O,4,0)</f>
        <v>Engineer, Contract</v>
      </c>
      <c r="G521" s="834" t="str">
        <f>VLOOKUP(B521,[1]TQT_MASTER!B:O,3,0)</f>
        <v>Engineer</v>
      </c>
      <c r="H521" s="834">
        <f>VLOOKUP(B521,[1]TQT_MASTER!B:O,6,0)</f>
        <v>12214</v>
      </c>
      <c r="I521" s="834" t="str">
        <f>VLOOKUP(B521,[1]TQT_MASTER!B:O,5,0)</f>
        <v>Mahmood Abdulmunaim Saed</v>
      </c>
      <c r="J521" s="834" t="str">
        <f>VLOOKUP(B521,[1]TQT_MASTER!B:O,7,0)</f>
        <v>TQT - Supply Chain</v>
      </c>
      <c r="K521" s="834" t="str">
        <f>VLOOKUP(B521,[1]TQT_MASTER!B:O,8,0)</f>
        <v>TQT - Chief Financial Office</v>
      </c>
      <c r="L521" s="834" t="str">
        <f>VLOOKUP(B521,[1]TQT_MASTER!B:O,9,0)</f>
        <v>TQT - Supply Chain</v>
      </c>
      <c r="M521" s="834" t="e">
        <f>VLOOKUP(B521,[1]TQT_MASTER!B:O,10,0)</f>
        <v>#REF!</v>
      </c>
      <c r="N521" s="835">
        <f>VLOOKUP(B521,[1]TQT_MASTER!B:O,11,0)</f>
        <v>32325</v>
      </c>
      <c r="O521" s="833">
        <f>VLOOKUP(B521,[1]TQT_MASTER!B:O,14,0)</f>
        <v>46467</v>
      </c>
      <c r="P521" s="834" t="s">
        <v>620</v>
      </c>
      <c r="Q521" s="834" t="s">
        <v>846</v>
      </c>
      <c r="R521" s="842"/>
      <c r="S521" s="842"/>
      <c r="T521" s="839"/>
      <c r="U521" s="848" t="s">
        <v>333</v>
      </c>
      <c r="V521" s="836">
        <v>46104</v>
      </c>
      <c r="W521" s="846">
        <v>46104</v>
      </c>
      <c r="X521" s="836">
        <v>46265</v>
      </c>
      <c r="Y521" s="837">
        <v>0.44383561643835617</v>
      </c>
      <c r="Z521" s="838">
        <f t="shared" ca="1" si="24"/>
        <v>38</v>
      </c>
      <c r="AA521" s="830" t="s">
        <v>444</v>
      </c>
      <c r="AB521" s="892">
        <v>11880</v>
      </c>
      <c r="AC521" s="841">
        <v>46569</v>
      </c>
      <c r="AD521" s="842" t="s">
        <v>777</v>
      </c>
      <c r="AE521" s="843" t="str">
        <f ca="1">IF(OR(Z521="",NOT(ISNUMBER(Z521))),"",LOOKUP(Z521,{0,16,21,26,31,36,41,46,51,56,60,66},{"[0-15]","[16-20]","[21-25]","[26-30]","[31-35]","[36-40]","[41-45]","[46-50]","[51-55]","[56-59]","[60-65]","[66-99]"}))</f>
        <v>[36-40]</v>
      </c>
      <c r="AF521" s="839" t="str">
        <f t="shared" si="25"/>
        <v>0-1 years</v>
      </c>
      <c r="AG521" s="839" t="str">
        <f t="shared" ca="1" si="26"/>
        <v>Over 90 Days</v>
      </c>
    </row>
    <row r="522" spans="1:33" ht="16.5" thickTop="1" thickBot="1" x14ac:dyDescent="0.3">
      <c r="A522" s="830">
        <v>33</v>
      </c>
      <c r="B522" s="830">
        <v>203053</v>
      </c>
      <c r="C522" s="831">
        <v>203053</v>
      </c>
      <c r="D522" s="832"/>
      <c r="E522" s="887">
        <f>VLOOKUP(B522,[1]TQT_MASTER!B:O,13,0)</f>
        <v>46149</v>
      </c>
      <c r="F522" s="834" t="str">
        <f>VLOOKUP(B522,[1]TQT_MASTER!B:O,4,0)</f>
        <v>Sr Associate HR Projects</v>
      </c>
      <c r="G522" s="834" t="str">
        <f>VLOOKUP(B522,[1]TQT_MASTER!B:O,3,0)</f>
        <v>Sr Associate</v>
      </c>
      <c r="H522" s="834" t="e">
        <f>VLOOKUP(B522,[1]TQT_MASTER!B:O,6,0)</f>
        <v>#REF!</v>
      </c>
      <c r="I522" s="834" t="str">
        <f>VLOOKUP(B522,[1]TQT_MASTER!B:O,5,0)</f>
        <v>Bader Alhammadi</v>
      </c>
      <c r="J522" s="834" t="e">
        <f>VLOOKUP(B522,[1]TQT_MASTER!B:O,7,0)</f>
        <v>#REF!</v>
      </c>
      <c r="K522" s="834" t="str">
        <f>VLOOKUP(B522,[1]TQT_MASTER!B:O,8,0)</f>
        <v>TQT - Chief Corporate Services Office</v>
      </c>
      <c r="L522" s="834" t="str">
        <f>VLOOKUP(B522,[1]TQT_MASTER!B:O,9,0)</f>
        <v>Human Resources - HRD</v>
      </c>
      <c r="M522" s="834" t="e">
        <f>VLOOKUP(B522,[1]TQT_MASTER!B:O,10,0)</f>
        <v>#REF!</v>
      </c>
      <c r="N522" s="835">
        <f>VLOOKUP(B522,[1]TQT_MASTER!B:O,11,0)</f>
        <v>31815</v>
      </c>
      <c r="O522" s="833">
        <f>VLOOKUP(B522,[1]TQT_MASTER!B:O,14,0)</f>
        <v>46513</v>
      </c>
      <c r="P522" s="842" t="s">
        <v>620</v>
      </c>
      <c r="Q522" s="834" t="s">
        <v>846</v>
      </c>
      <c r="R522" s="842"/>
      <c r="S522" s="842"/>
      <c r="T522" s="839"/>
      <c r="U522" s="834" t="s">
        <v>650</v>
      </c>
      <c r="V522" s="836">
        <v>46155</v>
      </c>
      <c r="W522" s="846"/>
      <c r="X522" s="836">
        <f>EDATE(V522,36)</f>
        <v>47251</v>
      </c>
      <c r="Y522" s="837">
        <v>2.7397260273972603E-3</v>
      </c>
      <c r="Z522" s="838">
        <f t="shared" ca="1" si="24"/>
        <v>39</v>
      </c>
      <c r="AA522" s="830" t="s">
        <v>444</v>
      </c>
      <c r="AB522" s="892">
        <v>12600</v>
      </c>
      <c r="AC522" s="841">
        <v>46569</v>
      </c>
      <c r="AD522" s="842" t="s">
        <v>777</v>
      </c>
      <c r="AE522" s="843" t="str">
        <f ca="1">IF(OR(Z522="",NOT(ISNUMBER(Z522))),"",LOOKUP(Z522,{0,16,21,26,31,36,41,46,51,56,60,66},{"[0-15]","[16-20]","[21-25]","[26-30]","[31-35]","[36-40]","[41-45]","[46-50]","[51-55]","[56-59]","[60-65]","[66-99]"}))</f>
        <v>[36-40]</v>
      </c>
      <c r="AF522" s="839" t="str">
        <f t="shared" si="25"/>
        <v>3+ years</v>
      </c>
      <c r="AG522" s="839" t="str">
        <f t="shared" ca="1" si="26"/>
        <v>Over 90 Days</v>
      </c>
    </row>
    <row r="523" spans="1:33" ht="16.5" thickTop="1" thickBot="1" x14ac:dyDescent="0.3">
      <c r="A523" s="830">
        <v>34</v>
      </c>
      <c r="B523" s="830">
        <v>202805</v>
      </c>
      <c r="C523" s="831">
        <v>202805</v>
      </c>
      <c r="D523" s="832"/>
      <c r="E523" s="887">
        <f>VLOOKUP(B523,[1]TQT_MASTER!B:O,13,0)</f>
        <v>46132</v>
      </c>
      <c r="F523" s="834" t="str">
        <f>VLOOKUP(B523,[1]TQT_MASTER!B:O,4,0)</f>
        <v>CEO Advisor</v>
      </c>
      <c r="G523" s="834" t="str">
        <f>VLOOKUP(B523,[1]TQT_MASTER!B:O,3,0)</f>
        <v>Advisor</v>
      </c>
      <c r="H523" s="834">
        <v>12759</v>
      </c>
      <c r="I523" s="834" t="s">
        <v>954</v>
      </c>
      <c r="J523" s="834" t="e">
        <f>VLOOKUP(B523,[1]TQT_MASTER!B:O,7,0)</f>
        <v>#REF!</v>
      </c>
      <c r="K523" s="834" t="str">
        <f>VLOOKUP(B523,[1]TQT_MASTER!B:O,8,0)</f>
        <v>TQT - Chief Executive Office</v>
      </c>
      <c r="L523" s="834" t="e">
        <f>VLOOKUP(B523,[1]TQT_MASTER!B:O,9,0)</f>
        <v>#REF!</v>
      </c>
      <c r="M523" s="834" t="e">
        <f>VLOOKUP(B523,[1]TQT_MASTER!B:O,10,0)</f>
        <v>#REF!</v>
      </c>
      <c r="N523" s="884">
        <v>22892</v>
      </c>
      <c r="O523" s="885">
        <v>46496</v>
      </c>
      <c r="P523" s="842" t="s">
        <v>611</v>
      </c>
      <c r="Q523" s="834" t="s">
        <v>846</v>
      </c>
      <c r="R523" s="842"/>
      <c r="S523" s="842"/>
      <c r="T523" s="839"/>
      <c r="U523" s="834" t="s">
        <v>650</v>
      </c>
      <c r="V523" s="836">
        <v>46132</v>
      </c>
      <c r="W523" s="846"/>
      <c r="X523" s="836">
        <f>EDATE(V523,36)</f>
        <v>47228</v>
      </c>
      <c r="Y523" s="837">
        <v>2.7397260273972603E-3</v>
      </c>
      <c r="Z523" s="838">
        <f t="shared" ca="1" si="24"/>
        <v>64</v>
      </c>
      <c r="AA523" s="830" t="s">
        <v>444</v>
      </c>
      <c r="AB523" s="892">
        <v>31920</v>
      </c>
      <c r="AC523" s="841">
        <v>46569</v>
      </c>
      <c r="AD523" s="842" t="s">
        <v>777</v>
      </c>
      <c r="AE523" s="843" t="str">
        <f ca="1">IF(OR(Z523="",NOT(ISNUMBER(Z523))),"",LOOKUP(Z523,{0,16,21,26,31,36,41,46,51,56,60,66},{"[0-15]","[16-20]","[21-25]","[26-30]","[31-35]","[36-40]","[41-45]","[46-50]","[51-55]","[56-59]","[60-65]","[66-99]"}))</f>
        <v>[60-65]</v>
      </c>
      <c r="AF523" s="839" t="str">
        <f t="shared" si="25"/>
        <v>3+ years</v>
      </c>
      <c r="AG523" s="839" t="str">
        <f t="shared" ca="1" si="26"/>
        <v>Over 90 Days</v>
      </c>
    </row>
    <row r="524" spans="1:33" ht="16.5" thickTop="1" thickBot="1" x14ac:dyDescent="0.3">
      <c r="A524" s="886">
        <v>35</v>
      </c>
      <c r="B524" s="851">
        <v>203281</v>
      </c>
      <c r="C524" s="893"/>
      <c r="D524" s="894"/>
      <c r="E524" s="887">
        <f>VLOOKUP(B524,[1]TQT_MASTER!B:O,13,0)</f>
        <v>46244</v>
      </c>
      <c r="F524" s="854" t="str">
        <f>VLOOKUP(B524,[1]TQT_MASTER!B:O,4,0)</f>
        <v>Sr Associate Branding &amp; Internal Communication</v>
      </c>
      <c r="G524" s="854" t="str">
        <f>VLOOKUP(B524,[1]TQT_MASTER!B:O,3,0)</f>
        <v>Sr Associate</v>
      </c>
      <c r="H524" s="854" t="e">
        <f>VLOOKUP(B524,[1]TQT_MASTER!B:O,6,0)</f>
        <v>#REF!</v>
      </c>
      <c r="I524" s="854" t="s">
        <v>955</v>
      </c>
      <c r="J524" s="854" t="e">
        <f>VLOOKUP(B524,[1]TQT_MASTER!B:O,7,0)</f>
        <v>#REF!</v>
      </c>
      <c r="K524" s="854" t="str">
        <f>VLOOKUP(B524,[1]TQT_MASTER!B:O,8,0)</f>
        <v>TQT - Chief Corporate Services Office</v>
      </c>
      <c r="L524" s="854" t="str">
        <f>VLOOKUP(B524,[1]TQT_MASTER!B:O,9,0)</f>
        <v>Human Resources - HRD</v>
      </c>
      <c r="M524" s="854" t="str">
        <f>VLOOKUP(B524,[1]TQT_MASTER!B:O,10,0)</f>
        <v>Corporate Communications</v>
      </c>
      <c r="N524" s="855">
        <v>32051</v>
      </c>
      <c r="O524" s="853">
        <v>46295</v>
      </c>
      <c r="P524" s="854" t="s">
        <v>611</v>
      </c>
      <c r="Q524" s="854" t="s">
        <v>846</v>
      </c>
      <c r="R524" s="857"/>
      <c r="S524" s="857"/>
      <c r="T524" s="858"/>
      <c r="U524" s="857"/>
      <c r="V524" s="859">
        <v>46211</v>
      </c>
      <c r="W524" s="860"/>
      <c r="X524" s="859">
        <v>46295</v>
      </c>
      <c r="Y524" s="861"/>
      <c r="Z524" s="862">
        <f t="shared" ca="1" si="24"/>
        <v>38</v>
      </c>
      <c r="AA524" s="850" t="s">
        <v>444</v>
      </c>
      <c r="AB524" s="895"/>
      <c r="AC524" s="864">
        <v>46569</v>
      </c>
      <c r="AD524" s="857" t="s">
        <v>777</v>
      </c>
      <c r="AE524" s="843" t="str">
        <f ca="1">IF(OR(Z524="",NOT(ISNUMBER(Z524))),"",LOOKUP(Z524,{0,16,21,26,31,36,41,46,51,56,60,66},{"[0-15]","[16-20]","[21-25]","[26-30]","[31-35]","[36-40]","[41-45]","[46-50]","[51-55]","[56-59]","[60-65]","[66-99]"}))</f>
        <v>[36-40]</v>
      </c>
      <c r="AF524" s="839" t="str">
        <f t="shared" si="25"/>
        <v>0-1 years</v>
      </c>
      <c r="AG524" s="839" t="str">
        <f t="shared" ca="1" si="26"/>
        <v>Within 30 Days</v>
      </c>
    </row>
    <row r="525" spans="1:33" ht="16.5" thickTop="1" thickBot="1" x14ac:dyDescent="0.3">
      <c r="A525" s="866">
        <v>1</v>
      </c>
      <c r="B525" s="866" t="s">
        <v>526</v>
      </c>
      <c r="C525" s="866" t="s">
        <v>300</v>
      </c>
      <c r="D525" s="868"/>
      <c r="E525" s="887">
        <f>VLOOKUP(B525,[1]TQT_MASTER!B:O,13,0)</f>
        <v>44566</v>
      </c>
      <c r="F525" s="870" t="str">
        <f>VLOOKUP(B525,[1]TQT_MASTER!B:O,4,0)</f>
        <v>Engineer, Water Asset Performance</v>
      </c>
      <c r="G525" s="870" t="str">
        <f>VLOOKUP(B525,[1]TQT_MASTER!B:O,3,0)</f>
        <v>Engineer</v>
      </c>
      <c r="H525" s="870">
        <f>VLOOKUP(B525,[1]TQT_MASTER!B:O,6,0)</f>
        <v>200662</v>
      </c>
      <c r="I525" s="870" t="str">
        <f>VLOOKUP(B525,[1]TQT_MASTER!B:O,5,0)</f>
        <v>Benjamin Redwood</v>
      </c>
      <c r="J525" s="870" t="str">
        <f>VLOOKUP(B525,[1]TQT_MASTER!B:O,7,0)</f>
        <v>TQT - Asset Management</v>
      </c>
      <c r="K525" s="870" t="str">
        <f>VLOOKUP(B525,[1]TQT_MASTER!B:O,8,0)</f>
        <v>TQT - Chief Operating Office</v>
      </c>
      <c r="L525" s="870" t="str">
        <f>VLOOKUP(B525,[1]TQT_MASTER!B:O,9,0)</f>
        <v>Asset Management - COO</v>
      </c>
      <c r="M525" s="870" t="str">
        <f>VLOOKUP(B525,[1]TQT_MASTER!B:O,10,0)</f>
        <v>TRANSCO - Water Asset Strategy &amp; Performance - COO</v>
      </c>
      <c r="N525" s="871">
        <f>VLOOKUP(B525,[1]TQT_MASTER!B:O,11,0)</f>
        <v>22312</v>
      </c>
      <c r="O525" s="869">
        <f>VLOOKUP(B525,[1]TQT_MASTER!B:O,14,0)</f>
        <v>46387</v>
      </c>
      <c r="P525" s="870" t="s">
        <v>611</v>
      </c>
      <c r="Q525" s="870" t="s">
        <v>846</v>
      </c>
      <c r="R525" s="870" t="s">
        <v>612</v>
      </c>
      <c r="S525" s="870"/>
      <c r="T525" s="866" t="s">
        <v>304</v>
      </c>
      <c r="U525" s="870" t="s">
        <v>305</v>
      </c>
      <c r="V525" s="872">
        <v>44566</v>
      </c>
      <c r="W525" s="872">
        <v>45170</v>
      </c>
      <c r="X525" s="872">
        <v>46265</v>
      </c>
      <c r="Y525" s="873">
        <v>3.0027397260273974</v>
      </c>
      <c r="Z525" s="874">
        <f t="shared" ca="1" si="24"/>
        <v>65</v>
      </c>
      <c r="AA525" s="866" t="s">
        <v>293</v>
      </c>
      <c r="AB525" s="896">
        <v>20393.099999999999</v>
      </c>
      <c r="AC525" s="877">
        <v>46569</v>
      </c>
      <c r="AD525" s="878" t="s">
        <v>777</v>
      </c>
      <c r="AE525" s="843" t="str">
        <f ca="1">IF(OR(Z525="",NOT(ISNUMBER(Z525))),"",LOOKUP(Z525,{0,16,21,26,31,36,41,46,51,56,60,66},{"[0-15]","[16-20]","[21-25]","[26-30]","[31-35]","[36-40]","[41-45]","[46-50]","[51-55]","[56-59]","[60-65]","[66-99]"}))</f>
        <v>[60-65]</v>
      </c>
      <c r="AF525" s="839" t="str">
        <f t="shared" si="25"/>
        <v>3+ years</v>
      </c>
      <c r="AG525" s="839" t="str">
        <f t="shared" ca="1" si="26"/>
        <v>Over 90 Days</v>
      </c>
    </row>
    <row r="526" spans="1:33" ht="16.5" thickTop="1" thickBot="1" x14ac:dyDescent="0.3">
      <c r="A526" s="830">
        <v>2</v>
      </c>
      <c r="B526" s="830" t="s">
        <v>537</v>
      </c>
      <c r="C526" s="830" t="s">
        <v>306</v>
      </c>
      <c r="D526" s="832"/>
      <c r="E526" s="887">
        <f>VLOOKUP(B526,[1]TQT_MASTER!B:O,13,0)</f>
        <v>44571</v>
      </c>
      <c r="F526" s="834" t="str">
        <f>VLOOKUP(B526,[1]TQT_MASTER!B:O,4,0)</f>
        <v>Technical Advisor</v>
      </c>
      <c r="G526" s="834" t="str">
        <f>VLOOKUP(B526,[1]TQT_MASTER!B:O,3,0)</f>
        <v>Advisor</v>
      </c>
      <c r="H526" s="834">
        <f>VLOOKUP(B526,[1]TQT_MASTER!B:O,6,0)</f>
        <v>10924</v>
      </c>
      <c r="I526" s="834" t="str">
        <f>VLOOKUP(B526,[1]TQT_MASTER!B:O,5,0)</f>
        <v>Bruce</v>
      </c>
      <c r="J526" s="834" t="str">
        <f>VLOOKUP(B526,[1]TQT_MASTER!B:O,7,0)</f>
        <v>TQT - Chief Operating Office</v>
      </c>
      <c r="K526" s="834" t="str">
        <f>VLOOKUP(B526,[1]TQT_MASTER!B:O,8,0)</f>
        <v>TQT - Chief Operating Office</v>
      </c>
      <c r="L526" s="834" t="str">
        <f>VLOOKUP(B526,[1]TQT_MASTER!B:O,9,0)</f>
        <v>Asset Management - COO</v>
      </c>
      <c r="M526" s="834" t="str">
        <f>VLOOKUP(B526,[1]TQT_MASTER!B:O,10,0)</f>
        <v>TRANSCO - Power Asset Management - COO</v>
      </c>
      <c r="N526" s="835">
        <f>VLOOKUP(B526,[1]TQT_MASTER!B:O,11,0)</f>
        <v>21098</v>
      </c>
      <c r="O526" s="833">
        <f>VLOOKUP(B526,[1]TQT_MASTER!B:O,14,0)</f>
        <v>46387</v>
      </c>
      <c r="P526" s="834" t="s">
        <v>611</v>
      </c>
      <c r="Q526" s="834" t="s">
        <v>846</v>
      </c>
      <c r="R526" s="834" t="s">
        <v>612</v>
      </c>
      <c r="S526" s="834" t="s">
        <v>616</v>
      </c>
      <c r="T526" s="830" t="s">
        <v>304</v>
      </c>
      <c r="U526" s="834" t="s">
        <v>309</v>
      </c>
      <c r="V526" s="836">
        <v>44571</v>
      </c>
      <c r="W526" s="836">
        <v>45170</v>
      </c>
      <c r="X526" s="836">
        <v>46265</v>
      </c>
      <c r="Y526" s="837">
        <v>3.0027397260273974</v>
      </c>
      <c r="Z526" s="838">
        <f t="shared" ca="1" si="24"/>
        <v>68</v>
      </c>
      <c r="AA526" s="830" t="s">
        <v>293</v>
      </c>
      <c r="AB526" s="897">
        <v>33069.96</v>
      </c>
      <c r="AC526" s="841">
        <v>46569</v>
      </c>
      <c r="AD526" s="842" t="s">
        <v>777</v>
      </c>
      <c r="AE526" s="843" t="str">
        <f ca="1">IF(OR(Z526="",NOT(ISNUMBER(Z526))),"",LOOKUP(Z526,{0,16,21,26,31,36,41,46,51,56,60,66},{"[0-15]","[16-20]","[21-25]","[26-30]","[31-35]","[36-40]","[41-45]","[46-50]","[51-55]","[56-59]","[60-65]","[66-99]"}))</f>
        <v>[66-99]</v>
      </c>
      <c r="AF526" s="839" t="str">
        <f t="shared" si="25"/>
        <v>3+ years</v>
      </c>
      <c r="AG526" s="839" t="str">
        <f t="shared" ca="1" si="26"/>
        <v>Over 90 Days</v>
      </c>
    </row>
    <row r="527" spans="1:33" ht="16.5" thickTop="1" thickBot="1" x14ac:dyDescent="0.3">
      <c r="A527" s="830">
        <v>3</v>
      </c>
      <c r="B527" s="830" t="s">
        <v>310</v>
      </c>
      <c r="C527" s="830" t="s">
        <v>310</v>
      </c>
      <c r="D527" s="832"/>
      <c r="E527" s="887">
        <v>44571</v>
      </c>
      <c r="F527" s="834" t="s">
        <v>312</v>
      </c>
      <c r="G527" s="834" t="s">
        <v>312</v>
      </c>
      <c r="H527" s="834"/>
      <c r="I527" s="834"/>
      <c r="J527" s="845"/>
      <c r="K527" s="845" t="s">
        <v>905</v>
      </c>
      <c r="L527" s="834"/>
      <c r="M527" s="834"/>
      <c r="N527" s="835">
        <v>20821</v>
      </c>
      <c r="O527" s="833">
        <v>46203</v>
      </c>
      <c r="P527" s="834" t="s">
        <v>611</v>
      </c>
      <c r="Q527" s="834" t="s">
        <v>846</v>
      </c>
      <c r="R527" s="834" t="s">
        <v>612</v>
      </c>
      <c r="S527" s="834"/>
      <c r="T527" s="830" t="s">
        <v>304</v>
      </c>
      <c r="U527" s="834" t="s">
        <v>305</v>
      </c>
      <c r="V527" s="836">
        <v>44571</v>
      </c>
      <c r="W527" s="836">
        <v>46203</v>
      </c>
      <c r="X527" s="836">
        <v>46265</v>
      </c>
      <c r="Y527" s="837">
        <v>3.0027397260273974</v>
      </c>
      <c r="Z527" s="838">
        <f t="shared" ca="1" si="24"/>
        <v>69</v>
      </c>
      <c r="AA527" s="830" t="s">
        <v>293</v>
      </c>
      <c r="AB527" s="897">
        <v>27234.269999999997</v>
      </c>
      <c r="AC527" s="841">
        <v>46569</v>
      </c>
      <c r="AD527" s="842" t="s">
        <v>928</v>
      </c>
      <c r="AE527" s="843" t="str">
        <f ca="1">IF(OR(Z527="",NOT(ISNUMBER(Z527))),"",LOOKUP(Z527,{0,16,21,26,31,36,41,46,51,56,60,66},{"[0-15]","[16-20]","[21-25]","[26-30]","[31-35]","[36-40]","[41-45]","[46-50]","[51-55]","[56-59]","[60-65]","[66-99]"}))</f>
        <v>[66-99]</v>
      </c>
      <c r="AF527" s="839" t="str">
        <f t="shared" si="25"/>
        <v>3+ years</v>
      </c>
      <c r="AG527" s="839" t="str">
        <f t="shared" ca="1" si="26"/>
        <v>Expired</v>
      </c>
    </row>
    <row r="528" spans="1:33" ht="16.5" thickTop="1" thickBot="1" x14ac:dyDescent="0.3">
      <c r="A528" s="830">
        <v>4</v>
      </c>
      <c r="B528" s="830" t="s">
        <v>527</v>
      </c>
      <c r="C528" s="830" t="s">
        <v>313</v>
      </c>
      <c r="D528" s="832"/>
      <c r="E528" s="887">
        <f>VLOOKUP(B528,[1]TQT_MASTER!B:O,13,0)</f>
        <v>44571</v>
      </c>
      <c r="F528" s="834" t="str">
        <f>VLOOKUP(B528,[1]TQT_MASTER!B:O,4,0)</f>
        <v>Sr. Engineer, Infrastructure Coordination</v>
      </c>
      <c r="G528" s="834" t="str">
        <f>VLOOKUP(B528,[1]TQT_MASTER!B:O,3,0)</f>
        <v>Senior Engineer</v>
      </c>
      <c r="H528" s="834">
        <f>VLOOKUP(B528,[1]TQT_MASTER!B:O,6,0)</f>
        <v>11810</v>
      </c>
      <c r="I528" s="834" t="str">
        <f>VLOOKUP(B528,[1]TQT_MASTER!B:O,5,0)</f>
        <v>YOUSIF ABDUL RAHMAN AHMED MOHAMMED ALMARZOUQI</v>
      </c>
      <c r="J528" s="834" t="str">
        <f>VLOOKUP(B528,[1]TQT_MASTER!B:O,7,0)</f>
        <v>TQT - Asset Management</v>
      </c>
      <c r="K528" s="834" t="str">
        <f>VLOOKUP(B528,[1]TQT_MASTER!B:O,8,0)</f>
        <v>TQT - Chief Operating Office</v>
      </c>
      <c r="L528" s="834" t="str">
        <f>VLOOKUP(B528,[1]TQT_MASTER!B:O,9,0)</f>
        <v>Asset Management - COO</v>
      </c>
      <c r="M528" s="834" t="str">
        <f>VLOOKUP(B528,[1]TQT_MASTER!B:O,10,0)</f>
        <v>TRANSCO - Infrastructure Coordination &amp; Services - COO</v>
      </c>
      <c r="N528" s="835">
        <f>VLOOKUP(B528,[1]TQT_MASTER!B:O,11,0)</f>
        <v>21283</v>
      </c>
      <c r="O528" s="833">
        <f>VLOOKUP(B528,[1]TQT_MASTER!B:O,14,0)</f>
        <v>46387</v>
      </c>
      <c r="P528" s="834" t="s">
        <v>611</v>
      </c>
      <c r="Q528" s="834" t="s">
        <v>846</v>
      </c>
      <c r="R528" s="834" t="s">
        <v>612</v>
      </c>
      <c r="S528" s="834"/>
      <c r="T528" s="830" t="s">
        <v>304</v>
      </c>
      <c r="U528" s="834" t="s">
        <v>316</v>
      </c>
      <c r="V528" s="836">
        <v>44571</v>
      </c>
      <c r="W528" s="836">
        <v>45170</v>
      </c>
      <c r="X528" s="836">
        <v>46265</v>
      </c>
      <c r="Y528" s="837">
        <v>3.0027397260273974</v>
      </c>
      <c r="Z528" s="838">
        <f t="shared" ca="1" si="24"/>
        <v>68</v>
      </c>
      <c r="AA528" s="830" t="s">
        <v>293</v>
      </c>
      <c r="AB528" s="897">
        <v>28413</v>
      </c>
      <c r="AC528" s="841">
        <v>46569</v>
      </c>
      <c r="AD528" s="842" t="s">
        <v>777</v>
      </c>
      <c r="AE528" s="843" t="str">
        <f ca="1">IF(OR(Z528="",NOT(ISNUMBER(Z528))),"",LOOKUP(Z528,{0,16,21,26,31,36,41,46,51,56,60,66},{"[0-15]","[16-20]","[21-25]","[26-30]","[31-35]","[36-40]","[41-45]","[46-50]","[51-55]","[56-59]","[60-65]","[66-99]"}))</f>
        <v>[66-99]</v>
      </c>
      <c r="AF528" s="839" t="str">
        <f t="shared" si="25"/>
        <v>3+ years</v>
      </c>
      <c r="AG528" s="839" t="str">
        <f t="shared" ca="1" si="26"/>
        <v>Over 90 Days</v>
      </c>
    </row>
    <row r="529" spans="1:33" ht="16.5" thickTop="1" thickBot="1" x14ac:dyDescent="0.3">
      <c r="A529" s="830">
        <v>5</v>
      </c>
      <c r="B529" s="830" t="s">
        <v>536</v>
      </c>
      <c r="C529" s="830" t="s">
        <v>317</v>
      </c>
      <c r="D529" s="832"/>
      <c r="E529" s="887">
        <f>VLOOKUP(B529,[1]TQT_MASTER!B:O,13,0)</f>
        <v>44571</v>
      </c>
      <c r="F529" s="834" t="str">
        <f>VLOOKUP(B529,[1]TQT_MASTER!B:O,4,0)</f>
        <v>Sr. Technician, Surveying</v>
      </c>
      <c r="G529" s="834" t="str">
        <f>VLOOKUP(B529,[1]TQT_MASTER!B:O,3,0)</f>
        <v>Senior Technician</v>
      </c>
      <c r="H529" s="834">
        <f>VLOOKUP(B529,[1]TQT_MASTER!B:O,6,0)</f>
        <v>11810</v>
      </c>
      <c r="I529" s="834" t="str">
        <f>VLOOKUP(B529,[1]TQT_MASTER!B:O,5,0)</f>
        <v>YOUSIF ABDUL RAHMAN AHMED MOHAMMED ALMARZOUQI</v>
      </c>
      <c r="J529" s="834" t="str">
        <f>VLOOKUP(B529,[1]TQT_MASTER!B:O,7,0)</f>
        <v>TQT - Asset Management</v>
      </c>
      <c r="K529" s="834" t="str">
        <f>VLOOKUP(B529,[1]TQT_MASTER!B:O,8,0)</f>
        <v>TQT - Chief Operating Office</v>
      </c>
      <c r="L529" s="834" t="str">
        <f>VLOOKUP(B529,[1]TQT_MASTER!B:O,9,0)</f>
        <v>Asset Management - COO</v>
      </c>
      <c r="M529" s="834" t="str">
        <f>VLOOKUP(B529,[1]TQT_MASTER!B:O,10,0)</f>
        <v>TRANSCO - Infrastructure Coordination &amp; Services - COO</v>
      </c>
      <c r="N529" s="835">
        <f>VLOOKUP(B529,[1]TQT_MASTER!B:O,11,0)</f>
        <v>22277</v>
      </c>
      <c r="O529" s="833">
        <f>VLOOKUP(B529,[1]TQT_MASTER!B:O,14,0)</f>
        <v>46387</v>
      </c>
      <c r="P529" s="834" t="s">
        <v>611</v>
      </c>
      <c r="Q529" s="834" t="s">
        <v>846</v>
      </c>
      <c r="R529" s="834" t="s">
        <v>612</v>
      </c>
      <c r="S529" s="834" t="s">
        <v>616</v>
      </c>
      <c r="T529" s="830" t="s">
        <v>304</v>
      </c>
      <c r="U529" s="834" t="s">
        <v>309</v>
      </c>
      <c r="V529" s="836">
        <v>44571</v>
      </c>
      <c r="W529" s="836">
        <v>45170</v>
      </c>
      <c r="X529" s="836">
        <v>46265</v>
      </c>
      <c r="Y529" s="837">
        <v>3.0027397260273974</v>
      </c>
      <c r="Z529" s="838">
        <f t="shared" ca="1" si="24"/>
        <v>65</v>
      </c>
      <c r="AA529" s="830" t="s">
        <v>293</v>
      </c>
      <c r="AB529" s="897">
        <v>13050.449999999999</v>
      </c>
      <c r="AC529" s="841">
        <v>46569</v>
      </c>
      <c r="AD529" s="842" t="s">
        <v>777</v>
      </c>
      <c r="AE529" s="843" t="str">
        <f ca="1">IF(OR(Z529="",NOT(ISNUMBER(Z529))),"",LOOKUP(Z529,{0,16,21,26,31,36,41,46,51,56,60,66},{"[0-15]","[16-20]","[21-25]","[26-30]","[31-35]","[36-40]","[41-45]","[46-50]","[51-55]","[56-59]","[60-65]","[66-99]"}))</f>
        <v>[60-65]</v>
      </c>
      <c r="AF529" s="839" t="str">
        <f t="shared" si="25"/>
        <v>3+ years</v>
      </c>
      <c r="AG529" s="839" t="str">
        <f t="shared" ca="1" si="26"/>
        <v>Over 90 Days</v>
      </c>
    </row>
    <row r="530" spans="1:33" ht="16.5" thickTop="1" thickBot="1" x14ac:dyDescent="0.3">
      <c r="A530" s="830">
        <v>6</v>
      </c>
      <c r="B530" s="830" t="s">
        <v>531</v>
      </c>
      <c r="C530" s="830" t="s">
        <v>323</v>
      </c>
      <c r="D530" s="832"/>
      <c r="E530" s="887">
        <f>VLOOKUP(B530,[1]TQT_MASTER!B:O,13,0)</f>
        <v>44571</v>
      </c>
      <c r="F530" s="834" t="str">
        <f>VLOOKUP(B530,[1]TQT_MASTER!B:O,4,0)</f>
        <v>Sr. Associate, Inventory</v>
      </c>
      <c r="G530" s="834" t="str">
        <f>VLOOKUP(B530,[1]TQT_MASTER!B:O,3,0)</f>
        <v>Senior Associate</v>
      </c>
      <c r="H530" s="834">
        <f>VLOOKUP(B530,[1]TQT_MASTER!B:O,6,0)</f>
        <v>11888</v>
      </c>
      <c r="I530" s="834" t="str">
        <f>VLOOKUP(B530,[1]TQT_MASTER!B:O,5,0)</f>
        <v>MOHAMED ALI MOHAMED A. FAISAL ALSHEHHI</v>
      </c>
      <c r="J530" s="834" t="str">
        <f>VLOOKUP(B530,[1]TQT_MASTER!B:O,7,0)</f>
        <v>TQT - Supply Chain</v>
      </c>
      <c r="K530" s="834" t="str">
        <f>VLOOKUP(B530,[1]TQT_MASTER!B:O,8,0)</f>
        <v>TQT - Chief Financial Office</v>
      </c>
      <c r="L530" s="834" t="str">
        <f>VLOOKUP(B530,[1]TQT_MASTER!B:O,9,0)</f>
        <v>Supply Chain - PSS</v>
      </c>
      <c r="M530" s="834" t="str">
        <f>VLOOKUP(B530,[1]TQT_MASTER!B:O,10,0)</f>
        <v>TRANSCO - Inventory Management - PSS</v>
      </c>
      <c r="N530" s="835">
        <f>VLOOKUP(B530,[1]TQT_MASTER!B:O,11,0)</f>
        <v>24080</v>
      </c>
      <c r="O530" s="833">
        <f>VLOOKUP(B530,[1]TQT_MASTER!B:O,14,0)</f>
        <v>46387</v>
      </c>
      <c r="P530" s="834" t="s">
        <v>611</v>
      </c>
      <c r="Q530" s="834" t="s">
        <v>846</v>
      </c>
      <c r="R530" s="834" t="s">
        <v>612</v>
      </c>
      <c r="S530" s="834" t="s">
        <v>619</v>
      </c>
      <c r="T530" s="830" t="s">
        <v>304</v>
      </c>
      <c r="U530" s="834" t="s">
        <v>305</v>
      </c>
      <c r="V530" s="836">
        <v>44571</v>
      </c>
      <c r="W530" s="836">
        <v>45170</v>
      </c>
      <c r="X530" s="836">
        <v>46265</v>
      </c>
      <c r="Y530" s="837">
        <v>3.0027397260273974</v>
      </c>
      <c r="Z530" s="838">
        <f t="shared" ca="1" si="24"/>
        <v>60</v>
      </c>
      <c r="AA530" s="830" t="s">
        <v>293</v>
      </c>
      <c r="AB530" s="897">
        <v>24277.05</v>
      </c>
      <c r="AC530" s="841">
        <v>46569</v>
      </c>
      <c r="AD530" s="842" t="s">
        <v>777</v>
      </c>
      <c r="AE530" s="843" t="str">
        <f ca="1">IF(OR(Z530="",NOT(ISNUMBER(Z530))),"",LOOKUP(Z530,{0,16,21,26,31,36,41,46,51,56,60,66},{"[0-15]","[16-20]","[21-25]","[26-30]","[31-35]","[36-40]","[41-45]","[46-50]","[51-55]","[56-59]","[60-65]","[66-99]"}))</f>
        <v>[60-65]</v>
      </c>
      <c r="AF530" s="839" t="str">
        <f t="shared" si="25"/>
        <v>3+ years</v>
      </c>
      <c r="AG530" s="839" t="str">
        <f t="shared" ca="1" si="26"/>
        <v>Over 90 Days</v>
      </c>
    </row>
    <row r="531" spans="1:33" ht="16.5" thickTop="1" thickBot="1" x14ac:dyDescent="0.3">
      <c r="A531" s="830">
        <v>7</v>
      </c>
      <c r="B531" s="830" t="s">
        <v>530</v>
      </c>
      <c r="C531" s="830" t="s">
        <v>326</v>
      </c>
      <c r="D531" s="832"/>
      <c r="E531" s="887">
        <f>VLOOKUP(B531,[1]TQT_MASTER!B:O,13,0)</f>
        <v>44571</v>
      </c>
      <c r="F531" s="834" t="str">
        <f>VLOOKUP(B531,[1]TQT_MASTER!B:O,4,0)</f>
        <v>Clerk, Driver</v>
      </c>
      <c r="G531" s="834" t="str">
        <f>VLOOKUP(B531,[1]TQT_MASTER!B:O,3,0)</f>
        <v>Clerk</v>
      </c>
      <c r="H531" s="834">
        <f>VLOOKUP(B531,[1]TQT_MASTER!B:O,6,0)</f>
        <v>11969</v>
      </c>
      <c r="I531" s="834" t="str">
        <f>VLOOKUP(B531,[1]TQT_MASTER!B:O,5,0)</f>
        <v>AHMED NASSER MOHAMMED NASSER AL SENANI</v>
      </c>
      <c r="J531" s="834" t="str">
        <f>VLOOKUP(B531,[1]TQT_MASTER!B:O,7,0)</f>
        <v>TQT - Support Services</v>
      </c>
      <c r="K531" s="834" t="str">
        <f>VLOOKUP(B531,[1]TQT_MASTER!B:O,8,0)</f>
        <v>TQT - Chief Corporate Services Office</v>
      </c>
      <c r="L531" s="834" t="str">
        <f>VLOOKUP(B531,[1]TQT_MASTER!B:O,9,0)</f>
        <v>Shared Services - PSS</v>
      </c>
      <c r="M531" s="834" t="str">
        <f>VLOOKUP(B531,[1]TQT_MASTER!B:O,10,0)</f>
        <v>TRANSCO - Transport - PSS</v>
      </c>
      <c r="N531" s="835">
        <f>VLOOKUP(B531,[1]TQT_MASTER!B:O,11,0)</f>
        <v>28284</v>
      </c>
      <c r="O531" s="833">
        <f>VLOOKUP(B531,[1]TQT_MASTER!B:O,14,0)</f>
        <v>46387</v>
      </c>
      <c r="P531" s="834" t="s">
        <v>611</v>
      </c>
      <c r="Q531" s="834" t="s">
        <v>846</v>
      </c>
      <c r="R531" s="834" t="s">
        <v>612</v>
      </c>
      <c r="S531" s="834" t="s">
        <v>621</v>
      </c>
      <c r="T531" s="830" t="s">
        <v>304</v>
      </c>
      <c r="U531" s="834" t="s">
        <v>329</v>
      </c>
      <c r="V531" s="836">
        <v>44571</v>
      </c>
      <c r="W531" s="836">
        <v>45170</v>
      </c>
      <c r="X531" s="836">
        <v>46265</v>
      </c>
      <c r="Y531" s="837">
        <v>3.0027397260273974</v>
      </c>
      <c r="Z531" s="838">
        <f t="shared" ca="1" si="24"/>
        <v>49</v>
      </c>
      <c r="AA531" s="830" t="s">
        <v>293</v>
      </c>
      <c r="AB531" s="897">
        <v>3352.6772999999998</v>
      </c>
      <c r="AC531" s="841">
        <v>46569</v>
      </c>
      <c r="AD531" s="842" t="s">
        <v>777</v>
      </c>
      <c r="AE531" s="843" t="str">
        <f ca="1">IF(OR(Z531="",NOT(ISNUMBER(Z531))),"",LOOKUP(Z531,{0,16,21,26,31,36,41,46,51,56,60,66},{"[0-15]","[16-20]","[21-25]","[26-30]","[31-35]","[36-40]","[41-45]","[46-50]","[51-55]","[56-59]","[60-65]","[66-99]"}))</f>
        <v>[46-50]</v>
      </c>
      <c r="AF531" s="839" t="str">
        <f t="shared" si="25"/>
        <v>3+ years</v>
      </c>
      <c r="AG531" s="839" t="str">
        <f t="shared" ca="1" si="26"/>
        <v>Over 90 Days</v>
      </c>
    </row>
    <row r="532" spans="1:33" ht="16.5" thickTop="1" thickBot="1" x14ac:dyDescent="0.3">
      <c r="A532" s="830">
        <v>8</v>
      </c>
      <c r="B532" s="830" t="s">
        <v>524</v>
      </c>
      <c r="C532" s="830" t="s">
        <v>330</v>
      </c>
      <c r="D532" s="832"/>
      <c r="E532" s="887">
        <f>VLOOKUP(B532,[1]TQT_MASTER!B:O,13,0)</f>
        <v>44566</v>
      </c>
      <c r="F532" s="834" t="str">
        <f>VLOOKUP(B532,[1]TQT_MASTER!B:O,4,0)</f>
        <v>Assistant, Management</v>
      </c>
      <c r="G532" s="834" t="str">
        <f>VLOOKUP(B532,[1]TQT_MASTER!B:O,3,0)</f>
        <v>Assistant</v>
      </c>
      <c r="H532" s="834">
        <f>VLOOKUP(B532,[1]TQT_MASTER!B:O,6,0)</f>
        <v>11566</v>
      </c>
      <c r="I532" s="834" t="str">
        <f>VLOOKUP(B532,[1]TQT_MASTER!B:O,5,0)</f>
        <v>PAUL ANDREW ROBERTS</v>
      </c>
      <c r="J532" s="834" t="str">
        <f>VLOOKUP(B532,[1]TQT_MASTER!B:O,7,0)</f>
        <v>TQT - Safety &amp; Risk Management</v>
      </c>
      <c r="K532" s="834" t="str">
        <f>VLOOKUP(B532,[1]TQT_MASTER!B:O,8,0)</f>
        <v>TQT - Chief Executive Office</v>
      </c>
      <c r="L532" s="834" t="str">
        <f>VLOOKUP(B532,[1]TQT_MASTER!B:O,9,0)</f>
        <v>HSEQ</v>
      </c>
      <c r="M532" s="834" t="str">
        <f>VLOOKUP(B532,[1]TQT_MASTER!B:O,10,0)</f>
        <v>TRANSCO - HSEQ - SRM</v>
      </c>
      <c r="N532" s="835">
        <f>VLOOKUP(B532,[1]TQT_MASTER!B:O,11,0)</f>
        <v>33248</v>
      </c>
      <c r="O532" s="833">
        <f>VLOOKUP(B532,[1]TQT_MASTER!B:O,14,0)</f>
        <v>46387</v>
      </c>
      <c r="P532" s="834" t="s">
        <v>611</v>
      </c>
      <c r="Q532" s="834" t="s">
        <v>846</v>
      </c>
      <c r="R532" s="834" t="s">
        <v>612</v>
      </c>
      <c r="S532" s="834" t="s">
        <v>621</v>
      </c>
      <c r="T532" s="830" t="s">
        <v>304</v>
      </c>
      <c r="U532" s="834" t="s">
        <v>333</v>
      </c>
      <c r="V532" s="836">
        <v>44566</v>
      </c>
      <c r="W532" s="836">
        <v>45170</v>
      </c>
      <c r="X532" s="836">
        <v>46265</v>
      </c>
      <c r="Y532" s="837">
        <v>3.0027397260273974</v>
      </c>
      <c r="Z532" s="838">
        <f t="shared" ca="1" si="24"/>
        <v>35</v>
      </c>
      <c r="AA532" s="830" t="s">
        <v>293</v>
      </c>
      <c r="AB532" s="897">
        <v>7793.0999999999995</v>
      </c>
      <c r="AC532" s="841">
        <v>46569</v>
      </c>
      <c r="AD532" s="842" t="s">
        <v>777</v>
      </c>
      <c r="AE532" s="843" t="str">
        <f ca="1">IF(OR(Z532="",NOT(ISNUMBER(Z532))),"",LOOKUP(Z532,{0,16,21,26,31,36,41,46,51,56,60,66},{"[0-15]","[16-20]","[21-25]","[26-30]","[31-35]","[36-40]","[41-45]","[46-50]","[51-55]","[56-59]","[60-65]","[66-99]"}))</f>
        <v>[31-35]</v>
      </c>
      <c r="AF532" s="839" t="str">
        <f t="shared" si="25"/>
        <v>3+ years</v>
      </c>
      <c r="AG532" s="839" t="str">
        <f t="shared" ca="1" si="26"/>
        <v>Over 90 Days</v>
      </c>
    </row>
    <row r="533" spans="1:33" ht="16.5" thickTop="1" thickBot="1" x14ac:dyDescent="0.3">
      <c r="A533" s="830">
        <v>9</v>
      </c>
      <c r="B533" s="830" t="s">
        <v>529</v>
      </c>
      <c r="C533" s="830" t="s">
        <v>334</v>
      </c>
      <c r="D533" s="832"/>
      <c r="E533" s="887">
        <f>VLOOKUP(B533,[1]TQT_MASTER!B:O,13,0)</f>
        <v>44566</v>
      </c>
      <c r="F533" s="834" t="str">
        <f>VLOOKUP(B533,[1]TQT_MASTER!B:O,4,0)</f>
        <v>Advisor, Technical</v>
      </c>
      <c r="G533" s="834" t="str">
        <f>VLOOKUP(B533,[1]TQT_MASTER!B:O,3,0)</f>
        <v>Advisor</v>
      </c>
      <c r="H533" s="834">
        <f>VLOOKUP(B533,[1]TQT_MASTER!B:O,6,0)</f>
        <v>12759</v>
      </c>
      <c r="I533" s="834" t="str">
        <f>VLOOKUP(B533,[1]TQT_MASTER!B:O,5,0)</f>
        <v>Afif Saif Nasser Harhara Alyafei</v>
      </c>
      <c r="J533" s="834" t="str">
        <f>VLOOKUP(B533,[1]TQT_MASTER!B:O,7,0)</f>
        <v>TQT - Chief Executive Office</v>
      </c>
      <c r="K533" s="834" t="str">
        <f>VLOOKUP(B533,[1]TQT_MASTER!B:O,8,0)</f>
        <v>TQT - Chief Executive Office</v>
      </c>
      <c r="L533" s="834" t="str">
        <f>VLOOKUP(B533,[1]TQT_MASTER!B:O,9,0)</f>
        <v>CEO</v>
      </c>
      <c r="M533" s="834" t="str">
        <f>VLOOKUP(B533,[1]TQT_MASTER!B:O,10,0)</f>
        <v>TRANSCO - CEO</v>
      </c>
      <c r="N533" s="835">
        <f>VLOOKUP(B533,[1]TQT_MASTER!B:O,11,0)</f>
        <v>24289</v>
      </c>
      <c r="O533" s="833">
        <f>VLOOKUP(B533,[1]TQT_MASTER!B:O,14,0)</f>
        <v>46387</v>
      </c>
      <c r="P533" s="834" t="s">
        <v>620</v>
      </c>
      <c r="Q533" s="834" t="s">
        <v>846</v>
      </c>
      <c r="R533" s="834"/>
      <c r="S533" s="834"/>
      <c r="T533" s="830" t="s">
        <v>336</v>
      </c>
      <c r="U533" s="834" t="s">
        <v>337</v>
      </c>
      <c r="V533" s="836">
        <v>44566</v>
      </c>
      <c r="W533" s="836">
        <v>45170</v>
      </c>
      <c r="X533" s="836">
        <v>46265</v>
      </c>
      <c r="Y533" s="837">
        <v>3.0027397260273974</v>
      </c>
      <c r="Z533" s="838">
        <f t="shared" ca="1" si="24"/>
        <v>60</v>
      </c>
      <c r="AA533" s="830" t="s">
        <v>293</v>
      </c>
      <c r="AB533" s="897">
        <v>41813.1</v>
      </c>
      <c r="AC533" s="841">
        <v>46569</v>
      </c>
      <c r="AD533" s="842" t="s">
        <v>777</v>
      </c>
      <c r="AE533" s="843" t="str">
        <f ca="1">IF(OR(Z533="",NOT(ISNUMBER(Z533))),"",LOOKUP(Z533,{0,16,21,26,31,36,41,46,51,56,60,66},{"[0-15]","[16-20]","[21-25]","[26-30]","[31-35]","[36-40]","[41-45]","[46-50]","[51-55]","[56-59]","[60-65]","[66-99]"}))</f>
        <v>[60-65]</v>
      </c>
      <c r="AF533" s="839" t="str">
        <f t="shared" si="25"/>
        <v>3+ years</v>
      </c>
      <c r="AG533" s="839" t="str">
        <f t="shared" ca="1" si="26"/>
        <v>Over 90 Days</v>
      </c>
    </row>
    <row r="534" spans="1:33" ht="16.5" thickTop="1" thickBot="1" x14ac:dyDescent="0.3">
      <c r="A534" s="830">
        <v>10</v>
      </c>
      <c r="B534" s="830" t="s">
        <v>523</v>
      </c>
      <c r="C534" s="830" t="s">
        <v>338</v>
      </c>
      <c r="D534" s="832"/>
      <c r="E534" s="887">
        <f>VLOOKUP(B534,[1]TQT_MASTER!B:O,13,0)</f>
        <v>44571</v>
      </c>
      <c r="F534" s="834" t="str">
        <f>VLOOKUP(B534,[1]TQT_MASTER!B:O,4,0)</f>
        <v>Clerk, Stores</v>
      </c>
      <c r="G534" s="834" t="str">
        <f>VLOOKUP(B534,[1]TQT_MASTER!B:O,3,0)</f>
        <v>Clerk</v>
      </c>
      <c r="H534" s="834">
        <f>VLOOKUP(B534,[1]TQT_MASTER!B:O,6,0)</f>
        <v>12667</v>
      </c>
      <c r="I534" s="834" t="str">
        <f>VLOOKUP(B534,[1]TQT_MASTER!B:O,5,0)</f>
        <v>Eid Abdulla Sidiqi Alhammadi</v>
      </c>
      <c r="J534" s="834" t="str">
        <f>VLOOKUP(B534,[1]TQT_MASTER!B:O,7,0)</f>
        <v>TQT - Financial Operations &amp; Internal Controls</v>
      </c>
      <c r="K534" s="834" t="str">
        <f>VLOOKUP(B534,[1]TQT_MASTER!B:O,8,0)</f>
        <v>TQT - Chief Financial Office</v>
      </c>
      <c r="L534" s="834" t="str">
        <f>VLOOKUP(B534,[1]TQT_MASTER!B:O,9,0)</f>
        <v>Finance - FIN</v>
      </c>
      <c r="M534" s="834" t="str">
        <f>VLOOKUP(B534,[1]TQT_MASTER!B:O,10,0)</f>
        <v>TRANSCO - Financial Operations - FIN</v>
      </c>
      <c r="N534" s="835">
        <f>VLOOKUP(B534,[1]TQT_MASTER!B:O,11,0)</f>
        <v>26910</v>
      </c>
      <c r="O534" s="833">
        <f>VLOOKUP(B534,[1]TQT_MASTER!B:O,14,0)</f>
        <v>46387</v>
      </c>
      <c r="P534" s="834" t="s">
        <v>620</v>
      </c>
      <c r="Q534" s="834" t="s">
        <v>846</v>
      </c>
      <c r="R534" s="834"/>
      <c r="S534" s="834"/>
      <c r="T534" s="830" t="s">
        <v>304</v>
      </c>
      <c r="U534" s="834" t="s">
        <v>305</v>
      </c>
      <c r="V534" s="836">
        <v>44571</v>
      </c>
      <c r="W534" s="836">
        <v>45170</v>
      </c>
      <c r="X534" s="836">
        <v>46265</v>
      </c>
      <c r="Y534" s="837">
        <v>3.0027397260273974</v>
      </c>
      <c r="Z534" s="838">
        <f t="shared" ca="1" si="24"/>
        <v>53</v>
      </c>
      <c r="AA534" s="830" t="s">
        <v>293</v>
      </c>
      <c r="AB534" s="897">
        <v>4013.1</v>
      </c>
      <c r="AC534" s="841">
        <v>46569</v>
      </c>
      <c r="AD534" s="842" t="s">
        <v>777</v>
      </c>
      <c r="AE534" s="843" t="str">
        <f ca="1">IF(OR(Z534="",NOT(ISNUMBER(Z534))),"",LOOKUP(Z534,{0,16,21,26,31,36,41,46,51,56,60,66},{"[0-15]","[16-20]","[21-25]","[26-30]","[31-35]","[36-40]","[41-45]","[46-50]","[51-55]","[56-59]","[60-65]","[66-99]"}))</f>
        <v>[51-55]</v>
      </c>
      <c r="AF534" s="839" t="str">
        <f t="shared" si="25"/>
        <v>3+ years</v>
      </c>
      <c r="AG534" s="839" t="str">
        <f t="shared" ca="1" si="26"/>
        <v>Over 90 Days</v>
      </c>
    </row>
    <row r="535" spans="1:33" ht="16.5" thickTop="1" thickBot="1" x14ac:dyDescent="0.3">
      <c r="A535" s="830">
        <v>11</v>
      </c>
      <c r="B535" s="830" t="s">
        <v>522</v>
      </c>
      <c r="C535" s="830" t="s">
        <v>341</v>
      </c>
      <c r="D535" s="832"/>
      <c r="E535" s="887">
        <f>VLOOKUP(B535,[1]TQT_MASTER!B:O,13,0)</f>
        <v>44571</v>
      </c>
      <c r="F535" s="834" t="str">
        <f>VLOOKUP(B535,[1]TQT_MASTER!B:O,4,0)</f>
        <v>Associate, Accounts Payable Accounting</v>
      </c>
      <c r="G535" s="834" t="str">
        <f>VLOOKUP(B535,[1]TQT_MASTER!B:O,3,0)</f>
        <v>Associate</v>
      </c>
      <c r="H535" s="834">
        <f>VLOOKUP(B535,[1]TQT_MASTER!B:O,6,0)</f>
        <v>12667</v>
      </c>
      <c r="I535" s="834" t="str">
        <f>VLOOKUP(B535,[1]TQT_MASTER!B:O,5,0)</f>
        <v>Eid Abdulla Sidiqi Alhammadi</v>
      </c>
      <c r="J535" s="834" t="str">
        <f>VLOOKUP(B535,[1]TQT_MASTER!B:O,7,0)</f>
        <v>TQT - Financial Operations &amp; Internal Controls</v>
      </c>
      <c r="K535" s="834" t="str">
        <f>VLOOKUP(B535,[1]TQT_MASTER!B:O,8,0)</f>
        <v>TQT - Chief Financial Office</v>
      </c>
      <c r="L535" s="834" t="str">
        <f>VLOOKUP(B535,[1]TQT_MASTER!B:O,9,0)</f>
        <v>Finance - FIN</v>
      </c>
      <c r="M535" s="834" t="str">
        <f>VLOOKUP(B535,[1]TQT_MASTER!B:O,10,0)</f>
        <v>TRANSCO - Financial Operations - FIN</v>
      </c>
      <c r="N535" s="835">
        <f>VLOOKUP(B535,[1]TQT_MASTER!B:O,11,0)</f>
        <v>22996</v>
      </c>
      <c r="O535" s="833">
        <f>VLOOKUP(B535,[1]TQT_MASTER!B:O,14,0)</f>
        <v>46387</v>
      </c>
      <c r="P535" s="834" t="s">
        <v>611</v>
      </c>
      <c r="Q535" s="834" t="s">
        <v>846</v>
      </c>
      <c r="R535" s="834" t="s">
        <v>612</v>
      </c>
      <c r="S535" s="834" t="s">
        <v>616</v>
      </c>
      <c r="T535" s="830" t="s">
        <v>304</v>
      </c>
      <c r="U535" s="834" t="s">
        <v>316</v>
      </c>
      <c r="V535" s="836">
        <v>44571</v>
      </c>
      <c r="W535" s="836">
        <v>45170</v>
      </c>
      <c r="X535" s="836">
        <v>46265</v>
      </c>
      <c r="Y535" s="837">
        <v>3.0027397260273974</v>
      </c>
      <c r="Z535" s="838">
        <f t="shared" ca="1" si="24"/>
        <v>63</v>
      </c>
      <c r="AA535" s="830" t="s">
        <v>293</v>
      </c>
      <c r="AB535" s="897">
        <v>23286.69</v>
      </c>
      <c r="AC535" s="841">
        <v>46569</v>
      </c>
      <c r="AD535" s="842" t="s">
        <v>777</v>
      </c>
      <c r="AE535" s="843" t="str">
        <f ca="1">IF(OR(Z535="",NOT(ISNUMBER(Z535))),"",LOOKUP(Z535,{0,16,21,26,31,36,41,46,51,56,60,66},{"[0-15]","[16-20]","[21-25]","[26-30]","[31-35]","[36-40]","[41-45]","[46-50]","[51-55]","[56-59]","[60-65]","[66-99]"}))</f>
        <v>[60-65]</v>
      </c>
      <c r="AF535" s="839" t="str">
        <f t="shared" si="25"/>
        <v>3+ years</v>
      </c>
      <c r="AG535" s="839" t="str">
        <f t="shared" ca="1" si="26"/>
        <v>Over 90 Days</v>
      </c>
    </row>
    <row r="536" spans="1:33" ht="16.5" thickTop="1" thickBot="1" x14ac:dyDescent="0.3">
      <c r="A536" s="830">
        <v>12</v>
      </c>
      <c r="B536" s="830" t="s">
        <v>528</v>
      </c>
      <c r="C536" s="830" t="s">
        <v>344</v>
      </c>
      <c r="D536" s="832"/>
      <c r="E536" s="887">
        <f>VLOOKUP(B536,[1]TQT_MASTER!B:O,13,0)</f>
        <v>44606</v>
      </c>
      <c r="F536" s="834" t="str">
        <f>VLOOKUP(B536,[1]TQT_MASTER!B:O,4,0)</f>
        <v>Lead, Automation &amp; Digitalization</v>
      </c>
      <c r="G536" s="834" t="str">
        <f>VLOOKUP(B536,[1]TQT_MASTER!B:O,3,0)</f>
        <v>Lead</v>
      </c>
      <c r="H536" s="834">
        <f>VLOOKUP(B536,[1]TQT_MASTER!B:O,6,0)</f>
        <v>11996</v>
      </c>
      <c r="I536" s="834" t="str">
        <f>VLOOKUP(B536,[1]TQT_MASTER!B:O,5,0)</f>
        <v>Ramakrishna Subramanian</v>
      </c>
      <c r="J536" s="834" t="str">
        <f>VLOOKUP(B536,[1]TQT_MASTER!B:O,7,0)</f>
        <v>TQT - Chief Executive Office</v>
      </c>
      <c r="K536" s="834" t="str">
        <f>VLOOKUP(B536,[1]TQT_MASTER!B:O,8,0)</f>
        <v>TQT - Chief Executive Office</v>
      </c>
      <c r="L536" s="834" t="str">
        <f>VLOOKUP(B536,[1]TQT_MASTER!B:O,9,0)</f>
        <v>CEO</v>
      </c>
      <c r="M536" s="834" t="str">
        <f>VLOOKUP(B536,[1]TQT_MASTER!B:O,10,0)</f>
        <v>TRANSCO - Operations - COO</v>
      </c>
      <c r="N536" s="835">
        <f>VLOOKUP(B536,[1]TQT_MASTER!B:O,11,0)</f>
        <v>21847</v>
      </c>
      <c r="O536" s="833">
        <f>VLOOKUP(B536,[1]TQT_MASTER!B:O,14,0)</f>
        <v>46387</v>
      </c>
      <c r="P536" s="834" t="s">
        <v>611</v>
      </c>
      <c r="Q536" s="834" t="s">
        <v>846</v>
      </c>
      <c r="R536" s="834" t="s">
        <v>612</v>
      </c>
      <c r="S536" s="834"/>
      <c r="T536" s="830" t="s">
        <v>304</v>
      </c>
      <c r="U536" s="834" t="s">
        <v>333</v>
      </c>
      <c r="V536" s="836">
        <v>44608</v>
      </c>
      <c r="W536" s="836">
        <v>45170</v>
      </c>
      <c r="X536" s="836">
        <v>46265</v>
      </c>
      <c r="Y536" s="837">
        <v>3.0027397260273974</v>
      </c>
      <c r="Z536" s="838">
        <f t="shared" ca="1" si="24"/>
        <v>66</v>
      </c>
      <c r="AA536" s="830" t="s">
        <v>293</v>
      </c>
      <c r="AB536" s="897">
        <v>27008.1</v>
      </c>
      <c r="AC536" s="841">
        <v>46569</v>
      </c>
      <c r="AD536" s="842" t="s">
        <v>777</v>
      </c>
      <c r="AE536" s="843" t="str">
        <f ca="1">IF(OR(Z536="",NOT(ISNUMBER(Z536))),"",LOOKUP(Z536,{0,16,21,26,31,36,41,46,51,56,60,66},{"[0-15]","[16-20]","[21-25]","[26-30]","[31-35]","[36-40]","[41-45]","[46-50]","[51-55]","[56-59]","[60-65]","[66-99]"}))</f>
        <v>[66-99]</v>
      </c>
      <c r="AF536" s="839" t="str">
        <f t="shared" si="25"/>
        <v>3+ years</v>
      </c>
      <c r="AG536" s="839" t="str">
        <f t="shared" ca="1" si="26"/>
        <v>Over 90 Days</v>
      </c>
    </row>
    <row r="537" spans="1:33" ht="16.5" thickTop="1" thickBot="1" x14ac:dyDescent="0.3">
      <c r="A537" s="830">
        <v>13</v>
      </c>
      <c r="B537" s="830" t="s">
        <v>539</v>
      </c>
      <c r="C537" s="830" t="s">
        <v>347</v>
      </c>
      <c r="D537" s="832"/>
      <c r="E537" s="887">
        <f>VLOOKUP(B537,[1]TQT_MASTER!B:O,13,0)</f>
        <v>44816</v>
      </c>
      <c r="F537" s="834" t="str">
        <f>VLOOKUP(B537,[1]TQT_MASTER!B:O,4,0)</f>
        <v>Engineer, CMMS Data Quality Governance</v>
      </c>
      <c r="G537" s="834" t="str">
        <f>VLOOKUP(B537,[1]TQT_MASTER!B:O,3,0)</f>
        <v>Engineer</v>
      </c>
      <c r="H537" s="834">
        <f>VLOOKUP(B537,[1]TQT_MASTER!B:O,6,0)</f>
        <v>12713</v>
      </c>
      <c r="I537" s="834" t="str">
        <f>VLOOKUP(B537,[1]TQT_MASTER!B:O,5,0)</f>
        <v>Ahmed Mohamed Abdulla ALWahedi</v>
      </c>
      <c r="J537" s="834" t="str">
        <f>VLOOKUP(B537,[1]TQT_MASTER!B:O,7,0)</f>
        <v>TQT - Asset Management</v>
      </c>
      <c r="K537" s="834" t="str">
        <f>VLOOKUP(B537,[1]TQT_MASTER!B:O,8,0)</f>
        <v>TQT - Chief Operating Office</v>
      </c>
      <c r="L537" s="834" t="str">
        <f>VLOOKUP(B537,[1]TQT_MASTER!B:O,9,0)</f>
        <v>Asset Management - COO</v>
      </c>
      <c r="M537" s="834" t="str">
        <f>VLOOKUP(B537,[1]TQT_MASTER!B:O,10,0)</f>
        <v>TRANSCO - Asset Information - COO</v>
      </c>
      <c r="N537" s="835">
        <f>VLOOKUP(B537,[1]TQT_MASTER!B:O,11,0)</f>
        <v>26032</v>
      </c>
      <c r="O537" s="833">
        <f>VLOOKUP(B537,[1]TQT_MASTER!B:O,14,0)</f>
        <v>46578</v>
      </c>
      <c r="P537" s="834" t="s">
        <v>620</v>
      </c>
      <c r="Q537" s="834" t="s">
        <v>846</v>
      </c>
      <c r="R537" s="834"/>
      <c r="S537" s="834"/>
      <c r="T537" s="830" t="s">
        <v>304</v>
      </c>
      <c r="U537" s="834" t="s">
        <v>333</v>
      </c>
      <c r="V537" s="836">
        <v>44816</v>
      </c>
      <c r="W537" s="836">
        <v>45170</v>
      </c>
      <c r="X537" s="836">
        <v>46265</v>
      </c>
      <c r="Y537" s="837">
        <v>3.0027397260273974</v>
      </c>
      <c r="Z537" s="838">
        <f t="shared" ca="1" si="24"/>
        <v>55</v>
      </c>
      <c r="AA537" s="830" t="s">
        <v>293</v>
      </c>
      <c r="AB537" s="897">
        <v>15983.099999999999</v>
      </c>
      <c r="AC537" s="841">
        <v>46569</v>
      </c>
      <c r="AD537" s="842" t="s">
        <v>777</v>
      </c>
      <c r="AE537" s="843" t="str">
        <f ca="1">IF(OR(Z537="",NOT(ISNUMBER(Z537))),"",LOOKUP(Z537,{0,16,21,26,31,36,41,46,51,56,60,66},{"[0-15]","[16-20]","[21-25]","[26-30]","[31-35]","[36-40]","[41-45]","[46-50]","[51-55]","[56-59]","[60-65]","[66-99]"}))</f>
        <v>[51-55]</v>
      </c>
      <c r="AF537" s="839" t="str">
        <f t="shared" si="25"/>
        <v>3+ years</v>
      </c>
      <c r="AG537" s="839" t="str">
        <f t="shared" ca="1" si="26"/>
        <v>Over 90 Days</v>
      </c>
    </row>
    <row r="538" spans="1:33" ht="16.5" thickTop="1" thickBot="1" x14ac:dyDescent="0.3">
      <c r="A538" s="830">
        <v>14</v>
      </c>
      <c r="B538" s="830" t="s">
        <v>541</v>
      </c>
      <c r="C538" s="830" t="s">
        <v>350</v>
      </c>
      <c r="D538" s="832"/>
      <c r="E538" s="887">
        <f>VLOOKUP(B538,[1]TQT_MASTER!B:O,13,0)</f>
        <v>44809</v>
      </c>
      <c r="F538" s="834" t="str">
        <f>VLOOKUP(B538,[1]TQT_MASTER!B:O,4,0)</f>
        <v>Associate, Graphic Design</v>
      </c>
      <c r="G538" s="834" t="str">
        <f>VLOOKUP(B538,[1]TQT_MASTER!B:O,3,0)</f>
        <v>Associate</v>
      </c>
      <c r="H538" s="834" t="e">
        <f>VLOOKUP(B538,[1]TQT_MASTER!B:O,6,0)</f>
        <v>#REF!</v>
      </c>
      <c r="I538" s="834" t="str">
        <f>VLOOKUP(B538,[1]TQT_MASTER!B:O,5,0)</f>
        <v>Hessa Alemadi</v>
      </c>
      <c r="J538" s="834" t="str">
        <f>VLOOKUP(B538,[1]TQT_MASTER!B:O,7,0)</f>
        <v>TQT - External Communications</v>
      </c>
      <c r="K538" s="834" t="str">
        <f>VLOOKUP(B538,[1]TQT_MASTER!B:O,8,0)</f>
        <v>TQT - Chief Corporate Services Office</v>
      </c>
      <c r="L538" s="834" t="str">
        <f>VLOOKUP(B538,[1]TQT_MASTER!B:O,9,0)</f>
        <v>Human Resources - HRD</v>
      </c>
      <c r="M538" s="834" t="str">
        <f>VLOOKUP(B538,[1]TQT_MASTER!B:O,10,0)</f>
        <v>TRANSCO - External Communications - HRD</v>
      </c>
      <c r="N538" s="835">
        <f>VLOOKUP(B538,[1]TQT_MASTER!B:O,11,0)</f>
        <v>32200</v>
      </c>
      <c r="O538" s="833">
        <f>VLOOKUP(B538,[1]TQT_MASTER!B:O,14,0)</f>
        <v>46269</v>
      </c>
      <c r="P538" s="834" t="s">
        <v>611</v>
      </c>
      <c r="Q538" s="834" t="s">
        <v>846</v>
      </c>
      <c r="R538" s="834" t="s">
        <v>612</v>
      </c>
      <c r="S538" s="834"/>
      <c r="T538" s="830" t="s">
        <v>304</v>
      </c>
      <c r="U538" s="834" t="s">
        <v>333</v>
      </c>
      <c r="V538" s="836">
        <v>44809</v>
      </c>
      <c r="W538" s="836">
        <v>45170</v>
      </c>
      <c r="X538" s="836">
        <v>46265</v>
      </c>
      <c r="Y538" s="837">
        <v>3.0027397260273974</v>
      </c>
      <c r="Z538" s="838">
        <f t="shared" ca="1" si="24"/>
        <v>38</v>
      </c>
      <c r="AA538" s="830" t="s">
        <v>293</v>
      </c>
      <c r="AB538" s="897">
        <v>15983.099999999999</v>
      </c>
      <c r="AC538" s="841">
        <v>46569</v>
      </c>
      <c r="AD538" s="842" t="s">
        <v>777</v>
      </c>
      <c r="AE538" s="843" t="str">
        <f ca="1">IF(OR(Z538="",NOT(ISNUMBER(Z538))),"",LOOKUP(Z538,{0,16,21,26,31,36,41,46,51,56,60,66},{"[0-15]","[16-20]","[21-25]","[26-30]","[31-35]","[36-40]","[41-45]","[46-50]","[51-55]","[56-59]","[60-65]","[66-99]"}))</f>
        <v>[36-40]</v>
      </c>
      <c r="AF538" s="839" t="str">
        <f t="shared" si="25"/>
        <v>3+ years</v>
      </c>
      <c r="AG538" s="839" t="str">
        <f t="shared" ca="1" si="26"/>
        <v>Expired</v>
      </c>
    </row>
    <row r="539" spans="1:33" ht="16.5" thickTop="1" thickBot="1" x14ac:dyDescent="0.3">
      <c r="A539" s="830">
        <v>15</v>
      </c>
      <c r="B539" s="830" t="s">
        <v>533</v>
      </c>
      <c r="C539" s="830" t="s">
        <v>353</v>
      </c>
      <c r="D539" s="832"/>
      <c r="E539" s="887">
        <f>VLOOKUP(B539,[1]TQT_MASTER!B:O,13,0)</f>
        <v>44830</v>
      </c>
      <c r="F539" s="834" t="str">
        <f>VLOOKUP(B539,[1]TQT_MASTER!B:O,4,0)</f>
        <v>Associate, General Ledger Accounting</v>
      </c>
      <c r="G539" s="834" t="str">
        <f>VLOOKUP(B539,[1]TQT_MASTER!B:O,3,0)</f>
        <v>Associate</v>
      </c>
      <c r="H539" s="834">
        <f>VLOOKUP(B539,[1]TQT_MASTER!B:O,6,0)</f>
        <v>12959</v>
      </c>
      <c r="I539" s="834" t="str">
        <f>VLOOKUP(B539,[1]TQT_MASTER!B:O,5,0)</f>
        <v>Jasmine Kooner</v>
      </c>
      <c r="J539" s="834" t="str">
        <f>VLOOKUP(B539,[1]TQT_MASTER!B:O,7,0)</f>
        <v>TQT - Financial Control</v>
      </c>
      <c r="K539" s="834" t="str">
        <f>VLOOKUP(B539,[1]TQT_MASTER!B:O,8,0)</f>
        <v>TQT - Chief Financial Office</v>
      </c>
      <c r="L539" s="834" t="str">
        <f>VLOOKUP(B539,[1]TQT_MASTER!B:O,9,0)</f>
        <v>Finance - FIN</v>
      </c>
      <c r="M539" s="834" t="str">
        <f>VLOOKUP(B539,[1]TQT_MASTER!B:O,10,0)</f>
        <v>TRANSCO - Financial Controlling - FIN</v>
      </c>
      <c r="N539" s="835">
        <f>VLOOKUP(B539,[1]TQT_MASTER!B:O,11,0)</f>
        <v>31575</v>
      </c>
      <c r="O539" s="833">
        <f>VLOOKUP(B539,[1]TQT_MASTER!B:O,14,0)</f>
        <v>46471</v>
      </c>
      <c r="P539" s="834" t="s">
        <v>620</v>
      </c>
      <c r="Q539" s="834" t="s">
        <v>846</v>
      </c>
      <c r="R539" s="834"/>
      <c r="S539" s="834"/>
      <c r="T539" s="830" t="s">
        <v>304</v>
      </c>
      <c r="U539" s="834" t="s">
        <v>356</v>
      </c>
      <c r="V539" s="836">
        <v>44831</v>
      </c>
      <c r="W539" s="836">
        <v>45170</v>
      </c>
      <c r="X539" s="836">
        <v>46265</v>
      </c>
      <c r="Y539" s="837">
        <v>3.0027397260273974</v>
      </c>
      <c r="Z539" s="838">
        <f t="shared" ca="1" si="24"/>
        <v>40</v>
      </c>
      <c r="AA539" s="830" t="s">
        <v>293</v>
      </c>
      <c r="AB539" s="897">
        <v>15983.099999999999</v>
      </c>
      <c r="AC539" s="841">
        <v>46569</v>
      </c>
      <c r="AD539" s="842" t="s">
        <v>777</v>
      </c>
      <c r="AE539" s="843" t="str">
        <f ca="1">IF(OR(Z539="",NOT(ISNUMBER(Z539))),"",LOOKUP(Z539,{0,16,21,26,31,36,41,46,51,56,60,66},{"[0-15]","[16-20]","[21-25]","[26-30]","[31-35]","[36-40]","[41-45]","[46-50]","[51-55]","[56-59]","[60-65]","[66-99]"}))</f>
        <v>[36-40]</v>
      </c>
      <c r="AF539" s="839" t="str">
        <f t="shared" si="25"/>
        <v>3+ years</v>
      </c>
      <c r="AG539" s="839" t="str">
        <f t="shared" ca="1" si="26"/>
        <v>Over 90 Days</v>
      </c>
    </row>
    <row r="540" spans="1:33" ht="16.5" thickTop="1" thickBot="1" x14ac:dyDescent="0.3">
      <c r="A540" s="830">
        <v>16</v>
      </c>
      <c r="B540" s="830" t="s">
        <v>532</v>
      </c>
      <c r="C540" s="830" t="s">
        <v>357</v>
      </c>
      <c r="D540" s="832"/>
      <c r="E540" s="887">
        <f>VLOOKUP(B540,[1]TQT_MASTER!B:O,13,0)</f>
        <v>44970</v>
      </c>
      <c r="F540" s="834" t="str">
        <f>VLOOKUP(B540,[1]TQT_MASTER!B:O,4,0)</f>
        <v>Associate, Talent Acquisition</v>
      </c>
      <c r="G540" s="834" t="str">
        <f>VLOOKUP(B540,[1]TQT_MASTER!B:O,3,0)</f>
        <v>Associate</v>
      </c>
      <c r="H540" s="834">
        <f>VLOOKUP(B540,[1]TQT_MASTER!B:O,6,0)</f>
        <v>15131</v>
      </c>
      <c r="I540" s="834" t="str">
        <f>VLOOKUP(B540,[1]TQT_MASTER!B:O,5,0)</f>
        <v>Abdulrahman Mohammed R AlMane</v>
      </c>
      <c r="J540" s="834" t="str">
        <f>VLOOKUP(B540,[1]TQT_MASTER!B:O,7,0)</f>
        <v>TQT - HR Operations</v>
      </c>
      <c r="K540" s="834" t="str">
        <f>VLOOKUP(B540,[1]TQT_MASTER!B:O,8,0)</f>
        <v>TQT - Chief Corporate Services Office</v>
      </c>
      <c r="L540" s="834" t="str">
        <f>VLOOKUP(B540,[1]TQT_MASTER!B:O,9,0)</f>
        <v>Human Resources - HRD</v>
      </c>
      <c r="M540" s="834" t="str">
        <f>VLOOKUP(B540,[1]TQT_MASTER!B:O,10,0)</f>
        <v>TRANSCO - Talent Acquisition - HRD</v>
      </c>
      <c r="N540" s="835">
        <f>VLOOKUP(B540,[1]TQT_MASTER!B:O,11,0)</f>
        <v>31644</v>
      </c>
      <c r="O540" s="833">
        <f>VLOOKUP(B540,[1]TQT_MASTER!B:O,14,0)</f>
        <v>46429</v>
      </c>
      <c r="P540" s="834" t="s">
        <v>620</v>
      </c>
      <c r="Q540" s="834" t="s">
        <v>846</v>
      </c>
      <c r="R540" s="834"/>
      <c r="S540" s="834"/>
      <c r="T540" s="830" t="s">
        <v>304</v>
      </c>
      <c r="U540" s="834" t="s">
        <v>333</v>
      </c>
      <c r="V540" s="836">
        <v>44970</v>
      </c>
      <c r="W540" s="836">
        <v>45170</v>
      </c>
      <c r="X540" s="836">
        <v>46265</v>
      </c>
      <c r="Y540" s="837">
        <v>3.0027397260273974</v>
      </c>
      <c r="Z540" s="838">
        <f t="shared" ca="1" si="24"/>
        <v>40</v>
      </c>
      <c r="AA540" s="830" t="s">
        <v>293</v>
      </c>
      <c r="AB540" s="897">
        <v>12833.1</v>
      </c>
      <c r="AC540" s="841">
        <v>46569</v>
      </c>
      <c r="AD540" s="842" t="s">
        <v>777</v>
      </c>
      <c r="AE540" s="843" t="str">
        <f ca="1">IF(OR(Z540="",NOT(ISNUMBER(Z540))),"",LOOKUP(Z540,{0,16,21,26,31,36,41,46,51,56,60,66},{"[0-15]","[16-20]","[21-25]","[26-30]","[31-35]","[36-40]","[41-45]","[46-50]","[51-55]","[56-59]","[60-65]","[66-99]"}))</f>
        <v>[36-40]</v>
      </c>
      <c r="AF540" s="839" t="str">
        <f t="shared" si="25"/>
        <v>3+ years</v>
      </c>
      <c r="AG540" s="839" t="str">
        <f t="shared" ca="1" si="26"/>
        <v>Over 90 Days</v>
      </c>
    </row>
    <row r="541" spans="1:33" ht="16.5" thickTop="1" thickBot="1" x14ac:dyDescent="0.3">
      <c r="A541" s="830">
        <v>17</v>
      </c>
      <c r="B541" s="830" t="s">
        <v>540</v>
      </c>
      <c r="C541" s="830" t="s">
        <v>360</v>
      </c>
      <c r="D541" s="832"/>
      <c r="E541" s="887">
        <f>VLOOKUP(B541,[1]TQT_MASTER!B:O,13,0)</f>
        <v>45152</v>
      </c>
      <c r="F541" s="834" t="str">
        <f>VLOOKUP(B541,[1]TQT_MASTER!B:O,4,0)</f>
        <v>Executive Assistant, Corporate Services Office</v>
      </c>
      <c r="G541" s="834" t="str">
        <f>VLOOKUP(B541,[1]TQT_MASTER!B:O,3,0)</f>
        <v>Assistant</v>
      </c>
      <c r="H541" s="834">
        <f>VLOOKUP(B541,[1]TQT_MASTER!B:O,6,0)</f>
        <v>12780</v>
      </c>
      <c r="I541" s="834" t="str">
        <f>VLOOKUP(B541,[1]TQT_MASTER!B:O,5,0)</f>
        <v>Bader Ahmed Mohamed Saqer Al Hammadi</v>
      </c>
      <c r="J541" s="834" t="str">
        <f>VLOOKUP(B541,[1]TQT_MASTER!B:O,7,0)</f>
        <v>TQT - Chief Corporate Services Office</v>
      </c>
      <c r="K541" s="834" t="str">
        <f>VLOOKUP(B541,[1]TQT_MASTER!B:O,8,0)</f>
        <v>TQT - Chief Corporate Services Office</v>
      </c>
      <c r="L541" s="834" t="str">
        <f>VLOOKUP(B541,[1]TQT_MASTER!B:O,9,0)</f>
        <v>Human Resources - HRD</v>
      </c>
      <c r="M541" s="834" t="str">
        <f>VLOOKUP(B541,[1]TQT_MASTER!B:O,10,0)</f>
        <v>TRANSCO - Human Resources - HRD</v>
      </c>
      <c r="N541" s="835">
        <f>VLOOKUP(B541,[1]TQT_MASTER!B:O,11,0)</f>
        <v>29611</v>
      </c>
      <c r="O541" s="833">
        <f>VLOOKUP(B541,[1]TQT_MASTER!B:O,14,0)</f>
        <v>46248</v>
      </c>
      <c r="P541" s="834" t="s">
        <v>620</v>
      </c>
      <c r="Q541" s="834" t="s">
        <v>846</v>
      </c>
      <c r="R541" s="834"/>
      <c r="S541" s="834"/>
      <c r="T541" s="830" t="s">
        <v>304</v>
      </c>
      <c r="U541" s="834" t="s">
        <v>305</v>
      </c>
      <c r="V541" s="836">
        <v>45152</v>
      </c>
      <c r="W541" s="836">
        <v>45170</v>
      </c>
      <c r="X541" s="836">
        <v>46265</v>
      </c>
      <c r="Y541" s="837">
        <v>3.0027397260273974</v>
      </c>
      <c r="Z541" s="838">
        <f t="shared" ca="1" si="24"/>
        <v>45</v>
      </c>
      <c r="AA541" s="830" t="s">
        <v>293</v>
      </c>
      <c r="AB541" s="897">
        <v>17483.099999999999</v>
      </c>
      <c r="AC541" s="841">
        <v>46569</v>
      </c>
      <c r="AD541" s="842" t="s">
        <v>777</v>
      </c>
      <c r="AE541" s="843" t="str">
        <f ca="1">IF(OR(Z541="",NOT(ISNUMBER(Z541))),"",LOOKUP(Z541,{0,16,21,26,31,36,41,46,51,56,60,66},{"[0-15]","[16-20]","[21-25]","[26-30]","[31-35]","[36-40]","[41-45]","[46-50]","[51-55]","[56-59]","[60-65]","[66-99]"}))</f>
        <v>[41-45]</v>
      </c>
      <c r="AF541" s="839" t="str">
        <f t="shared" si="25"/>
        <v>3+ years</v>
      </c>
      <c r="AG541" s="839" t="str">
        <f t="shared" ca="1" si="26"/>
        <v>Expired</v>
      </c>
    </row>
    <row r="542" spans="1:33" ht="16.5" thickTop="1" thickBot="1" x14ac:dyDescent="0.3">
      <c r="A542" s="830">
        <v>18</v>
      </c>
      <c r="B542" s="830" t="s">
        <v>543</v>
      </c>
      <c r="C542" s="830" t="s">
        <v>363</v>
      </c>
      <c r="D542" s="832"/>
      <c r="E542" s="887">
        <f>VLOOKUP(B542,[1]TQT_MASTER!B:O,13,0)</f>
        <v>45236</v>
      </c>
      <c r="F542" s="834" t="str">
        <f>VLOOKUP(B542,[1]TQT_MASTER!B:O,4,0)</f>
        <v>Associate, Talent Acquisition</v>
      </c>
      <c r="G542" s="834" t="str">
        <f>VLOOKUP(B542,[1]TQT_MASTER!B:O,3,0)</f>
        <v>Associate</v>
      </c>
      <c r="H542" s="834">
        <f>VLOOKUP(B542,[1]TQT_MASTER!B:O,6,0)</f>
        <v>15131</v>
      </c>
      <c r="I542" s="834" t="str">
        <f>VLOOKUP(B542,[1]TQT_MASTER!B:O,5,0)</f>
        <v>Abdulrahman Mohammed R AlMane</v>
      </c>
      <c r="J542" s="834" t="str">
        <f>VLOOKUP(B542,[1]TQT_MASTER!B:O,7,0)</f>
        <v>TQT - HR Operations</v>
      </c>
      <c r="K542" s="834" t="str">
        <f>VLOOKUP(B542,[1]TQT_MASTER!B:O,8,0)</f>
        <v>TQT - Chief Corporate Services Office</v>
      </c>
      <c r="L542" s="834" t="str">
        <f>VLOOKUP(B542,[1]TQT_MASTER!B:O,9,0)</f>
        <v>Human Resources - HRD</v>
      </c>
      <c r="M542" s="834" t="str">
        <f>VLOOKUP(B542,[1]TQT_MASTER!B:O,10,0)</f>
        <v>TRANSCO - Talent Acquisition - HRD</v>
      </c>
      <c r="N542" s="835">
        <f>VLOOKUP(B542,[1]TQT_MASTER!B:O,11,0)</f>
        <v>32450</v>
      </c>
      <c r="O542" s="833">
        <f>VLOOKUP(B542,[1]TQT_MASTER!B:O,14,0)</f>
        <v>46331</v>
      </c>
      <c r="P542" s="834" t="s">
        <v>611</v>
      </c>
      <c r="Q542" s="834" t="s">
        <v>846</v>
      </c>
      <c r="R542" s="834" t="s">
        <v>612</v>
      </c>
      <c r="S542" s="834" t="s">
        <v>616</v>
      </c>
      <c r="T542" s="830" t="s">
        <v>304</v>
      </c>
      <c r="U542" s="834" t="s">
        <v>333</v>
      </c>
      <c r="V542" s="836">
        <v>45236</v>
      </c>
      <c r="W542" s="846">
        <v>45236</v>
      </c>
      <c r="X542" s="836">
        <v>46265</v>
      </c>
      <c r="Y542" s="837">
        <v>2.8219178082191783</v>
      </c>
      <c r="Z542" s="838">
        <f t="shared" ca="1" si="24"/>
        <v>37</v>
      </c>
      <c r="AA542" s="830" t="s">
        <v>293</v>
      </c>
      <c r="AB542" s="897">
        <v>15038.099999999999</v>
      </c>
      <c r="AC542" s="841">
        <v>46569</v>
      </c>
      <c r="AD542" s="842" t="s">
        <v>777</v>
      </c>
      <c r="AE542" s="843" t="str">
        <f ca="1">IF(OR(Z542="",NOT(ISNUMBER(Z542))),"",LOOKUP(Z542,{0,16,21,26,31,36,41,46,51,56,60,66},{"[0-15]","[16-20]","[21-25]","[26-30]","[31-35]","[36-40]","[41-45]","[46-50]","[51-55]","[56-59]","[60-65]","[66-99]"}))</f>
        <v>[36-40]</v>
      </c>
      <c r="AF542" s="839" t="str">
        <f t="shared" si="25"/>
        <v>2-3 years</v>
      </c>
      <c r="AG542" s="839" t="str">
        <f t="shared" ca="1" si="26"/>
        <v>Within 60 Days</v>
      </c>
    </row>
    <row r="543" spans="1:33" ht="16.5" thickTop="1" thickBot="1" x14ac:dyDescent="0.3">
      <c r="A543" s="830">
        <v>19</v>
      </c>
      <c r="B543" s="830" t="s">
        <v>534</v>
      </c>
      <c r="C543" s="830" t="s">
        <v>365</v>
      </c>
      <c r="D543" s="832"/>
      <c r="E543" s="887">
        <f>VLOOKUP(B543,[1]TQT_MASTER!B:O,13,0)</f>
        <v>45411</v>
      </c>
      <c r="F543" s="834" t="str">
        <f>VLOOKUP(B543,[1]TQT_MASTER!B:O,4,0)</f>
        <v>Lead, Projects</v>
      </c>
      <c r="G543" s="834" t="str">
        <f>VLOOKUP(B543,[1]TQT_MASTER!B:O,3,0)</f>
        <v>Lead</v>
      </c>
      <c r="H543" s="834">
        <f>VLOOKUP(B543,[1]TQT_MASTER!B:O,6,0)</f>
        <v>11743</v>
      </c>
      <c r="I543" s="834" t="str">
        <f>VLOOKUP(B543,[1]TQT_MASTER!B:O,5,0)</f>
        <v>MARYAM ABDULLAH EBRAHIM ALGAZ ALALI</v>
      </c>
      <c r="J543" s="834" t="str">
        <f>VLOOKUP(B543,[1]TQT_MASTER!B:O,7,0)</f>
        <v>TQT - Asset Management</v>
      </c>
      <c r="K543" s="834" t="str">
        <f>VLOOKUP(B543,[1]TQT_MASTER!B:O,8,0)</f>
        <v>TQT - Chief Operating Office</v>
      </c>
      <c r="L543" s="834" t="str">
        <f>VLOOKUP(B543,[1]TQT_MASTER!B:O,9,0)</f>
        <v>Asset Management - COO</v>
      </c>
      <c r="M543" s="834" t="str">
        <f>VLOOKUP(B543,[1]TQT_MASTER!B:O,10,0)</f>
        <v>TRANSCO - Asset Management Services - COO</v>
      </c>
      <c r="N543" s="835">
        <f>VLOOKUP(B543,[1]TQT_MASTER!B:O,11,0)</f>
        <v>24421</v>
      </c>
      <c r="O543" s="833">
        <f>VLOOKUP(B543,[1]TQT_MASTER!B:O,14,0)</f>
        <v>46323</v>
      </c>
      <c r="P543" s="834" t="s">
        <v>611</v>
      </c>
      <c r="Q543" s="834" t="s">
        <v>846</v>
      </c>
      <c r="R543" s="834" t="s">
        <v>612</v>
      </c>
      <c r="S543" s="834"/>
      <c r="T543" s="830" t="s">
        <v>304</v>
      </c>
      <c r="U543" s="834" t="s">
        <v>368</v>
      </c>
      <c r="V543" s="836">
        <v>45411</v>
      </c>
      <c r="W543" s="846">
        <v>45411</v>
      </c>
      <c r="X543" s="836">
        <v>46265</v>
      </c>
      <c r="Y543" s="837">
        <v>2.3424657534246576</v>
      </c>
      <c r="Z543" s="838">
        <f t="shared" ca="1" si="24"/>
        <v>59</v>
      </c>
      <c r="AA543" s="830" t="s">
        <v>293</v>
      </c>
      <c r="AB543" s="897">
        <v>41183.1</v>
      </c>
      <c r="AC543" s="841">
        <v>46569</v>
      </c>
      <c r="AD543" s="842" t="s">
        <v>777</v>
      </c>
      <c r="AE543" s="843" t="str">
        <f ca="1">IF(OR(Z543="",NOT(ISNUMBER(Z543))),"",LOOKUP(Z543,{0,16,21,26,31,36,41,46,51,56,60,66},{"[0-15]","[16-20]","[21-25]","[26-30]","[31-35]","[36-40]","[41-45]","[46-50]","[51-55]","[56-59]","[60-65]","[66-99]"}))</f>
        <v>[56-59]</v>
      </c>
      <c r="AF543" s="839" t="str">
        <f t="shared" si="25"/>
        <v>2-3 years</v>
      </c>
      <c r="AG543" s="839" t="str">
        <f t="shared" ca="1" si="26"/>
        <v>Within 60 Days</v>
      </c>
    </row>
    <row r="544" spans="1:33" ht="16.5" thickTop="1" thickBot="1" x14ac:dyDescent="0.3">
      <c r="A544" s="830">
        <v>20</v>
      </c>
      <c r="B544" s="830" t="s">
        <v>535</v>
      </c>
      <c r="C544" s="830" t="s">
        <v>369</v>
      </c>
      <c r="D544" s="832"/>
      <c r="E544" s="887">
        <f>VLOOKUP(B544,[1]TQT_MASTER!B:O,13,0)</f>
        <v>45446</v>
      </c>
      <c r="F544" s="834" t="str">
        <f>VLOOKUP(B544,[1]TQT_MASTER!B:O,4,0)</f>
        <v>Business Partner, Talent Acquisition</v>
      </c>
      <c r="G544" s="834" t="str">
        <f>VLOOKUP(B544,[1]TQT_MASTER!B:O,3,0)</f>
        <v>Business Partner</v>
      </c>
      <c r="H544" s="834">
        <f>VLOOKUP(B544,[1]TQT_MASTER!B:O,6,0)</f>
        <v>15131</v>
      </c>
      <c r="I544" s="834" t="str">
        <f>VLOOKUP(B544,[1]TQT_MASTER!B:O,5,0)</f>
        <v>Abdulrahman Mohammed R AlMane</v>
      </c>
      <c r="J544" s="834" t="str">
        <f>VLOOKUP(B544,[1]TQT_MASTER!B:O,7,0)</f>
        <v>TQT - HR Operations</v>
      </c>
      <c r="K544" s="834" t="str">
        <f>VLOOKUP(B544,[1]TQT_MASTER!B:O,8,0)</f>
        <v>TQT - Chief Corporate Services Office</v>
      </c>
      <c r="L544" s="834" t="str">
        <f>VLOOKUP(B544,[1]TQT_MASTER!B:O,9,0)</f>
        <v>Human Resources - HRD</v>
      </c>
      <c r="M544" s="834" t="str">
        <f>VLOOKUP(B544,[1]TQT_MASTER!B:O,10,0)</f>
        <v>TRANSCO - Talent Acquisition - HRD</v>
      </c>
      <c r="N544" s="835">
        <f>VLOOKUP(B544,[1]TQT_MASTER!B:O,11,0)</f>
        <v>32081</v>
      </c>
      <c r="O544" s="833">
        <f>VLOOKUP(B544,[1]TQT_MASTER!B:O,14,0)</f>
        <v>46549</v>
      </c>
      <c r="P544" s="834" t="s">
        <v>611</v>
      </c>
      <c r="Q544" s="834" t="s">
        <v>846</v>
      </c>
      <c r="R544" s="834"/>
      <c r="S544" s="834" t="s">
        <v>621</v>
      </c>
      <c r="T544" s="830" t="s">
        <v>304</v>
      </c>
      <c r="U544" s="834" t="s">
        <v>333</v>
      </c>
      <c r="V544" s="836">
        <v>45454</v>
      </c>
      <c r="W544" s="846">
        <v>45454</v>
      </c>
      <c r="X544" s="836">
        <v>46265</v>
      </c>
      <c r="Y544" s="837">
        <v>2.2246575342465755</v>
      </c>
      <c r="Z544" s="838">
        <f t="shared" ca="1" si="24"/>
        <v>38</v>
      </c>
      <c r="AA544" s="830" t="s">
        <v>293</v>
      </c>
      <c r="AB544" s="897">
        <v>21023.1</v>
      </c>
      <c r="AC544" s="841">
        <v>46569</v>
      </c>
      <c r="AD544" s="842" t="s">
        <v>777</v>
      </c>
      <c r="AE544" s="843" t="str">
        <f ca="1">IF(OR(Z544="",NOT(ISNUMBER(Z544))),"",LOOKUP(Z544,{0,16,21,26,31,36,41,46,51,56,60,66},{"[0-15]","[16-20]","[21-25]","[26-30]","[31-35]","[36-40]","[41-45]","[46-50]","[51-55]","[56-59]","[60-65]","[66-99]"}))</f>
        <v>[36-40]</v>
      </c>
      <c r="AF544" s="839" t="str">
        <f t="shared" si="25"/>
        <v>2-3 years</v>
      </c>
      <c r="AG544" s="839" t="str">
        <f t="shared" ca="1" si="26"/>
        <v>Over 90 Days</v>
      </c>
    </row>
    <row r="545" spans="1:33" ht="16.5" thickTop="1" thickBot="1" x14ac:dyDescent="0.3">
      <c r="A545" s="830">
        <v>21</v>
      </c>
      <c r="B545" s="830" t="s">
        <v>542</v>
      </c>
      <c r="C545" s="830" t="s">
        <v>372</v>
      </c>
      <c r="D545" s="832"/>
      <c r="E545" s="887">
        <f>VLOOKUP(B545,[1]TQT_MASTER!B:O,13,0)</f>
        <v>45600</v>
      </c>
      <c r="F545" s="834" t="str">
        <f>VLOOKUP(B545,[1]TQT_MASTER!B:O,4,0)</f>
        <v>Lead, Procurement</v>
      </c>
      <c r="G545" s="834" t="str">
        <f>VLOOKUP(B545,[1]TQT_MASTER!B:O,3,0)</f>
        <v>Lead</v>
      </c>
      <c r="H545" s="834">
        <f>VLOOKUP(B545,[1]TQT_MASTER!B:O,6,0)</f>
        <v>12623</v>
      </c>
      <c r="I545" s="834" t="str">
        <f>VLOOKUP(B545,[1]TQT_MASTER!B:O,5,0)</f>
        <v>Alia Al Kaabi</v>
      </c>
      <c r="J545" s="834" t="str">
        <f>VLOOKUP(B545,[1]TQT_MASTER!B:O,7,0)</f>
        <v>TQT - Supply Chain</v>
      </c>
      <c r="K545" s="834" t="str">
        <f>VLOOKUP(B545,[1]TQT_MASTER!B:O,8,0)</f>
        <v>TQT - Chief Financial Office</v>
      </c>
      <c r="L545" s="834" t="str">
        <f>VLOOKUP(B545,[1]TQT_MASTER!B:O,9,0)</f>
        <v>Supply Chain - PSS</v>
      </c>
      <c r="M545" s="834" t="e">
        <f>VLOOKUP(B545,[1]TQT_MASTER!B:O,10,0)</f>
        <v>#REF!</v>
      </c>
      <c r="N545" s="835">
        <f>VLOOKUP(B545,[1]TQT_MASTER!B:O,11,0)</f>
        <v>22302</v>
      </c>
      <c r="O545" s="833">
        <f>VLOOKUP(B545,[1]TQT_MASTER!B:O,14,0)</f>
        <v>46329</v>
      </c>
      <c r="P545" s="834" t="s">
        <v>620</v>
      </c>
      <c r="Q545" s="834" t="s">
        <v>846</v>
      </c>
      <c r="R545" s="834"/>
      <c r="S545" s="834"/>
      <c r="T545" s="830" t="s">
        <v>304</v>
      </c>
      <c r="U545" s="834" t="s">
        <v>333</v>
      </c>
      <c r="V545" s="836">
        <v>45600</v>
      </c>
      <c r="W545" s="846">
        <v>45600</v>
      </c>
      <c r="X545" s="836">
        <v>46265</v>
      </c>
      <c r="Y545" s="837">
        <v>1.8246575342465754</v>
      </c>
      <c r="Z545" s="838">
        <f t="shared" ca="1" si="24"/>
        <v>65</v>
      </c>
      <c r="AA545" s="830" t="s">
        <v>293</v>
      </c>
      <c r="AB545" s="897">
        <v>26693.1</v>
      </c>
      <c r="AC545" s="841">
        <v>46569</v>
      </c>
      <c r="AD545" s="842" t="s">
        <v>777</v>
      </c>
      <c r="AE545" s="843" t="str">
        <f ca="1">IF(OR(Z545="",NOT(ISNUMBER(Z545))),"",LOOKUP(Z545,{0,16,21,26,31,36,41,46,51,56,60,66},{"[0-15]","[16-20]","[21-25]","[26-30]","[31-35]","[36-40]","[41-45]","[46-50]","[51-55]","[56-59]","[60-65]","[66-99]"}))</f>
        <v>[60-65]</v>
      </c>
      <c r="AF545" s="839" t="str">
        <f t="shared" si="25"/>
        <v>1-2 years</v>
      </c>
      <c r="AG545" s="839" t="str">
        <f t="shared" ca="1" si="26"/>
        <v>Within 60 Days</v>
      </c>
    </row>
    <row r="546" spans="1:33" ht="16.5" thickTop="1" thickBot="1" x14ac:dyDescent="0.3">
      <c r="A546" s="830">
        <v>22</v>
      </c>
      <c r="B546" s="830">
        <v>200088</v>
      </c>
      <c r="C546" s="830" t="s">
        <v>378</v>
      </c>
      <c r="D546" s="832"/>
      <c r="E546" s="887">
        <f>VLOOKUP(B546,[1]TQT_MASTER!B:O,13,0)</f>
        <v>45677</v>
      </c>
      <c r="F546" s="834" t="str">
        <f>VLOOKUP(B546,[1]TQT_MASTER!B:O,4,0)</f>
        <v>Advisor, Water Asset</v>
      </c>
      <c r="G546" s="834" t="str">
        <f>VLOOKUP(B546,[1]TQT_MASTER!B:O,3,0)</f>
        <v>Advisor</v>
      </c>
      <c r="H546" s="834">
        <f>VLOOKUP(B546,[1]TQT_MASTER!B:O,6,0)</f>
        <v>12013</v>
      </c>
      <c r="I546" s="834" t="str">
        <f>VLOOKUP(B546,[1]TQT_MASTER!B:O,5,0)</f>
        <v>ABDULLA MOHAMMED AL NUAIMI</v>
      </c>
      <c r="J546" s="834" t="str">
        <f>VLOOKUP(B546,[1]TQT_MASTER!B:O,7,0)</f>
        <v>TQT - Asset Management</v>
      </c>
      <c r="K546" s="834" t="str">
        <f>VLOOKUP(B546,[1]TQT_MASTER!B:O,8,0)</f>
        <v>TQT - Chief Operating Office</v>
      </c>
      <c r="L546" s="834" t="str">
        <f>VLOOKUP(B546,[1]TQT_MASTER!B:O,9,0)</f>
        <v>Asset Management - COO</v>
      </c>
      <c r="M546" s="834" t="str">
        <f>VLOOKUP(B546,[1]TQT_MASTER!B:O,10,0)</f>
        <v>TRANSCO - Water Assets</v>
      </c>
      <c r="N546" s="835">
        <f>VLOOKUP(B546,[1]TQT_MASTER!B:O,11,0)</f>
        <v>22282</v>
      </c>
      <c r="O546" s="833">
        <f>VLOOKUP(B546,[1]TQT_MASTER!B:O,14,0)</f>
        <v>46405</v>
      </c>
      <c r="P546" s="834" t="s">
        <v>611</v>
      </c>
      <c r="Q546" s="834" t="s">
        <v>846</v>
      </c>
      <c r="R546" s="834" t="s">
        <v>612</v>
      </c>
      <c r="S546" s="834" t="s">
        <v>616</v>
      </c>
      <c r="T546" s="830" t="s">
        <v>304</v>
      </c>
      <c r="U546" s="834" t="s">
        <v>309</v>
      </c>
      <c r="V546" s="836">
        <v>45677</v>
      </c>
      <c r="W546" s="846">
        <v>45677</v>
      </c>
      <c r="X546" s="836">
        <v>46265</v>
      </c>
      <c r="Y546" s="837">
        <v>1.6136986301369862</v>
      </c>
      <c r="Z546" s="838">
        <f t="shared" ca="1" si="24"/>
        <v>65</v>
      </c>
      <c r="AA546" s="830" t="s">
        <v>293</v>
      </c>
      <c r="AB546" s="897">
        <v>31733.1</v>
      </c>
      <c r="AC546" s="841">
        <v>46569</v>
      </c>
      <c r="AD546" s="842" t="s">
        <v>777</v>
      </c>
      <c r="AE546" s="843" t="str">
        <f ca="1">IF(OR(Z546="",NOT(ISNUMBER(Z546))),"",LOOKUP(Z546,{0,16,21,26,31,36,41,46,51,56,60,66},{"[0-15]","[16-20]","[21-25]","[26-30]","[31-35]","[36-40]","[41-45]","[46-50]","[51-55]","[56-59]","[60-65]","[66-99]"}))</f>
        <v>[60-65]</v>
      </c>
      <c r="AF546" s="839" t="str">
        <f t="shared" si="25"/>
        <v>1-2 years</v>
      </c>
      <c r="AG546" s="839" t="str">
        <f t="shared" ca="1" si="26"/>
        <v>Over 90 Days</v>
      </c>
    </row>
    <row r="547" spans="1:33" ht="16.5" thickTop="1" thickBot="1" x14ac:dyDescent="0.3">
      <c r="A547" s="830">
        <v>23</v>
      </c>
      <c r="B547" s="830">
        <v>200795</v>
      </c>
      <c r="C547" s="830" t="s">
        <v>382</v>
      </c>
      <c r="D547" s="832"/>
      <c r="E547" s="887">
        <f>VLOOKUP(B547,[1]TQT_MASTER!B:O,13,0)</f>
        <v>45831</v>
      </c>
      <c r="F547" s="834" t="str">
        <f>VLOOKUP(B547,[1]TQT_MASTER!B:O,4,0)</f>
        <v>Fusion EPM Support, Sr. Associate</v>
      </c>
      <c r="G547" s="834" t="str">
        <f>VLOOKUP(B547,[1]TQT_MASTER!B:O,3,0)</f>
        <v>Senior Associate</v>
      </c>
      <c r="H547" s="834">
        <f>VLOOKUP(B547,[1]TQT_MASTER!B:O,6,0)</f>
        <v>12775</v>
      </c>
      <c r="I547" s="834" t="str">
        <f>VLOOKUP(B547,[1]TQT_MASTER!B:O,5,0)</f>
        <v>Barend Pieter Van Der Walt</v>
      </c>
      <c r="J547" s="834" t="str">
        <f>VLOOKUP(B547,[1]TQT_MASTER!B:O,7,0)</f>
        <v>TQT - Business Planning</v>
      </c>
      <c r="K547" s="834" t="str">
        <f>VLOOKUP(B547,[1]TQT_MASTER!B:O,8,0)</f>
        <v>TQT - Chief Financial Office</v>
      </c>
      <c r="L547" s="834" t="str">
        <f>VLOOKUP(B547,[1]TQT_MASTER!B:O,9,0)</f>
        <v>Finance - FIN</v>
      </c>
      <c r="M547" s="834" t="str">
        <f>VLOOKUP(B547,[1]TQT_MASTER!B:O,10,0)</f>
        <v>TRANSCO - Business Planning - FIN</v>
      </c>
      <c r="N547" s="835">
        <f>VLOOKUP(B547,[1]TQT_MASTER!B:O,11,0)</f>
        <v>31222</v>
      </c>
      <c r="O547" s="833">
        <f>VLOOKUP(B547,[1]TQT_MASTER!B:O,14,0)</f>
        <v>46555</v>
      </c>
      <c r="P547" s="834" t="s">
        <v>611</v>
      </c>
      <c r="Q547" s="834" t="s">
        <v>846</v>
      </c>
      <c r="R547" s="834"/>
      <c r="S547" s="834"/>
      <c r="T547" s="830" t="s">
        <v>304</v>
      </c>
      <c r="U547" s="834" t="s">
        <v>333</v>
      </c>
      <c r="V547" s="836">
        <v>45831</v>
      </c>
      <c r="W547" s="846">
        <v>45831</v>
      </c>
      <c r="X547" s="836">
        <v>46265</v>
      </c>
      <c r="Y547" s="837">
        <v>1.1917808219178083</v>
      </c>
      <c r="Z547" s="838">
        <f t="shared" ca="1" si="24"/>
        <v>41</v>
      </c>
      <c r="AA547" s="830" t="s">
        <v>293</v>
      </c>
      <c r="AB547" s="897">
        <v>19133.099999999999</v>
      </c>
      <c r="AC547" s="841">
        <v>46569</v>
      </c>
      <c r="AD547" s="842" t="s">
        <v>777</v>
      </c>
      <c r="AE547" s="843" t="str">
        <f ca="1">IF(OR(Z547="",NOT(ISNUMBER(Z547))),"",LOOKUP(Z547,{0,16,21,26,31,36,41,46,51,56,60,66},{"[0-15]","[16-20]","[21-25]","[26-30]","[31-35]","[36-40]","[41-45]","[46-50]","[51-55]","[56-59]","[60-65]","[66-99]"}))</f>
        <v>[41-45]</v>
      </c>
      <c r="AF547" s="839" t="str">
        <f t="shared" si="25"/>
        <v>1-2 years</v>
      </c>
      <c r="AG547" s="839" t="str">
        <f t="shared" ca="1" si="26"/>
        <v>Over 90 Days</v>
      </c>
    </row>
    <row r="548" spans="1:33" ht="16.5" thickTop="1" thickBot="1" x14ac:dyDescent="0.3">
      <c r="A548" s="830">
        <v>24</v>
      </c>
      <c r="B548" s="847">
        <v>201184</v>
      </c>
      <c r="C548" s="839">
        <v>14221</v>
      </c>
      <c r="D548" s="832"/>
      <c r="E548" s="887">
        <f>VLOOKUP(B548,[1]TQT_MASTER!B:O,13,0)</f>
        <v>45887</v>
      </c>
      <c r="F548" s="834" t="str">
        <f>VLOOKUP(B548,[1]TQT_MASTER!B:O,4,0)</f>
        <v>Associate, People Development</v>
      </c>
      <c r="G548" s="834" t="str">
        <f>VLOOKUP(B548,[1]TQT_MASTER!B:O,3,0)</f>
        <v>Associate</v>
      </c>
      <c r="H548" s="834">
        <f>VLOOKUP(B548,[1]TQT_MASTER!B:O,6,0)</f>
        <v>15162</v>
      </c>
      <c r="I548" s="834" t="str">
        <f>VLOOKUP(B548,[1]TQT_MASTER!B:O,5,0)</f>
        <v>Wadima Mohammed Hamad AlMazrouei</v>
      </c>
      <c r="J548" s="834" t="str">
        <f>VLOOKUP(B548,[1]TQT_MASTER!B:O,7,0)</f>
        <v>TQT - People Management &amp; Performance</v>
      </c>
      <c r="K548" s="834" t="str">
        <f>VLOOKUP(B548,[1]TQT_MASTER!B:O,8,0)</f>
        <v>TQT - Chief Corporate Services Office</v>
      </c>
      <c r="L548" s="834" t="str">
        <f>VLOOKUP(B548,[1]TQT_MASTER!B:O,9,0)</f>
        <v>Human Resources - HRD</v>
      </c>
      <c r="M548" s="834" t="str">
        <f>VLOOKUP(B548,[1]TQT_MASTER!B:O,10,0)</f>
        <v>TRANSCO - Human Resources - HRD</v>
      </c>
      <c r="N548" s="835">
        <f>VLOOKUP(B548,[1]TQT_MASTER!B:O,11,0)</f>
        <v>32306</v>
      </c>
      <c r="O548" s="833">
        <f>VLOOKUP(B548,[1]TQT_MASTER!B:O,14,0)</f>
        <v>46251</v>
      </c>
      <c r="P548" s="834" t="s">
        <v>620</v>
      </c>
      <c r="Q548" s="834" t="s">
        <v>846</v>
      </c>
      <c r="R548" s="834"/>
      <c r="S548" s="834"/>
      <c r="T548" s="830" t="s">
        <v>304</v>
      </c>
      <c r="U548" s="830" t="s">
        <v>333</v>
      </c>
      <c r="V548" s="836">
        <v>45887</v>
      </c>
      <c r="W548" s="846">
        <v>45887</v>
      </c>
      <c r="X548" s="836">
        <v>46265</v>
      </c>
      <c r="Y548" s="837">
        <v>1.0383561643835617</v>
      </c>
      <c r="Z548" s="838">
        <f t="shared" ca="1" si="24"/>
        <v>38</v>
      </c>
      <c r="AA548" s="830" t="s">
        <v>293</v>
      </c>
      <c r="AB548" s="897">
        <v>14033.1</v>
      </c>
      <c r="AC548" s="841">
        <v>46569</v>
      </c>
      <c r="AD548" s="842" t="s">
        <v>777</v>
      </c>
      <c r="AE548" s="843" t="str">
        <f ca="1">IF(OR(Z548="",NOT(ISNUMBER(Z548))),"",LOOKUP(Z548,{0,16,21,26,31,36,41,46,51,56,60,66},{"[0-15]","[16-20]","[21-25]","[26-30]","[31-35]","[36-40]","[41-45]","[46-50]","[51-55]","[56-59]","[60-65]","[66-99]"}))</f>
        <v>[36-40]</v>
      </c>
      <c r="AF548" s="839" t="str">
        <f t="shared" si="25"/>
        <v>1-2 years</v>
      </c>
      <c r="AG548" s="839" t="str">
        <f t="shared" ca="1" si="26"/>
        <v>Expired</v>
      </c>
    </row>
    <row r="549" spans="1:33" ht="16.5" thickTop="1" thickBot="1" x14ac:dyDescent="0.3">
      <c r="A549" s="830">
        <v>25</v>
      </c>
      <c r="B549" s="847">
        <v>201086</v>
      </c>
      <c r="C549" s="839">
        <v>13919</v>
      </c>
      <c r="D549" s="832"/>
      <c r="E549" s="887">
        <f>VLOOKUP(B549,[1]TQT_MASTER!B:O,13,0)</f>
        <v>45873</v>
      </c>
      <c r="F549" s="834" t="str">
        <f>VLOOKUP(B549,[1]TQT_MASTER!B:O,4,0)</f>
        <v>Senior Engineer, Network Model Management</v>
      </c>
      <c r="G549" s="834" t="str">
        <f>VLOOKUP(B549,[1]TQT_MASTER!B:O,3,0)</f>
        <v>Senior Engineer</v>
      </c>
      <c r="H549" s="834">
        <f>VLOOKUP(B549,[1]TQT_MASTER!B:O,6,0)</f>
        <v>11743</v>
      </c>
      <c r="I549" s="834" t="str">
        <f>VLOOKUP(B549,[1]TQT_MASTER!B:O,5,0)</f>
        <v>Maryam Abullah Ebrahim Algaz Alali</v>
      </c>
      <c r="J549" s="834" t="str">
        <f>VLOOKUP(B549,[1]TQT_MASTER!B:O,7,0)</f>
        <v>TQT - Asset Management</v>
      </c>
      <c r="K549" s="834" t="str">
        <f>VLOOKUP(B549,[1]TQT_MASTER!B:O,8,0)</f>
        <v>TQT - Chief Operating Office</v>
      </c>
      <c r="L549" s="834" t="str">
        <f>VLOOKUP(B549,[1]TQT_MASTER!B:O,9,0)</f>
        <v>Asset Management - COO</v>
      </c>
      <c r="M549" s="834" t="str">
        <f>VLOOKUP(B549,[1]TQT_MASTER!B:O,10,0)</f>
        <v>TQT - Operations Technology Strategy</v>
      </c>
      <c r="N549" s="835">
        <f>VLOOKUP(B549,[1]TQT_MASTER!B:O,11,0)</f>
        <v>33856</v>
      </c>
      <c r="O549" s="833">
        <f>VLOOKUP(B549,[1]TQT_MASTER!B:O,14,0)</f>
        <v>46237</v>
      </c>
      <c r="P549" s="834" t="s">
        <v>620</v>
      </c>
      <c r="Q549" s="834" t="s">
        <v>846</v>
      </c>
      <c r="R549" s="834"/>
      <c r="S549" s="834"/>
      <c r="T549" s="830" t="s">
        <v>389</v>
      </c>
      <c r="U549" s="834" t="s">
        <v>333</v>
      </c>
      <c r="V549" s="836">
        <v>45873</v>
      </c>
      <c r="W549" s="846">
        <v>45873</v>
      </c>
      <c r="X549" s="836">
        <v>46265</v>
      </c>
      <c r="Y549" s="837">
        <v>1.0767123287671232</v>
      </c>
      <c r="Z549" s="838">
        <f t="shared" ca="1" si="24"/>
        <v>34</v>
      </c>
      <c r="AA549" s="830" t="s">
        <v>293</v>
      </c>
      <c r="AB549" s="897">
        <v>19133.099999999999</v>
      </c>
      <c r="AC549" s="841">
        <v>46569</v>
      </c>
      <c r="AD549" s="842" t="s">
        <v>777</v>
      </c>
      <c r="AE549" s="843" t="str">
        <f ca="1">IF(OR(Z549="",NOT(ISNUMBER(Z549))),"",LOOKUP(Z549,{0,16,21,26,31,36,41,46,51,56,60,66},{"[0-15]","[16-20]","[21-25]","[26-30]","[31-35]","[36-40]","[41-45]","[46-50]","[51-55]","[56-59]","[60-65]","[66-99]"}))</f>
        <v>[31-35]</v>
      </c>
      <c r="AF549" s="839" t="str">
        <f t="shared" si="25"/>
        <v>1-2 years</v>
      </c>
      <c r="AG549" s="839" t="str">
        <f t="shared" ca="1" si="26"/>
        <v>Expired</v>
      </c>
    </row>
    <row r="550" spans="1:33" ht="16.5" thickTop="1" thickBot="1" x14ac:dyDescent="0.3">
      <c r="A550" s="830">
        <v>26</v>
      </c>
      <c r="B550" s="830">
        <v>201085</v>
      </c>
      <c r="C550" s="830">
        <v>201085</v>
      </c>
      <c r="D550" s="832"/>
      <c r="E550" s="887">
        <f>VLOOKUP(B550,[1]TQT_MASTER!B:O,13,0)</f>
        <v>45901</v>
      </c>
      <c r="F550" s="834" t="str">
        <f>VLOOKUP(B550,[1]TQT_MASTER!B:O,4,0)</f>
        <v>Engineer, Power Systems</v>
      </c>
      <c r="G550" s="834" t="str">
        <f>VLOOKUP(B550,[1]TQT_MASTER!B:O,3,0)</f>
        <v>Engineer</v>
      </c>
      <c r="H550" s="834">
        <f>VLOOKUP(B550,[1]TQT_MASTER!B:O,6,0)</f>
        <v>10903</v>
      </c>
      <c r="I550" s="834" t="str">
        <f>VLOOKUP(B550,[1]TQT_MASTER!B:O,5,0)</f>
        <v>Ahmed Attia Saber Ghazi</v>
      </c>
      <c r="J550" s="834" t="str">
        <f>VLOOKUP(B550,[1]TQT_MASTER!B:O,7,0)</f>
        <v>TQT - Asset Management</v>
      </c>
      <c r="K550" s="834" t="str">
        <f>VLOOKUP(B550,[1]TQT_MASTER!B:O,8,0)</f>
        <v>TQT - Chief Operating Office</v>
      </c>
      <c r="L550" s="834" t="str">
        <f>VLOOKUP(B550,[1]TQT_MASTER!B:O,9,0)</f>
        <v>Asset Management - COO</v>
      </c>
      <c r="M550" s="834" t="str">
        <f>VLOOKUP(B550,[1]TQT_MASTER!B:O,10,0)</f>
        <v>TQT - Power Planning</v>
      </c>
      <c r="N550" s="835">
        <f>VLOOKUP(B550,[1]TQT_MASTER!B:O,11,0)</f>
        <v>36486</v>
      </c>
      <c r="O550" s="833">
        <f>VLOOKUP(B550,[1]TQT_MASTER!B:O,14,0)</f>
        <v>46265</v>
      </c>
      <c r="P550" s="834" t="s">
        <v>620</v>
      </c>
      <c r="Q550" s="834" t="s">
        <v>846</v>
      </c>
      <c r="R550" s="834"/>
      <c r="S550" s="834"/>
      <c r="T550" s="830" t="s">
        <v>304</v>
      </c>
      <c r="U550" s="834" t="s">
        <v>333</v>
      </c>
      <c r="V550" s="836">
        <v>45901</v>
      </c>
      <c r="W550" s="846">
        <v>45901</v>
      </c>
      <c r="X550" s="836">
        <v>46265</v>
      </c>
      <c r="Y550" s="837">
        <v>1</v>
      </c>
      <c r="Z550" s="838">
        <f t="shared" ca="1" si="24"/>
        <v>26</v>
      </c>
      <c r="AA550" s="830" t="s">
        <v>293</v>
      </c>
      <c r="AB550" s="897">
        <v>10943.1</v>
      </c>
      <c r="AC550" s="841">
        <v>46569</v>
      </c>
      <c r="AD550" s="842" t="s">
        <v>777</v>
      </c>
      <c r="AE550" s="843" t="str">
        <f ca="1">IF(OR(Z550="",NOT(ISNUMBER(Z550))),"",LOOKUP(Z550,{0,16,21,26,31,36,41,46,51,56,60,66},{"[0-15]","[16-20]","[21-25]","[26-30]","[31-35]","[36-40]","[41-45]","[46-50]","[51-55]","[56-59]","[60-65]","[66-99]"}))</f>
        <v>[26-30]</v>
      </c>
      <c r="AF550" s="839" t="str">
        <f t="shared" si="25"/>
        <v>0-1 years</v>
      </c>
      <c r="AG550" s="839" t="str">
        <f t="shared" ca="1" si="26"/>
        <v>Expired</v>
      </c>
    </row>
    <row r="551" spans="1:33" ht="16.5" thickTop="1" thickBot="1" x14ac:dyDescent="0.3">
      <c r="A551" s="830">
        <v>27</v>
      </c>
      <c r="B551" s="830">
        <v>201773</v>
      </c>
      <c r="C551" s="847">
        <v>14158</v>
      </c>
      <c r="D551" s="832"/>
      <c r="E551" s="887">
        <f>VLOOKUP(B551,[1]TQT_MASTER!B:O,13,0)</f>
        <v>45978</v>
      </c>
      <c r="F551" s="834" t="str">
        <f>VLOOKUP(B551,[1]TQT_MASTER!B:O,4,0)</f>
        <v>Associate, OD &amp; Planning</v>
      </c>
      <c r="G551" s="834" t="str">
        <f>VLOOKUP(B551,[1]TQT_MASTER!B:O,3,0)</f>
        <v>Associate</v>
      </c>
      <c r="H551" s="834">
        <f>VLOOKUP(B551,[1]TQT_MASTER!B:O,6,0)</f>
        <v>12869</v>
      </c>
      <c r="I551" s="834" t="str">
        <f>VLOOKUP(B551,[1]TQT_MASTER!B:O,5,0)</f>
        <v>Shefa Obaid</v>
      </c>
      <c r="J551" s="834" t="str">
        <f>VLOOKUP(B551,[1]TQT_MASTER!B:O,7,0)</f>
        <v>TQT - People Management &amp; Performance</v>
      </c>
      <c r="K551" s="834" t="str">
        <f>VLOOKUP(B551,[1]TQT_MASTER!B:O,8,0)</f>
        <v>TQT - Chief Corporate Services Office</v>
      </c>
      <c r="L551" s="834" t="str">
        <f>VLOOKUP(B551,[1]TQT_MASTER!B:O,9,0)</f>
        <v>Human Resources - HRD</v>
      </c>
      <c r="M551" s="834" t="str">
        <f>VLOOKUP(B551,[1]TQT_MASTER!B:O,10,0)</f>
        <v>TRANSCO - Human Resources - HRD</v>
      </c>
      <c r="N551" s="835">
        <f>VLOOKUP(B551,[1]TQT_MASTER!B:O,11,0)</f>
        <v>29381</v>
      </c>
      <c r="O551" s="833">
        <f>VLOOKUP(B551,[1]TQT_MASTER!B:O,14,0)</f>
        <v>46342</v>
      </c>
      <c r="P551" s="834" t="s">
        <v>611</v>
      </c>
      <c r="Q551" s="834" t="s">
        <v>846</v>
      </c>
      <c r="R551" s="834"/>
      <c r="S551" s="834" t="s">
        <v>616</v>
      </c>
      <c r="T551" s="830" t="s">
        <v>304</v>
      </c>
      <c r="U551" s="834" t="s">
        <v>333</v>
      </c>
      <c r="V551" s="836">
        <v>45978</v>
      </c>
      <c r="W551" s="846">
        <v>45978</v>
      </c>
      <c r="X551" s="836">
        <v>46265</v>
      </c>
      <c r="Y551" s="837">
        <v>0.78904109589041094</v>
      </c>
      <c r="Z551" s="838">
        <f t="shared" ca="1" si="24"/>
        <v>46</v>
      </c>
      <c r="AA551" s="830" t="s">
        <v>293</v>
      </c>
      <c r="AB551" s="897">
        <v>16613.099999999999</v>
      </c>
      <c r="AC551" s="841">
        <v>46569</v>
      </c>
      <c r="AD551" s="842" t="s">
        <v>777</v>
      </c>
      <c r="AE551" s="843" t="str">
        <f ca="1">IF(OR(Z551="",NOT(ISNUMBER(Z551))),"",LOOKUP(Z551,{0,16,21,26,31,36,41,46,51,56,60,66},{"[0-15]","[16-20]","[21-25]","[26-30]","[31-35]","[36-40]","[41-45]","[46-50]","[51-55]","[56-59]","[60-65]","[66-99]"}))</f>
        <v>[46-50]</v>
      </c>
      <c r="AF551" s="839" t="str">
        <f t="shared" si="25"/>
        <v>0-1 years</v>
      </c>
      <c r="AG551" s="839" t="str">
        <f t="shared" ca="1" si="26"/>
        <v>Within 90 Days</v>
      </c>
    </row>
    <row r="552" spans="1:33" ht="16.5" thickTop="1" thickBot="1" x14ac:dyDescent="0.3">
      <c r="A552" s="830">
        <v>28</v>
      </c>
      <c r="B552" s="830">
        <v>202033</v>
      </c>
      <c r="C552" s="847">
        <v>14145</v>
      </c>
      <c r="D552" s="832"/>
      <c r="E552" s="887">
        <f>VLOOKUP(B552,[1]TQT_MASTER!B:O,13,0)</f>
        <v>46006</v>
      </c>
      <c r="F552" s="834" t="str">
        <f>VLOOKUP(B552,[1]TQT_MASTER!B:O,4,0)</f>
        <v>Senior Engineer, Network Model Management</v>
      </c>
      <c r="G552" s="834" t="str">
        <f>VLOOKUP(B552,[1]TQT_MASTER!B:O,3,0)</f>
        <v>Senior Engineer</v>
      </c>
      <c r="H552" s="834">
        <f>VLOOKUP(B552,[1]TQT_MASTER!B:O,6,0)</f>
        <v>12404</v>
      </c>
      <c r="I552" s="834" t="str">
        <f>VLOOKUP(B552,[1]TQT_MASTER!B:O,5,0)</f>
        <v>Jayaprakash Ponraj</v>
      </c>
      <c r="J552" s="834" t="str">
        <f>VLOOKUP(B552,[1]TQT_MASTER!B:O,7,0)</f>
        <v>TQT - Asset Management</v>
      </c>
      <c r="K552" s="834" t="str">
        <f>VLOOKUP(B552,[1]TQT_MASTER!B:O,8,0)</f>
        <v>TQT - Chief Operating Office</v>
      </c>
      <c r="L552" s="834" t="str">
        <f>VLOOKUP(B552,[1]TQT_MASTER!B:O,9,0)</f>
        <v>TQT - Asset Management</v>
      </c>
      <c r="M552" s="834" t="str">
        <f>VLOOKUP(B552,[1]TQT_MASTER!B:O,10,0)</f>
        <v>TQT - Chief Operating Office</v>
      </c>
      <c r="N552" s="835">
        <f>VLOOKUP(B552,[1]TQT_MASTER!B:O,11,0)</f>
        <v>31049</v>
      </c>
      <c r="O552" s="833">
        <f>VLOOKUP(B552,[1]TQT_MASTER!B:O,14,0)</f>
        <v>46370</v>
      </c>
      <c r="P552" s="834" t="s">
        <v>620</v>
      </c>
      <c r="Q552" s="834" t="s">
        <v>846</v>
      </c>
      <c r="R552" s="834"/>
      <c r="S552" s="834"/>
      <c r="T552" s="830" t="s">
        <v>304</v>
      </c>
      <c r="U552" s="834" t="s">
        <v>333</v>
      </c>
      <c r="V552" s="836">
        <v>46006</v>
      </c>
      <c r="W552" s="846">
        <v>46006</v>
      </c>
      <c r="X552" s="836">
        <v>46265</v>
      </c>
      <c r="Y552" s="837">
        <v>0.71232876712328763</v>
      </c>
      <c r="Z552" s="838">
        <f t="shared" ca="1" si="24"/>
        <v>41</v>
      </c>
      <c r="AA552" s="830" t="s">
        <v>293</v>
      </c>
      <c r="AB552" s="897">
        <v>19133.099999999999</v>
      </c>
      <c r="AC552" s="841">
        <v>46569</v>
      </c>
      <c r="AD552" s="842" t="s">
        <v>777</v>
      </c>
      <c r="AE552" s="843" t="str">
        <f ca="1">IF(OR(Z552="",NOT(ISNUMBER(Z552))),"",LOOKUP(Z552,{0,16,21,26,31,36,41,46,51,56,60,66},{"[0-15]","[16-20]","[21-25]","[26-30]","[31-35]","[36-40]","[41-45]","[46-50]","[51-55]","[56-59]","[60-65]","[66-99]"}))</f>
        <v>[41-45]</v>
      </c>
      <c r="AF552" s="839" t="str">
        <f t="shared" si="25"/>
        <v>0-1 years</v>
      </c>
      <c r="AG552" s="839" t="str">
        <f t="shared" ca="1" si="26"/>
        <v>Within 90 Days</v>
      </c>
    </row>
    <row r="553" spans="1:33" ht="16.5" thickTop="1" thickBot="1" x14ac:dyDescent="0.3">
      <c r="A553" s="830">
        <v>29</v>
      </c>
      <c r="B553" s="830">
        <v>202034</v>
      </c>
      <c r="C553" s="847">
        <v>14174</v>
      </c>
      <c r="D553" s="832"/>
      <c r="E553" s="887">
        <f>VLOOKUP(B553,[1]TQT_MASTER!B:O,13,0)</f>
        <v>46006</v>
      </c>
      <c r="F553" s="834" t="str">
        <f>VLOOKUP(B553,[1]TQT_MASTER!B:O,4,0)</f>
        <v>Associate, Accounts Payable Accounting</v>
      </c>
      <c r="G553" s="834" t="str">
        <f>VLOOKUP(B553,[1]TQT_MASTER!B:O,3,0)</f>
        <v>Associate</v>
      </c>
      <c r="H553" s="834">
        <f>VLOOKUP(B553,[1]TQT_MASTER!B:O,6,0)</f>
        <v>12667</v>
      </c>
      <c r="I553" s="834" t="str">
        <f>VLOOKUP(B553,[1]TQT_MASTER!B:O,5,0)</f>
        <v>Eid ABDULLAH Sidiqi Alhammadi</v>
      </c>
      <c r="J553" s="834" t="str">
        <f>VLOOKUP(B553,[1]TQT_MASTER!B:O,7,0)</f>
        <v>TQT - Financial Operations &amp; Internal Controls</v>
      </c>
      <c r="K553" s="834" t="str">
        <f>VLOOKUP(B553,[1]TQT_MASTER!B:O,8,0)</f>
        <v>TQT - Chief Financial Office</v>
      </c>
      <c r="L553" s="834" t="str">
        <f>VLOOKUP(B553,[1]TQT_MASTER!B:O,9,0)</f>
        <v>Finance - FIN</v>
      </c>
      <c r="M553" s="834" t="str">
        <f>VLOOKUP(B553,[1]TQT_MASTER!B:O,10,0)</f>
        <v>TRANSCO - Financial Operations - FIN</v>
      </c>
      <c r="N553" s="835">
        <f>VLOOKUP(B553,[1]TQT_MASTER!B:O,11,0)</f>
        <v>35364</v>
      </c>
      <c r="O553" s="833">
        <f>VLOOKUP(B553,[1]TQT_MASTER!B:O,14,0)</f>
        <v>46370</v>
      </c>
      <c r="P553" s="834" t="s">
        <v>620</v>
      </c>
      <c r="Q553" s="834" t="s">
        <v>846</v>
      </c>
      <c r="R553" s="834"/>
      <c r="S553" s="834"/>
      <c r="T553" s="830" t="s">
        <v>304</v>
      </c>
      <c r="U553" s="834" t="s">
        <v>356</v>
      </c>
      <c r="V553" s="836">
        <v>46006</v>
      </c>
      <c r="W553" s="846">
        <v>46006</v>
      </c>
      <c r="X553" s="836">
        <v>46265</v>
      </c>
      <c r="Y553" s="837">
        <v>0.71232876712328763</v>
      </c>
      <c r="Z553" s="838">
        <f t="shared" ca="1" si="24"/>
        <v>29</v>
      </c>
      <c r="AA553" s="830" t="s">
        <v>293</v>
      </c>
      <c r="AB553" s="897">
        <v>12833.1</v>
      </c>
      <c r="AC553" s="841">
        <v>46569</v>
      </c>
      <c r="AD553" s="842" t="s">
        <v>777</v>
      </c>
      <c r="AE553" s="843" t="str">
        <f ca="1">IF(OR(Z553="",NOT(ISNUMBER(Z553))),"",LOOKUP(Z553,{0,16,21,26,31,36,41,46,51,56,60,66},{"[0-15]","[16-20]","[21-25]","[26-30]","[31-35]","[36-40]","[41-45]","[46-50]","[51-55]","[56-59]","[60-65]","[66-99]"}))</f>
        <v>[26-30]</v>
      </c>
      <c r="AF553" s="839" t="str">
        <f t="shared" si="25"/>
        <v>0-1 years</v>
      </c>
      <c r="AG553" s="839" t="str">
        <f t="shared" ca="1" si="26"/>
        <v>Within 90 Days</v>
      </c>
    </row>
    <row r="554" spans="1:33" ht="16.5" thickTop="1" thickBot="1" x14ac:dyDescent="0.3">
      <c r="A554" s="830">
        <v>30</v>
      </c>
      <c r="B554" s="830">
        <v>202315</v>
      </c>
      <c r="C554" s="847">
        <v>14335</v>
      </c>
      <c r="D554" s="832"/>
      <c r="E554" s="887">
        <f>VLOOKUP(B554,[1]TQT_MASTER!B:O,13,0)</f>
        <v>46055</v>
      </c>
      <c r="F554" s="834" t="str">
        <f>VLOOKUP(B554,[1]TQT_MASTER!B:O,4,0)</f>
        <v>Officer, Communications</v>
      </c>
      <c r="G554" s="834" t="str">
        <f>VLOOKUP(B554,[1]TQT_MASTER!B:O,3,0)</f>
        <v>Officer</v>
      </c>
      <c r="H554" s="834">
        <f>VLOOKUP(B554,[1]TQT_MASTER!B:O,6,0)</f>
        <v>15077</v>
      </c>
      <c r="I554" s="834" t="str">
        <f>VLOOKUP(B554,[1]TQT_MASTER!B:O,5,0)</f>
        <v>Bahaa Khalil Omran</v>
      </c>
      <c r="J554" s="834" t="str">
        <f>VLOOKUP(B554,[1]TQT_MASTER!B:O,7,0)</f>
        <v>TQT - External Communications</v>
      </c>
      <c r="K554" s="834" t="str">
        <f>VLOOKUP(B554,[1]TQT_MASTER!B:O,8,0)</f>
        <v>TQT - Chief Corporate Services Office</v>
      </c>
      <c r="L554" s="834" t="str">
        <f>VLOOKUP(B554,[1]TQT_MASTER!B:O,9,0)</f>
        <v>Human Resources - HRD</v>
      </c>
      <c r="M554" s="834" t="str">
        <f>VLOOKUP(B554,[1]TQT_MASTER!B:O,10,0)</f>
        <v>TRANSCO - External Communications - HRD</v>
      </c>
      <c r="N554" s="835">
        <f>VLOOKUP(B554,[1]TQT_MASTER!B:O,11,0)</f>
        <v>34516</v>
      </c>
      <c r="O554" s="833">
        <f>VLOOKUP(B554,[1]TQT_MASTER!B:O,14,0)</f>
        <v>46389</v>
      </c>
      <c r="P554" s="834" t="s">
        <v>611</v>
      </c>
      <c r="Q554" s="834" t="s">
        <v>846</v>
      </c>
      <c r="R554" s="834" t="s">
        <v>612</v>
      </c>
      <c r="S554" s="834" t="s">
        <v>616</v>
      </c>
      <c r="T554" s="830"/>
      <c r="U554" s="848" t="s">
        <v>309</v>
      </c>
      <c r="V554" s="836">
        <v>46055</v>
      </c>
      <c r="W554" s="846">
        <v>46055</v>
      </c>
      <c r="X554" s="836">
        <v>46265</v>
      </c>
      <c r="Y554" s="837">
        <v>0.57808219178082187</v>
      </c>
      <c r="Z554" s="838">
        <f t="shared" ca="1" si="24"/>
        <v>32</v>
      </c>
      <c r="AA554" s="830" t="s">
        <v>293</v>
      </c>
      <c r="AB554" s="897">
        <v>12833.1</v>
      </c>
      <c r="AC554" s="841">
        <v>46569</v>
      </c>
      <c r="AD554" s="842" t="s">
        <v>777</v>
      </c>
      <c r="AE554" s="843" t="str">
        <f ca="1">IF(OR(Z554="",NOT(ISNUMBER(Z554))),"",LOOKUP(Z554,{0,16,21,26,31,36,41,46,51,56,60,66},{"[0-15]","[16-20]","[21-25]","[26-30]","[31-35]","[36-40]","[41-45]","[46-50]","[51-55]","[56-59]","[60-65]","[66-99]"}))</f>
        <v>[31-35]</v>
      </c>
      <c r="AF554" s="839" t="str">
        <f t="shared" si="25"/>
        <v>0-1 years</v>
      </c>
      <c r="AG554" s="839" t="str">
        <f t="shared" ca="1" si="26"/>
        <v>Over 90 Days</v>
      </c>
    </row>
    <row r="555" spans="1:33" ht="16.5" thickTop="1" thickBot="1" x14ac:dyDescent="0.3">
      <c r="A555" s="830">
        <v>31</v>
      </c>
      <c r="B555" s="830">
        <v>202372</v>
      </c>
      <c r="C555" s="831">
        <v>202372</v>
      </c>
      <c r="D555" s="849"/>
      <c r="E555" s="887">
        <f>VLOOKUP(B555,[1]TQT_MASTER!B:O,13,0)</f>
        <v>46083</v>
      </c>
      <c r="F555" s="834" t="str">
        <f>VLOOKUP(B555,[1]TQT_MASTER!B:O,4,0)</f>
        <v>Associate, Graphic Design</v>
      </c>
      <c r="G555" s="834" t="str">
        <f>VLOOKUP(B555,[1]TQT_MASTER!B:O,3,0)</f>
        <v>Associate</v>
      </c>
      <c r="H555" s="834">
        <f>VLOOKUP(B555,[1]TQT_MASTER!B:O,6,0)</f>
        <v>15077</v>
      </c>
      <c r="I555" s="834" t="str">
        <f>VLOOKUP(B555,[1]TQT_MASTER!B:O,5,0)</f>
        <v>Bahaa Khalil Omran</v>
      </c>
      <c r="J555" s="834" t="str">
        <f>VLOOKUP(B555,[1]TQT_MASTER!B:O,7,0)</f>
        <v>TQT - Corporate Communications</v>
      </c>
      <c r="K555" s="834" t="str">
        <f>VLOOKUP(B555,[1]TQT_MASTER!B:O,8,0)</f>
        <v>TQT - Chief Corporate Services Office</v>
      </c>
      <c r="L555" s="834" t="str">
        <f>VLOOKUP(B555,[1]TQT_MASTER!B:O,9,0)</f>
        <v>Human Resources - HRD</v>
      </c>
      <c r="M555" s="834" t="str">
        <f>VLOOKUP(B555,[1]TQT_MASTER!B:O,10,0)</f>
        <v>Corporate Communications</v>
      </c>
      <c r="N555" s="835">
        <f>VLOOKUP(B555,[1]TQT_MASTER!B:O,11,0)</f>
        <v>35936</v>
      </c>
      <c r="O555" s="833">
        <f>VLOOKUP(B555,[1]TQT_MASTER!B:O,14,0)</f>
        <v>46447</v>
      </c>
      <c r="P555" s="834" t="s">
        <v>611</v>
      </c>
      <c r="Q555" s="834" t="s">
        <v>846</v>
      </c>
      <c r="R555" s="834" t="s">
        <v>612</v>
      </c>
      <c r="S555" s="834" t="s">
        <v>616</v>
      </c>
      <c r="T555" s="839"/>
      <c r="U555" s="848" t="s">
        <v>356</v>
      </c>
      <c r="V555" s="836">
        <v>46083</v>
      </c>
      <c r="W555" s="846">
        <v>46083</v>
      </c>
      <c r="X555" s="836">
        <v>46265</v>
      </c>
      <c r="Y555" s="837">
        <v>0.50136986301369868</v>
      </c>
      <c r="Z555" s="838">
        <f t="shared" ca="1" si="24"/>
        <v>28</v>
      </c>
      <c r="AA555" s="830" t="s">
        <v>293</v>
      </c>
      <c r="AB555" s="897">
        <v>12833.1</v>
      </c>
      <c r="AC555" s="841">
        <v>46569</v>
      </c>
      <c r="AD555" s="842" t="s">
        <v>777</v>
      </c>
      <c r="AE555" s="843" t="str">
        <f ca="1">IF(OR(Z555="",NOT(ISNUMBER(Z555))),"",LOOKUP(Z555,{0,16,21,26,31,36,41,46,51,56,60,66},{"[0-15]","[16-20]","[21-25]","[26-30]","[31-35]","[36-40]","[41-45]","[46-50]","[51-55]","[56-59]","[60-65]","[66-99]"}))</f>
        <v>[26-30]</v>
      </c>
      <c r="AF555" s="839" t="str">
        <f t="shared" si="25"/>
        <v>0-1 years</v>
      </c>
      <c r="AG555" s="839" t="str">
        <f t="shared" ca="1" si="26"/>
        <v>Over 90 Days</v>
      </c>
    </row>
    <row r="556" spans="1:33" ht="16.5" thickTop="1" thickBot="1" x14ac:dyDescent="0.3">
      <c r="A556" s="830">
        <v>32</v>
      </c>
      <c r="B556" s="830">
        <v>202645</v>
      </c>
      <c r="C556" s="831">
        <v>202645</v>
      </c>
      <c r="D556" s="832"/>
      <c r="E556" s="887">
        <f>VLOOKUP(B556,[1]TQT_MASTER!B:O,13,0)</f>
        <v>46103</v>
      </c>
      <c r="F556" s="834" t="str">
        <f>VLOOKUP(B556,[1]TQT_MASTER!B:O,4,0)</f>
        <v>Engineer, Contract</v>
      </c>
      <c r="G556" s="834" t="str">
        <f>VLOOKUP(B556,[1]TQT_MASTER!B:O,3,0)</f>
        <v>Engineer</v>
      </c>
      <c r="H556" s="834">
        <f>VLOOKUP(B556,[1]TQT_MASTER!B:O,6,0)</f>
        <v>12214</v>
      </c>
      <c r="I556" s="834" t="str">
        <f>VLOOKUP(B556,[1]TQT_MASTER!B:O,5,0)</f>
        <v>Mahmood Abdulmunaim Saed</v>
      </c>
      <c r="J556" s="834" t="str">
        <f>VLOOKUP(B556,[1]TQT_MASTER!B:O,7,0)</f>
        <v>TQT - Supply Chain</v>
      </c>
      <c r="K556" s="834" t="str">
        <f>VLOOKUP(B556,[1]TQT_MASTER!B:O,8,0)</f>
        <v>TQT - Chief Financial Office</v>
      </c>
      <c r="L556" s="834" t="str">
        <f>VLOOKUP(B556,[1]TQT_MASTER!B:O,9,0)</f>
        <v>TQT - Supply Chain</v>
      </c>
      <c r="M556" s="834" t="e">
        <f>VLOOKUP(B556,[1]TQT_MASTER!B:O,10,0)</f>
        <v>#REF!</v>
      </c>
      <c r="N556" s="835">
        <f>VLOOKUP(B556,[1]TQT_MASTER!B:O,11,0)</f>
        <v>32325</v>
      </c>
      <c r="O556" s="833">
        <f>VLOOKUP(B556,[1]TQT_MASTER!B:O,14,0)</f>
        <v>46467</v>
      </c>
      <c r="P556" s="834" t="s">
        <v>620</v>
      </c>
      <c r="Q556" s="834" t="s">
        <v>846</v>
      </c>
      <c r="R556" s="842"/>
      <c r="S556" s="842"/>
      <c r="T556" s="839"/>
      <c r="U556" s="848" t="s">
        <v>333</v>
      </c>
      <c r="V556" s="836">
        <v>46104</v>
      </c>
      <c r="W556" s="846">
        <v>46104</v>
      </c>
      <c r="X556" s="836">
        <v>46265</v>
      </c>
      <c r="Y556" s="837">
        <v>0.44383561643835617</v>
      </c>
      <c r="Z556" s="838">
        <f t="shared" ca="1" si="24"/>
        <v>38</v>
      </c>
      <c r="AA556" s="830" t="s">
        <v>293</v>
      </c>
      <c r="AB556" s="897">
        <v>12833.1</v>
      </c>
      <c r="AC556" s="841">
        <v>46569</v>
      </c>
      <c r="AD556" s="842" t="s">
        <v>777</v>
      </c>
      <c r="AE556" s="843" t="str">
        <f ca="1">IF(OR(Z556="",NOT(ISNUMBER(Z556))),"",LOOKUP(Z556,{0,16,21,26,31,36,41,46,51,56,60,66},{"[0-15]","[16-20]","[21-25]","[26-30]","[31-35]","[36-40]","[41-45]","[46-50]","[51-55]","[56-59]","[60-65]","[66-99]"}))</f>
        <v>[36-40]</v>
      </c>
      <c r="AF556" s="839" t="str">
        <f t="shared" si="25"/>
        <v>0-1 years</v>
      </c>
      <c r="AG556" s="839" t="str">
        <f t="shared" ca="1" si="26"/>
        <v>Over 90 Days</v>
      </c>
    </row>
    <row r="557" spans="1:33" ht="16.5" thickTop="1" thickBot="1" x14ac:dyDescent="0.3">
      <c r="A557" s="830">
        <v>33</v>
      </c>
      <c r="B557" s="830">
        <v>203053</v>
      </c>
      <c r="C557" s="831">
        <v>203053</v>
      </c>
      <c r="D557" s="832"/>
      <c r="E557" s="887">
        <f>VLOOKUP(B557,[1]TQT_MASTER!B:O,13,0)</f>
        <v>46149</v>
      </c>
      <c r="F557" s="834" t="str">
        <f>VLOOKUP(B557,[1]TQT_MASTER!B:O,4,0)</f>
        <v>Sr Associate HR Projects</v>
      </c>
      <c r="G557" s="834" t="str">
        <f>VLOOKUP(B557,[1]TQT_MASTER!B:O,3,0)</f>
        <v>Sr Associate</v>
      </c>
      <c r="H557" s="834" t="e">
        <f>VLOOKUP(B557,[1]TQT_MASTER!B:O,6,0)</f>
        <v>#REF!</v>
      </c>
      <c r="I557" s="834" t="str">
        <f>VLOOKUP(B557,[1]TQT_MASTER!B:O,5,0)</f>
        <v>Bader Alhammadi</v>
      </c>
      <c r="J557" s="834" t="e">
        <f>VLOOKUP(B557,[1]TQT_MASTER!B:O,7,0)</f>
        <v>#REF!</v>
      </c>
      <c r="K557" s="834" t="str">
        <f>VLOOKUP(B557,[1]TQT_MASTER!B:O,8,0)</f>
        <v>TQT - Chief Corporate Services Office</v>
      </c>
      <c r="L557" s="834" t="str">
        <f>VLOOKUP(B557,[1]TQT_MASTER!B:O,9,0)</f>
        <v>Human Resources - HRD</v>
      </c>
      <c r="M557" s="834" t="e">
        <f>VLOOKUP(B557,[1]TQT_MASTER!B:O,10,0)</f>
        <v>#REF!</v>
      </c>
      <c r="N557" s="835">
        <f>VLOOKUP(B557,[1]TQT_MASTER!B:O,11,0)</f>
        <v>31815</v>
      </c>
      <c r="O557" s="833">
        <f>VLOOKUP(B557,[1]TQT_MASTER!B:O,14,0)</f>
        <v>46513</v>
      </c>
      <c r="P557" s="842" t="s">
        <v>620</v>
      </c>
      <c r="Q557" s="834" t="s">
        <v>846</v>
      </c>
      <c r="R557" s="842"/>
      <c r="S557" s="842"/>
      <c r="T557" s="839"/>
      <c r="U557" s="834" t="s">
        <v>650</v>
      </c>
      <c r="V557" s="836">
        <v>46155</v>
      </c>
      <c r="W557" s="846"/>
      <c r="X557" s="836">
        <f>EDATE(V557,36)</f>
        <v>47251</v>
      </c>
      <c r="Y557" s="837">
        <v>2.7397260273972603E-3</v>
      </c>
      <c r="Z557" s="838">
        <f t="shared" ca="1" si="24"/>
        <v>39</v>
      </c>
      <c r="AA557" s="830" t="s">
        <v>293</v>
      </c>
      <c r="AB557" s="897">
        <v>12833.1</v>
      </c>
      <c r="AC557" s="841">
        <v>46569</v>
      </c>
      <c r="AD557" s="842" t="s">
        <v>777</v>
      </c>
      <c r="AE557" s="843" t="str">
        <f ca="1">IF(OR(Z557="",NOT(ISNUMBER(Z557))),"",LOOKUP(Z557,{0,16,21,26,31,36,41,46,51,56,60,66},{"[0-15]","[16-20]","[21-25]","[26-30]","[31-35]","[36-40]","[41-45]","[46-50]","[51-55]","[56-59]","[60-65]","[66-99]"}))</f>
        <v>[36-40]</v>
      </c>
      <c r="AF557" s="839" t="str">
        <f t="shared" si="25"/>
        <v>3+ years</v>
      </c>
      <c r="AG557" s="839" t="str">
        <f t="shared" ca="1" si="26"/>
        <v>Over 90 Days</v>
      </c>
    </row>
    <row r="558" spans="1:33" ht="16.5" thickTop="1" thickBot="1" x14ac:dyDescent="0.3">
      <c r="A558" s="830">
        <v>34</v>
      </c>
      <c r="B558" s="830">
        <v>202805</v>
      </c>
      <c r="C558" s="831">
        <v>202805</v>
      </c>
      <c r="D558" s="832"/>
      <c r="E558" s="887">
        <f>VLOOKUP(B558,[1]TQT_MASTER!B:O,13,0)</f>
        <v>46132</v>
      </c>
      <c r="F558" s="834" t="str">
        <f>VLOOKUP(B558,[1]TQT_MASTER!B:O,4,0)</f>
        <v>CEO Advisor</v>
      </c>
      <c r="G558" s="834" t="str">
        <f>VLOOKUP(B558,[1]TQT_MASTER!B:O,3,0)</f>
        <v>Advisor</v>
      </c>
      <c r="H558" s="834">
        <v>12759</v>
      </c>
      <c r="I558" s="834" t="s">
        <v>954</v>
      </c>
      <c r="J558" s="834" t="e">
        <f>VLOOKUP(B558,[1]TQT_MASTER!B:O,7,0)</f>
        <v>#REF!</v>
      </c>
      <c r="K558" s="834" t="str">
        <f>VLOOKUP(B558,[1]TQT_MASTER!B:O,8,0)</f>
        <v>TQT - Chief Executive Office</v>
      </c>
      <c r="L558" s="834" t="e">
        <f>VLOOKUP(B558,[1]TQT_MASTER!B:O,9,0)</f>
        <v>#REF!</v>
      </c>
      <c r="M558" s="834" t="e">
        <f>VLOOKUP(B558,[1]TQT_MASTER!B:O,10,0)</f>
        <v>#REF!</v>
      </c>
      <c r="N558" s="884">
        <v>22892</v>
      </c>
      <c r="O558" s="885">
        <v>46496</v>
      </c>
      <c r="P558" s="842" t="s">
        <v>611</v>
      </c>
      <c r="Q558" s="834" t="s">
        <v>846</v>
      </c>
      <c r="R558" s="842"/>
      <c r="S558" s="842"/>
      <c r="T558" s="839"/>
      <c r="U558" s="834" t="s">
        <v>650</v>
      </c>
      <c r="V558" s="836">
        <v>46132</v>
      </c>
      <c r="W558" s="846"/>
      <c r="X558" s="836">
        <f>EDATE(V558,36)</f>
        <v>47228</v>
      </c>
      <c r="Y558" s="837">
        <v>2.7397260273972603E-3</v>
      </c>
      <c r="Z558" s="838">
        <f t="shared" ca="1" si="24"/>
        <v>64</v>
      </c>
      <c r="AA558" s="830" t="s">
        <v>293</v>
      </c>
      <c r="AB558" s="897">
        <v>12833.1</v>
      </c>
      <c r="AC558" s="841">
        <v>46569</v>
      </c>
      <c r="AD558" s="842" t="s">
        <v>777</v>
      </c>
      <c r="AE558" s="843" t="str">
        <f ca="1">IF(OR(Z558="",NOT(ISNUMBER(Z558))),"",LOOKUP(Z558,{0,16,21,26,31,36,41,46,51,56,60,66},{"[0-15]","[16-20]","[21-25]","[26-30]","[31-35]","[36-40]","[41-45]","[46-50]","[51-55]","[56-59]","[60-65]","[66-99]"}))</f>
        <v>[60-65]</v>
      </c>
      <c r="AF558" s="839" t="str">
        <f t="shared" si="25"/>
        <v>3+ years</v>
      </c>
      <c r="AG558" s="839" t="str">
        <f t="shared" ca="1" si="26"/>
        <v>Over 90 Days</v>
      </c>
    </row>
    <row r="559" spans="1:33" ht="16.5" thickTop="1" thickBot="1" x14ac:dyDescent="0.3">
      <c r="A559" s="886">
        <v>35</v>
      </c>
      <c r="B559" s="851">
        <v>203281</v>
      </c>
      <c r="C559" s="893"/>
      <c r="D559" s="894"/>
      <c r="E559" s="887">
        <f>VLOOKUP(B559,[1]TQT_MASTER!B:O,13,0)</f>
        <v>46244</v>
      </c>
      <c r="F559" s="854" t="str">
        <f>VLOOKUP(B559,[1]TQT_MASTER!B:O,4,0)</f>
        <v>Sr Associate Branding &amp; Internal Communication</v>
      </c>
      <c r="G559" s="854" t="str">
        <f>VLOOKUP(B559,[1]TQT_MASTER!B:O,3,0)</f>
        <v>Sr Associate</v>
      </c>
      <c r="H559" s="854" t="e">
        <f>VLOOKUP(B559,[1]TQT_MASTER!B:O,6,0)</f>
        <v>#REF!</v>
      </c>
      <c r="I559" s="854" t="s">
        <v>955</v>
      </c>
      <c r="J559" s="854" t="e">
        <f>VLOOKUP(B559,[1]TQT_MASTER!B:O,7,0)</f>
        <v>#REF!</v>
      </c>
      <c r="K559" s="854" t="str">
        <f>VLOOKUP(B559,[1]TQT_MASTER!B:O,8,0)</f>
        <v>TQT - Chief Corporate Services Office</v>
      </c>
      <c r="L559" s="854" t="str">
        <f>VLOOKUP(B559,[1]TQT_MASTER!B:O,9,0)</f>
        <v>Human Resources - HRD</v>
      </c>
      <c r="M559" s="854" t="str">
        <f>VLOOKUP(B559,[1]TQT_MASTER!B:O,10,0)</f>
        <v>Corporate Communications</v>
      </c>
      <c r="N559" s="855">
        <v>32051</v>
      </c>
      <c r="O559" s="853">
        <v>46295</v>
      </c>
      <c r="P559" s="854" t="s">
        <v>611</v>
      </c>
      <c r="Q559" s="854" t="s">
        <v>846</v>
      </c>
      <c r="R559" s="857"/>
      <c r="S559" s="857"/>
      <c r="T559" s="858"/>
      <c r="U559" s="857"/>
      <c r="V559" s="859">
        <v>46211</v>
      </c>
      <c r="W559" s="860"/>
      <c r="X559" s="859">
        <v>46295</v>
      </c>
      <c r="Y559" s="861"/>
      <c r="Z559" s="862">
        <f t="shared" ca="1" si="24"/>
        <v>38</v>
      </c>
      <c r="AA559" s="850" t="s">
        <v>293</v>
      </c>
      <c r="AB559" s="898">
        <v>12833.1</v>
      </c>
      <c r="AC559" s="864">
        <v>46569</v>
      </c>
      <c r="AD559" s="857" t="s">
        <v>777</v>
      </c>
      <c r="AE559" s="843" t="str">
        <f ca="1">IF(OR(Z559="",NOT(ISNUMBER(Z559))),"",LOOKUP(Z559,{0,16,21,26,31,36,41,46,51,56,60,66},{"[0-15]","[16-20]","[21-25]","[26-30]","[31-35]","[36-40]","[41-45]","[46-50]","[51-55]","[56-59]","[60-65]","[66-99]"}))</f>
        <v>[36-40]</v>
      </c>
      <c r="AF559" s="839" t="str">
        <f t="shared" si="25"/>
        <v>0-1 years</v>
      </c>
      <c r="AG559" s="839" t="str">
        <f t="shared" ca="1" si="26"/>
        <v>Within 30 Days</v>
      </c>
    </row>
    <row r="560" spans="1:33" ht="16.5" thickTop="1" thickBot="1" x14ac:dyDescent="0.3">
      <c r="A560" s="866">
        <v>1.4</v>
      </c>
      <c r="B560" s="866"/>
      <c r="C560" s="899"/>
      <c r="D560" s="900"/>
      <c r="E560" s="887"/>
      <c r="F560" s="870"/>
      <c r="G560" s="870"/>
      <c r="H560" s="870"/>
      <c r="I560" s="870"/>
      <c r="J560" s="870"/>
      <c r="K560" s="870"/>
      <c r="L560" s="870"/>
      <c r="M560" s="870"/>
      <c r="N560" s="871"/>
      <c r="O560" s="869"/>
      <c r="P560" s="870"/>
      <c r="Q560" s="870"/>
      <c r="R560" s="878"/>
      <c r="S560" s="878"/>
      <c r="T560" s="875"/>
      <c r="U560" s="878"/>
      <c r="V560" s="872"/>
      <c r="W560" s="901"/>
      <c r="X560" s="872"/>
      <c r="Y560" s="873"/>
      <c r="Z560" s="874"/>
      <c r="AA560" s="866" t="s">
        <v>487</v>
      </c>
      <c r="AB560" s="896">
        <v>500000</v>
      </c>
      <c r="AC560" s="877">
        <v>46569</v>
      </c>
      <c r="AD560" s="878" t="s">
        <v>777</v>
      </c>
      <c r="AE560" s="843" t="str">
        <f>IF(OR(Z560="",NOT(ISNUMBER(Z560))),"",LOOKUP(Z560,{0,16,21,26,31,36,41,46,51,56,60,66},{"[0-15]","[16-20]","[21-25]","[26-30]","[31-35]","[36-40]","[41-45]","[46-50]","[51-55]","[56-59]","[60-65]","[66-99]"}))</f>
        <v/>
      </c>
      <c r="AF560" s="839" t="str">
        <f t="shared" si="25"/>
        <v/>
      </c>
      <c r="AG560" s="839" t="str">
        <f t="shared" ca="1" si="26"/>
        <v/>
      </c>
    </row>
    <row r="561" spans="1:33" ht="16.5" thickTop="1" thickBot="1" x14ac:dyDescent="0.3">
      <c r="A561" s="830">
        <v>1</v>
      </c>
      <c r="B561" s="830" t="s">
        <v>526</v>
      </c>
      <c r="C561" s="830" t="s">
        <v>300</v>
      </c>
      <c r="D561" s="832"/>
      <c r="E561" s="887">
        <f>VLOOKUP(B561,[1]TQT_MASTER!B:O,13,0)</f>
        <v>44566</v>
      </c>
      <c r="F561" s="834" t="str">
        <f>VLOOKUP(B561,[1]TQT_MASTER!B:O,4,0)</f>
        <v>Engineer, Water Asset Performance</v>
      </c>
      <c r="G561" s="834" t="str">
        <f>VLOOKUP(B561,[1]TQT_MASTER!B:O,3,0)</f>
        <v>Engineer</v>
      </c>
      <c r="H561" s="834">
        <f>VLOOKUP(B561,[1]TQT_MASTER!B:O,6,0)</f>
        <v>200662</v>
      </c>
      <c r="I561" s="834" t="str">
        <f>VLOOKUP(B561,[1]TQT_MASTER!B:O,5,0)</f>
        <v>Benjamin Redwood</v>
      </c>
      <c r="J561" s="834" t="str">
        <f>VLOOKUP(B561,[1]TQT_MASTER!B:O,7,0)</f>
        <v>TQT - Asset Management</v>
      </c>
      <c r="K561" s="834" t="str">
        <f>VLOOKUP(B561,[1]TQT_MASTER!B:O,8,0)</f>
        <v>TQT - Chief Operating Office</v>
      </c>
      <c r="L561" s="834" t="str">
        <f>VLOOKUP(B561,[1]TQT_MASTER!B:O,9,0)</f>
        <v>Asset Management - COO</v>
      </c>
      <c r="M561" s="834" t="str">
        <f>VLOOKUP(B561,[1]TQT_MASTER!B:O,10,0)</f>
        <v>TRANSCO - Water Asset Strategy &amp; Performance - COO</v>
      </c>
      <c r="N561" s="835">
        <f>VLOOKUP(B561,[1]TQT_MASTER!B:O,11,0)</f>
        <v>22312</v>
      </c>
      <c r="O561" s="833">
        <f>VLOOKUP(B561,[1]TQT_MASTER!B:O,14,0)</f>
        <v>46387</v>
      </c>
      <c r="P561" s="834" t="s">
        <v>611</v>
      </c>
      <c r="Q561" s="834"/>
      <c r="R561" s="834" t="s">
        <v>612</v>
      </c>
      <c r="S561" s="834"/>
      <c r="T561" s="830" t="s">
        <v>304</v>
      </c>
      <c r="U561" s="834" t="s">
        <v>305</v>
      </c>
      <c r="V561" s="836">
        <v>44566</v>
      </c>
      <c r="W561" s="836">
        <v>45170</v>
      </c>
      <c r="X561" s="836">
        <v>46265</v>
      </c>
      <c r="Y561" s="837">
        <v>3.0027397260273974</v>
      </c>
      <c r="Z561" s="838">
        <f t="shared" ref="Z561:Z624" ca="1" si="27">IF(N561="","",DATEDIF(IF(ISNUMBER(N561),N561,DATE(IF(VALUE(RIGHT(N561,LEN(N561)-FIND("/",N561,FIND("/",N561)+1)))&lt;30,2000,1900)+VALUE(RIGHT(N561,LEN(N561)-FIND("/",N561,FIND("/",N561)+1))),VALUE(LEFT(N561,FIND("/",N561)-1)),VALUE(MID(N561,FIND("/",N561)+1,FIND("/",N561,FIND("/",N561)+1)-FIND("/",N561)-1)))),TODAY(),"Y"))</f>
        <v>65</v>
      </c>
      <c r="AA561" s="830" t="s">
        <v>856</v>
      </c>
      <c r="AB561" s="892">
        <v>4440</v>
      </c>
      <c r="AC561" s="841">
        <v>46569</v>
      </c>
      <c r="AD561" s="842" t="s">
        <v>777</v>
      </c>
      <c r="AE561" s="843" t="str">
        <f ca="1">IF(OR(Z561="",NOT(ISNUMBER(Z561))),"",LOOKUP(Z561,{0,16,21,26,31,36,41,46,51,56,60,66},{"[0-15]","[16-20]","[21-25]","[26-30]","[31-35]","[36-40]","[41-45]","[46-50]","[51-55]","[56-59]","[60-65]","[66-99]"}))</f>
        <v>[60-65]</v>
      </c>
      <c r="AF561" s="839" t="str">
        <f t="shared" si="25"/>
        <v>3+ years</v>
      </c>
      <c r="AG561" s="839" t="str">
        <f t="shared" ca="1" si="26"/>
        <v>Over 90 Days</v>
      </c>
    </row>
    <row r="562" spans="1:33" ht="16.5" thickTop="1" thickBot="1" x14ac:dyDescent="0.3">
      <c r="A562" s="830">
        <v>2</v>
      </c>
      <c r="B562" s="830" t="s">
        <v>537</v>
      </c>
      <c r="C562" s="830" t="s">
        <v>306</v>
      </c>
      <c r="D562" s="832"/>
      <c r="E562" s="887">
        <f>VLOOKUP(B562,[1]TQT_MASTER!B:O,13,0)</f>
        <v>44571</v>
      </c>
      <c r="F562" s="834" t="str">
        <f>VLOOKUP(B562,[1]TQT_MASTER!B:O,4,0)</f>
        <v>Technical Advisor</v>
      </c>
      <c r="G562" s="834" t="str">
        <f>VLOOKUP(B562,[1]TQT_MASTER!B:O,3,0)</f>
        <v>Advisor</v>
      </c>
      <c r="H562" s="834">
        <f>VLOOKUP(B562,[1]TQT_MASTER!B:O,6,0)</f>
        <v>10924</v>
      </c>
      <c r="I562" s="834" t="str">
        <f>VLOOKUP(B562,[1]TQT_MASTER!B:O,5,0)</f>
        <v>Bruce</v>
      </c>
      <c r="J562" s="834" t="str">
        <f>VLOOKUP(B562,[1]TQT_MASTER!B:O,7,0)</f>
        <v>TQT - Chief Operating Office</v>
      </c>
      <c r="K562" s="834" t="str">
        <f>VLOOKUP(B562,[1]TQT_MASTER!B:O,8,0)</f>
        <v>TQT - Chief Operating Office</v>
      </c>
      <c r="L562" s="834" t="str">
        <f>VLOOKUP(B562,[1]TQT_MASTER!B:O,9,0)</f>
        <v>Asset Management - COO</v>
      </c>
      <c r="M562" s="834" t="str">
        <f>VLOOKUP(B562,[1]TQT_MASTER!B:O,10,0)</f>
        <v>TRANSCO - Power Asset Management - COO</v>
      </c>
      <c r="N562" s="835">
        <f>VLOOKUP(B562,[1]TQT_MASTER!B:O,11,0)</f>
        <v>21098</v>
      </c>
      <c r="O562" s="833">
        <f>VLOOKUP(B562,[1]TQT_MASTER!B:O,14,0)</f>
        <v>46387</v>
      </c>
      <c r="P562" s="834" t="s">
        <v>611</v>
      </c>
      <c r="Q562" s="834"/>
      <c r="R562" s="834" t="s">
        <v>612</v>
      </c>
      <c r="S562" s="834" t="s">
        <v>616</v>
      </c>
      <c r="T562" s="830" t="s">
        <v>304</v>
      </c>
      <c r="U562" s="834" t="s">
        <v>309</v>
      </c>
      <c r="V562" s="836">
        <v>44571</v>
      </c>
      <c r="W562" s="836">
        <v>45170</v>
      </c>
      <c r="X562" s="836">
        <v>46265</v>
      </c>
      <c r="Y562" s="837">
        <v>3.0027397260273974</v>
      </c>
      <c r="Z562" s="838">
        <f t="shared" ca="1" si="27"/>
        <v>68</v>
      </c>
      <c r="AA562" s="830" t="s">
        <v>856</v>
      </c>
      <c r="AB562" s="892">
        <v>4440</v>
      </c>
      <c r="AC562" s="841">
        <v>46569</v>
      </c>
      <c r="AD562" s="842" t="s">
        <v>777</v>
      </c>
      <c r="AE562" s="843" t="str">
        <f ca="1">IF(OR(Z562="",NOT(ISNUMBER(Z562))),"",LOOKUP(Z562,{0,16,21,26,31,36,41,46,51,56,60,66},{"[0-15]","[16-20]","[21-25]","[26-30]","[31-35]","[36-40]","[41-45]","[46-50]","[51-55]","[56-59]","[60-65]","[66-99]"}))</f>
        <v>[66-99]</v>
      </c>
      <c r="AF562" s="839" t="str">
        <f t="shared" si="25"/>
        <v>3+ years</v>
      </c>
      <c r="AG562" s="839" t="str">
        <f t="shared" ca="1" si="26"/>
        <v>Over 90 Days</v>
      </c>
    </row>
    <row r="563" spans="1:33" ht="16.5" thickTop="1" thickBot="1" x14ac:dyDescent="0.3">
      <c r="A563" s="830">
        <v>3</v>
      </c>
      <c r="B563" s="830" t="s">
        <v>310</v>
      </c>
      <c r="C563" s="830" t="s">
        <v>310</v>
      </c>
      <c r="D563" s="832"/>
      <c r="E563" s="887">
        <v>44571</v>
      </c>
      <c r="F563" s="834" t="s">
        <v>312</v>
      </c>
      <c r="G563" s="834" t="s">
        <v>312</v>
      </c>
      <c r="H563" s="834"/>
      <c r="I563" s="834"/>
      <c r="J563" s="845"/>
      <c r="K563" s="845" t="s">
        <v>905</v>
      </c>
      <c r="L563" s="834"/>
      <c r="M563" s="834"/>
      <c r="N563" s="835">
        <v>20821</v>
      </c>
      <c r="O563" s="833">
        <v>46203</v>
      </c>
      <c r="P563" s="834" t="s">
        <v>611</v>
      </c>
      <c r="Q563" s="834"/>
      <c r="R563" s="834" t="s">
        <v>612</v>
      </c>
      <c r="S563" s="834"/>
      <c r="T563" s="830" t="s">
        <v>304</v>
      </c>
      <c r="U563" s="834" t="s">
        <v>305</v>
      </c>
      <c r="V563" s="836">
        <v>44571</v>
      </c>
      <c r="W563" s="836">
        <v>46203</v>
      </c>
      <c r="X563" s="836">
        <v>46265</v>
      </c>
      <c r="Y563" s="837">
        <v>3.0027397260273974</v>
      </c>
      <c r="Z563" s="838">
        <f t="shared" ca="1" si="27"/>
        <v>69</v>
      </c>
      <c r="AA563" s="830" t="s">
        <v>856</v>
      </c>
      <c r="AB563" s="892">
        <v>4440</v>
      </c>
      <c r="AC563" s="841">
        <v>46569</v>
      </c>
      <c r="AD563" s="842" t="s">
        <v>928</v>
      </c>
      <c r="AE563" s="843" t="str">
        <f ca="1">IF(OR(Z563="",NOT(ISNUMBER(Z563))),"",LOOKUP(Z563,{0,16,21,26,31,36,41,46,51,56,60,66},{"[0-15]","[16-20]","[21-25]","[26-30]","[31-35]","[36-40]","[41-45]","[46-50]","[51-55]","[56-59]","[60-65]","[66-99]"}))</f>
        <v>[66-99]</v>
      </c>
      <c r="AF563" s="839" t="str">
        <f t="shared" si="25"/>
        <v>3+ years</v>
      </c>
      <c r="AG563" s="839" t="str">
        <f t="shared" ca="1" si="26"/>
        <v>Expired</v>
      </c>
    </row>
    <row r="564" spans="1:33" ht="16.5" thickTop="1" thickBot="1" x14ac:dyDescent="0.3">
      <c r="A564" s="830">
        <v>4</v>
      </c>
      <c r="B564" s="830" t="s">
        <v>527</v>
      </c>
      <c r="C564" s="830" t="s">
        <v>313</v>
      </c>
      <c r="D564" s="832"/>
      <c r="E564" s="887">
        <f>VLOOKUP(B564,[1]TQT_MASTER!B:O,13,0)</f>
        <v>44571</v>
      </c>
      <c r="F564" s="834" t="str">
        <f>VLOOKUP(B564,[1]TQT_MASTER!B:O,4,0)</f>
        <v>Sr. Engineer, Infrastructure Coordination</v>
      </c>
      <c r="G564" s="834" t="str">
        <f>VLOOKUP(B564,[1]TQT_MASTER!B:O,3,0)</f>
        <v>Senior Engineer</v>
      </c>
      <c r="H564" s="834">
        <f>VLOOKUP(B564,[1]TQT_MASTER!B:O,6,0)</f>
        <v>11810</v>
      </c>
      <c r="I564" s="834" t="str">
        <f>VLOOKUP(B564,[1]TQT_MASTER!B:O,5,0)</f>
        <v>YOUSIF ABDUL RAHMAN AHMED MOHAMMED ALMARZOUQI</v>
      </c>
      <c r="J564" s="834" t="str">
        <f>VLOOKUP(B564,[1]TQT_MASTER!B:O,7,0)</f>
        <v>TQT - Asset Management</v>
      </c>
      <c r="K564" s="834" t="str">
        <f>VLOOKUP(B564,[1]TQT_MASTER!B:O,8,0)</f>
        <v>TQT - Chief Operating Office</v>
      </c>
      <c r="L564" s="834" t="str">
        <f>VLOOKUP(B564,[1]TQT_MASTER!B:O,9,0)</f>
        <v>Asset Management - COO</v>
      </c>
      <c r="M564" s="834" t="str">
        <f>VLOOKUP(B564,[1]TQT_MASTER!B:O,10,0)</f>
        <v>TRANSCO - Infrastructure Coordination &amp; Services - COO</v>
      </c>
      <c r="N564" s="835">
        <f>VLOOKUP(B564,[1]TQT_MASTER!B:O,11,0)</f>
        <v>21283</v>
      </c>
      <c r="O564" s="833">
        <f>VLOOKUP(B564,[1]TQT_MASTER!B:O,14,0)</f>
        <v>46387</v>
      </c>
      <c r="P564" s="834" t="s">
        <v>611</v>
      </c>
      <c r="Q564" s="834"/>
      <c r="R564" s="834" t="s">
        <v>612</v>
      </c>
      <c r="S564" s="834"/>
      <c r="T564" s="830" t="s">
        <v>304</v>
      </c>
      <c r="U564" s="834" t="s">
        <v>316</v>
      </c>
      <c r="V564" s="836">
        <v>44571</v>
      </c>
      <c r="W564" s="836">
        <v>45170</v>
      </c>
      <c r="X564" s="836">
        <v>46265</v>
      </c>
      <c r="Y564" s="837">
        <v>3.0027397260273974</v>
      </c>
      <c r="Z564" s="838">
        <f t="shared" ca="1" si="27"/>
        <v>68</v>
      </c>
      <c r="AA564" s="830" t="s">
        <v>856</v>
      </c>
      <c r="AB564" s="892">
        <v>4440</v>
      </c>
      <c r="AC564" s="841">
        <v>46569</v>
      </c>
      <c r="AD564" s="842" t="s">
        <v>777</v>
      </c>
      <c r="AE564" s="843" t="str">
        <f ca="1">IF(OR(Z564="",NOT(ISNUMBER(Z564))),"",LOOKUP(Z564,{0,16,21,26,31,36,41,46,51,56,60,66},{"[0-15]","[16-20]","[21-25]","[26-30]","[31-35]","[36-40]","[41-45]","[46-50]","[51-55]","[56-59]","[60-65]","[66-99]"}))</f>
        <v>[66-99]</v>
      </c>
      <c r="AF564" s="839" t="str">
        <f t="shared" si="25"/>
        <v>3+ years</v>
      </c>
      <c r="AG564" s="839" t="str">
        <f t="shared" ca="1" si="26"/>
        <v>Over 90 Days</v>
      </c>
    </row>
    <row r="565" spans="1:33" ht="16.5" thickTop="1" thickBot="1" x14ac:dyDescent="0.3">
      <c r="A565" s="830">
        <v>5</v>
      </c>
      <c r="B565" s="830" t="s">
        <v>536</v>
      </c>
      <c r="C565" s="830" t="s">
        <v>317</v>
      </c>
      <c r="D565" s="832"/>
      <c r="E565" s="887">
        <f>VLOOKUP(B565,[1]TQT_MASTER!B:O,13,0)</f>
        <v>44571</v>
      </c>
      <c r="F565" s="834" t="str">
        <f>VLOOKUP(B565,[1]TQT_MASTER!B:O,4,0)</f>
        <v>Sr. Technician, Surveying</v>
      </c>
      <c r="G565" s="834" t="str">
        <f>VLOOKUP(B565,[1]TQT_MASTER!B:O,3,0)</f>
        <v>Senior Technician</v>
      </c>
      <c r="H565" s="834">
        <f>VLOOKUP(B565,[1]TQT_MASTER!B:O,6,0)</f>
        <v>11810</v>
      </c>
      <c r="I565" s="834" t="str">
        <f>VLOOKUP(B565,[1]TQT_MASTER!B:O,5,0)</f>
        <v>YOUSIF ABDUL RAHMAN AHMED MOHAMMED ALMARZOUQI</v>
      </c>
      <c r="J565" s="834" t="str">
        <f>VLOOKUP(B565,[1]TQT_MASTER!B:O,7,0)</f>
        <v>TQT - Asset Management</v>
      </c>
      <c r="K565" s="834" t="str">
        <f>VLOOKUP(B565,[1]TQT_MASTER!B:O,8,0)</f>
        <v>TQT - Chief Operating Office</v>
      </c>
      <c r="L565" s="834" t="str">
        <f>VLOOKUP(B565,[1]TQT_MASTER!B:O,9,0)</f>
        <v>Asset Management - COO</v>
      </c>
      <c r="M565" s="834" t="str">
        <f>VLOOKUP(B565,[1]TQT_MASTER!B:O,10,0)</f>
        <v>TRANSCO - Infrastructure Coordination &amp; Services - COO</v>
      </c>
      <c r="N565" s="835">
        <f>VLOOKUP(B565,[1]TQT_MASTER!B:O,11,0)</f>
        <v>22277</v>
      </c>
      <c r="O565" s="833">
        <f>VLOOKUP(B565,[1]TQT_MASTER!B:O,14,0)</f>
        <v>46387</v>
      </c>
      <c r="P565" s="834" t="s">
        <v>611</v>
      </c>
      <c r="Q565" s="834"/>
      <c r="R565" s="834" t="s">
        <v>612</v>
      </c>
      <c r="S565" s="834" t="s">
        <v>616</v>
      </c>
      <c r="T565" s="830" t="s">
        <v>304</v>
      </c>
      <c r="U565" s="834" t="s">
        <v>309</v>
      </c>
      <c r="V565" s="836">
        <v>44571</v>
      </c>
      <c r="W565" s="836">
        <v>45170</v>
      </c>
      <c r="X565" s="836">
        <v>46265</v>
      </c>
      <c r="Y565" s="837">
        <v>3.0027397260273974</v>
      </c>
      <c r="Z565" s="838">
        <f t="shared" ca="1" si="27"/>
        <v>65</v>
      </c>
      <c r="AA565" s="830" t="s">
        <v>856</v>
      </c>
      <c r="AB565" s="892">
        <v>4440</v>
      </c>
      <c r="AC565" s="841">
        <v>46569</v>
      </c>
      <c r="AD565" s="842" t="s">
        <v>777</v>
      </c>
      <c r="AE565" s="843" t="str">
        <f ca="1">IF(OR(Z565="",NOT(ISNUMBER(Z565))),"",LOOKUP(Z565,{0,16,21,26,31,36,41,46,51,56,60,66},{"[0-15]","[16-20]","[21-25]","[26-30]","[31-35]","[36-40]","[41-45]","[46-50]","[51-55]","[56-59]","[60-65]","[66-99]"}))</f>
        <v>[60-65]</v>
      </c>
      <c r="AF565" s="839" t="str">
        <f t="shared" si="25"/>
        <v>3+ years</v>
      </c>
      <c r="AG565" s="839" t="str">
        <f t="shared" ca="1" si="26"/>
        <v>Over 90 Days</v>
      </c>
    </row>
    <row r="566" spans="1:33" ht="16.5" thickTop="1" thickBot="1" x14ac:dyDescent="0.3">
      <c r="A566" s="830">
        <v>6</v>
      </c>
      <c r="B566" s="830" t="s">
        <v>531</v>
      </c>
      <c r="C566" s="830" t="s">
        <v>323</v>
      </c>
      <c r="D566" s="832"/>
      <c r="E566" s="887">
        <f>VLOOKUP(B566,[1]TQT_MASTER!B:O,13,0)</f>
        <v>44571</v>
      </c>
      <c r="F566" s="834" t="str">
        <f>VLOOKUP(B566,[1]TQT_MASTER!B:O,4,0)</f>
        <v>Sr. Associate, Inventory</v>
      </c>
      <c r="G566" s="834" t="str">
        <f>VLOOKUP(B566,[1]TQT_MASTER!B:O,3,0)</f>
        <v>Senior Associate</v>
      </c>
      <c r="H566" s="834">
        <f>VLOOKUP(B566,[1]TQT_MASTER!B:O,6,0)</f>
        <v>11888</v>
      </c>
      <c r="I566" s="834" t="str">
        <f>VLOOKUP(B566,[1]TQT_MASTER!B:O,5,0)</f>
        <v>MOHAMED ALI MOHAMED A. FAISAL ALSHEHHI</v>
      </c>
      <c r="J566" s="834" t="str">
        <f>VLOOKUP(B566,[1]TQT_MASTER!B:O,7,0)</f>
        <v>TQT - Supply Chain</v>
      </c>
      <c r="K566" s="834" t="str">
        <f>VLOOKUP(B566,[1]TQT_MASTER!B:O,8,0)</f>
        <v>TQT - Chief Financial Office</v>
      </c>
      <c r="L566" s="834" t="str">
        <f>VLOOKUP(B566,[1]TQT_MASTER!B:O,9,0)</f>
        <v>Supply Chain - PSS</v>
      </c>
      <c r="M566" s="834" t="str">
        <f>VLOOKUP(B566,[1]TQT_MASTER!B:O,10,0)</f>
        <v>TRANSCO - Inventory Management - PSS</v>
      </c>
      <c r="N566" s="835">
        <f>VLOOKUP(B566,[1]TQT_MASTER!B:O,11,0)</f>
        <v>24080</v>
      </c>
      <c r="O566" s="833">
        <f>VLOOKUP(B566,[1]TQT_MASTER!B:O,14,0)</f>
        <v>46387</v>
      </c>
      <c r="P566" s="834" t="s">
        <v>611</v>
      </c>
      <c r="Q566" s="834"/>
      <c r="R566" s="834" t="s">
        <v>612</v>
      </c>
      <c r="S566" s="834" t="s">
        <v>619</v>
      </c>
      <c r="T566" s="830" t="s">
        <v>304</v>
      </c>
      <c r="U566" s="834" t="s">
        <v>305</v>
      </c>
      <c r="V566" s="836">
        <v>44571</v>
      </c>
      <c r="W566" s="836">
        <v>45170</v>
      </c>
      <c r="X566" s="836">
        <v>46265</v>
      </c>
      <c r="Y566" s="837">
        <v>3.0027397260273974</v>
      </c>
      <c r="Z566" s="838">
        <f t="shared" ca="1" si="27"/>
        <v>60</v>
      </c>
      <c r="AA566" s="830" t="s">
        <v>856</v>
      </c>
      <c r="AB566" s="892">
        <v>4440</v>
      </c>
      <c r="AC566" s="841">
        <v>46569</v>
      </c>
      <c r="AD566" s="842" t="s">
        <v>777</v>
      </c>
      <c r="AE566" s="843" t="str">
        <f ca="1">IF(OR(Z566="",NOT(ISNUMBER(Z566))),"",LOOKUP(Z566,{0,16,21,26,31,36,41,46,51,56,60,66},{"[0-15]","[16-20]","[21-25]","[26-30]","[31-35]","[36-40]","[41-45]","[46-50]","[51-55]","[56-59]","[60-65]","[66-99]"}))</f>
        <v>[60-65]</v>
      </c>
      <c r="AF566" s="839" t="str">
        <f t="shared" si="25"/>
        <v>3+ years</v>
      </c>
      <c r="AG566" s="839" t="str">
        <f t="shared" ca="1" si="26"/>
        <v>Over 90 Days</v>
      </c>
    </row>
    <row r="567" spans="1:33" ht="16.5" thickTop="1" thickBot="1" x14ac:dyDescent="0.3">
      <c r="A567" s="830">
        <v>7</v>
      </c>
      <c r="B567" s="830" t="s">
        <v>530</v>
      </c>
      <c r="C567" s="830" t="s">
        <v>326</v>
      </c>
      <c r="D567" s="832"/>
      <c r="E567" s="887">
        <f>VLOOKUP(B567,[1]TQT_MASTER!B:O,13,0)</f>
        <v>44571</v>
      </c>
      <c r="F567" s="834" t="str">
        <f>VLOOKUP(B567,[1]TQT_MASTER!B:O,4,0)</f>
        <v>Clerk, Driver</v>
      </c>
      <c r="G567" s="834" t="str">
        <f>VLOOKUP(B567,[1]TQT_MASTER!B:O,3,0)</f>
        <v>Clerk</v>
      </c>
      <c r="H567" s="834">
        <f>VLOOKUP(B567,[1]TQT_MASTER!B:O,6,0)</f>
        <v>11969</v>
      </c>
      <c r="I567" s="834" t="str">
        <f>VLOOKUP(B567,[1]TQT_MASTER!B:O,5,0)</f>
        <v>AHMED NASSER MOHAMMED NASSER AL SENANI</v>
      </c>
      <c r="J567" s="834" t="str">
        <f>VLOOKUP(B567,[1]TQT_MASTER!B:O,7,0)</f>
        <v>TQT - Support Services</v>
      </c>
      <c r="K567" s="834" t="str">
        <f>VLOOKUP(B567,[1]TQT_MASTER!B:O,8,0)</f>
        <v>TQT - Chief Corporate Services Office</v>
      </c>
      <c r="L567" s="834" t="str">
        <f>VLOOKUP(B567,[1]TQT_MASTER!B:O,9,0)</f>
        <v>Shared Services - PSS</v>
      </c>
      <c r="M567" s="834" t="str">
        <f>VLOOKUP(B567,[1]TQT_MASTER!B:O,10,0)</f>
        <v>TRANSCO - Transport - PSS</v>
      </c>
      <c r="N567" s="835">
        <f>VLOOKUP(B567,[1]TQT_MASTER!B:O,11,0)</f>
        <v>28284</v>
      </c>
      <c r="O567" s="833">
        <f>VLOOKUP(B567,[1]TQT_MASTER!B:O,14,0)</f>
        <v>46387</v>
      </c>
      <c r="P567" s="834" t="s">
        <v>611</v>
      </c>
      <c r="Q567" s="834"/>
      <c r="R567" s="834" t="s">
        <v>612</v>
      </c>
      <c r="S567" s="834" t="s">
        <v>621</v>
      </c>
      <c r="T567" s="830" t="s">
        <v>304</v>
      </c>
      <c r="U567" s="834" t="s">
        <v>329</v>
      </c>
      <c r="V567" s="836">
        <v>44571</v>
      </c>
      <c r="W567" s="836">
        <v>45170</v>
      </c>
      <c r="X567" s="836">
        <v>46265</v>
      </c>
      <c r="Y567" s="837">
        <v>3.0027397260273974</v>
      </c>
      <c r="Z567" s="838">
        <f t="shared" ca="1" si="27"/>
        <v>49</v>
      </c>
      <c r="AA567" s="830" t="s">
        <v>856</v>
      </c>
      <c r="AB567" s="892">
        <v>4440</v>
      </c>
      <c r="AC567" s="841">
        <v>46569</v>
      </c>
      <c r="AD567" s="842" t="s">
        <v>777</v>
      </c>
      <c r="AE567" s="843" t="str">
        <f ca="1">IF(OR(Z567="",NOT(ISNUMBER(Z567))),"",LOOKUP(Z567,{0,16,21,26,31,36,41,46,51,56,60,66},{"[0-15]","[16-20]","[21-25]","[26-30]","[31-35]","[36-40]","[41-45]","[46-50]","[51-55]","[56-59]","[60-65]","[66-99]"}))</f>
        <v>[46-50]</v>
      </c>
      <c r="AF567" s="839" t="str">
        <f t="shared" si="25"/>
        <v>3+ years</v>
      </c>
      <c r="AG567" s="839" t="str">
        <f t="shared" ca="1" si="26"/>
        <v>Over 90 Days</v>
      </c>
    </row>
    <row r="568" spans="1:33" ht="16.5" thickTop="1" thickBot="1" x14ac:dyDescent="0.3">
      <c r="A568" s="830">
        <v>8</v>
      </c>
      <c r="B568" s="830" t="s">
        <v>524</v>
      </c>
      <c r="C568" s="830" t="s">
        <v>330</v>
      </c>
      <c r="D568" s="832"/>
      <c r="E568" s="887">
        <f>VLOOKUP(B568,[1]TQT_MASTER!B:O,13,0)</f>
        <v>44566</v>
      </c>
      <c r="F568" s="834" t="str">
        <f>VLOOKUP(B568,[1]TQT_MASTER!B:O,4,0)</f>
        <v>Assistant, Management</v>
      </c>
      <c r="G568" s="834" t="str">
        <f>VLOOKUP(B568,[1]TQT_MASTER!B:O,3,0)</f>
        <v>Assistant</v>
      </c>
      <c r="H568" s="834">
        <f>VLOOKUP(B568,[1]TQT_MASTER!B:O,6,0)</f>
        <v>11566</v>
      </c>
      <c r="I568" s="834" t="str">
        <f>VLOOKUP(B568,[1]TQT_MASTER!B:O,5,0)</f>
        <v>PAUL ANDREW ROBERTS</v>
      </c>
      <c r="J568" s="834" t="str">
        <f>VLOOKUP(B568,[1]TQT_MASTER!B:O,7,0)</f>
        <v>TQT - Safety &amp; Risk Management</v>
      </c>
      <c r="K568" s="834" t="str">
        <f>VLOOKUP(B568,[1]TQT_MASTER!B:O,8,0)</f>
        <v>TQT - Chief Executive Office</v>
      </c>
      <c r="L568" s="834" t="str">
        <f>VLOOKUP(B568,[1]TQT_MASTER!B:O,9,0)</f>
        <v>HSEQ</v>
      </c>
      <c r="M568" s="834" t="str">
        <f>VLOOKUP(B568,[1]TQT_MASTER!B:O,10,0)</f>
        <v>TRANSCO - HSEQ - SRM</v>
      </c>
      <c r="N568" s="835">
        <f>VLOOKUP(B568,[1]TQT_MASTER!B:O,11,0)</f>
        <v>33248</v>
      </c>
      <c r="O568" s="833">
        <f>VLOOKUP(B568,[1]TQT_MASTER!B:O,14,0)</f>
        <v>46387</v>
      </c>
      <c r="P568" s="834" t="s">
        <v>611</v>
      </c>
      <c r="Q568" s="834"/>
      <c r="R568" s="834" t="s">
        <v>612</v>
      </c>
      <c r="S568" s="834" t="s">
        <v>621</v>
      </c>
      <c r="T568" s="830" t="s">
        <v>304</v>
      </c>
      <c r="U568" s="834" t="s">
        <v>333</v>
      </c>
      <c r="V568" s="836">
        <v>44566</v>
      </c>
      <c r="W568" s="836">
        <v>45170</v>
      </c>
      <c r="X568" s="836">
        <v>46265</v>
      </c>
      <c r="Y568" s="837">
        <v>3.0027397260273974</v>
      </c>
      <c r="Z568" s="838">
        <f t="shared" ca="1" si="27"/>
        <v>35</v>
      </c>
      <c r="AA568" s="830" t="s">
        <v>856</v>
      </c>
      <c r="AB568" s="892">
        <v>4440</v>
      </c>
      <c r="AC568" s="841">
        <v>46569</v>
      </c>
      <c r="AD568" s="842" t="s">
        <v>777</v>
      </c>
      <c r="AE568" s="843" t="str">
        <f ca="1">IF(OR(Z568="",NOT(ISNUMBER(Z568))),"",LOOKUP(Z568,{0,16,21,26,31,36,41,46,51,56,60,66},{"[0-15]","[16-20]","[21-25]","[26-30]","[31-35]","[36-40]","[41-45]","[46-50]","[51-55]","[56-59]","[60-65]","[66-99]"}))</f>
        <v>[31-35]</v>
      </c>
      <c r="AF568" s="839" t="str">
        <f t="shared" si="25"/>
        <v>3+ years</v>
      </c>
      <c r="AG568" s="839" t="str">
        <f t="shared" ca="1" si="26"/>
        <v>Over 90 Days</v>
      </c>
    </row>
    <row r="569" spans="1:33" ht="16.5" thickTop="1" thickBot="1" x14ac:dyDescent="0.3">
      <c r="A569" s="830">
        <v>9</v>
      </c>
      <c r="B569" s="830" t="s">
        <v>529</v>
      </c>
      <c r="C569" s="830" t="s">
        <v>334</v>
      </c>
      <c r="D569" s="832"/>
      <c r="E569" s="887">
        <f>VLOOKUP(B569,[1]TQT_MASTER!B:O,13,0)</f>
        <v>44566</v>
      </c>
      <c r="F569" s="834" t="str">
        <f>VLOOKUP(B569,[1]TQT_MASTER!B:O,4,0)</f>
        <v>Advisor, Technical</v>
      </c>
      <c r="G569" s="834" t="str">
        <f>VLOOKUP(B569,[1]TQT_MASTER!B:O,3,0)</f>
        <v>Advisor</v>
      </c>
      <c r="H569" s="834">
        <f>VLOOKUP(B569,[1]TQT_MASTER!B:O,6,0)</f>
        <v>12759</v>
      </c>
      <c r="I569" s="834" t="str">
        <f>VLOOKUP(B569,[1]TQT_MASTER!B:O,5,0)</f>
        <v>Afif Saif Nasser Harhara Alyafei</v>
      </c>
      <c r="J569" s="834" t="str">
        <f>VLOOKUP(B569,[1]TQT_MASTER!B:O,7,0)</f>
        <v>TQT - Chief Executive Office</v>
      </c>
      <c r="K569" s="834" t="str">
        <f>VLOOKUP(B569,[1]TQT_MASTER!B:O,8,0)</f>
        <v>TQT - Chief Executive Office</v>
      </c>
      <c r="L569" s="834" t="str">
        <f>VLOOKUP(B569,[1]TQT_MASTER!B:O,9,0)</f>
        <v>CEO</v>
      </c>
      <c r="M569" s="834" t="str">
        <f>VLOOKUP(B569,[1]TQT_MASTER!B:O,10,0)</f>
        <v>TRANSCO - CEO</v>
      </c>
      <c r="N569" s="835">
        <f>VLOOKUP(B569,[1]TQT_MASTER!B:O,11,0)</f>
        <v>24289</v>
      </c>
      <c r="O569" s="833">
        <f>VLOOKUP(B569,[1]TQT_MASTER!B:O,14,0)</f>
        <v>46387</v>
      </c>
      <c r="P569" s="834" t="s">
        <v>620</v>
      </c>
      <c r="Q569" s="834" t="s">
        <v>846</v>
      </c>
      <c r="R569" s="834"/>
      <c r="S569" s="834"/>
      <c r="T569" s="830" t="s">
        <v>336</v>
      </c>
      <c r="U569" s="834" t="s">
        <v>337</v>
      </c>
      <c r="V569" s="836">
        <v>44566</v>
      </c>
      <c r="W569" s="836">
        <v>45170</v>
      </c>
      <c r="X569" s="836">
        <v>46265</v>
      </c>
      <c r="Y569" s="837">
        <v>3.0027397260273974</v>
      </c>
      <c r="Z569" s="838">
        <f t="shared" ca="1" si="27"/>
        <v>60</v>
      </c>
      <c r="AA569" s="830" t="s">
        <v>856</v>
      </c>
      <c r="AB569" s="892">
        <v>4440</v>
      </c>
      <c r="AC569" s="841">
        <v>46569</v>
      </c>
      <c r="AD569" s="842" t="s">
        <v>777</v>
      </c>
      <c r="AE569" s="843" t="str">
        <f ca="1">IF(OR(Z569="",NOT(ISNUMBER(Z569))),"",LOOKUP(Z569,{0,16,21,26,31,36,41,46,51,56,60,66},{"[0-15]","[16-20]","[21-25]","[26-30]","[31-35]","[36-40]","[41-45]","[46-50]","[51-55]","[56-59]","[60-65]","[66-99]"}))</f>
        <v>[60-65]</v>
      </c>
      <c r="AF569" s="839" t="str">
        <f t="shared" si="25"/>
        <v>3+ years</v>
      </c>
      <c r="AG569" s="839" t="str">
        <f t="shared" ca="1" si="26"/>
        <v>Over 90 Days</v>
      </c>
    </row>
    <row r="570" spans="1:33" ht="16.5" thickTop="1" thickBot="1" x14ac:dyDescent="0.3">
      <c r="A570" s="830">
        <v>10</v>
      </c>
      <c r="B570" s="830" t="s">
        <v>523</v>
      </c>
      <c r="C570" s="830" t="s">
        <v>338</v>
      </c>
      <c r="D570" s="832"/>
      <c r="E570" s="887">
        <f>VLOOKUP(B570,[1]TQT_MASTER!B:O,13,0)</f>
        <v>44571</v>
      </c>
      <c r="F570" s="834" t="str">
        <f>VLOOKUP(B570,[1]TQT_MASTER!B:O,4,0)</f>
        <v>Clerk, Stores</v>
      </c>
      <c r="G570" s="834" t="str">
        <f>VLOOKUP(B570,[1]TQT_MASTER!B:O,3,0)</f>
        <v>Clerk</v>
      </c>
      <c r="H570" s="834">
        <f>VLOOKUP(B570,[1]TQT_MASTER!B:O,6,0)</f>
        <v>12667</v>
      </c>
      <c r="I570" s="834" t="str">
        <f>VLOOKUP(B570,[1]TQT_MASTER!B:O,5,0)</f>
        <v>Eid Abdulla Sidiqi Alhammadi</v>
      </c>
      <c r="J570" s="834" t="str">
        <f>VLOOKUP(B570,[1]TQT_MASTER!B:O,7,0)</f>
        <v>TQT - Financial Operations &amp; Internal Controls</v>
      </c>
      <c r="K570" s="834" t="str">
        <f>VLOOKUP(B570,[1]TQT_MASTER!B:O,8,0)</f>
        <v>TQT - Chief Financial Office</v>
      </c>
      <c r="L570" s="834" t="str">
        <f>VLOOKUP(B570,[1]TQT_MASTER!B:O,9,0)</f>
        <v>Finance - FIN</v>
      </c>
      <c r="M570" s="834" t="str">
        <f>VLOOKUP(B570,[1]TQT_MASTER!B:O,10,0)</f>
        <v>TRANSCO - Financial Operations - FIN</v>
      </c>
      <c r="N570" s="835">
        <f>VLOOKUP(B570,[1]TQT_MASTER!B:O,11,0)</f>
        <v>26910</v>
      </c>
      <c r="O570" s="833">
        <f>VLOOKUP(B570,[1]TQT_MASTER!B:O,14,0)</f>
        <v>46387</v>
      </c>
      <c r="P570" s="834" t="s">
        <v>620</v>
      </c>
      <c r="Q570" s="834" t="s">
        <v>846</v>
      </c>
      <c r="R570" s="834"/>
      <c r="S570" s="834"/>
      <c r="T570" s="830" t="s">
        <v>304</v>
      </c>
      <c r="U570" s="834" t="s">
        <v>305</v>
      </c>
      <c r="V570" s="836">
        <v>44571</v>
      </c>
      <c r="W570" s="836">
        <v>45170</v>
      </c>
      <c r="X570" s="836">
        <v>46265</v>
      </c>
      <c r="Y570" s="837">
        <v>3.0027397260273974</v>
      </c>
      <c r="Z570" s="838">
        <f t="shared" ca="1" si="27"/>
        <v>53</v>
      </c>
      <c r="AA570" s="830" t="s">
        <v>856</v>
      </c>
      <c r="AB570" s="892">
        <v>4440</v>
      </c>
      <c r="AC570" s="841">
        <v>46569</v>
      </c>
      <c r="AD570" s="842" t="s">
        <v>777</v>
      </c>
      <c r="AE570" s="843" t="str">
        <f ca="1">IF(OR(Z570="",NOT(ISNUMBER(Z570))),"",LOOKUP(Z570,{0,16,21,26,31,36,41,46,51,56,60,66},{"[0-15]","[16-20]","[21-25]","[26-30]","[31-35]","[36-40]","[41-45]","[46-50]","[51-55]","[56-59]","[60-65]","[66-99]"}))</f>
        <v>[51-55]</v>
      </c>
      <c r="AF570" s="839" t="str">
        <f t="shared" si="25"/>
        <v>3+ years</v>
      </c>
      <c r="AG570" s="839" t="str">
        <f t="shared" ca="1" si="26"/>
        <v>Over 90 Days</v>
      </c>
    </row>
    <row r="571" spans="1:33" ht="16.5" thickTop="1" thickBot="1" x14ac:dyDescent="0.3">
      <c r="A571" s="830">
        <v>11</v>
      </c>
      <c r="B571" s="830" t="s">
        <v>522</v>
      </c>
      <c r="C571" s="830" t="s">
        <v>341</v>
      </c>
      <c r="D571" s="832"/>
      <c r="E571" s="887">
        <f>VLOOKUP(B571,[1]TQT_MASTER!B:O,13,0)</f>
        <v>44571</v>
      </c>
      <c r="F571" s="834" t="str">
        <f>VLOOKUP(B571,[1]TQT_MASTER!B:O,4,0)</f>
        <v>Associate, Accounts Payable Accounting</v>
      </c>
      <c r="G571" s="834" t="str">
        <f>VLOOKUP(B571,[1]TQT_MASTER!B:O,3,0)</f>
        <v>Associate</v>
      </c>
      <c r="H571" s="834">
        <f>VLOOKUP(B571,[1]TQT_MASTER!B:O,6,0)</f>
        <v>12667</v>
      </c>
      <c r="I571" s="834" t="str">
        <f>VLOOKUP(B571,[1]TQT_MASTER!B:O,5,0)</f>
        <v>Eid Abdulla Sidiqi Alhammadi</v>
      </c>
      <c r="J571" s="834" t="str">
        <f>VLOOKUP(B571,[1]TQT_MASTER!B:O,7,0)</f>
        <v>TQT - Financial Operations &amp; Internal Controls</v>
      </c>
      <c r="K571" s="834" t="str">
        <f>VLOOKUP(B571,[1]TQT_MASTER!B:O,8,0)</f>
        <v>TQT - Chief Financial Office</v>
      </c>
      <c r="L571" s="834" t="str">
        <f>VLOOKUP(B571,[1]TQT_MASTER!B:O,9,0)</f>
        <v>Finance - FIN</v>
      </c>
      <c r="M571" s="834" t="str">
        <f>VLOOKUP(B571,[1]TQT_MASTER!B:O,10,0)</f>
        <v>TRANSCO - Financial Operations - FIN</v>
      </c>
      <c r="N571" s="835">
        <f>VLOOKUP(B571,[1]TQT_MASTER!B:O,11,0)</f>
        <v>22996</v>
      </c>
      <c r="O571" s="833">
        <f>VLOOKUP(B571,[1]TQT_MASTER!B:O,14,0)</f>
        <v>46387</v>
      </c>
      <c r="P571" s="834" t="s">
        <v>611</v>
      </c>
      <c r="Q571" s="834"/>
      <c r="R571" s="834" t="s">
        <v>612</v>
      </c>
      <c r="S571" s="834" t="s">
        <v>616</v>
      </c>
      <c r="T571" s="830" t="s">
        <v>304</v>
      </c>
      <c r="U571" s="834" t="s">
        <v>316</v>
      </c>
      <c r="V571" s="836">
        <v>44571</v>
      </c>
      <c r="W571" s="836">
        <v>45170</v>
      </c>
      <c r="X571" s="836">
        <v>46265</v>
      </c>
      <c r="Y571" s="837">
        <v>3.0027397260273974</v>
      </c>
      <c r="Z571" s="838">
        <f t="shared" ca="1" si="27"/>
        <v>63</v>
      </c>
      <c r="AA571" s="830" t="s">
        <v>856</v>
      </c>
      <c r="AB571" s="892">
        <v>4440</v>
      </c>
      <c r="AC571" s="841">
        <v>46569</v>
      </c>
      <c r="AD571" s="842" t="s">
        <v>777</v>
      </c>
      <c r="AE571" s="843" t="str">
        <f ca="1">IF(OR(Z571="",NOT(ISNUMBER(Z571))),"",LOOKUP(Z571,{0,16,21,26,31,36,41,46,51,56,60,66},{"[0-15]","[16-20]","[21-25]","[26-30]","[31-35]","[36-40]","[41-45]","[46-50]","[51-55]","[56-59]","[60-65]","[66-99]"}))</f>
        <v>[60-65]</v>
      </c>
      <c r="AF571" s="839" t="str">
        <f t="shared" si="25"/>
        <v>3+ years</v>
      </c>
      <c r="AG571" s="839" t="str">
        <f t="shared" ca="1" si="26"/>
        <v>Over 90 Days</v>
      </c>
    </row>
    <row r="572" spans="1:33" ht="16.5" thickTop="1" thickBot="1" x14ac:dyDescent="0.3">
      <c r="A572" s="830">
        <v>12</v>
      </c>
      <c r="B572" s="830" t="s">
        <v>528</v>
      </c>
      <c r="C572" s="830" t="s">
        <v>344</v>
      </c>
      <c r="D572" s="832"/>
      <c r="E572" s="887">
        <f>VLOOKUP(B572,[1]TQT_MASTER!B:O,13,0)</f>
        <v>44606</v>
      </c>
      <c r="F572" s="834" t="str">
        <f>VLOOKUP(B572,[1]TQT_MASTER!B:O,4,0)</f>
        <v>Lead, Automation &amp; Digitalization</v>
      </c>
      <c r="G572" s="834" t="str">
        <f>VLOOKUP(B572,[1]TQT_MASTER!B:O,3,0)</f>
        <v>Lead</v>
      </c>
      <c r="H572" s="834">
        <f>VLOOKUP(B572,[1]TQT_MASTER!B:O,6,0)</f>
        <v>11996</v>
      </c>
      <c r="I572" s="834" t="str">
        <f>VLOOKUP(B572,[1]TQT_MASTER!B:O,5,0)</f>
        <v>Ramakrishna Subramanian</v>
      </c>
      <c r="J572" s="834" t="str">
        <f>VLOOKUP(B572,[1]TQT_MASTER!B:O,7,0)</f>
        <v>TQT - Chief Executive Office</v>
      </c>
      <c r="K572" s="834" t="str">
        <f>VLOOKUP(B572,[1]TQT_MASTER!B:O,8,0)</f>
        <v>TQT - Chief Executive Office</v>
      </c>
      <c r="L572" s="834" t="str">
        <f>VLOOKUP(B572,[1]TQT_MASTER!B:O,9,0)</f>
        <v>CEO</v>
      </c>
      <c r="M572" s="834" t="str">
        <f>VLOOKUP(B572,[1]TQT_MASTER!B:O,10,0)</f>
        <v>TRANSCO - Operations - COO</v>
      </c>
      <c r="N572" s="835">
        <f>VLOOKUP(B572,[1]TQT_MASTER!B:O,11,0)</f>
        <v>21847</v>
      </c>
      <c r="O572" s="833">
        <f>VLOOKUP(B572,[1]TQT_MASTER!B:O,14,0)</f>
        <v>46387</v>
      </c>
      <c r="P572" s="834" t="s">
        <v>611</v>
      </c>
      <c r="Q572" s="834"/>
      <c r="R572" s="834" t="s">
        <v>612</v>
      </c>
      <c r="S572" s="834"/>
      <c r="T572" s="830" t="s">
        <v>304</v>
      </c>
      <c r="U572" s="834" t="s">
        <v>333</v>
      </c>
      <c r="V572" s="836">
        <v>44608</v>
      </c>
      <c r="W572" s="836">
        <v>45170</v>
      </c>
      <c r="X572" s="836">
        <v>46265</v>
      </c>
      <c r="Y572" s="837">
        <v>3.0027397260273974</v>
      </c>
      <c r="Z572" s="838">
        <f t="shared" ca="1" si="27"/>
        <v>66</v>
      </c>
      <c r="AA572" s="830" t="s">
        <v>856</v>
      </c>
      <c r="AB572" s="892">
        <v>4440</v>
      </c>
      <c r="AC572" s="841">
        <v>46569</v>
      </c>
      <c r="AD572" s="842" t="s">
        <v>777</v>
      </c>
      <c r="AE572" s="843" t="str">
        <f ca="1">IF(OR(Z572="",NOT(ISNUMBER(Z572))),"",LOOKUP(Z572,{0,16,21,26,31,36,41,46,51,56,60,66},{"[0-15]","[16-20]","[21-25]","[26-30]","[31-35]","[36-40]","[41-45]","[46-50]","[51-55]","[56-59]","[60-65]","[66-99]"}))</f>
        <v>[66-99]</v>
      </c>
      <c r="AF572" s="839" t="str">
        <f t="shared" si="25"/>
        <v>3+ years</v>
      </c>
      <c r="AG572" s="839" t="str">
        <f t="shared" ca="1" si="26"/>
        <v>Over 90 Days</v>
      </c>
    </row>
    <row r="573" spans="1:33" ht="16.5" thickTop="1" thickBot="1" x14ac:dyDescent="0.3">
      <c r="A573" s="830">
        <v>13</v>
      </c>
      <c r="B573" s="830" t="s">
        <v>539</v>
      </c>
      <c r="C573" s="830" t="s">
        <v>347</v>
      </c>
      <c r="D573" s="832"/>
      <c r="E573" s="887">
        <f>VLOOKUP(B573,[1]TQT_MASTER!B:O,13,0)</f>
        <v>44816</v>
      </c>
      <c r="F573" s="834" t="str">
        <f>VLOOKUP(B573,[1]TQT_MASTER!B:O,4,0)</f>
        <v>Engineer, CMMS Data Quality Governance</v>
      </c>
      <c r="G573" s="834" t="str">
        <f>VLOOKUP(B573,[1]TQT_MASTER!B:O,3,0)</f>
        <v>Engineer</v>
      </c>
      <c r="H573" s="834">
        <f>VLOOKUP(B573,[1]TQT_MASTER!B:O,6,0)</f>
        <v>12713</v>
      </c>
      <c r="I573" s="834" t="str">
        <f>VLOOKUP(B573,[1]TQT_MASTER!B:O,5,0)</f>
        <v>Ahmed Mohamed Abdulla ALWahedi</v>
      </c>
      <c r="J573" s="834" t="str">
        <f>VLOOKUP(B573,[1]TQT_MASTER!B:O,7,0)</f>
        <v>TQT - Asset Management</v>
      </c>
      <c r="K573" s="834" t="str">
        <f>VLOOKUP(B573,[1]TQT_MASTER!B:O,8,0)</f>
        <v>TQT - Chief Operating Office</v>
      </c>
      <c r="L573" s="834" t="str">
        <f>VLOOKUP(B573,[1]TQT_MASTER!B:O,9,0)</f>
        <v>Asset Management - COO</v>
      </c>
      <c r="M573" s="834" t="str">
        <f>VLOOKUP(B573,[1]TQT_MASTER!B:O,10,0)</f>
        <v>TRANSCO - Asset Information - COO</v>
      </c>
      <c r="N573" s="835">
        <f>VLOOKUP(B573,[1]TQT_MASTER!B:O,11,0)</f>
        <v>26032</v>
      </c>
      <c r="O573" s="833">
        <f>VLOOKUP(B573,[1]TQT_MASTER!B:O,14,0)</f>
        <v>46578</v>
      </c>
      <c r="P573" s="834" t="s">
        <v>620</v>
      </c>
      <c r="Q573" s="834" t="s">
        <v>846</v>
      </c>
      <c r="R573" s="834"/>
      <c r="S573" s="834"/>
      <c r="T573" s="830" t="s">
        <v>304</v>
      </c>
      <c r="U573" s="834" t="s">
        <v>333</v>
      </c>
      <c r="V573" s="836">
        <v>44816</v>
      </c>
      <c r="W573" s="836">
        <v>45170</v>
      </c>
      <c r="X573" s="836">
        <v>46265</v>
      </c>
      <c r="Y573" s="837">
        <v>3.0027397260273974</v>
      </c>
      <c r="Z573" s="838">
        <f t="shared" ca="1" si="27"/>
        <v>55</v>
      </c>
      <c r="AA573" s="830" t="s">
        <v>856</v>
      </c>
      <c r="AB573" s="892">
        <v>4440</v>
      </c>
      <c r="AC573" s="841">
        <v>46569</v>
      </c>
      <c r="AD573" s="842" t="s">
        <v>777</v>
      </c>
      <c r="AE573" s="843" t="str">
        <f ca="1">IF(OR(Z573="",NOT(ISNUMBER(Z573))),"",LOOKUP(Z573,{0,16,21,26,31,36,41,46,51,56,60,66},{"[0-15]","[16-20]","[21-25]","[26-30]","[31-35]","[36-40]","[41-45]","[46-50]","[51-55]","[56-59]","[60-65]","[66-99]"}))</f>
        <v>[51-55]</v>
      </c>
      <c r="AF573" s="839" t="str">
        <f t="shared" si="25"/>
        <v>3+ years</v>
      </c>
      <c r="AG573" s="839" t="str">
        <f t="shared" ca="1" si="26"/>
        <v>Over 90 Days</v>
      </c>
    </row>
    <row r="574" spans="1:33" ht="16.5" thickTop="1" thickBot="1" x14ac:dyDescent="0.3">
      <c r="A574" s="830">
        <v>14</v>
      </c>
      <c r="B574" s="830" t="s">
        <v>541</v>
      </c>
      <c r="C574" s="830" t="s">
        <v>350</v>
      </c>
      <c r="D574" s="832"/>
      <c r="E574" s="887">
        <f>VLOOKUP(B574,[1]TQT_MASTER!B:O,13,0)</f>
        <v>44809</v>
      </c>
      <c r="F574" s="834" t="str">
        <f>VLOOKUP(B574,[1]TQT_MASTER!B:O,4,0)</f>
        <v>Associate, Graphic Design</v>
      </c>
      <c r="G574" s="834" t="str">
        <f>VLOOKUP(B574,[1]TQT_MASTER!B:O,3,0)</f>
        <v>Associate</v>
      </c>
      <c r="H574" s="834" t="e">
        <f>VLOOKUP(B574,[1]TQT_MASTER!B:O,6,0)</f>
        <v>#REF!</v>
      </c>
      <c r="I574" s="834" t="str">
        <f>VLOOKUP(B574,[1]TQT_MASTER!B:O,5,0)</f>
        <v>Hessa Alemadi</v>
      </c>
      <c r="J574" s="834" t="str">
        <f>VLOOKUP(B574,[1]TQT_MASTER!B:O,7,0)</f>
        <v>TQT - External Communications</v>
      </c>
      <c r="K574" s="834" t="str">
        <f>VLOOKUP(B574,[1]TQT_MASTER!B:O,8,0)</f>
        <v>TQT - Chief Corporate Services Office</v>
      </c>
      <c r="L574" s="834" t="str">
        <f>VLOOKUP(B574,[1]TQT_MASTER!B:O,9,0)</f>
        <v>Human Resources - HRD</v>
      </c>
      <c r="M574" s="834" t="str">
        <f>VLOOKUP(B574,[1]TQT_MASTER!B:O,10,0)</f>
        <v>TRANSCO - External Communications - HRD</v>
      </c>
      <c r="N574" s="835">
        <f>VLOOKUP(B574,[1]TQT_MASTER!B:O,11,0)</f>
        <v>32200</v>
      </c>
      <c r="O574" s="833">
        <f>VLOOKUP(B574,[1]TQT_MASTER!B:O,14,0)</f>
        <v>46269</v>
      </c>
      <c r="P574" s="834" t="s">
        <v>611</v>
      </c>
      <c r="Q574" s="834"/>
      <c r="R574" s="834" t="s">
        <v>612</v>
      </c>
      <c r="S574" s="834"/>
      <c r="T574" s="830" t="s">
        <v>304</v>
      </c>
      <c r="U574" s="834" t="s">
        <v>333</v>
      </c>
      <c r="V574" s="836">
        <v>44809</v>
      </c>
      <c r="W574" s="836">
        <v>45170</v>
      </c>
      <c r="X574" s="836">
        <v>46265</v>
      </c>
      <c r="Y574" s="837">
        <v>3.0027397260273974</v>
      </c>
      <c r="Z574" s="838">
        <f t="shared" ca="1" si="27"/>
        <v>38</v>
      </c>
      <c r="AA574" s="830" t="s">
        <v>856</v>
      </c>
      <c r="AB574" s="892">
        <v>4440</v>
      </c>
      <c r="AC574" s="841">
        <v>46569</v>
      </c>
      <c r="AD574" s="842" t="s">
        <v>777</v>
      </c>
      <c r="AE574" s="843" t="str">
        <f ca="1">IF(OR(Z574="",NOT(ISNUMBER(Z574))),"",LOOKUP(Z574,{0,16,21,26,31,36,41,46,51,56,60,66},{"[0-15]","[16-20]","[21-25]","[26-30]","[31-35]","[36-40]","[41-45]","[46-50]","[51-55]","[56-59]","[60-65]","[66-99]"}))</f>
        <v>[36-40]</v>
      </c>
      <c r="AF574" s="839" t="str">
        <f t="shared" si="25"/>
        <v>3+ years</v>
      </c>
      <c r="AG574" s="839" t="str">
        <f t="shared" ca="1" si="26"/>
        <v>Expired</v>
      </c>
    </row>
    <row r="575" spans="1:33" ht="16.5" thickTop="1" thickBot="1" x14ac:dyDescent="0.3">
      <c r="A575" s="830">
        <v>15</v>
      </c>
      <c r="B575" s="830" t="s">
        <v>533</v>
      </c>
      <c r="C575" s="830" t="s">
        <v>353</v>
      </c>
      <c r="D575" s="832"/>
      <c r="E575" s="887">
        <f>VLOOKUP(B575,[1]TQT_MASTER!B:O,13,0)</f>
        <v>44830</v>
      </c>
      <c r="F575" s="834" t="str">
        <f>VLOOKUP(B575,[1]TQT_MASTER!B:O,4,0)</f>
        <v>Associate, General Ledger Accounting</v>
      </c>
      <c r="G575" s="834" t="str">
        <f>VLOOKUP(B575,[1]TQT_MASTER!B:O,3,0)</f>
        <v>Associate</v>
      </c>
      <c r="H575" s="834">
        <f>VLOOKUP(B575,[1]TQT_MASTER!B:O,6,0)</f>
        <v>12959</v>
      </c>
      <c r="I575" s="834" t="str">
        <f>VLOOKUP(B575,[1]TQT_MASTER!B:O,5,0)</f>
        <v>Jasmine Kooner</v>
      </c>
      <c r="J575" s="834" t="str">
        <f>VLOOKUP(B575,[1]TQT_MASTER!B:O,7,0)</f>
        <v>TQT - Financial Control</v>
      </c>
      <c r="K575" s="834" t="str">
        <f>VLOOKUP(B575,[1]TQT_MASTER!B:O,8,0)</f>
        <v>TQT - Chief Financial Office</v>
      </c>
      <c r="L575" s="834" t="str">
        <f>VLOOKUP(B575,[1]TQT_MASTER!B:O,9,0)</f>
        <v>Finance - FIN</v>
      </c>
      <c r="M575" s="834" t="str">
        <f>VLOOKUP(B575,[1]TQT_MASTER!B:O,10,0)</f>
        <v>TRANSCO - Financial Controlling - FIN</v>
      </c>
      <c r="N575" s="835">
        <f>VLOOKUP(B575,[1]TQT_MASTER!B:O,11,0)</f>
        <v>31575</v>
      </c>
      <c r="O575" s="833">
        <f>VLOOKUP(B575,[1]TQT_MASTER!B:O,14,0)</f>
        <v>46471</v>
      </c>
      <c r="P575" s="834" t="s">
        <v>620</v>
      </c>
      <c r="Q575" s="834" t="s">
        <v>846</v>
      </c>
      <c r="R575" s="834"/>
      <c r="S575" s="834"/>
      <c r="T575" s="830" t="s">
        <v>304</v>
      </c>
      <c r="U575" s="834" t="s">
        <v>356</v>
      </c>
      <c r="V575" s="836">
        <v>44831</v>
      </c>
      <c r="W575" s="836">
        <v>45170</v>
      </c>
      <c r="X575" s="836">
        <v>46265</v>
      </c>
      <c r="Y575" s="837">
        <v>3.0027397260273974</v>
      </c>
      <c r="Z575" s="838">
        <f t="shared" ca="1" si="27"/>
        <v>40</v>
      </c>
      <c r="AA575" s="830" t="s">
        <v>856</v>
      </c>
      <c r="AB575" s="892">
        <v>4440</v>
      </c>
      <c r="AC575" s="841">
        <v>46569</v>
      </c>
      <c r="AD575" s="842" t="s">
        <v>777</v>
      </c>
      <c r="AE575" s="843" t="str">
        <f ca="1">IF(OR(Z575="",NOT(ISNUMBER(Z575))),"",LOOKUP(Z575,{0,16,21,26,31,36,41,46,51,56,60,66},{"[0-15]","[16-20]","[21-25]","[26-30]","[31-35]","[36-40]","[41-45]","[46-50]","[51-55]","[56-59]","[60-65]","[66-99]"}))</f>
        <v>[36-40]</v>
      </c>
      <c r="AF575" s="839" t="str">
        <f t="shared" si="25"/>
        <v>3+ years</v>
      </c>
      <c r="AG575" s="839" t="str">
        <f t="shared" ca="1" si="26"/>
        <v>Over 90 Days</v>
      </c>
    </row>
    <row r="576" spans="1:33" ht="16.5" thickTop="1" thickBot="1" x14ac:dyDescent="0.3">
      <c r="A576" s="830">
        <v>16</v>
      </c>
      <c r="B576" s="830" t="s">
        <v>532</v>
      </c>
      <c r="C576" s="830" t="s">
        <v>357</v>
      </c>
      <c r="D576" s="832"/>
      <c r="E576" s="887">
        <f>VLOOKUP(B576,[1]TQT_MASTER!B:O,13,0)</f>
        <v>44970</v>
      </c>
      <c r="F576" s="834" t="str">
        <f>VLOOKUP(B576,[1]TQT_MASTER!B:O,4,0)</f>
        <v>Associate, Talent Acquisition</v>
      </c>
      <c r="G576" s="834" t="str">
        <f>VLOOKUP(B576,[1]TQT_MASTER!B:O,3,0)</f>
        <v>Associate</v>
      </c>
      <c r="H576" s="834">
        <f>VLOOKUP(B576,[1]TQT_MASTER!B:O,6,0)</f>
        <v>15131</v>
      </c>
      <c r="I576" s="834" t="str">
        <f>VLOOKUP(B576,[1]TQT_MASTER!B:O,5,0)</f>
        <v>Abdulrahman Mohammed R AlMane</v>
      </c>
      <c r="J576" s="834" t="str">
        <f>VLOOKUP(B576,[1]TQT_MASTER!B:O,7,0)</f>
        <v>TQT - HR Operations</v>
      </c>
      <c r="K576" s="834" t="str">
        <f>VLOOKUP(B576,[1]TQT_MASTER!B:O,8,0)</f>
        <v>TQT - Chief Corporate Services Office</v>
      </c>
      <c r="L576" s="834" t="str">
        <f>VLOOKUP(B576,[1]TQT_MASTER!B:O,9,0)</f>
        <v>Human Resources - HRD</v>
      </c>
      <c r="M576" s="834" t="str">
        <f>VLOOKUP(B576,[1]TQT_MASTER!B:O,10,0)</f>
        <v>TRANSCO - Talent Acquisition - HRD</v>
      </c>
      <c r="N576" s="835">
        <f>VLOOKUP(B576,[1]TQT_MASTER!B:O,11,0)</f>
        <v>31644</v>
      </c>
      <c r="O576" s="833">
        <f>VLOOKUP(B576,[1]TQT_MASTER!B:O,14,0)</f>
        <v>46429</v>
      </c>
      <c r="P576" s="834" t="s">
        <v>620</v>
      </c>
      <c r="Q576" s="834" t="s">
        <v>846</v>
      </c>
      <c r="R576" s="834"/>
      <c r="S576" s="834"/>
      <c r="T576" s="830" t="s">
        <v>304</v>
      </c>
      <c r="U576" s="834" t="s">
        <v>333</v>
      </c>
      <c r="V576" s="836">
        <v>44970</v>
      </c>
      <c r="W576" s="836">
        <v>45170</v>
      </c>
      <c r="X576" s="836">
        <v>46265</v>
      </c>
      <c r="Y576" s="837">
        <v>3.0027397260273974</v>
      </c>
      <c r="Z576" s="838">
        <f t="shared" ca="1" si="27"/>
        <v>40</v>
      </c>
      <c r="AA576" s="830" t="s">
        <v>856</v>
      </c>
      <c r="AB576" s="892">
        <v>4440</v>
      </c>
      <c r="AC576" s="841">
        <v>46569</v>
      </c>
      <c r="AD576" s="842" t="s">
        <v>777</v>
      </c>
      <c r="AE576" s="843" t="str">
        <f ca="1">IF(OR(Z576="",NOT(ISNUMBER(Z576))),"",LOOKUP(Z576,{0,16,21,26,31,36,41,46,51,56,60,66},{"[0-15]","[16-20]","[21-25]","[26-30]","[31-35]","[36-40]","[41-45]","[46-50]","[51-55]","[56-59]","[60-65]","[66-99]"}))</f>
        <v>[36-40]</v>
      </c>
      <c r="AF576" s="839" t="str">
        <f t="shared" si="25"/>
        <v>3+ years</v>
      </c>
      <c r="AG576" s="839" t="str">
        <f t="shared" ca="1" si="26"/>
        <v>Over 90 Days</v>
      </c>
    </row>
    <row r="577" spans="1:33" ht="16.5" thickTop="1" thickBot="1" x14ac:dyDescent="0.3">
      <c r="A577" s="830">
        <v>17</v>
      </c>
      <c r="B577" s="830" t="s">
        <v>540</v>
      </c>
      <c r="C577" s="830" t="s">
        <v>360</v>
      </c>
      <c r="D577" s="832"/>
      <c r="E577" s="887">
        <f>VLOOKUP(B577,[1]TQT_MASTER!B:O,13,0)</f>
        <v>45152</v>
      </c>
      <c r="F577" s="834" t="str">
        <f>VLOOKUP(B577,[1]TQT_MASTER!B:O,4,0)</f>
        <v>Executive Assistant, Corporate Services Office</v>
      </c>
      <c r="G577" s="834" t="str">
        <f>VLOOKUP(B577,[1]TQT_MASTER!B:O,3,0)</f>
        <v>Assistant</v>
      </c>
      <c r="H577" s="834">
        <f>VLOOKUP(B577,[1]TQT_MASTER!B:O,6,0)</f>
        <v>12780</v>
      </c>
      <c r="I577" s="834" t="str">
        <f>VLOOKUP(B577,[1]TQT_MASTER!B:O,5,0)</f>
        <v>Bader Ahmed Mohamed Saqer Al Hammadi</v>
      </c>
      <c r="J577" s="834" t="str">
        <f>VLOOKUP(B577,[1]TQT_MASTER!B:O,7,0)</f>
        <v>TQT - Chief Corporate Services Office</v>
      </c>
      <c r="K577" s="834" t="str">
        <f>VLOOKUP(B577,[1]TQT_MASTER!B:O,8,0)</f>
        <v>TQT - Chief Corporate Services Office</v>
      </c>
      <c r="L577" s="834" t="str">
        <f>VLOOKUP(B577,[1]TQT_MASTER!B:O,9,0)</f>
        <v>Human Resources - HRD</v>
      </c>
      <c r="M577" s="834" t="str">
        <f>VLOOKUP(B577,[1]TQT_MASTER!B:O,10,0)</f>
        <v>TRANSCO - Human Resources - HRD</v>
      </c>
      <c r="N577" s="835">
        <f>VLOOKUP(B577,[1]TQT_MASTER!B:O,11,0)</f>
        <v>29611</v>
      </c>
      <c r="O577" s="833">
        <f>VLOOKUP(B577,[1]TQT_MASTER!B:O,14,0)</f>
        <v>46248</v>
      </c>
      <c r="P577" s="834" t="s">
        <v>620</v>
      </c>
      <c r="Q577" s="834" t="s">
        <v>846</v>
      </c>
      <c r="R577" s="834"/>
      <c r="S577" s="834"/>
      <c r="T577" s="830" t="s">
        <v>304</v>
      </c>
      <c r="U577" s="834" t="s">
        <v>305</v>
      </c>
      <c r="V577" s="836">
        <v>45152</v>
      </c>
      <c r="W577" s="836">
        <v>45170</v>
      </c>
      <c r="X577" s="836">
        <v>46265</v>
      </c>
      <c r="Y577" s="837">
        <v>3.0027397260273974</v>
      </c>
      <c r="Z577" s="838">
        <f t="shared" ca="1" si="27"/>
        <v>45</v>
      </c>
      <c r="AA577" s="830" t="s">
        <v>856</v>
      </c>
      <c r="AB577" s="892">
        <v>4440</v>
      </c>
      <c r="AC577" s="841">
        <v>46569</v>
      </c>
      <c r="AD577" s="842" t="s">
        <v>777</v>
      </c>
      <c r="AE577" s="843" t="str">
        <f ca="1">IF(OR(Z577="",NOT(ISNUMBER(Z577))),"",LOOKUP(Z577,{0,16,21,26,31,36,41,46,51,56,60,66},{"[0-15]","[16-20]","[21-25]","[26-30]","[31-35]","[36-40]","[41-45]","[46-50]","[51-55]","[56-59]","[60-65]","[66-99]"}))</f>
        <v>[41-45]</v>
      </c>
      <c r="AF577" s="839" t="str">
        <f t="shared" si="25"/>
        <v>3+ years</v>
      </c>
      <c r="AG577" s="839" t="str">
        <f t="shared" ca="1" si="26"/>
        <v>Expired</v>
      </c>
    </row>
    <row r="578" spans="1:33" ht="16.5" thickTop="1" thickBot="1" x14ac:dyDescent="0.3">
      <c r="A578" s="830">
        <v>18</v>
      </c>
      <c r="B578" s="830" t="s">
        <v>543</v>
      </c>
      <c r="C578" s="830" t="s">
        <v>363</v>
      </c>
      <c r="D578" s="832"/>
      <c r="E578" s="887">
        <f>VLOOKUP(B578,[1]TQT_MASTER!B:O,13,0)</f>
        <v>45236</v>
      </c>
      <c r="F578" s="834" t="str">
        <f>VLOOKUP(B578,[1]TQT_MASTER!B:O,4,0)</f>
        <v>Associate, Talent Acquisition</v>
      </c>
      <c r="G578" s="834" t="str">
        <f>VLOOKUP(B578,[1]TQT_MASTER!B:O,3,0)</f>
        <v>Associate</v>
      </c>
      <c r="H578" s="834">
        <f>VLOOKUP(B578,[1]TQT_MASTER!B:O,6,0)</f>
        <v>15131</v>
      </c>
      <c r="I578" s="834" t="str">
        <f>VLOOKUP(B578,[1]TQT_MASTER!B:O,5,0)</f>
        <v>Abdulrahman Mohammed R AlMane</v>
      </c>
      <c r="J578" s="834" t="str">
        <f>VLOOKUP(B578,[1]TQT_MASTER!B:O,7,0)</f>
        <v>TQT - HR Operations</v>
      </c>
      <c r="K578" s="834" t="str">
        <f>VLOOKUP(B578,[1]TQT_MASTER!B:O,8,0)</f>
        <v>TQT - Chief Corporate Services Office</v>
      </c>
      <c r="L578" s="834" t="str">
        <f>VLOOKUP(B578,[1]TQT_MASTER!B:O,9,0)</f>
        <v>Human Resources - HRD</v>
      </c>
      <c r="M578" s="834" t="str">
        <f>VLOOKUP(B578,[1]TQT_MASTER!B:O,10,0)</f>
        <v>TRANSCO - Talent Acquisition - HRD</v>
      </c>
      <c r="N578" s="835">
        <f>VLOOKUP(B578,[1]TQT_MASTER!B:O,11,0)</f>
        <v>32450</v>
      </c>
      <c r="O578" s="833">
        <f>VLOOKUP(B578,[1]TQT_MASTER!B:O,14,0)</f>
        <v>46331</v>
      </c>
      <c r="P578" s="834" t="s">
        <v>611</v>
      </c>
      <c r="Q578" s="834"/>
      <c r="R578" s="834" t="s">
        <v>612</v>
      </c>
      <c r="S578" s="834" t="s">
        <v>616</v>
      </c>
      <c r="T578" s="830" t="s">
        <v>304</v>
      </c>
      <c r="U578" s="834" t="s">
        <v>333</v>
      </c>
      <c r="V578" s="836">
        <v>45236</v>
      </c>
      <c r="W578" s="846">
        <v>45236</v>
      </c>
      <c r="X578" s="836">
        <v>46265</v>
      </c>
      <c r="Y578" s="837">
        <v>2.8219178082191783</v>
      </c>
      <c r="Z578" s="838">
        <f t="shared" ca="1" si="27"/>
        <v>37</v>
      </c>
      <c r="AA578" s="830" t="s">
        <v>856</v>
      </c>
      <c r="AB578" s="892">
        <v>4440</v>
      </c>
      <c r="AC578" s="841">
        <v>46569</v>
      </c>
      <c r="AD578" s="842" t="s">
        <v>777</v>
      </c>
      <c r="AE578" s="843" t="str">
        <f ca="1">IF(OR(Z578="",NOT(ISNUMBER(Z578))),"",LOOKUP(Z578,{0,16,21,26,31,36,41,46,51,56,60,66},{"[0-15]","[16-20]","[21-25]","[26-30]","[31-35]","[36-40]","[41-45]","[46-50]","[51-55]","[56-59]","[60-65]","[66-99]"}))</f>
        <v>[36-40]</v>
      </c>
      <c r="AF578" s="839" t="str">
        <f t="shared" si="25"/>
        <v>2-3 years</v>
      </c>
      <c r="AG578" s="839" t="str">
        <f t="shared" ca="1" si="26"/>
        <v>Within 60 Days</v>
      </c>
    </row>
    <row r="579" spans="1:33" ht="16.5" thickTop="1" thickBot="1" x14ac:dyDescent="0.3">
      <c r="A579" s="830">
        <v>19</v>
      </c>
      <c r="B579" s="830" t="s">
        <v>534</v>
      </c>
      <c r="C579" s="830" t="s">
        <v>365</v>
      </c>
      <c r="D579" s="832"/>
      <c r="E579" s="887">
        <f>VLOOKUP(B579,[1]TQT_MASTER!B:O,13,0)</f>
        <v>45411</v>
      </c>
      <c r="F579" s="834" t="str">
        <f>VLOOKUP(B579,[1]TQT_MASTER!B:O,4,0)</f>
        <v>Lead, Projects</v>
      </c>
      <c r="G579" s="834" t="str">
        <f>VLOOKUP(B579,[1]TQT_MASTER!B:O,3,0)</f>
        <v>Lead</v>
      </c>
      <c r="H579" s="834">
        <f>VLOOKUP(B579,[1]TQT_MASTER!B:O,6,0)</f>
        <v>11743</v>
      </c>
      <c r="I579" s="834" t="str">
        <f>VLOOKUP(B579,[1]TQT_MASTER!B:O,5,0)</f>
        <v>MARYAM ABDULLAH EBRAHIM ALGAZ ALALI</v>
      </c>
      <c r="J579" s="834" t="str">
        <f>VLOOKUP(B579,[1]TQT_MASTER!B:O,7,0)</f>
        <v>TQT - Asset Management</v>
      </c>
      <c r="K579" s="834" t="str">
        <f>VLOOKUP(B579,[1]TQT_MASTER!B:O,8,0)</f>
        <v>TQT - Chief Operating Office</v>
      </c>
      <c r="L579" s="834" t="str">
        <f>VLOOKUP(B579,[1]TQT_MASTER!B:O,9,0)</f>
        <v>Asset Management - COO</v>
      </c>
      <c r="M579" s="834" t="str">
        <f>VLOOKUP(B579,[1]TQT_MASTER!B:O,10,0)</f>
        <v>TRANSCO - Asset Management Services - COO</v>
      </c>
      <c r="N579" s="835">
        <f>VLOOKUP(B579,[1]TQT_MASTER!B:O,11,0)</f>
        <v>24421</v>
      </c>
      <c r="O579" s="833">
        <f>VLOOKUP(B579,[1]TQT_MASTER!B:O,14,0)</f>
        <v>46323</v>
      </c>
      <c r="P579" s="834" t="s">
        <v>611</v>
      </c>
      <c r="Q579" s="834"/>
      <c r="R579" s="834" t="s">
        <v>612</v>
      </c>
      <c r="S579" s="834"/>
      <c r="T579" s="830" t="s">
        <v>304</v>
      </c>
      <c r="U579" s="834" t="s">
        <v>368</v>
      </c>
      <c r="V579" s="836">
        <v>45411</v>
      </c>
      <c r="W579" s="846">
        <v>45411</v>
      </c>
      <c r="X579" s="836">
        <v>46265</v>
      </c>
      <c r="Y579" s="837">
        <v>2.3424657534246576</v>
      </c>
      <c r="Z579" s="838">
        <f t="shared" ca="1" si="27"/>
        <v>59</v>
      </c>
      <c r="AA579" s="830" t="s">
        <v>856</v>
      </c>
      <c r="AB579" s="892">
        <v>4440</v>
      </c>
      <c r="AC579" s="841">
        <v>46569</v>
      </c>
      <c r="AD579" s="842" t="s">
        <v>777</v>
      </c>
      <c r="AE579" s="843" t="str">
        <f ca="1">IF(OR(Z579="",NOT(ISNUMBER(Z579))),"",LOOKUP(Z579,{0,16,21,26,31,36,41,46,51,56,60,66},{"[0-15]","[16-20]","[21-25]","[26-30]","[31-35]","[36-40]","[41-45]","[46-50]","[51-55]","[56-59]","[60-65]","[66-99]"}))</f>
        <v>[56-59]</v>
      </c>
      <c r="AF579" s="839" t="str">
        <f t="shared" ref="AF579:AF642" si="28">IF(OR(V579="",X579=""),"",IF(YEARFRAC(V579,X579,1)&lt;1,"0-1 years",IF(YEARFRAC(V579,X579,1)&lt;2,"1-2 years",IF(YEARFRAC(V579,X579,1)&lt;3,"2-3 years","3+ years"))))</f>
        <v>2-3 years</v>
      </c>
      <c r="AG579" s="839" t="str">
        <f t="shared" ref="AG579:AG642" ca="1" si="29">IF(O579="","",IF(O579&lt;TODAY(),"Expired",IF(O579&lt;=TODAY()+30,"Within 30 Days",IF(O579&lt;=TODAY()+60,"Within 60 Days",IF(O579&lt;=TODAY()+90,"Within 90 Days","Over 90 Days")))))</f>
        <v>Within 60 Days</v>
      </c>
    </row>
    <row r="580" spans="1:33" ht="16.5" thickTop="1" thickBot="1" x14ac:dyDescent="0.3">
      <c r="A580" s="830">
        <v>20</v>
      </c>
      <c r="B580" s="830" t="s">
        <v>535</v>
      </c>
      <c r="C580" s="830" t="s">
        <v>369</v>
      </c>
      <c r="D580" s="832"/>
      <c r="E580" s="887">
        <f>VLOOKUP(B580,[1]TQT_MASTER!B:O,13,0)</f>
        <v>45446</v>
      </c>
      <c r="F580" s="834" t="str">
        <f>VLOOKUP(B580,[1]TQT_MASTER!B:O,4,0)</f>
        <v>Business Partner, Talent Acquisition</v>
      </c>
      <c r="G580" s="834" t="str">
        <f>VLOOKUP(B580,[1]TQT_MASTER!B:O,3,0)</f>
        <v>Business Partner</v>
      </c>
      <c r="H580" s="834">
        <f>VLOOKUP(B580,[1]TQT_MASTER!B:O,6,0)</f>
        <v>15131</v>
      </c>
      <c r="I580" s="834" t="str">
        <f>VLOOKUP(B580,[1]TQT_MASTER!B:O,5,0)</f>
        <v>Abdulrahman Mohammed R AlMane</v>
      </c>
      <c r="J580" s="834" t="str">
        <f>VLOOKUP(B580,[1]TQT_MASTER!B:O,7,0)</f>
        <v>TQT - HR Operations</v>
      </c>
      <c r="K580" s="834" t="str">
        <f>VLOOKUP(B580,[1]TQT_MASTER!B:O,8,0)</f>
        <v>TQT - Chief Corporate Services Office</v>
      </c>
      <c r="L580" s="834" t="str">
        <f>VLOOKUP(B580,[1]TQT_MASTER!B:O,9,0)</f>
        <v>Human Resources - HRD</v>
      </c>
      <c r="M580" s="834" t="str">
        <f>VLOOKUP(B580,[1]TQT_MASTER!B:O,10,0)</f>
        <v>TRANSCO - Talent Acquisition - HRD</v>
      </c>
      <c r="N580" s="835">
        <f>VLOOKUP(B580,[1]TQT_MASTER!B:O,11,0)</f>
        <v>32081</v>
      </c>
      <c r="O580" s="833">
        <f>VLOOKUP(B580,[1]TQT_MASTER!B:O,14,0)</f>
        <v>46549</v>
      </c>
      <c r="P580" s="834" t="s">
        <v>611</v>
      </c>
      <c r="Q580" s="834"/>
      <c r="R580" s="834"/>
      <c r="S580" s="834" t="s">
        <v>621</v>
      </c>
      <c r="T580" s="830" t="s">
        <v>304</v>
      </c>
      <c r="U580" s="834" t="s">
        <v>333</v>
      </c>
      <c r="V580" s="836">
        <v>45454</v>
      </c>
      <c r="W580" s="846">
        <v>45454</v>
      </c>
      <c r="X580" s="836">
        <v>46265</v>
      </c>
      <c r="Y580" s="837">
        <v>2.2246575342465755</v>
      </c>
      <c r="Z580" s="838">
        <f t="shared" ca="1" si="27"/>
        <v>38</v>
      </c>
      <c r="AA580" s="830" t="s">
        <v>856</v>
      </c>
      <c r="AB580" s="892">
        <v>4440</v>
      </c>
      <c r="AC580" s="841">
        <v>46569</v>
      </c>
      <c r="AD580" s="842" t="s">
        <v>777</v>
      </c>
      <c r="AE580" s="843" t="str">
        <f ca="1">IF(OR(Z580="",NOT(ISNUMBER(Z580))),"",LOOKUP(Z580,{0,16,21,26,31,36,41,46,51,56,60,66},{"[0-15]","[16-20]","[21-25]","[26-30]","[31-35]","[36-40]","[41-45]","[46-50]","[51-55]","[56-59]","[60-65]","[66-99]"}))</f>
        <v>[36-40]</v>
      </c>
      <c r="AF580" s="839" t="str">
        <f t="shared" si="28"/>
        <v>2-3 years</v>
      </c>
      <c r="AG580" s="839" t="str">
        <f t="shared" ca="1" si="29"/>
        <v>Over 90 Days</v>
      </c>
    </row>
    <row r="581" spans="1:33" ht="16.5" thickTop="1" thickBot="1" x14ac:dyDescent="0.3">
      <c r="A581" s="830">
        <v>21</v>
      </c>
      <c r="B581" s="830" t="s">
        <v>542</v>
      </c>
      <c r="C581" s="830" t="s">
        <v>372</v>
      </c>
      <c r="D581" s="832"/>
      <c r="E581" s="887">
        <f>VLOOKUP(B581,[1]TQT_MASTER!B:O,13,0)</f>
        <v>45600</v>
      </c>
      <c r="F581" s="834" t="str">
        <f>VLOOKUP(B581,[1]TQT_MASTER!B:O,4,0)</f>
        <v>Lead, Procurement</v>
      </c>
      <c r="G581" s="834" t="str">
        <f>VLOOKUP(B581,[1]TQT_MASTER!B:O,3,0)</f>
        <v>Lead</v>
      </c>
      <c r="H581" s="834">
        <f>VLOOKUP(B581,[1]TQT_MASTER!B:O,6,0)</f>
        <v>12623</v>
      </c>
      <c r="I581" s="834" t="str">
        <f>VLOOKUP(B581,[1]TQT_MASTER!B:O,5,0)</f>
        <v>Alia Al Kaabi</v>
      </c>
      <c r="J581" s="834" t="str">
        <f>VLOOKUP(B581,[1]TQT_MASTER!B:O,7,0)</f>
        <v>TQT - Supply Chain</v>
      </c>
      <c r="K581" s="834" t="str">
        <f>VLOOKUP(B581,[1]TQT_MASTER!B:O,8,0)</f>
        <v>TQT - Chief Financial Office</v>
      </c>
      <c r="L581" s="834" t="str">
        <f>VLOOKUP(B581,[1]TQT_MASTER!B:O,9,0)</f>
        <v>Supply Chain - PSS</v>
      </c>
      <c r="M581" s="834" t="e">
        <f>VLOOKUP(B581,[1]TQT_MASTER!B:O,10,0)</f>
        <v>#REF!</v>
      </c>
      <c r="N581" s="835">
        <f>VLOOKUP(B581,[1]TQT_MASTER!B:O,11,0)</f>
        <v>22302</v>
      </c>
      <c r="O581" s="833">
        <f>VLOOKUP(B581,[1]TQT_MASTER!B:O,14,0)</f>
        <v>46329</v>
      </c>
      <c r="P581" s="834" t="s">
        <v>620</v>
      </c>
      <c r="Q581" s="834" t="s">
        <v>846</v>
      </c>
      <c r="R581" s="834"/>
      <c r="S581" s="834"/>
      <c r="T581" s="830" t="s">
        <v>304</v>
      </c>
      <c r="U581" s="834" t="s">
        <v>333</v>
      </c>
      <c r="V581" s="836">
        <v>45600</v>
      </c>
      <c r="W581" s="846">
        <v>45600</v>
      </c>
      <c r="X581" s="836">
        <v>46265</v>
      </c>
      <c r="Y581" s="837">
        <v>1.8246575342465754</v>
      </c>
      <c r="Z581" s="838">
        <f t="shared" ca="1" si="27"/>
        <v>65</v>
      </c>
      <c r="AA581" s="830" t="s">
        <v>856</v>
      </c>
      <c r="AB581" s="892">
        <v>4440</v>
      </c>
      <c r="AC581" s="841">
        <v>46569</v>
      </c>
      <c r="AD581" s="842" t="s">
        <v>777</v>
      </c>
      <c r="AE581" s="843" t="str">
        <f ca="1">IF(OR(Z581="",NOT(ISNUMBER(Z581))),"",LOOKUP(Z581,{0,16,21,26,31,36,41,46,51,56,60,66},{"[0-15]","[16-20]","[21-25]","[26-30]","[31-35]","[36-40]","[41-45]","[46-50]","[51-55]","[56-59]","[60-65]","[66-99]"}))</f>
        <v>[60-65]</v>
      </c>
      <c r="AF581" s="839" t="str">
        <f t="shared" si="28"/>
        <v>1-2 years</v>
      </c>
      <c r="AG581" s="839" t="str">
        <f t="shared" ca="1" si="29"/>
        <v>Within 60 Days</v>
      </c>
    </row>
    <row r="582" spans="1:33" ht="16.5" thickTop="1" thickBot="1" x14ac:dyDescent="0.3">
      <c r="A582" s="830">
        <v>22</v>
      </c>
      <c r="B582" s="830">
        <v>200088</v>
      </c>
      <c r="C582" s="830" t="s">
        <v>378</v>
      </c>
      <c r="D582" s="832"/>
      <c r="E582" s="887">
        <f>VLOOKUP(B582,[1]TQT_MASTER!B:O,13,0)</f>
        <v>45677</v>
      </c>
      <c r="F582" s="834" t="str">
        <f>VLOOKUP(B582,[1]TQT_MASTER!B:O,4,0)</f>
        <v>Advisor, Water Asset</v>
      </c>
      <c r="G582" s="834" t="str">
        <f>VLOOKUP(B582,[1]TQT_MASTER!B:O,3,0)</f>
        <v>Advisor</v>
      </c>
      <c r="H582" s="834">
        <f>VLOOKUP(B582,[1]TQT_MASTER!B:O,6,0)</f>
        <v>12013</v>
      </c>
      <c r="I582" s="834" t="str">
        <f>VLOOKUP(B582,[1]TQT_MASTER!B:O,5,0)</f>
        <v>ABDULLA MOHAMMED AL NUAIMI</v>
      </c>
      <c r="J582" s="834" t="str">
        <f>VLOOKUP(B582,[1]TQT_MASTER!B:O,7,0)</f>
        <v>TQT - Asset Management</v>
      </c>
      <c r="K582" s="834" t="str">
        <f>VLOOKUP(B582,[1]TQT_MASTER!B:O,8,0)</f>
        <v>TQT - Chief Operating Office</v>
      </c>
      <c r="L582" s="834" t="str">
        <f>VLOOKUP(B582,[1]TQT_MASTER!B:O,9,0)</f>
        <v>Asset Management - COO</v>
      </c>
      <c r="M582" s="834" t="str">
        <f>VLOOKUP(B582,[1]TQT_MASTER!B:O,10,0)</f>
        <v>TRANSCO - Water Assets</v>
      </c>
      <c r="N582" s="835">
        <f>VLOOKUP(B582,[1]TQT_MASTER!B:O,11,0)</f>
        <v>22282</v>
      </c>
      <c r="O582" s="833">
        <f>VLOOKUP(B582,[1]TQT_MASTER!B:O,14,0)</f>
        <v>46405</v>
      </c>
      <c r="P582" s="834" t="s">
        <v>611</v>
      </c>
      <c r="Q582" s="834"/>
      <c r="R582" s="834" t="s">
        <v>612</v>
      </c>
      <c r="S582" s="834" t="s">
        <v>616</v>
      </c>
      <c r="T582" s="830" t="s">
        <v>304</v>
      </c>
      <c r="U582" s="834" t="s">
        <v>309</v>
      </c>
      <c r="V582" s="836">
        <v>45677</v>
      </c>
      <c r="W582" s="846">
        <v>45677</v>
      </c>
      <c r="X582" s="836">
        <v>46265</v>
      </c>
      <c r="Y582" s="837">
        <v>1.6136986301369862</v>
      </c>
      <c r="Z582" s="838">
        <f t="shared" ca="1" si="27"/>
        <v>65</v>
      </c>
      <c r="AA582" s="830" t="s">
        <v>856</v>
      </c>
      <c r="AB582" s="892">
        <v>4440</v>
      </c>
      <c r="AC582" s="841">
        <v>46569</v>
      </c>
      <c r="AD582" s="842" t="s">
        <v>777</v>
      </c>
      <c r="AE582" s="843" t="str">
        <f ca="1">IF(OR(Z582="",NOT(ISNUMBER(Z582))),"",LOOKUP(Z582,{0,16,21,26,31,36,41,46,51,56,60,66},{"[0-15]","[16-20]","[21-25]","[26-30]","[31-35]","[36-40]","[41-45]","[46-50]","[51-55]","[56-59]","[60-65]","[66-99]"}))</f>
        <v>[60-65]</v>
      </c>
      <c r="AF582" s="839" t="str">
        <f t="shared" si="28"/>
        <v>1-2 years</v>
      </c>
      <c r="AG582" s="839" t="str">
        <f t="shared" ca="1" si="29"/>
        <v>Over 90 Days</v>
      </c>
    </row>
    <row r="583" spans="1:33" ht="16.5" thickTop="1" thickBot="1" x14ac:dyDescent="0.3">
      <c r="A583" s="830">
        <v>23</v>
      </c>
      <c r="B583" s="830">
        <v>200795</v>
      </c>
      <c r="C583" s="830" t="s">
        <v>382</v>
      </c>
      <c r="D583" s="832"/>
      <c r="E583" s="887">
        <f>VLOOKUP(B583,[1]TQT_MASTER!B:O,13,0)</f>
        <v>45831</v>
      </c>
      <c r="F583" s="834" t="str">
        <f>VLOOKUP(B583,[1]TQT_MASTER!B:O,4,0)</f>
        <v>Fusion EPM Support, Sr. Associate</v>
      </c>
      <c r="G583" s="834" t="str">
        <f>VLOOKUP(B583,[1]TQT_MASTER!B:O,3,0)</f>
        <v>Senior Associate</v>
      </c>
      <c r="H583" s="834">
        <f>VLOOKUP(B583,[1]TQT_MASTER!B:O,6,0)</f>
        <v>12775</v>
      </c>
      <c r="I583" s="834" t="str">
        <f>VLOOKUP(B583,[1]TQT_MASTER!B:O,5,0)</f>
        <v>Barend Pieter Van Der Walt</v>
      </c>
      <c r="J583" s="834" t="str">
        <f>VLOOKUP(B583,[1]TQT_MASTER!B:O,7,0)</f>
        <v>TQT - Business Planning</v>
      </c>
      <c r="K583" s="834" t="str">
        <f>VLOOKUP(B583,[1]TQT_MASTER!B:O,8,0)</f>
        <v>TQT - Chief Financial Office</v>
      </c>
      <c r="L583" s="834" t="str">
        <f>VLOOKUP(B583,[1]TQT_MASTER!B:O,9,0)</f>
        <v>Finance - FIN</v>
      </c>
      <c r="M583" s="834" t="str">
        <f>VLOOKUP(B583,[1]TQT_MASTER!B:O,10,0)</f>
        <v>TRANSCO - Business Planning - FIN</v>
      </c>
      <c r="N583" s="835">
        <f>VLOOKUP(B583,[1]TQT_MASTER!B:O,11,0)</f>
        <v>31222</v>
      </c>
      <c r="O583" s="833">
        <f>VLOOKUP(B583,[1]TQT_MASTER!B:O,14,0)</f>
        <v>46555</v>
      </c>
      <c r="P583" s="834" t="s">
        <v>611</v>
      </c>
      <c r="Q583" s="834" t="s">
        <v>846</v>
      </c>
      <c r="R583" s="834"/>
      <c r="S583" s="834"/>
      <c r="T583" s="830" t="s">
        <v>304</v>
      </c>
      <c r="U583" s="834" t="s">
        <v>333</v>
      </c>
      <c r="V583" s="836">
        <v>45831</v>
      </c>
      <c r="W583" s="846">
        <v>45831</v>
      </c>
      <c r="X583" s="836">
        <v>46265</v>
      </c>
      <c r="Y583" s="837">
        <v>1.1917808219178083</v>
      </c>
      <c r="Z583" s="838">
        <f t="shared" ca="1" si="27"/>
        <v>41</v>
      </c>
      <c r="AA583" s="830" t="s">
        <v>856</v>
      </c>
      <c r="AB583" s="892">
        <v>4440</v>
      </c>
      <c r="AC583" s="841">
        <v>46569</v>
      </c>
      <c r="AD583" s="842" t="s">
        <v>777</v>
      </c>
      <c r="AE583" s="843" t="str">
        <f ca="1">IF(OR(Z583="",NOT(ISNUMBER(Z583))),"",LOOKUP(Z583,{0,16,21,26,31,36,41,46,51,56,60,66},{"[0-15]","[16-20]","[21-25]","[26-30]","[31-35]","[36-40]","[41-45]","[46-50]","[51-55]","[56-59]","[60-65]","[66-99]"}))</f>
        <v>[41-45]</v>
      </c>
      <c r="AF583" s="839" t="str">
        <f t="shared" si="28"/>
        <v>1-2 years</v>
      </c>
      <c r="AG583" s="839" t="str">
        <f t="shared" ca="1" si="29"/>
        <v>Over 90 Days</v>
      </c>
    </row>
    <row r="584" spans="1:33" ht="16.5" thickTop="1" thickBot="1" x14ac:dyDescent="0.3">
      <c r="A584" s="830">
        <v>24</v>
      </c>
      <c r="B584" s="847">
        <v>201184</v>
      </c>
      <c r="C584" s="839">
        <v>14221</v>
      </c>
      <c r="D584" s="832"/>
      <c r="E584" s="887">
        <f>VLOOKUP(B584,[1]TQT_MASTER!B:O,13,0)</f>
        <v>45887</v>
      </c>
      <c r="F584" s="834" t="str">
        <f>VLOOKUP(B584,[1]TQT_MASTER!B:O,4,0)</f>
        <v>Associate, People Development</v>
      </c>
      <c r="G584" s="834" t="str">
        <f>VLOOKUP(B584,[1]TQT_MASTER!B:O,3,0)</f>
        <v>Associate</v>
      </c>
      <c r="H584" s="834">
        <f>VLOOKUP(B584,[1]TQT_MASTER!B:O,6,0)</f>
        <v>15162</v>
      </c>
      <c r="I584" s="834" t="str">
        <f>VLOOKUP(B584,[1]TQT_MASTER!B:O,5,0)</f>
        <v>Wadima Mohammed Hamad AlMazrouei</v>
      </c>
      <c r="J584" s="834" t="str">
        <f>VLOOKUP(B584,[1]TQT_MASTER!B:O,7,0)</f>
        <v>TQT - People Management &amp; Performance</v>
      </c>
      <c r="K584" s="834" t="str">
        <f>VLOOKUP(B584,[1]TQT_MASTER!B:O,8,0)</f>
        <v>TQT - Chief Corporate Services Office</v>
      </c>
      <c r="L584" s="834" t="str">
        <f>VLOOKUP(B584,[1]TQT_MASTER!B:O,9,0)</f>
        <v>Human Resources - HRD</v>
      </c>
      <c r="M584" s="834" t="str">
        <f>VLOOKUP(B584,[1]TQT_MASTER!B:O,10,0)</f>
        <v>TRANSCO - Human Resources - HRD</v>
      </c>
      <c r="N584" s="835">
        <f>VLOOKUP(B584,[1]TQT_MASTER!B:O,11,0)</f>
        <v>32306</v>
      </c>
      <c r="O584" s="833">
        <f>VLOOKUP(B584,[1]TQT_MASTER!B:O,14,0)</f>
        <v>46251</v>
      </c>
      <c r="P584" s="834" t="s">
        <v>620</v>
      </c>
      <c r="Q584" s="834" t="s">
        <v>846</v>
      </c>
      <c r="R584" s="834"/>
      <c r="S584" s="834"/>
      <c r="T584" s="830" t="s">
        <v>304</v>
      </c>
      <c r="U584" s="830" t="s">
        <v>333</v>
      </c>
      <c r="V584" s="836">
        <v>45887</v>
      </c>
      <c r="W584" s="846">
        <v>45887</v>
      </c>
      <c r="X584" s="836">
        <v>46265</v>
      </c>
      <c r="Y584" s="837">
        <v>1.0383561643835617</v>
      </c>
      <c r="Z584" s="838">
        <f t="shared" ca="1" si="27"/>
        <v>38</v>
      </c>
      <c r="AA584" s="830" t="s">
        <v>856</v>
      </c>
      <c r="AB584" s="892">
        <v>4440</v>
      </c>
      <c r="AC584" s="841">
        <v>46569</v>
      </c>
      <c r="AD584" s="842" t="s">
        <v>777</v>
      </c>
      <c r="AE584" s="843" t="str">
        <f ca="1">IF(OR(Z584="",NOT(ISNUMBER(Z584))),"",LOOKUP(Z584,{0,16,21,26,31,36,41,46,51,56,60,66},{"[0-15]","[16-20]","[21-25]","[26-30]","[31-35]","[36-40]","[41-45]","[46-50]","[51-55]","[56-59]","[60-65]","[66-99]"}))</f>
        <v>[36-40]</v>
      </c>
      <c r="AF584" s="839" t="str">
        <f t="shared" si="28"/>
        <v>1-2 years</v>
      </c>
      <c r="AG584" s="839" t="str">
        <f t="shared" ca="1" si="29"/>
        <v>Expired</v>
      </c>
    </row>
    <row r="585" spans="1:33" ht="16.5" thickTop="1" thickBot="1" x14ac:dyDescent="0.3">
      <c r="A585" s="830">
        <v>25</v>
      </c>
      <c r="B585" s="847">
        <v>201086</v>
      </c>
      <c r="C585" s="839">
        <v>13919</v>
      </c>
      <c r="D585" s="832"/>
      <c r="E585" s="887">
        <f>VLOOKUP(B585,[1]TQT_MASTER!B:O,13,0)</f>
        <v>45873</v>
      </c>
      <c r="F585" s="834" t="str">
        <f>VLOOKUP(B585,[1]TQT_MASTER!B:O,4,0)</f>
        <v>Senior Engineer, Network Model Management</v>
      </c>
      <c r="G585" s="834" t="str">
        <f>VLOOKUP(B585,[1]TQT_MASTER!B:O,3,0)</f>
        <v>Senior Engineer</v>
      </c>
      <c r="H585" s="834">
        <f>VLOOKUP(B585,[1]TQT_MASTER!B:O,6,0)</f>
        <v>11743</v>
      </c>
      <c r="I585" s="834" t="str">
        <f>VLOOKUP(B585,[1]TQT_MASTER!B:O,5,0)</f>
        <v>Maryam Abullah Ebrahim Algaz Alali</v>
      </c>
      <c r="J585" s="834" t="str">
        <f>VLOOKUP(B585,[1]TQT_MASTER!B:O,7,0)</f>
        <v>TQT - Asset Management</v>
      </c>
      <c r="K585" s="834" t="str">
        <f>VLOOKUP(B585,[1]TQT_MASTER!B:O,8,0)</f>
        <v>TQT - Chief Operating Office</v>
      </c>
      <c r="L585" s="834" t="str">
        <f>VLOOKUP(B585,[1]TQT_MASTER!B:O,9,0)</f>
        <v>Asset Management - COO</v>
      </c>
      <c r="M585" s="834" t="str">
        <f>VLOOKUP(B585,[1]TQT_MASTER!B:O,10,0)</f>
        <v>TQT - Operations Technology Strategy</v>
      </c>
      <c r="N585" s="835">
        <f>VLOOKUP(B585,[1]TQT_MASTER!B:O,11,0)</f>
        <v>33856</v>
      </c>
      <c r="O585" s="833">
        <f>VLOOKUP(B585,[1]TQT_MASTER!B:O,14,0)</f>
        <v>46237</v>
      </c>
      <c r="P585" s="834" t="s">
        <v>620</v>
      </c>
      <c r="Q585" s="834" t="s">
        <v>846</v>
      </c>
      <c r="R585" s="834"/>
      <c r="S585" s="834"/>
      <c r="T585" s="830" t="s">
        <v>389</v>
      </c>
      <c r="U585" s="834" t="s">
        <v>333</v>
      </c>
      <c r="V585" s="836">
        <v>45873</v>
      </c>
      <c r="W585" s="846">
        <v>45873</v>
      </c>
      <c r="X585" s="836">
        <v>46265</v>
      </c>
      <c r="Y585" s="837">
        <v>1.0767123287671232</v>
      </c>
      <c r="Z585" s="838">
        <f t="shared" ca="1" si="27"/>
        <v>34</v>
      </c>
      <c r="AA585" s="830" t="s">
        <v>856</v>
      </c>
      <c r="AB585" s="892">
        <v>4440</v>
      </c>
      <c r="AC585" s="841">
        <v>46569</v>
      </c>
      <c r="AD585" s="842" t="s">
        <v>777</v>
      </c>
      <c r="AE585" s="843" t="str">
        <f ca="1">IF(OR(Z585="",NOT(ISNUMBER(Z585))),"",LOOKUP(Z585,{0,16,21,26,31,36,41,46,51,56,60,66},{"[0-15]","[16-20]","[21-25]","[26-30]","[31-35]","[36-40]","[41-45]","[46-50]","[51-55]","[56-59]","[60-65]","[66-99]"}))</f>
        <v>[31-35]</v>
      </c>
      <c r="AF585" s="839" t="str">
        <f t="shared" si="28"/>
        <v>1-2 years</v>
      </c>
      <c r="AG585" s="839" t="str">
        <f t="shared" ca="1" si="29"/>
        <v>Expired</v>
      </c>
    </row>
    <row r="586" spans="1:33" ht="16.5" thickTop="1" thickBot="1" x14ac:dyDescent="0.3">
      <c r="A586" s="830">
        <v>26</v>
      </c>
      <c r="B586" s="830">
        <v>201085</v>
      </c>
      <c r="C586" s="830">
        <v>201085</v>
      </c>
      <c r="D586" s="832"/>
      <c r="E586" s="887">
        <f>VLOOKUP(B586,[1]TQT_MASTER!B:O,13,0)</f>
        <v>45901</v>
      </c>
      <c r="F586" s="834" t="str">
        <f>VLOOKUP(B586,[1]TQT_MASTER!B:O,4,0)</f>
        <v>Engineer, Power Systems</v>
      </c>
      <c r="G586" s="834" t="str">
        <f>VLOOKUP(B586,[1]TQT_MASTER!B:O,3,0)</f>
        <v>Engineer</v>
      </c>
      <c r="H586" s="834">
        <f>VLOOKUP(B586,[1]TQT_MASTER!B:O,6,0)</f>
        <v>10903</v>
      </c>
      <c r="I586" s="834" t="str">
        <f>VLOOKUP(B586,[1]TQT_MASTER!B:O,5,0)</f>
        <v>Ahmed Attia Saber Ghazi</v>
      </c>
      <c r="J586" s="834" t="str">
        <f>VLOOKUP(B586,[1]TQT_MASTER!B:O,7,0)</f>
        <v>TQT - Asset Management</v>
      </c>
      <c r="K586" s="834" t="str">
        <f>VLOOKUP(B586,[1]TQT_MASTER!B:O,8,0)</f>
        <v>TQT - Chief Operating Office</v>
      </c>
      <c r="L586" s="834" t="str">
        <f>VLOOKUP(B586,[1]TQT_MASTER!B:O,9,0)</f>
        <v>Asset Management - COO</v>
      </c>
      <c r="M586" s="834" t="str">
        <f>VLOOKUP(B586,[1]TQT_MASTER!B:O,10,0)</f>
        <v>TQT - Power Planning</v>
      </c>
      <c r="N586" s="835">
        <f>VLOOKUP(B586,[1]TQT_MASTER!B:O,11,0)</f>
        <v>36486</v>
      </c>
      <c r="O586" s="833">
        <f>VLOOKUP(B586,[1]TQT_MASTER!B:O,14,0)</f>
        <v>46265</v>
      </c>
      <c r="P586" s="834" t="s">
        <v>620</v>
      </c>
      <c r="Q586" s="834" t="s">
        <v>846</v>
      </c>
      <c r="R586" s="834"/>
      <c r="S586" s="834"/>
      <c r="T586" s="830" t="s">
        <v>304</v>
      </c>
      <c r="U586" s="834" t="s">
        <v>333</v>
      </c>
      <c r="V586" s="836">
        <v>45901</v>
      </c>
      <c r="W586" s="846">
        <v>45901</v>
      </c>
      <c r="X586" s="836">
        <v>46265</v>
      </c>
      <c r="Y586" s="837">
        <v>1</v>
      </c>
      <c r="Z586" s="838">
        <f t="shared" ca="1" si="27"/>
        <v>26</v>
      </c>
      <c r="AA586" s="830" t="s">
        <v>856</v>
      </c>
      <c r="AB586" s="892">
        <v>4440</v>
      </c>
      <c r="AC586" s="841">
        <v>46569</v>
      </c>
      <c r="AD586" s="842" t="s">
        <v>777</v>
      </c>
      <c r="AE586" s="843" t="str">
        <f ca="1">IF(OR(Z586="",NOT(ISNUMBER(Z586))),"",LOOKUP(Z586,{0,16,21,26,31,36,41,46,51,56,60,66},{"[0-15]","[16-20]","[21-25]","[26-30]","[31-35]","[36-40]","[41-45]","[46-50]","[51-55]","[56-59]","[60-65]","[66-99]"}))</f>
        <v>[26-30]</v>
      </c>
      <c r="AF586" s="839" t="str">
        <f t="shared" si="28"/>
        <v>0-1 years</v>
      </c>
      <c r="AG586" s="839" t="str">
        <f t="shared" ca="1" si="29"/>
        <v>Expired</v>
      </c>
    </row>
    <row r="587" spans="1:33" ht="16.5" thickTop="1" thickBot="1" x14ac:dyDescent="0.3">
      <c r="A587" s="830">
        <v>27</v>
      </c>
      <c r="B587" s="830">
        <v>201773</v>
      </c>
      <c r="C587" s="847">
        <v>14158</v>
      </c>
      <c r="D587" s="832"/>
      <c r="E587" s="887">
        <f>VLOOKUP(B587,[1]TQT_MASTER!B:O,13,0)</f>
        <v>45978</v>
      </c>
      <c r="F587" s="834" t="str">
        <f>VLOOKUP(B587,[1]TQT_MASTER!B:O,4,0)</f>
        <v>Associate, OD &amp; Planning</v>
      </c>
      <c r="G587" s="834" t="str">
        <f>VLOOKUP(B587,[1]TQT_MASTER!B:O,3,0)</f>
        <v>Associate</v>
      </c>
      <c r="H587" s="834">
        <f>VLOOKUP(B587,[1]TQT_MASTER!B:O,6,0)</f>
        <v>12869</v>
      </c>
      <c r="I587" s="834" t="str">
        <f>VLOOKUP(B587,[1]TQT_MASTER!B:O,5,0)</f>
        <v>Shefa Obaid</v>
      </c>
      <c r="J587" s="834" t="str">
        <f>VLOOKUP(B587,[1]TQT_MASTER!B:O,7,0)</f>
        <v>TQT - People Management &amp; Performance</v>
      </c>
      <c r="K587" s="834" t="str">
        <f>VLOOKUP(B587,[1]TQT_MASTER!B:O,8,0)</f>
        <v>TQT - Chief Corporate Services Office</v>
      </c>
      <c r="L587" s="834" t="str">
        <f>VLOOKUP(B587,[1]TQT_MASTER!B:O,9,0)</f>
        <v>Human Resources - HRD</v>
      </c>
      <c r="M587" s="834" t="str">
        <f>VLOOKUP(B587,[1]TQT_MASTER!B:O,10,0)</f>
        <v>TRANSCO - Human Resources - HRD</v>
      </c>
      <c r="N587" s="835">
        <f>VLOOKUP(B587,[1]TQT_MASTER!B:O,11,0)</f>
        <v>29381</v>
      </c>
      <c r="O587" s="833">
        <f>VLOOKUP(B587,[1]TQT_MASTER!B:O,14,0)</f>
        <v>46342</v>
      </c>
      <c r="P587" s="834" t="s">
        <v>611</v>
      </c>
      <c r="Q587" s="834"/>
      <c r="R587" s="834"/>
      <c r="S587" s="834" t="s">
        <v>616</v>
      </c>
      <c r="T587" s="830" t="s">
        <v>304</v>
      </c>
      <c r="U587" s="834" t="s">
        <v>333</v>
      </c>
      <c r="V587" s="836">
        <v>45978</v>
      </c>
      <c r="W587" s="846">
        <v>45978</v>
      </c>
      <c r="X587" s="836">
        <v>46265</v>
      </c>
      <c r="Y587" s="837">
        <v>0.78904109589041094</v>
      </c>
      <c r="Z587" s="838">
        <f t="shared" ca="1" si="27"/>
        <v>46</v>
      </c>
      <c r="AA587" s="830" t="s">
        <v>856</v>
      </c>
      <c r="AB587" s="892">
        <v>4440</v>
      </c>
      <c r="AC587" s="841">
        <v>46569</v>
      </c>
      <c r="AD587" s="842" t="s">
        <v>777</v>
      </c>
      <c r="AE587" s="843" t="str">
        <f ca="1">IF(OR(Z587="",NOT(ISNUMBER(Z587))),"",LOOKUP(Z587,{0,16,21,26,31,36,41,46,51,56,60,66},{"[0-15]","[16-20]","[21-25]","[26-30]","[31-35]","[36-40]","[41-45]","[46-50]","[51-55]","[56-59]","[60-65]","[66-99]"}))</f>
        <v>[46-50]</v>
      </c>
      <c r="AF587" s="839" t="str">
        <f t="shared" si="28"/>
        <v>0-1 years</v>
      </c>
      <c r="AG587" s="839" t="str">
        <f t="shared" ca="1" si="29"/>
        <v>Within 90 Days</v>
      </c>
    </row>
    <row r="588" spans="1:33" ht="16.5" thickTop="1" thickBot="1" x14ac:dyDescent="0.3">
      <c r="A588" s="830">
        <v>28</v>
      </c>
      <c r="B588" s="830">
        <v>202033</v>
      </c>
      <c r="C588" s="847">
        <v>14145</v>
      </c>
      <c r="D588" s="832"/>
      <c r="E588" s="887">
        <f>VLOOKUP(B588,[1]TQT_MASTER!B:O,13,0)</f>
        <v>46006</v>
      </c>
      <c r="F588" s="834" t="str">
        <f>VLOOKUP(B588,[1]TQT_MASTER!B:O,4,0)</f>
        <v>Senior Engineer, Network Model Management</v>
      </c>
      <c r="G588" s="834" t="str">
        <f>VLOOKUP(B588,[1]TQT_MASTER!B:O,3,0)</f>
        <v>Senior Engineer</v>
      </c>
      <c r="H588" s="834">
        <f>VLOOKUP(B588,[1]TQT_MASTER!B:O,6,0)</f>
        <v>12404</v>
      </c>
      <c r="I588" s="834" t="str">
        <f>VLOOKUP(B588,[1]TQT_MASTER!B:O,5,0)</f>
        <v>Jayaprakash Ponraj</v>
      </c>
      <c r="J588" s="834" t="str">
        <f>VLOOKUP(B588,[1]TQT_MASTER!B:O,7,0)</f>
        <v>TQT - Asset Management</v>
      </c>
      <c r="K588" s="834" t="str">
        <f>VLOOKUP(B588,[1]TQT_MASTER!B:O,8,0)</f>
        <v>TQT - Chief Operating Office</v>
      </c>
      <c r="L588" s="834" t="str">
        <f>VLOOKUP(B588,[1]TQT_MASTER!B:O,9,0)</f>
        <v>TQT - Asset Management</v>
      </c>
      <c r="M588" s="834" t="str">
        <f>VLOOKUP(B588,[1]TQT_MASTER!B:O,10,0)</f>
        <v>TQT - Chief Operating Office</v>
      </c>
      <c r="N588" s="835">
        <f>VLOOKUP(B588,[1]TQT_MASTER!B:O,11,0)</f>
        <v>31049</v>
      </c>
      <c r="O588" s="833">
        <f>VLOOKUP(B588,[1]TQT_MASTER!B:O,14,0)</f>
        <v>46370</v>
      </c>
      <c r="P588" s="834" t="s">
        <v>620</v>
      </c>
      <c r="Q588" s="834" t="s">
        <v>846</v>
      </c>
      <c r="R588" s="834"/>
      <c r="S588" s="834"/>
      <c r="T588" s="830" t="s">
        <v>304</v>
      </c>
      <c r="U588" s="834" t="s">
        <v>333</v>
      </c>
      <c r="V588" s="836">
        <v>46006</v>
      </c>
      <c r="W588" s="846">
        <v>46006</v>
      </c>
      <c r="X588" s="836">
        <v>46265</v>
      </c>
      <c r="Y588" s="837">
        <v>0.71232876712328763</v>
      </c>
      <c r="Z588" s="838">
        <f t="shared" ca="1" si="27"/>
        <v>41</v>
      </c>
      <c r="AA588" s="830" t="s">
        <v>856</v>
      </c>
      <c r="AB588" s="892">
        <v>4440</v>
      </c>
      <c r="AC588" s="841">
        <v>46569</v>
      </c>
      <c r="AD588" s="842" t="s">
        <v>777</v>
      </c>
      <c r="AE588" s="843" t="str">
        <f ca="1">IF(OR(Z588="",NOT(ISNUMBER(Z588))),"",LOOKUP(Z588,{0,16,21,26,31,36,41,46,51,56,60,66},{"[0-15]","[16-20]","[21-25]","[26-30]","[31-35]","[36-40]","[41-45]","[46-50]","[51-55]","[56-59]","[60-65]","[66-99]"}))</f>
        <v>[41-45]</v>
      </c>
      <c r="AF588" s="839" t="str">
        <f t="shared" si="28"/>
        <v>0-1 years</v>
      </c>
      <c r="AG588" s="839" t="str">
        <f t="shared" ca="1" si="29"/>
        <v>Within 90 Days</v>
      </c>
    </row>
    <row r="589" spans="1:33" ht="16.5" thickTop="1" thickBot="1" x14ac:dyDescent="0.3">
      <c r="A589" s="830">
        <v>29</v>
      </c>
      <c r="B589" s="830">
        <v>202034</v>
      </c>
      <c r="C589" s="847">
        <v>14174</v>
      </c>
      <c r="D589" s="832"/>
      <c r="E589" s="887">
        <f>VLOOKUP(B589,[1]TQT_MASTER!B:O,13,0)</f>
        <v>46006</v>
      </c>
      <c r="F589" s="834" t="str">
        <f>VLOOKUP(B589,[1]TQT_MASTER!B:O,4,0)</f>
        <v>Associate, Accounts Payable Accounting</v>
      </c>
      <c r="G589" s="834" t="str">
        <f>VLOOKUP(B589,[1]TQT_MASTER!B:O,3,0)</f>
        <v>Associate</v>
      </c>
      <c r="H589" s="834">
        <f>VLOOKUP(B589,[1]TQT_MASTER!B:O,6,0)</f>
        <v>12667</v>
      </c>
      <c r="I589" s="834" t="str">
        <f>VLOOKUP(B589,[1]TQT_MASTER!B:O,5,0)</f>
        <v>Eid ABDULLAH Sidiqi Alhammadi</v>
      </c>
      <c r="J589" s="834" t="str">
        <f>VLOOKUP(B589,[1]TQT_MASTER!B:O,7,0)</f>
        <v>TQT - Financial Operations &amp; Internal Controls</v>
      </c>
      <c r="K589" s="834" t="str">
        <f>VLOOKUP(B589,[1]TQT_MASTER!B:O,8,0)</f>
        <v>TQT - Chief Financial Office</v>
      </c>
      <c r="L589" s="834" t="str">
        <f>VLOOKUP(B589,[1]TQT_MASTER!B:O,9,0)</f>
        <v>Finance - FIN</v>
      </c>
      <c r="M589" s="834" t="str">
        <f>VLOOKUP(B589,[1]TQT_MASTER!B:O,10,0)</f>
        <v>TRANSCO - Financial Operations - FIN</v>
      </c>
      <c r="N589" s="835">
        <f>VLOOKUP(B589,[1]TQT_MASTER!B:O,11,0)</f>
        <v>35364</v>
      </c>
      <c r="O589" s="833">
        <f>VLOOKUP(B589,[1]TQT_MASTER!B:O,14,0)</f>
        <v>46370</v>
      </c>
      <c r="P589" s="834" t="s">
        <v>620</v>
      </c>
      <c r="Q589" s="834" t="s">
        <v>846</v>
      </c>
      <c r="R589" s="834"/>
      <c r="S589" s="834"/>
      <c r="T589" s="830" t="s">
        <v>304</v>
      </c>
      <c r="U589" s="834" t="s">
        <v>356</v>
      </c>
      <c r="V589" s="836">
        <v>46006</v>
      </c>
      <c r="W589" s="846">
        <v>46006</v>
      </c>
      <c r="X589" s="836">
        <v>46265</v>
      </c>
      <c r="Y589" s="837">
        <v>0.71232876712328763</v>
      </c>
      <c r="Z589" s="838">
        <f t="shared" ca="1" si="27"/>
        <v>29</v>
      </c>
      <c r="AA589" s="830" t="s">
        <v>856</v>
      </c>
      <c r="AB589" s="892">
        <v>4440</v>
      </c>
      <c r="AC589" s="841">
        <v>46569</v>
      </c>
      <c r="AD589" s="842" t="s">
        <v>777</v>
      </c>
      <c r="AE589" s="843" t="str">
        <f ca="1">IF(OR(Z589="",NOT(ISNUMBER(Z589))),"",LOOKUP(Z589,{0,16,21,26,31,36,41,46,51,56,60,66},{"[0-15]","[16-20]","[21-25]","[26-30]","[31-35]","[36-40]","[41-45]","[46-50]","[51-55]","[56-59]","[60-65]","[66-99]"}))</f>
        <v>[26-30]</v>
      </c>
      <c r="AF589" s="839" t="str">
        <f t="shared" si="28"/>
        <v>0-1 years</v>
      </c>
      <c r="AG589" s="839" t="str">
        <f t="shared" ca="1" si="29"/>
        <v>Within 90 Days</v>
      </c>
    </row>
    <row r="590" spans="1:33" ht="16.5" thickTop="1" thickBot="1" x14ac:dyDescent="0.3">
      <c r="A590" s="830">
        <v>30</v>
      </c>
      <c r="B590" s="830">
        <v>202315</v>
      </c>
      <c r="C590" s="847">
        <v>14335</v>
      </c>
      <c r="D590" s="832"/>
      <c r="E590" s="887">
        <f>VLOOKUP(B590,[1]TQT_MASTER!B:O,13,0)</f>
        <v>46055</v>
      </c>
      <c r="F590" s="834" t="str">
        <f>VLOOKUP(B590,[1]TQT_MASTER!B:O,4,0)</f>
        <v>Officer, Communications</v>
      </c>
      <c r="G590" s="834" t="str">
        <f>VLOOKUP(B590,[1]TQT_MASTER!B:O,3,0)</f>
        <v>Officer</v>
      </c>
      <c r="H590" s="834">
        <f>VLOOKUP(B590,[1]TQT_MASTER!B:O,6,0)</f>
        <v>15077</v>
      </c>
      <c r="I590" s="834" t="str">
        <f>VLOOKUP(B590,[1]TQT_MASTER!B:O,5,0)</f>
        <v>Bahaa Khalil Omran</v>
      </c>
      <c r="J590" s="834" t="str">
        <f>VLOOKUP(B590,[1]TQT_MASTER!B:O,7,0)</f>
        <v>TQT - External Communications</v>
      </c>
      <c r="K590" s="834" t="str">
        <f>VLOOKUP(B590,[1]TQT_MASTER!B:O,8,0)</f>
        <v>TQT - Chief Corporate Services Office</v>
      </c>
      <c r="L590" s="834" t="str">
        <f>VLOOKUP(B590,[1]TQT_MASTER!B:O,9,0)</f>
        <v>Human Resources - HRD</v>
      </c>
      <c r="M590" s="834" t="str">
        <f>VLOOKUP(B590,[1]TQT_MASTER!B:O,10,0)</f>
        <v>TRANSCO - External Communications - HRD</v>
      </c>
      <c r="N590" s="835">
        <f>VLOOKUP(B590,[1]TQT_MASTER!B:O,11,0)</f>
        <v>34516</v>
      </c>
      <c r="O590" s="833">
        <f>VLOOKUP(B590,[1]TQT_MASTER!B:O,14,0)</f>
        <v>46389</v>
      </c>
      <c r="P590" s="834" t="s">
        <v>611</v>
      </c>
      <c r="Q590" s="834"/>
      <c r="R590" s="834" t="s">
        <v>612</v>
      </c>
      <c r="S590" s="834" t="s">
        <v>616</v>
      </c>
      <c r="T590" s="830"/>
      <c r="U590" s="848" t="s">
        <v>309</v>
      </c>
      <c r="V590" s="836">
        <v>46055</v>
      </c>
      <c r="W590" s="846">
        <v>46055</v>
      </c>
      <c r="X590" s="836">
        <v>46265</v>
      </c>
      <c r="Y590" s="837">
        <v>0.57808219178082187</v>
      </c>
      <c r="Z590" s="838">
        <f t="shared" ca="1" si="27"/>
        <v>32</v>
      </c>
      <c r="AA590" s="830" t="s">
        <v>856</v>
      </c>
      <c r="AB590" s="892">
        <v>4440</v>
      </c>
      <c r="AC590" s="841">
        <v>46569</v>
      </c>
      <c r="AD590" s="842" t="s">
        <v>777</v>
      </c>
      <c r="AE590" s="843" t="str">
        <f ca="1">IF(OR(Z590="",NOT(ISNUMBER(Z590))),"",LOOKUP(Z590,{0,16,21,26,31,36,41,46,51,56,60,66},{"[0-15]","[16-20]","[21-25]","[26-30]","[31-35]","[36-40]","[41-45]","[46-50]","[51-55]","[56-59]","[60-65]","[66-99]"}))</f>
        <v>[31-35]</v>
      </c>
      <c r="AF590" s="839" t="str">
        <f t="shared" si="28"/>
        <v>0-1 years</v>
      </c>
      <c r="AG590" s="839" t="str">
        <f t="shared" ca="1" si="29"/>
        <v>Over 90 Days</v>
      </c>
    </row>
    <row r="591" spans="1:33" ht="16.5" thickTop="1" thickBot="1" x14ac:dyDescent="0.3">
      <c r="A591" s="830">
        <v>31</v>
      </c>
      <c r="B591" s="830">
        <v>202372</v>
      </c>
      <c r="C591" s="831">
        <v>202372</v>
      </c>
      <c r="D591" s="849"/>
      <c r="E591" s="887">
        <f>VLOOKUP(B591,[1]TQT_MASTER!B:O,13,0)</f>
        <v>46083</v>
      </c>
      <c r="F591" s="834" t="str">
        <f>VLOOKUP(B591,[1]TQT_MASTER!B:O,4,0)</f>
        <v>Associate, Graphic Design</v>
      </c>
      <c r="G591" s="834" t="str">
        <f>VLOOKUP(B591,[1]TQT_MASTER!B:O,3,0)</f>
        <v>Associate</v>
      </c>
      <c r="H591" s="834">
        <f>VLOOKUP(B591,[1]TQT_MASTER!B:O,6,0)</f>
        <v>15077</v>
      </c>
      <c r="I591" s="834" t="str">
        <f>VLOOKUP(B591,[1]TQT_MASTER!B:O,5,0)</f>
        <v>Bahaa Khalil Omran</v>
      </c>
      <c r="J591" s="834" t="str">
        <f>VLOOKUP(B591,[1]TQT_MASTER!B:O,7,0)</f>
        <v>TQT - Corporate Communications</v>
      </c>
      <c r="K591" s="834" t="str">
        <f>VLOOKUP(B591,[1]TQT_MASTER!B:O,8,0)</f>
        <v>TQT - Chief Corporate Services Office</v>
      </c>
      <c r="L591" s="834" t="str">
        <f>VLOOKUP(B591,[1]TQT_MASTER!B:O,9,0)</f>
        <v>Human Resources - HRD</v>
      </c>
      <c r="M591" s="834" t="str">
        <f>VLOOKUP(B591,[1]TQT_MASTER!B:O,10,0)</f>
        <v>Corporate Communications</v>
      </c>
      <c r="N591" s="835">
        <f>VLOOKUP(B591,[1]TQT_MASTER!B:O,11,0)</f>
        <v>35936</v>
      </c>
      <c r="O591" s="833">
        <f>VLOOKUP(B591,[1]TQT_MASTER!B:O,14,0)</f>
        <v>46447</v>
      </c>
      <c r="P591" s="834" t="s">
        <v>611</v>
      </c>
      <c r="Q591" s="834"/>
      <c r="R591" s="834" t="s">
        <v>612</v>
      </c>
      <c r="S591" s="834" t="s">
        <v>616</v>
      </c>
      <c r="T591" s="839"/>
      <c r="U591" s="848" t="s">
        <v>356</v>
      </c>
      <c r="V591" s="836">
        <v>46083</v>
      </c>
      <c r="W591" s="846">
        <v>46083</v>
      </c>
      <c r="X591" s="836">
        <v>46265</v>
      </c>
      <c r="Y591" s="837">
        <v>0.50136986301369868</v>
      </c>
      <c r="Z591" s="902">
        <f t="shared" ca="1" si="27"/>
        <v>28</v>
      </c>
      <c r="AA591" s="830" t="s">
        <v>856</v>
      </c>
      <c r="AB591" s="892">
        <v>4440</v>
      </c>
      <c r="AC591" s="841">
        <v>46569</v>
      </c>
      <c r="AD591" s="842" t="s">
        <v>777</v>
      </c>
      <c r="AE591" s="843" t="str">
        <f ca="1">IF(OR(Z591="",NOT(ISNUMBER(Z591))),"",LOOKUP(Z591,{0,16,21,26,31,36,41,46,51,56,60,66},{"[0-15]","[16-20]","[21-25]","[26-30]","[31-35]","[36-40]","[41-45]","[46-50]","[51-55]","[56-59]","[60-65]","[66-99]"}))</f>
        <v>[26-30]</v>
      </c>
      <c r="AF591" s="839" t="str">
        <f t="shared" si="28"/>
        <v>0-1 years</v>
      </c>
      <c r="AG591" s="839" t="str">
        <f t="shared" ca="1" si="29"/>
        <v>Over 90 Days</v>
      </c>
    </row>
    <row r="592" spans="1:33" ht="16.5" thickTop="1" thickBot="1" x14ac:dyDescent="0.3">
      <c r="A592" s="830">
        <v>32</v>
      </c>
      <c r="B592" s="830">
        <v>202645</v>
      </c>
      <c r="C592" s="831">
        <v>202645</v>
      </c>
      <c r="D592" s="832"/>
      <c r="E592" s="887">
        <f>VLOOKUP(B592,[1]TQT_MASTER!B:O,13,0)</f>
        <v>46103</v>
      </c>
      <c r="F592" s="834" t="str">
        <f>VLOOKUP(B592,[1]TQT_MASTER!B:O,4,0)</f>
        <v>Engineer, Contract</v>
      </c>
      <c r="G592" s="834" t="str">
        <f>VLOOKUP(B592,[1]TQT_MASTER!B:O,3,0)</f>
        <v>Engineer</v>
      </c>
      <c r="H592" s="834">
        <f>VLOOKUP(B592,[1]TQT_MASTER!B:O,6,0)</f>
        <v>12214</v>
      </c>
      <c r="I592" s="834" t="str">
        <f>VLOOKUP(B592,[1]TQT_MASTER!B:O,5,0)</f>
        <v>Mahmood Abdulmunaim Saed</v>
      </c>
      <c r="J592" s="834" t="str">
        <f>VLOOKUP(B592,[1]TQT_MASTER!B:O,7,0)</f>
        <v>TQT - Supply Chain</v>
      </c>
      <c r="K592" s="834" t="str">
        <f>VLOOKUP(B592,[1]TQT_MASTER!B:O,8,0)</f>
        <v>TQT - Chief Financial Office</v>
      </c>
      <c r="L592" s="834" t="str">
        <f>VLOOKUP(B592,[1]TQT_MASTER!B:O,9,0)</f>
        <v>TQT - Supply Chain</v>
      </c>
      <c r="M592" s="834" t="e">
        <f>VLOOKUP(B592,[1]TQT_MASTER!B:O,10,0)</f>
        <v>#REF!</v>
      </c>
      <c r="N592" s="835">
        <f>VLOOKUP(B592,[1]TQT_MASTER!B:O,11,0)</f>
        <v>32325</v>
      </c>
      <c r="O592" s="833">
        <f>VLOOKUP(B592,[1]TQT_MASTER!B:O,14,0)</f>
        <v>46467</v>
      </c>
      <c r="P592" s="834" t="s">
        <v>620</v>
      </c>
      <c r="Q592" s="834" t="s">
        <v>846</v>
      </c>
      <c r="R592" s="842"/>
      <c r="S592" s="842"/>
      <c r="T592" s="839"/>
      <c r="U592" s="848" t="s">
        <v>333</v>
      </c>
      <c r="V592" s="836">
        <v>46104</v>
      </c>
      <c r="W592" s="846">
        <v>46104</v>
      </c>
      <c r="X592" s="836">
        <v>46265</v>
      </c>
      <c r="Y592" s="837">
        <v>0.44383561643835617</v>
      </c>
      <c r="Z592" s="838">
        <f t="shared" ca="1" si="27"/>
        <v>38</v>
      </c>
      <c r="AA592" s="830" t="s">
        <v>856</v>
      </c>
      <c r="AB592" s="892">
        <v>4440</v>
      </c>
      <c r="AC592" s="841">
        <v>46569</v>
      </c>
      <c r="AD592" s="842" t="s">
        <v>777</v>
      </c>
      <c r="AE592" s="843" t="str">
        <f ca="1">IF(OR(Z592="",NOT(ISNUMBER(Z592))),"",LOOKUP(Z592,{0,16,21,26,31,36,41,46,51,56,60,66},{"[0-15]","[16-20]","[21-25]","[26-30]","[31-35]","[36-40]","[41-45]","[46-50]","[51-55]","[56-59]","[60-65]","[66-99]"}))</f>
        <v>[36-40]</v>
      </c>
      <c r="AF592" s="839" t="str">
        <f t="shared" si="28"/>
        <v>0-1 years</v>
      </c>
      <c r="AG592" s="839" t="str">
        <f t="shared" ca="1" si="29"/>
        <v>Over 90 Days</v>
      </c>
    </row>
    <row r="593" spans="1:33" ht="16.5" thickTop="1" thickBot="1" x14ac:dyDescent="0.3">
      <c r="A593" s="830">
        <v>33</v>
      </c>
      <c r="B593" s="830">
        <v>203053</v>
      </c>
      <c r="C593" s="831">
        <v>203053</v>
      </c>
      <c r="D593" s="832"/>
      <c r="E593" s="887">
        <f>VLOOKUP(B593,[1]TQT_MASTER!B:O,13,0)</f>
        <v>46149</v>
      </c>
      <c r="F593" s="834" t="str">
        <f>VLOOKUP(B593,[1]TQT_MASTER!B:O,4,0)</f>
        <v>Sr Associate HR Projects</v>
      </c>
      <c r="G593" s="834" t="str">
        <f>VLOOKUP(B593,[1]TQT_MASTER!B:O,3,0)</f>
        <v>Sr Associate</v>
      </c>
      <c r="H593" s="834" t="e">
        <f>VLOOKUP(B593,[1]TQT_MASTER!B:O,6,0)</f>
        <v>#REF!</v>
      </c>
      <c r="I593" s="834" t="str">
        <f>VLOOKUP(B593,[1]TQT_MASTER!B:O,5,0)</f>
        <v>Bader Alhammadi</v>
      </c>
      <c r="J593" s="834" t="e">
        <f>VLOOKUP(B593,[1]TQT_MASTER!B:O,7,0)</f>
        <v>#REF!</v>
      </c>
      <c r="K593" s="834" t="str">
        <f>VLOOKUP(B593,[1]TQT_MASTER!B:O,8,0)</f>
        <v>TQT - Chief Corporate Services Office</v>
      </c>
      <c r="L593" s="834" t="str">
        <f>VLOOKUP(B593,[1]TQT_MASTER!B:O,9,0)</f>
        <v>Human Resources - HRD</v>
      </c>
      <c r="M593" s="834" t="e">
        <f>VLOOKUP(B593,[1]TQT_MASTER!B:O,10,0)</f>
        <v>#REF!</v>
      </c>
      <c r="N593" s="835">
        <f>VLOOKUP(B593,[1]TQT_MASTER!B:O,11,0)</f>
        <v>31815</v>
      </c>
      <c r="O593" s="833">
        <f>VLOOKUP(B593,[1]TQT_MASTER!B:O,14,0)</f>
        <v>46513</v>
      </c>
      <c r="P593" s="842" t="s">
        <v>620</v>
      </c>
      <c r="Q593" s="834" t="s">
        <v>846</v>
      </c>
      <c r="R593" s="842"/>
      <c r="S593" s="842"/>
      <c r="T593" s="839"/>
      <c r="U593" s="834" t="s">
        <v>650</v>
      </c>
      <c r="V593" s="836">
        <v>46155</v>
      </c>
      <c r="W593" s="846"/>
      <c r="X593" s="836">
        <f>EDATE(V593,36)</f>
        <v>47251</v>
      </c>
      <c r="Y593" s="837">
        <v>2.7397260273972603E-3</v>
      </c>
      <c r="Z593" s="838">
        <f t="shared" ca="1" si="27"/>
        <v>39</v>
      </c>
      <c r="AA593" s="830" t="s">
        <v>856</v>
      </c>
      <c r="AB593" s="892">
        <v>4440</v>
      </c>
      <c r="AC593" s="841">
        <v>46569</v>
      </c>
      <c r="AD593" s="842" t="s">
        <v>777</v>
      </c>
      <c r="AE593" s="843" t="str">
        <f ca="1">IF(OR(Z593="",NOT(ISNUMBER(Z593))),"",LOOKUP(Z593,{0,16,21,26,31,36,41,46,51,56,60,66},{"[0-15]","[16-20]","[21-25]","[26-30]","[31-35]","[36-40]","[41-45]","[46-50]","[51-55]","[56-59]","[60-65]","[66-99]"}))</f>
        <v>[36-40]</v>
      </c>
      <c r="AF593" s="839" t="str">
        <f t="shared" si="28"/>
        <v>3+ years</v>
      </c>
      <c r="AG593" s="839" t="str">
        <f t="shared" ca="1" si="29"/>
        <v>Over 90 Days</v>
      </c>
    </row>
    <row r="594" spans="1:33" ht="16.5" thickTop="1" thickBot="1" x14ac:dyDescent="0.3">
      <c r="A594" s="830">
        <v>34</v>
      </c>
      <c r="B594" s="830">
        <v>202805</v>
      </c>
      <c r="C594" s="831">
        <v>202805</v>
      </c>
      <c r="D594" s="832"/>
      <c r="E594" s="887">
        <f>VLOOKUP(B594,[1]TQT_MASTER!B:O,13,0)</f>
        <v>46132</v>
      </c>
      <c r="F594" s="834" t="str">
        <f>VLOOKUP(B594,[1]TQT_MASTER!B:O,4,0)</f>
        <v>CEO Advisor</v>
      </c>
      <c r="G594" s="834" t="str">
        <f>VLOOKUP(B594,[1]TQT_MASTER!B:O,3,0)</f>
        <v>Advisor</v>
      </c>
      <c r="H594" s="834">
        <v>12759</v>
      </c>
      <c r="I594" s="834" t="s">
        <v>954</v>
      </c>
      <c r="J594" s="834" t="e">
        <f>VLOOKUP(B594,[1]TQT_MASTER!B:O,7,0)</f>
        <v>#REF!</v>
      </c>
      <c r="K594" s="834" t="str">
        <f>VLOOKUP(B594,[1]TQT_MASTER!B:O,8,0)</f>
        <v>TQT - Chief Executive Office</v>
      </c>
      <c r="L594" s="834" t="e">
        <f>VLOOKUP(B594,[1]TQT_MASTER!B:O,9,0)</f>
        <v>#REF!</v>
      </c>
      <c r="M594" s="834" t="e">
        <f>VLOOKUP(B594,[1]TQT_MASTER!B:O,10,0)</f>
        <v>#REF!</v>
      </c>
      <c r="N594" s="884">
        <v>22892</v>
      </c>
      <c r="O594" s="885">
        <v>46496</v>
      </c>
      <c r="P594" s="842" t="s">
        <v>611</v>
      </c>
      <c r="Q594" s="834" t="s">
        <v>846</v>
      </c>
      <c r="R594" s="842"/>
      <c r="S594" s="842"/>
      <c r="T594" s="839"/>
      <c r="U594" s="834" t="s">
        <v>650</v>
      </c>
      <c r="V594" s="836">
        <v>46132</v>
      </c>
      <c r="W594" s="846"/>
      <c r="X594" s="836">
        <f>EDATE(V594,36)</f>
        <v>47228</v>
      </c>
      <c r="Y594" s="837">
        <v>2.7397260273972603E-3</v>
      </c>
      <c r="Z594" s="838">
        <f t="shared" ca="1" si="27"/>
        <v>64</v>
      </c>
      <c r="AA594" s="830" t="s">
        <v>856</v>
      </c>
      <c r="AB594" s="892">
        <v>4440</v>
      </c>
      <c r="AC594" s="841">
        <v>46569</v>
      </c>
      <c r="AD594" s="842" t="s">
        <v>777</v>
      </c>
      <c r="AE594" s="843" t="str">
        <f ca="1">IF(OR(Z594="",NOT(ISNUMBER(Z594))),"",LOOKUP(Z594,{0,16,21,26,31,36,41,46,51,56,60,66},{"[0-15]","[16-20]","[21-25]","[26-30]","[31-35]","[36-40]","[41-45]","[46-50]","[51-55]","[56-59]","[60-65]","[66-99]"}))</f>
        <v>[60-65]</v>
      </c>
      <c r="AF594" s="839" t="str">
        <f t="shared" si="28"/>
        <v>3+ years</v>
      </c>
      <c r="AG594" s="839" t="str">
        <f t="shared" ca="1" si="29"/>
        <v>Over 90 Days</v>
      </c>
    </row>
    <row r="595" spans="1:33" ht="16.5" thickTop="1" thickBot="1" x14ac:dyDescent="0.3">
      <c r="A595" s="886">
        <v>35</v>
      </c>
      <c r="B595" s="851">
        <v>203281</v>
      </c>
      <c r="C595" s="893"/>
      <c r="D595" s="894"/>
      <c r="E595" s="887">
        <f>VLOOKUP(B595,[1]TQT_MASTER!B:O,13,0)</f>
        <v>46244</v>
      </c>
      <c r="F595" s="854" t="str">
        <f>VLOOKUP(B595,[1]TQT_MASTER!B:O,4,0)</f>
        <v>Sr Associate Branding &amp; Internal Communication</v>
      </c>
      <c r="G595" s="854" t="str">
        <f>VLOOKUP(B595,[1]TQT_MASTER!B:O,3,0)</f>
        <v>Sr Associate</v>
      </c>
      <c r="H595" s="854" t="e">
        <f>VLOOKUP(B595,[1]TQT_MASTER!B:O,6,0)</f>
        <v>#REF!</v>
      </c>
      <c r="I595" s="854" t="s">
        <v>955</v>
      </c>
      <c r="J595" s="854" t="e">
        <f>VLOOKUP(B595,[1]TQT_MASTER!B:O,7,0)</f>
        <v>#REF!</v>
      </c>
      <c r="K595" s="854" t="str">
        <f>VLOOKUP(B595,[1]TQT_MASTER!B:O,8,0)</f>
        <v>TQT - Chief Corporate Services Office</v>
      </c>
      <c r="L595" s="854" t="str">
        <f>VLOOKUP(B595,[1]TQT_MASTER!B:O,9,0)</f>
        <v>Human Resources - HRD</v>
      </c>
      <c r="M595" s="854" t="str">
        <f>VLOOKUP(B595,[1]TQT_MASTER!B:O,10,0)</f>
        <v>Corporate Communications</v>
      </c>
      <c r="N595" s="855">
        <v>32051</v>
      </c>
      <c r="O595" s="853">
        <v>46295</v>
      </c>
      <c r="P595" s="854" t="s">
        <v>611</v>
      </c>
      <c r="Q595" s="854" t="s">
        <v>846</v>
      </c>
      <c r="R595" s="857"/>
      <c r="S595" s="857"/>
      <c r="T595" s="858"/>
      <c r="U595" s="857"/>
      <c r="V595" s="859">
        <v>46211</v>
      </c>
      <c r="W595" s="860"/>
      <c r="X595" s="859">
        <v>46295</v>
      </c>
      <c r="Y595" s="861"/>
      <c r="Z595" s="862">
        <f t="shared" ca="1" si="27"/>
        <v>38</v>
      </c>
      <c r="AA595" s="850" t="s">
        <v>856</v>
      </c>
      <c r="AB595" s="895">
        <v>4440</v>
      </c>
      <c r="AC595" s="864">
        <v>46569</v>
      </c>
      <c r="AD595" s="857" t="s">
        <v>777</v>
      </c>
      <c r="AE595" s="843" t="str">
        <f ca="1">IF(OR(Z595="",NOT(ISNUMBER(Z595))),"",LOOKUP(Z595,{0,16,21,26,31,36,41,46,51,56,60,66},{"[0-15]","[16-20]","[21-25]","[26-30]","[31-35]","[36-40]","[41-45]","[46-50]","[51-55]","[56-59]","[60-65]","[66-99]"}))</f>
        <v>[36-40]</v>
      </c>
      <c r="AF595" s="839" t="str">
        <f t="shared" si="28"/>
        <v>0-1 years</v>
      </c>
      <c r="AG595" s="839" t="str">
        <f t="shared" ca="1" si="29"/>
        <v>Within 30 Days</v>
      </c>
    </row>
    <row r="596" spans="1:33" ht="16.5" thickTop="1" thickBot="1" x14ac:dyDescent="0.3">
      <c r="A596" s="875">
        <v>1</v>
      </c>
      <c r="B596" s="866" t="s">
        <v>526</v>
      </c>
      <c r="C596" s="875" t="s">
        <v>300</v>
      </c>
      <c r="D596" s="888"/>
      <c r="E596" s="887">
        <f>VLOOKUP(B596,[1]TQT_MASTER!B:O,13,0)</f>
        <v>44566</v>
      </c>
      <c r="F596" s="870" t="str">
        <f>VLOOKUP(B596,[1]TQT_MASTER!B:O,4,0)</f>
        <v>Engineer, Water Asset Performance</v>
      </c>
      <c r="G596" s="870" t="str">
        <f>VLOOKUP(B596,[1]TQT_MASTER!B:O,3,0)</f>
        <v>Engineer</v>
      </c>
      <c r="H596" s="870">
        <f>VLOOKUP(B596,[1]TQT_MASTER!B:O,6,0)</f>
        <v>200662</v>
      </c>
      <c r="I596" s="870" t="str">
        <f>VLOOKUP(B596,[1]TQT_MASTER!B:O,5,0)</f>
        <v>Benjamin Redwood</v>
      </c>
      <c r="J596" s="870" t="str">
        <f>VLOOKUP(B596,[1]TQT_MASTER!B:O,7,0)</f>
        <v>TQT - Asset Management</v>
      </c>
      <c r="K596" s="870" t="str">
        <f>VLOOKUP(B596,[1]TQT_MASTER!B:O,8,0)</f>
        <v>TQT - Chief Operating Office</v>
      </c>
      <c r="L596" s="870" t="str">
        <f>VLOOKUP(B596,[1]TQT_MASTER!B:O,9,0)</f>
        <v>Asset Management - COO</v>
      </c>
      <c r="M596" s="870" t="str">
        <f>VLOOKUP(B596,[1]TQT_MASTER!B:O,10,0)</f>
        <v>TRANSCO - Water Asset Strategy &amp; Performance - COO</v>
      </c>
      <c r="N596" s="871">
        <f>VLOOKUP(B596,[1]TQT_MASTER!B:O,11,0)</f>
        <v>22312</v>
      </c>
      <c r="O596" s="869">
        <f>VLOOKUP(B596,[1]TQT_MASTER!B:O,14,0)</f>
        <v>46387</v>
      </c>
      <c r="P596" s="878" t="s">
        <v>611</v>
      </c>
      <c r="Q596" s="870" t="s">
        <v>846</v>
      </c>
      <c r="R596" s="878" t="s">
        <v>612</v>
      </c>
      <c r="S596" s="878"/>
      <c r="T596" s="875" t="s">
        <v>304</v>
      </c>
      <c r="U596" s="878" t="s">
        <v>305</v>
      </c>
      <c r="V596" s="872">
        <v>44566</v>
      </c>
      <c r="W596" s="872">
        <v>45170</v>
      </c>
      <c r="X596" s="872">
        <v>46265</v>
      </c>
      <c r="Y596" s="889">
        <v>3.0027397260273974</v>
      </c>
      <c r="Z596" s="903">
        <f t="shared" ca="1" si="27"/>
        <v>65</v>
      </c>
      <c r="AA596" s="875" t="s">
        <v>600</v>
      </c>
      <c r="AB596" s="890">
        <v>33988.5</v>
      </c>
      <c r="AC596" s="877">
        <v>46569</v>
      </c>
      <c r="AD596" s="878" t="s">
        <v>777</v>
      </c>
      <c r="AE596" s="843" t="str">
        <f ca="1">IF(OR(Z596="",NOT(ISNUMBER(Z596))),"",LOOKUP(Z596,{0,16,21,26,31,36,41,46,51,56,60,66},{"[0-15]","[16-20]","[21-25]","[26-30]","[31-35]","[36-40]","[41-45]","[46-50]","[51-55]","[56-59]","[60-65]","[66-99]"}))</f>
        <v>[60-65]</v>
      </c>
      <c r="AF596" s="839" t="str">
        <f t="shared" si="28"/>
        <v>3+ years</v>
      </c>
      <c r="AG596" s="839" t="str">
        <f t="shared" ca="1" si="29"/>
        <v>Over 90 Days</v>
      </c>
    </row>
    <row r="597" spans="1:33" ht="16.5" thickTop="1" thickBot="1" x14ac:dyDescent="0.3">
      <c r="A597" s="839">
        <v>2</v>
      </c>
      <c r="B597" s="830" t="s">
        <v>537</v>
      </c>
      <c r="C597" s="839" t="s">
        <v>306</v>
      </c>
      <c r="D597" s="880"/>
      <c r="E597" s="887">
        <f>VLOOKUP(B597,[1]TQT_MASTER!B:O,13,0)</f>
        <v>44571</v>
      </c>
      <c r="F597" s="834" t="str">
        <f>VLOOKUP(B597,[1]TQT_MASTER!B:O,4,0)</f>
        <v>Technical Advisor</v>
      </c>
      <c r="G597" s="834" t="str">
        <f>VLOOKUP(B597,[1]TQT_MASTER!B:O,3,0)</f>
        <v>Advisor</v>
      </c>
      <c r="H597" s="834">
        <f>VLOOKUP(B597,[1]TQT_MASTER!B:O,6,0)</f>
        <v>10924</v>
      </c>
      <c r="I597" s="834" t="str">
        <f>VLOOKUP(B597,[1]TQT_MASTER!B:O,5,0)</f>
        <v>Bruce</v>
      </c>
      <c r="J597" s="834" t="str">
        <f>VLOOKUP(B597,[1]TQT_MASTER!B:O,7,0)</f>
        <v>TQT - Chief Operating Office</v>
      </c>
      <c r="K597" s="834" t="str">
        <f>VLOOKUP(B597,[1]TQT_MASTER!B:O,8,0)</f>
        <v>TQT - Chief Operating Office</v>
      </c>
      <c r="L597" s="834" t="str">
        <f>VLOOKUP(B597,[1]TQT_MASTER!B:O,9,0)</f>
        <v>Asset Management - COO</v>
      </c>
      <c r="M597" s="834" t="str">
        <f>VLOOKUP(B597,[1]TQT_MASTER!B:O,10,0)</f>
        <v>TRANSCO - Power Asset Management - COO</v>
      </c>
      <c r="N597" s="835">
        <f>VLOOKUP(B597,[1]TQT_MASTER!B:O,11,0)</f>
        <v>21098</v>
      </c>
      <c r="O597" s="833">
        <f>VLOOKUP(B597,[1]TQT_MASTER!B:O,14,0)</f>
        <v>46387</v>
      </c>
      <c r="P597" s="842" t="s">
        <v>611</v>
      </c>
      <c r="Q597" s="834" t="s">
        <v>846</v>
      </c>
      <c r="R597" s="842" t="s">
        <v>612</v>
      </c>
      <c r="S597" s="842" t="s">
        <v>616</v>
      </c>
      <c r="T597" s="839" t="s">
        <v>304</v>
      </c>
      <c r="U597" s="842" t="s">
        <v>309</v>
      </c>
      <c r="V597" s="836">
        <v>44571</v>
      </c>
      <c r="W597" s="836">
        <v>45170</v>
      </c>
      <c r="X597" s="836">
        <v>46265</v>
      </c>
      <c r="Y597" s="882">
        <v>3.0027397260273974</v>
      </c>
      <c r="Z597" s="902">
        <f t="shared" ca="1" si="27"/>
        <v>68</v>
      </c>
      <c r="AA597" s="839" t="s">
        <v>600</v>
      </c>
      <c r="AB597" s="883">
        <v>55116.6</v>
      </c>
      <c r="AC597" s="841">
        <v>46569</v>
      </c>
      <c r="AD597" s="842" t="s">
        <v>777</v>
      </c>
      <c r="AE597" s="843" t="str">
        <f ca="1">IF(OR(Z597="",NOT(ISNUMBER(Z597))),"",LOOKUP(Z597,{0,16,21,26,31,36,41,46,51,56,60,66},{"[0-15]","[16-20]","[21-25]","[26-30]","[31-35]","[36-40]","[41-45]","[46-50]","[51-55]","[56-59]","[60-65]","[66-99]"}))</f>
        <v>[66-99]</v>
      </c>
      <c r="AF597" s="839" t="str">
        <f t="shared" si="28"/>
        <v>3+ years</v>
      </c>
      <c r="AG597" s="839" t="str">
        <f t="shared" ca="1" si="29"/>
        <v>Over 90 Days</v>
      </c>
    </row>
    <row r="598" spans="1:33" ht="16.5" thickTop="1" thickBot="1" x14ac:dyDescent="0.3">
      <c r="A598" s="839">
        <v>3</v>
      </c>
      <c r="B598" s="830" t="s">
        <v>310</v>
      </c>
      <c r="C598" s="839" t="s">
        <v>310</v>
      </c>
      <c r="D598" s="880"/>
      <c r="E598" s="887">
        <v>44571</v>
      </c>
      <c r="F598" s="834" t="s">
        <v>312</v>
      </c>
      <c r="G598" s="834" t="s">
        <v>312</v>
      </c>
      <c r="H598" s="834"/>
      <c r="I598" s="834"/>
      <c r="J598" s="845"/>
      <c r="K598" s="845" t="s">
        <v>905</v>
      </c>
      <c r="L598" s="834"/>
      <c r="M598" s="834"/>
      <c r="N598" s="835">
        <v>20821</v>
      </c>
      <c r="O598" s="833">
        <v>46203</v>
      </c>
      <c r="P598" s="842" t="s">
        <v>611</v>
      </c>
      <c r="Q598" s="834" t="s">
        <v>846</v>
      </c>
      <c r="R598" s="842" t="s">
        <v>612</v>
      </c>
      <c r="S598" s="842"/>
      <c r="T598" s="839" t="s">
        <v>304</v>
      </c>
      <c r="U598" s="842" t="s">
        <v>305</v>
      </c>
      <c r="V598" s="836">
        <v>44571</v>
      </c>
      <c r="W598" s="836">
        <v>46203</v>
      </c>
      <c r="X598" s="836">
        <v>46265</v>
      </c>
      <c r="Y598" s="882">
        <v>3.0027397260273974</v>
      </c>
      <c r="Z598" s="904">
        <f t="shared" ca="1" si="27"/>
        <v>69</v>
      </c>
      <c r="AA598" s="839" t="s">
        <v>600</v>
      </c>
      <c r="AB598" s="883">
        <v>45390.45</v>
      </c>
      <c r="AC598" s="841">
        <v>46569</v>
      </c>
      <c r="AD598" s="842" t="s">
        <v>928</v>
      </c>
      <c r="AE598" s="843" t="str">
        <f ca="1">IF(OR(Z598="",NOT(ISNUMBER(Z598))),"",LOOKUP(Z598,{0,16,21,26,31,36,41,46,51,56,60,66},{"[0-15]","[16-20]","[21-25]","[26-30]","[31-35]","[36-40]","[41-45]","[46-50]","[51-55]","[56-59]","[60-65]","[66-99]"}))</f>
        <v>[66-99]</v>
      </c>
      <c r="AF598" s="839" t="str">
        <f t="shared" si="28"/>
        <v>3+ years</v>
      </c>
      <c r="AG598" s="839" t="str">
        <f t="shared" ca="1" si="29"/>
        <v>Expired</v>
      </c>
    </row>
    <row r="599" spans="1:33" ht="16.5" thickTop="1" thickBot="1" x14ac:dyDescent="0.3">
      <c r="A599" s="839">
        <v>4</v>
      </c>
      <c r="B599" s="830" t="s">
        <v>527</v>
      </c>
      <c r="C599" s="839" t="s">
        <v>313</v>
      </c>
      <c r="D599" s="880"/>
      <c r="E599" s="887">
        <f>VLOOKUP(B599,[1]TQT_MASTER!B:O,13,0)</f>
        <v>44571</v>
      </c>
      <c r="F599" s="834" t="str">
        <f>VLOOKUP(B599,[1]TQT_MASTER!B:O,4,0)</f>
        <v>Sr. Engineer, Infrastructure Coordination</v>
      </c>
      <c r="G599" s="834" t="str">
        <f>VLOOKUP(B599,[1]TQT_MASTER!B:O,3,0)</f>
        <v>Senior Engineer</v>
      </c>
      <c r="H599" s="834">
        <f>VLOOKUP(B599,[1]TQT_MASTER!B:O,6,0)</f>
        <v>11810</v>
      </c>
      <c r="I599" s="834" t="str">
        <f>VLOOKUP(B599,[1]TQT_MASTER!B:O,5,0)</f>
        <v>YOUSIF ABDUL RAHMAN AHMED MOHAMMED ALMARZOUQI</v>
      </c>
      <c r="J599" s="834" t="str">
        <f>VLOOKUP(B599,[1]TQT_MASTER!B:O,7,0)</f>
        <v>TQT - Asset Management</v>
      </c>
      <c r="K599" s="834" t="str">
        <f>VLOOKUP(B599,[1]TQT_MASTER!B:O,8,0)</f>
        <v>TQT - Chief Operating Office</v>
      </c>
      <c r="L599" s="834" t="str">
        <f>VLOOKUP(B599,[1]TQT_MASTER!B:O,9,0)</f>
        <v>Asset Management - COO</v>
      </c>
      <c r="M599" s="834" t="str">
        <f>VLOOKUP(B599,[1]TQT_MASTER!B:O,10,0)</f>
        <v>TRANSCO - Infrastructure Coordination &amp; Services - COO</v>
      </c>
      <c r="N599" s="835">
        <f>VLOOKUP(B599,[1]TQT_MASTER!B:O,11,0)</f>
        <v>21283</v>
      </c>
      <c r="O599" s="833">
        <f>VLOOKUP(B599,[1]TQT_MASTER!B:O,14,0)</f>
        <v>46387</v>
      </c>
      <c r="P599" s="842" t="s">
        <v>611</v>
      </c>
      <c r="Q599" s="834" t="s">
        <v>846</v>
      </c>
      <c r="R599" s="842" t="s">
        <v>612</v>
      </c>
      <c r="S599" s="842"/>
      <c r="T599" s="839" t="s">
        <v>304</v>
      </c>
      <c r="U599" s="842" t="s">
        <v>316</v>
      </c>
      <c r="V599" s="836">
        <v>44571</v>
      </c>
      <c r="W599" s="836">
        <v>45170</v>
      </c>
      <c r="X599" s="836">
        <v>46265</v>
      </c>
      <c r="Y599" s="882">
        <v>3.0027397260273974</v>
      </c>
      <c r="Z599" s="905">
        <f t="shared" ca="1" si="27"/>
        <v>68</v>
      </c>
      <c r="AA599" s="839" t="s">
        <v>600</v>
      </c>
      <c r="AB599" s="883">
        <v>47355</v>
      </c>
      <c r="AC599" s="841">
        <v>46569</v>
      </c>
      <c r="AD599" s="842" t="s">
        <v>777</v>
      </c>
      <c r="AE599" s="843" t="str">
        <f ca="1">IF(OR(Z599="",NOT(ISNUMBER(Z599))),"",LOOKUP(Z599,{0,16,21,26,31,36,41,46,51,56,60,66},{"[0-15]","[16-20]","[21-25]","[26-30]","[31-35]","[36-40]","[41-45]","[46-50]","[51-55]","[56-59]","[60-65]","[66-99]"}))</f>
        <v>[66-99]</v>
      </c>
      <c r="AF599" s="839" t="str">
        <f t="shared" si="28"/>
        <v>3+ years</v>
      </c>
      <c r="AG599" s="839" t="str">
        <f t="shared" ca="1" si="29"/>
        <v>Over 90 Days</v>
      </c>
    </row>
    <row r="600" spans="1:33" ht="16.5" thickTop="1" thickBot="1" x14ac:dyDescent="0.3">
      <c r="A600" s="839">
        <v>5</v>
      </c>
      <c r="B600" s="830" t="s">
        <v>536</v>
      </c>
      <c r="C600" s="839" t="s">
        <v>317</v>
      </c>
      <c r="D600" s="880"/>
      <c r="E600" s="887">
        <f>VLOOKUP(B600,[1]TQT_MASTER!B:O,13,0)</f>
        <v>44571</v>
      </c>
      <c r="F600" s="834" t="str">
        <f>VLOOKUP(B600,[1]TQT_MASTER!B:O,4,0)</f>
        <v>Sr. Technician, Surveying</v>
      </c>
      <c r="G600" s="834" t="str">
        <f>VLOOKUP(B600,[1]TQT_MASTER!B:O,3,0)</f>
        <v>Senior Technician</v>
      </c>
      <c r="H600" s="834">
        <f>VLOOKUP(B600,[1]TQT_MASTER!B:O,6,0)</f>
        <v>11810</v>
      </c>
      <c r="I600" s="834" t="str">
        <f>VLOOKUP(B600,[1]TQT_MASTER!B:O,5,0)</f>
        <v>YOUSIF ABDUL RAHMAN AHMED MOHAMMED ALMARZOUQI</v>
      </c>
      <c r="J600" s="834" t="str">
        <f>VLOOKUP(B600,[1]TQT_MASTER!B:O,7,0)</f>
        <v>TQT - Asset Management</v>
      </c>
      <c r="K600" s="834" t="str">
        <f>VLOOKUP(B600,[1]TQT_MASTER!B:O,8,0)</f>
        <v>TQT - Chief Operating Office</v>
      </c>
      <c r="L600" s="834" t="str">
        <f>VLOOKUP(B600,[1]TQT_MASTER!B:O,9,0)</f>
        <v>Asset Management - COO</v>
      </c>
      <c r="M600" s="834" t="str">
        <f>VLOOKUP(B600,[1]TQT_MASTER!B:O,10,0)</f>
        <v>TRANSCO - Infrastructure Coordination &amp; Services - COO</v>
      </c>
      <c r="N600" s="835">
        <f>VLOOKUP(B600,[1]TQT_MASTER!B:O,11,0)</f>
        <v>22277</v>
      </c>
      <c r="O600" s="833">
        <f>VLOOKUP(B600,[1]TQT_MASTER!B:O,14,0)</f>
        <v>46387</v>
      </c>
      <c r="P600" s="842" t="s">
        <v>611</v>
      </c>
      <c r="Q600" s="834" t="s">
        <v>846</v>
      </c>
      <c r="R600" s="842" t="s">
        <v>612</v>
      </c>
      <c r="S600" s="842" t="s">
        <v>616</v>
      </c>
      <c r="T600" s="839" t="s">
        <v>304</v>
      </c>
      <c r="U600" s="842" t="s">
        <v>309</v>
      </c>
      <c r="V600" s="836">
        <v>44571</v>
      </c>
      <c r="W600" s="836">
        <v>45170</v>
      </c>
      <c r="X600" s="836">
        <v>46265</v>
      </c>
      <c r="Y600" s="882">
        <v>3.0027397260273974</v>
      </c>
      <c r="Z600" s="904">
        <f t="shared" ca="1" si="27"/>
        <v>65</v>
      </c>
      <c r="AA600" s="839" t="s">
        <v>600</v>
      </c>
      <c r="AB600" s="883">
        <v>21750.75</v>
      </c>
      <c r="AC600" s="841">
        <v>46569</v>
      </c>
      <c r="AD600" s="842" t="s">
        <v>777</v>
      </c>
      <c r="AE600" s="843" t="str">
        <f ca="1">IF(OR(Z600="",NOT(ISNUMBER(Z600))),"",LOOKUP(Z600,{0,16,21,26,31,36,41,46,51,56,60,66},{"[0-15]","[16-20]","[21-25]","[26-30]","[31-35]","[36-40]","[41-45]","[46-50]","[51-55]","[56-59]","[60-65]","[66-99]"}))</f>
        <v>[60-65]</v>
      </c>
      <c r="AF600" s="839" t="str">
        <f t="shared" si="28"/>
        <v>3+ years</v>
      </c>
      <c r="AG600" s="839" t="str">
        <f t="shared" ca="1" si="29"/>
        <v>Over 90 Days</v>
      </c>
    </row>
    <row r="601" spans="1:33" ht="16.5" thickTop="1" thickBot="1" x14ac:dyDescent="0.3">
      <c r="A601" s="839">
        <v>6</v>
      </c>
      <c r="B601" s="830" t="s">
        <v>531</v>
      </c>
      <c r="C601" s="839" t="s">
        <v>323</v>
      </c>
      <c r="D601" s="880"/>
      <c r="E601" s="887">
        <f>VLOOKUP(B601,[1]TQT_MASTER!B:O,13,0)</f>
        <v>44571</v>
      </c>
      <c r="F601" s="834" t="str">
        <f>VLOOKUP(B601,[1]TQT_MASTER!B:O,4,0)</f>
        <v>Sr. Associate, Inventory</v>
      </c>
      <c r="G601" s="834" t="str">
        <f>VLOOKUP(B601,[1]TQT_MASTER!B:O,3,0)</f>
        <v>Senior Associate</v>
      </c>
      <c r="H601" s="834">
        <f>VLOOKUP(B601,[1]TQT_MASTER!B:O,6,0)</f>
        <v>11888</v>
      </c>
      <c r="I601" s="834" t="str">
        <f>VLOOKUP(B601,[1]TQT_MASTER!B:O,5,0)</f>
        <v>MOHAMED ALI MOHAMED A. FAISAL ALSHEHHI</v>
      </c>
      <c r="J601" s="834" t="str">
        <f>VLOOKUP(B601,[1]TQT_MASTER!B:O,7,0)</f>
        <v>TQT - Supply Chain</v>
      </c>
      <c r="K601" s="834" t="str">
        <f>VLOOKUP(B601,[1]TQT_MASTER!B:O,8,0)</f>
        <v>TQT - Chief Financial Office</v>
      </c>
      <c r="L601" s="834" t="str">
        <f>VLOOKUP(B601,[1]TQT_MASTER!B:O,9,0)</f>
        <v>Supply Chain - PSS</v>
      </c>
      <c r="M601" s="834" t="str">
        <f>VLOOKUP(B601,[1]TQT_MASTER!B:O,10,0)</f>
        <v>TRANSCO - Inventory Management - PSS</v>
      </c>
      <c r="N601" s="835">
        <f>VLOOKUP(B601,[1]TQT_MASTER!B:O,11,0)</f>
        <v>24080</v>
      </c>
      <c r="O601" s="833">
        <f>VLOOKUP(B601,[1]TQT_MASTER!B:O,14,0)</f>
        <v>46387</v>
      </c>
      <c r="P601" s="842" t="s">
        <v>611</v>
      </c>
      <c r="Q601" s="834" t="s">
        <v>846</v>
      </c>
      <c r="R601" s="842" t="s">
        <v>612</v>
      </c>
      <c r="S601" s="842" t="s">
        <v>619</v>
      </c>
      <c r="T601" s="839" t="s">
        <v>304</v>
      </c>
      <c r="U601" s="842" t="s">
        <v>305</v>
      </c>
      <c r="V601" s="836">
        <v>44571</v>
      </c>
      <c r="W601" s="836">
        <v>45170</v>
      </c>
      <c r="X601" s="836">
        <v>46265</v>
      </c>
      <c r="Y601" s="882">
        <v>3.0027397260273974</v>
      </c>
      <c r="Z601" s="902">
        <f t="shared" ca="1" si="27"/>
        <v>60</v>
      </c>
      <c r="AA601" s="839" t="s">
        <v>600</v>
      </c>
      <c r="AB601" s="883">
        <v>40461.75</v>
      </c>
      <c r="AC601" s="841">
        <v>46569</v>
      </c>
      <c r="AD601" s="842" t="s">
        <v>777</v>
      </c>
      <c r="AE601" s="843" t="str">
        <f ca="1">IF(OR(Z601="",NOT(ISNUMBER(Z601))),"",LOOKUP(Z601,{0,16,21,26,31,36,41,46,51,56,60,66},{"[0-15]","[16-20]","[21-25]","[26-30]","[31-35]","[36-40]","[41-45]","[46-50]","[51-55]","[56-59]","[60-65]","[66-99]"}))</f>
        <v>[60-65]</v>
      </c>
      <c r="AF601" s="839" t="str">
        <f t="shared" si="28"/>
        <v>3+ years</v>
      </c>
      <c r="AG601" s="839" t="str">
        <f t="shared" ca="1" si="29"/>
        <v>Over 90 Days</v>
      </c>
    </row>
    <row r="602" spans="1:33" ht="16.5" thickTop="1" thickBot="1" x14ac:dyDescent="0.3">
      <c r="A602" s="839">
        <v>7</v>
      </c>
      <c r="B602" s="830" t="s">
        <v>530</v>
      </c>
      <c r="C602" s="839" t="s">
        <v>326</v>
      </c>
      <c r="D602" s="880"/>
      <c r="E602" s="887">
        <f>VLOOKUP(B602,[1]TQT_MASTER!B:O,13,0)</f>
        <v>44571</v>
      </c>
      <c r="F602" s="834" t="str">
        <f>VLOOKUP(B602,[1]TQT_MASTER!B:O,4,0)</f>
        <v>Clerk, Driver</v>
      </c>
      <c r="G602" s="834" t="str">
        <f>VLOOKUP(B602,[1]TQT_MASTER!B:O,3,0)</f>
        <v>Clerk</v>
      </c>
      <c r="H602" s="834">
        <f>VLOOKUP(B602,[1]TQT_MASTER!B:O,6,0)</f>
        <v>11969</v>
      </c>
      <c r="I602" s="834" t="str">
        <f>VLOOKUP(B602,[1]TQT_MASTER!B:O,5,0)</f>
        <v>AHMED NASSER MOHAMMED NASSER AL SENANI</v>
      </c>
      <c r="J602" s="834" t="str">
        <f>VLOOKUP(B602,[1]TQT_MASTER!B:O,7,0)</f>
        <v>TQT - Support Services</v>
      </c>
      <c r="K602" s="834" t="str">
        <f>VLOOKUP(B602,[1]TQT_MASTER!B:O,8,0)</f>
        <v>TQT - Chief Corporate Services Office</v>
      </c>
      <c r="L602" s="834" t="str">
        <f>VLOOKUP(B602,[1]TQT_MASTER!B:O,9,0)</f>
        <v>Shared Services - PSS</v>
      </c>
      <c r="M602" s="834" t="str">
        <f>VLOOKUP(B602,[1]TQT_MASTER!B:O,10,0)</f>
        <v>TRANSCO - Transport - PSS</v>
      </c>
      <c r="N602" s="835">
        <f>VLOOKUP(B602,[1]TQT_MASTER!B:O,11,0)</f>
        <v>28284</v>
      </c>
      <c r="O602" s="833">
        <f>VLOOKUP(B602,[1]TQT_MASTER!B:O,14,0)</f>
        <v>46387</v>
      </c>
      <c r="P602" s="842" t="s">
        <v>611</v>
      </c>
      <c r="Q602" s="834" t="s">
        <v>846</v>
      </c>
      <c r="R602" s="842" t="s">
        <v>612</v>
      </c>
      <c r="S602" s="842" t="s">
        <v>621</v>
      </c>
      <c r="T602" s="839" t="s">
        <v>304</v>
      </c>
      <c r="U602" s="842" t="s">
        <v>329</v>
      </c>
      <c r="V602" s="836">
        <v>44571</v>
      </c>
      <c r="W602" s="836">
        <v>45170</v>
      </c>
      <c r="X602" s="836">
        <v>46265</v>
      </c>
      <c r="Y602" s="882">
        <v>3.0027397260273974</v>
      </c>
      <c r="Z602" s="902">
        <f t="shared" ca="1" si="27"/>
        <v>49</v>
      </c>
      <c r="AA602" s="839" t="s">
        <v>600</v>
      </c>
      <c r="AB602" s="883">
        <v>5587.7955000000002</v>
      </c>
      <c r="AC602" s="841">
        <v>46569</v>
      </c>
      <c r="AD602" s="842" t="s">
        <v>777</v>
      </c>
      <c r="AE602" s="843" t="str">
        <f ca="1">IF(OR(Z602="",NOT(ISNUMBER(Z602))),"",LOOKUP(Z602,{0,16,21,26,31,36,41,46,51,56,60,66},{"[0-15]","[16-20]","[21-25]","[26-30]","[31-35]","[36-40]","[41-45]","[46-50]","[51-55]","[56-59]","[60-65]","[66-99]"}))</f>
        <v>[46-50]</v>
      </c>
      <c r="AF602" s="839" t="str">
        <f t="shared" si="28"/>
        <v>3+ years</v>
      </c>
      <c r="AG602" s="839" t="str">
        <f t="shared" ca="1" si="29"/>
        <v>Over 90 Days</v>
      </c>
    </row>
    <row r="603" spans="1:33" ht="16.5" thickTop="1" thickBot="1" x14ac:dyDescent="0.3">
      <c r="A603" s="839">
        <v>8</v>
      </c>
      <c r="B603" s="830" t="s">
        <v>524</v>
      </c>
      <c r="C603" s="839" t="s">
        <v>330</v>
      </c>
      <c r="D603" s="880"/>
      <c r="E603" s="887">
        <f>VLOOKUP(B603,[1]TQT_MASTER!B:O,13,0)</f>
        <v>44566</v>
      </c>
      <c r="F603" s="834" t="str">
        <f>VLOOKUP(B603,[1]TQT_MASTER!B:O,4,0)</f>
        <v>Assistant, Management</v>
      </c>
      <c r="G603" s="834" t="str">
        <f>VLOOKUP(B603,[1]TQT_MASTER!B:O,3,0)</f>
        <v>Assistant</v>
      </c>
      <c r="H603" s="834">
        <f>VLOOKUP(B603,[1]TQT_MASTER!B:O,6,0)</f>
        <v>11566</v>
      </c>
      <c r="I603" s="834" t="str">
        <f>VLOOKUP(B603,[1]TQT_MASTER!B:O,5,0)</f>
        <v>PAUL ANDREW ROBERTS</v>
      </c>
      <c r="J603" s="834" t="str">
        <f>VLOOKUP(B603,[1]TQT_MASTER!B:O,7,0)</f>
        <v>TQT - Safety &amp; Risk Management</v>
      </c>
      <c r="K603" s="834" t="str">
        <f>VLOOKUP(B603,[1]TQT_MASTER!B:O,8,0)</f>
        <v>TQT - Chief Executive Office</v>
      </c>
      <c r="L603" s="834" t="str">
        <f>VLOOKUP(B603,[1]TQT_MASTER!B:O,9,0)</f>
        <v>HSEQ</v>
      </c>
      <c r="M603" s="834" t="str">
        <f>VLOOKUP(B603,[1]TQT_MASTER!B:O,10,0)</f>
        <v>TRANSCO - HSEQ - SRM</v>
      </c>
      <c r="N603" s="835">
        <f>VLOOKUP(B603,[1]TQT_MASTER!B:O,11,0)</f>
        <v>33248</v>
      </c>
      <c r="O603" s="833">
        <f>VLOOKUP(B603,[1]TQT_MASTER!B:O,14,0)</f>
        <v>46387</v>
      </c>
      <c r="P603" s="842" t="s">
        <v>611</v>
      </c>
      <c r="Q603" s="834" t="s">
        <v>846</v>
      </c>
      <c r="R603" s="842" t="s">
        <v>612</v>
      </c>
      <c r="S603" s="842" t="s">
        <v>621</v>
      </c>
      <c r="T603" s="839" t="s">
        <v>304</v>
      </c>
      <c r="U603" s="842" t="s">
        <v>333</v>
      </c>
      <c r="V603" s="836">
        <v>44566</v>
      </c>
      <c r="W603" s="836">
        <v>45170</v>
      </c>
      <c r="X603" s="836">
        <v>46265</v>
      </c>
      <c r="Y603" s="882">
        <v>3.0027397260273974</v>
      </c>
      <c r="Z603" s="902">
        <f t="shared" ca="1" si="27"/>
        <v>35</v>
      </c>
      <c r="AA603" s="839" t="s">
        <v>600</v>
      </c>
      <c r="AB603" s="883">
        <v>12988.5</v>
      </c>
      <c r="AC603" s="841">
        <v>46569</v>
      </c>
      <c r="AD603" s="842" t="s">
        <v>777</v>
      </c>
      <c r="AE603" s="843" t="str">
        <f ca="1">IF(OR(Z603="",NOT(ISNUMBER(Z603))),"",LOOKUP(Z603,{0,16,21,26,31,36,41,46,51,56,60,66},{"[0-15]","[16-20]","[21-25]","[26-30]","[31-35]","[36-40]","[41-45]","[46-50]","[51-55]","[56-59]","[60-65]","[66-99]"}))</f>
        <v>[31-35]</v>
      </c>
      <c r="AF603" s="839" t="str">
        <f t="shared" si="28"/>
        <v>3+ years</v>
      </c>
      <c r="AG603" s="839" t="str">
        <f t="shared" ca="1" si="29"/>
        <v>Over 90 Days</v>
      </c>
    </row>
    <row r="604" spans="1:33" ht="16.5" thickTop="1" thickBot="1" x14ac:dyDescent="0.3">
      <c r="A604" s="839">
        <v>9</v>
      </c>
      <c r="B604" s="830" t="s">
        <v>529</v>
      </c>
      <c r="C604" s="839" t="s">
        <v>334</v>
      </c>
      <c r="D604" s="880"/>
      <c r="E604" s="887">
        <f>VLOOKUP(B604,[1]TQT_MASTER!B:O,13,0)</f>
        <v>44566</v>
      </c>
      <c r="F604" s="834" t="str">
        <f>VLOOKUP(B604,[1]TQT_MASTER!B:O,4,0)</f>
        <v>Advisor, Technical</v>
      </c>
      <c r="G604" s="834" t="str">
        <f>VLOOKUP(B604,[1]TQT_MASTER!B:O,3,0)</f>
        <v>Advisor</v>
      </c>
      <c r="H604" s="834">
        <f>VLOOKUP(B604,[1]TQT_MASTER!B:O,6,0)</f>
        <v>12759</v>
      </c>
      <c r="I604" s="834" t="str">
        <f>VLOOKUP(B604,[1]TQT_MASTER!B:O,5,0)</f>
        <v>Afif Saif Nasser Harhara Alyafei</v>
      </c>
      <c r="J604" s="834" t="str">
        <f>VLOOKUP(B604,[1]TQT_MASTER!B:O,7,0)</f>
        <v>TQT - Chief Executive Office</v>
      </c>
      <c r="K604" s="834" t="str">
        <f>VLOOKUP(B604,[1]TQT_MASTER!B:O,8,0)</f>
        <v>TQT - Chief Executive Office</v>
      </c>
      <c r="L604" s="834" t="str">
        <f>VLOOKUP(B604,[1]TQT_MASTER!B:O,9,0)</f>
        <v>CEO</v>
      </c>
      <c r="M604" s="834" t="str">
        <f>VLOOKUP(B604,[1]TQT_MASTER!B:O,10,0)</f>
        <v>TRANSCO - CEO</v>
      </c>
      <c r="N604" s="835">
        <f>VLOOKUP(B604,[1]TQT_MASTER!B:O,11,0)</f>
        <v>24289</v>
      </c>
      <c r="O604" s="833">
        <f>VLOOKUP(B604,[1]TQT_MASTER!B:O,14,0)</f>
        <v>46387</v>
      </c>
      <c r="P604" s="842" t="s">
        <v>620</v>
      </c>
      <c r="Q604" s="834" t="s">
        <v>846</v>
      </c>
      <c r="R604" s="842"/>
      <c r="S604" s="842"/>
      <c r="T604" s="839" t="s">
        <v>336</v>
      </c>
      <c r="U604" s="842" t="s">
        <v>337</v>
      </c>
      <c r="V604" s="836">
        <v>44566</v>
      </c>
      <c r="W604" s="836">
        <v>45170</v>
      </c>
      <c r="X604" s="836">
        <v>46265</v>
      </c>
      <c r="Y604" s="882">
        <v>3.0027397260273974</v>
      </c>
      <c r="Z604" s="904">
        <f t="shared" ca="1" si="27"/>
        <v>60</v>
      </c>
      <c r="AA604" s="839" t="s">
        <v>600</v>
      </c>
      <c r="AB604" s="883">
        <v>69688.5</v>
      </c>
      <c r="AC604" s="841">
        <v>46569</v>
      </c>
      <c r="AD604" s="842" t="s">
        <v>777</v>
      </c>
      <c r="AE604" s="843" t="str">
        <f ca="1">IF(OR(Z604="",NOT(ISNUMBER(Z604))),"",LOOKUP(Z604,{0,16,21,26,31,36,41,46,51,56,60,66},{"[0-15]","[16-20]","[21-25]","[26-30]","[31-35]","[36-40]","[41-45]","[46-50]","[51-55]","[56-59]","[60-65]","[66-99]"}))</f>
        <v>[60-65]</v>
      </c>
      <c r="AF604" s="839" t="str">
        <f t="shared" si="28"/>
        <v>3+ years</v>
      </c>
      <c r="AG604" s="839" t="str">
        <f t="shared" ca="1" si="29"/>
        <v>Over 90 Days</v>
      </c>
    </row>
    <row r="605" spans="1:33" ht="16.5" thickTop="1" thickBot="1" x14ac:dyDescent="0.3">
      <c r="A605" s="839">
        <v>10</v>
      </c>
      <c r="B605" s="830" t="s">
        <v>523</v>
      </c>
      <c r="C605" s="839" t="s">
        <v>338</v>
      </c>
      <c r="D605" s="880"/>
      <c r="E605" s="887">
        <f>VLOOKUP(B605,[1]TQT_MASTER!B:O,13,0)</f>
        <v>44571</v>
      </c>
      <c r="F605" s="834" t="str">
        <f>VLOOKUP(B605,[1]TQT_MASTER!B:O,4,0)</f>
        <v>Clerk, Stores</v>
      </c>
      <c r="G605" s="834" t="str">
        <f>VLOOKUP(B605,[1]TQT_MASTER!B:O,3,0)</f>
        <v>Clerk</v>
      </c>
      <c r="H605" s="834">
        <f>VLOOKUP(B605,[1]TQT_MASTER!B:O,6,0)</f>
        <v>12667</v>
      </c>
      <c r="I605" s="834" t="str">
        <f>VLOOKUP(B605,[1]TQT_MASTER!B:O,5,0)</f>
        <v>Eid Abdulla Sidiqi Alhammadi</v>
      </c>
      <c r="J605" s="834" t="str">
        <f>VLOOKUP(B605,[1]TQT_MASTER!B:O,7,0)</f>
        <v>TQT - Financial Operations &amp; Internal Controls</v>
      </c>
      <c r="K605" s="834" t="str">
        <f>VLOOKUP(B605,[1]TQT_MASTER!B:O,8,0)</f>
        <v>TQT - Chief Financial Office</v>
      </c>
      <c r="L605" s="834" t="str">
        <f>VLOOKUP(B605,[1]TQT_MASTER!B:O,9,0)</f>
        <v>Finance - FIN</v>
      </c>
      <c r="M605" s="834" t="str">
        <f>VLOOKUP(B605,[1]TQT_MASTER!B:O,10,0)</f>
        <v>TRANSCO - Financial Operations - FIN</v>
      </c>
      <c r="N605" s="835">
        <f>VLOOKUP(B605,[1]TQT_MASTER!B:O,11,0)</f>
        <v>26910</v>
      </c>
      <c r="O605" s="833">
        <f>VLOOKUP(B605,[1]TQT_MASTER!B:O,14,0)</f>
        <v>46387</v>
      </c>
      <c r="P605" s="842" t="s">
        <v>620</v>
      </c>
      <c r="Q605" s="834" t="s">
        <v>846</v>
      </c>
      <c r="R605" s="842"/>
      <c r="S605" s="842"/>
      <c r="T605" s="839" t="s">
        <v>304</v>
      </c>
      <c r="U605" s="842" t="s">
        <v>305</v>
      </c>
      <c r="V605" s="836">
        <v>44571</v>
      </c>
      <c r="W605" s="836">
        <v>45170</v>
      </c>
      <c r="X605" s="836">
        <v>46265</v>
      </c>
      <c r="Y605" s="882">
        <v>3.0027397260273974</v>
      </c>
      <c r="Z605" s="902">
        <f t="shared" ca="1" si="27"/>
        <v>53</v>
      </c>
      <c r="AA605" s="839" t="s">
        <v>600</v>
      </c>
      <c r="AB605" s="883">
        <v>6688.5</v>
      </c>
      <c r="AC605" s="841">
        <v>46569</v>
      </c>
      <c r="AD605" s="842" t="s">
        <v>777</v>
      </c>
      <c r="AE605" s="843" t="str">
        <f ca="1">IF(OR(Z605="",NOT(ISNUMBER(Z605))),"",LOOKUP(Z605,{0,16,21,26,31,36,41,46,51,56,60,66},{"[0-15]","[16-20]","[21-25]","[26-30]","[31-35]","[36-40]","[41-45]","[46-50]","[51-55]","[56-59]","[60-65]","[66-99]"}))</f>
        <v>[51-55]</v>
      </c>
      <c r="AF605" s="839" t="str">
        <f t="shared" si="28"/>
        <v>3+ years</v>
      </c>
      <c r="AG605" s="839" t="str">
        <f t="shared" ca="1" si="29"/>
        <v>Over 90 Days</v>
      </c>
    </row>
    <row r="606" spans="1:33" ht="16.5" thickTop="1" thickBot="1" x14ac:dyDescent="0.3">
      <c r="A606" s="839">
        <v>11</v>
      </c>
      <c r="B606" s="830" t="s">
        <v>522</v>
      </c>
      <c r="C606" s="839" t="s">
        <v>341</v>
      </c>
      <c r="D606" s="880"/>
      <c r="E606" s="887">
        <f>VLOOKUP(B606,[1]TQT_MASTER!B:O,13,0)</f>
        <v>44571</v>
      </c>
      <c r="F606" s="834" t="str">
        <f>VLOOKUP(B606,[1]TQT_MASTER!B:O,4,0)</f>
        <v>Associate, Accounts Payable Accounting</v>
      </c>
      <c r="G606" s="834" t="str">
        <f>VLOOKUP(B606,[1]TQT_MASTER!B:O,3,0)</f>
        <v>Associate</v>
      </c>
      <c r="H606" s="834">
        <f>VLOOKUP(B606,[1]TQT_MASTER!B:O,6,0)</f>
        <v>12667</v>
      </c>
      <c r="I606" s="834" t="str">
        <f>VLOOKUP(B606,[1]TQT_MASTER!B:O,5,0)</f>
        <v>Eid Abdulla Sidiqi Alhammadi</v>
      </c>
      <c r="J606" s="834" t="str">
        <f>VLOOKUP(B606,[1]TQT_MASTER!B:O,7,0)</f>
        <v>TQT - Financial Operations &amp; Internal Controls</v>
      </c>
      <c r="K606" s="834" t="str">
        <f>VLOOKUP(B606,[1]TQT_MASTER!B:O,8,0)</f>
        <v>TQT - Chief Financial Office</v>
      </c>
      <c r="L606" s="834" t="str">
        <f>VLOOKUP(B606,[1]TQT_MASTER!B:O,9,0)</f>
        <v>Finance - FIN</v>
      </c>
      <c r="M606" s="834" t="str">
        <f>VLOOKUP(B606,[1]TQT_MASTER!B:O,10,0)</f>
        <v>TRANSCO - Financial Operations - FIN</v>
      </c>
      <c r="N606" s="835">
        <f>VLOOKUP(B606,[1]TQT_MASTER!B:O,11,0)</f>
        <v>22996</v>
      </c>
      <c r="O606" s="833">
        <f>VLOOKUP(B606,[1]TQT_MASTER!B:O,14,0)</f>
        <v>46387</v>
      </c>
      <c r="P606" s="842" t="s">
        <v>611</v>
      </c>
      <c r="Q606" s="834" t="s">
        <v>846</v>
      </c>
      <c r="R606" s="842" t="s">
        <v>612</v>
      </c>
      <c r="S606" s="842" t="s">
        <v>616</v>
      </c>
      <c r="T606" s="839" t="s">
        <v>304</v>
      </c>
      <c r="U606" s="842" t="s">
        <v>316</v>
      </c>
      <c r="V606" s="836">
        <v>44571</v>
      </c>
      <c r="W606" s="836">
        <v>45170</v>
      </c>
      <c r="X606" s="836">
        <v>46265</v>
      </c>
      <c r="Y606" s="882">
        <v>3.0027397260273974</v>
      </c>
      <c r="Z606" s="902">
        <f t="shared" ca="1" si="27"/>
        <v>63</v>
      </c>
      <c r="AA606" s="839" t="s">
        <v>600</v>
      </c>
      <c r="AB606" s="883">
        <v>38811.15</v>
      </c>
      <c r="AC606" s="841">
        <v>46569</v>
      </c>
      <c r="AD606" s="842" t="s">
        <v>777</v>
      </c>
      <c r="AE606" s="843" t="str">
        <f ca="1">IF(OR(Z606="",NOT(ISNUMBER(Z606))),"",LOOKUP(Z606,{0,16,21,26,31,36,41,46,51,56,60,66},{"[0-15]","[16-20]","[21-25]","[26-30]","[31-35]","[36-40]","[41-45]","[46-50]","[51-55]","[56-59]","[60-65]","[66-99]"}))</f>
        <v>[60-65]</v>
      </c>
      <c r="AF606" s="839" t="str">
        <f t="shared" si="28"/>
        <v>3+ years</v>
      </c>
      <c r="AG606" s="839" t="str">
        <f t="shared" ca="1" si="29"/>
        <v>Over 90 Days</v>
      </c>
    </row>
    <row r="607" spans="1:33" ht="16.5" thickTop="1" thickBot="1" x14ac:dyDescent="0.3">
      <c r="A607" s="839">
        <v>12</v>
      </c>
      <c r="B607" s="830" t="s">
        <v>528</v>
      </c>
      <c r="C607" s="839" t="s">
        <v>344</v>
      </c>
      <c r="D607" s="880"/>
      <c r="E607" s="887">
        <f>VLOOKUP(B607,[1]TQT_MASTER!B:O,13,0)</f>
        <v>44606</v>
      </c>
      <c r="F607" s="834" t="str">
        <f>VLOOKUP(B607,[1]TQT_MASTER!B:O,4,0)</f>
        <v>Lead, Automation &amp; Digitalization</v>
      </c>
      <c r="G607" s="834" t="str">
        <f>VLOOKUP(B607,[1]TQT_MASTER!B:O,3,0)</f>
        <v>Lead</v>
      </c>
      <c r="H607" s="834">
        <f>VLOOKUP(B607,[1]TQT_MASTER!B:O,6,0)</f>
        <v>11996</v>
      </c>
      <c r="I607" s="834" t="str">
        <f>VLOOKUP(B607,[1]TQT_MASTER!B:O,5,0)</f>
        <v>Ramakrishna Subramanian</v>
      </c>
      <c r="J607" s="834" t="str">
        <f>VLOOKUP(B607,[1]TQT_MASTER!B:O,7,0)</f>
        <v>TQT - Chief Executive Office</v>
      </c>
      <c r="K607" s="834" t="str">
        <f>VLOOKUP(B607,[1]TQT_MASTER!B:O,8,0)</f>
        <v>TQT - Chief Executive Office</v>
      </c>
      <c r="L607" s="834" t="str">
        <f>VLOOKUP(B607,[1]TQT_MASTER!B:O,9,0)</f>
        <v>CEO</v>
      </c>
      <c r="M607" s="834" t="str">
        <f>VLOOKUP(B607,[1]TQT_MASTER!B:O,10,0)</f>
        <v>TRANSCO - Operations - COO</v>
      </c>
      <c r="N607" s="835">
        <f>VLOOKUP(B607,[1]TQT_MASTER!B:O,11,0)</f>
        <v>21847</v>
      </c>
      <c r="O607" s="833">
        <f>VLOOKUP(B607,[1]TQT_MASTER!B:O,14,0)</f>
        <v>46387</v>
      </c>
      <c r="P607" s="842" t="s">
        <v>611</v>
      </c>
      <c r="Q607" s="834" t="s">
        <v>846</v>
      </c>
      <c r="R607" s="842" t="s">
        <v>612</v>
      </c>
      <c r="S607" s="842"/>
      <c r="T607" s="839" t="s">
        <v>304</v>
      </c>
      <c r="U607" s="842" t="s">
        <v>333</v>
      </c>
      <c r="V607" s="836">
        <v>44608</v>
      </c>
      <c r="W607" s="836">
        <v>45170</v>
      </c>
      <c r="X607" s="836">
        <v>46265</v>
      </c>
      <c r="Y607" s="882">
        <v>3.0027397260273974</v>
      </c>
      <c r="Z607" s="902">
        <f t="shared" ca="1" si="27"/>
        <v>66</v>
      </c>
      <c r="AA607" s="839" t="s">
        <v>600</v>
      </c>
      <c r="AB607" s="883">
        <v>45013.5</v>
      </c>
      <c r="AC607" s="841">
        <v>46569</v>
      </c>
      <c r="AD607" s="842" t="s">
        <v>777</v>
      </c>
      <c r="AE607" s="843" t="str">
        <f ca="1">IF(OR(Z607="",NOT(ISNUMBER(Z607))),"",LOOKUP(Z607,{0,16,21,26,31,36,41,46,51,56,60,66},{"[0-15]","[16-20]","[21-25]","[26-30]","[31-35]","[36-40]","[41-45]","[46-50]","[51-55]","[56-59]","[60-65]","[66-99]"}))</f>
        <v>[66-99]</v>
      </c>
      <c r="AF607" s="839" t="str">
        <f t="shared" si="28"/>
        <v>3+ years</v>
      </c>
      <c r="AG607" s="839" t="str">
        <f t="shared" ca="1" si="29"/>
        <v>Over 90 Days</v>
      </c>
    </row>
    <row r="608" spans="1:33" ht="16.5" thickTop="1" thickBot="1" x14ac:dyDescent="0.3">
      <c r="A608" s="839">
        <v>13</v>
      </c>
      <c r="B608" s="830" t="s">
        <v>539</v>
      </c>
      <c r="C608" s="839" t="s">
        <v>347</v>
      </c>
      <c r="D608" s="880"/>
      <c r="E608" s="887">
        <f>VLOOKUP(B608,[1]TQT_MASTER!B:O,13,0)</f>
        <v>44816</v>
      </c>
      <c r="F608" s="834" t="str">
        <f>VLOOKUP(B608,[1]TQT_MASTER!B:O,4,0)</f>
        <v>Engineer, CMMS Data Quality Governance</v>
      </c>
      <c r="G608" s="834" t="str">
        <f>VLOOKUP(B608,[1]TQT_MASTER!B:O,3,0)</f>
        <v>Engineer</v>
      </c>
      <c r="H608" s="834">
        <f>VLOOKUP(B608,[1]TQT_MASTER!B:O,6,0)</f>
        <v>12713</v>
      </c>
      <c r="I608" s="834" t="str">
        <f>VLOOKUP(B608,[1]TQT_MASTER!B:O,5,0)</f>
        <v>Ahmed Mohamed Abdulla ALWahedi</v>
      </c>
      <c r="J608" s="834" t="str">
        <f>VLOOKUP(B608,[1]TQT_MASTER!B:O,7,0)</f>
        <v>TQT - Asset Management</v>
      </c>
      <c r="K608" s="834" t="str">
        <f>VLOOKUP(B608,[1]TQT_MASTER!B:O,8,0)</f>
        <v>TQT - Chief Operating Office</v>
      </c>
      <c r="L608" s="834" t="str">
        <f>VLOOKUP(B608,[1]TQT_MASTER!B:O,9,0)</f>
        <v>Asset Management - COO</v>
      </c>
      <c r="M608" s="834" t="str">
        <f>VLOOKUP(B608,[1]TQT_MASTER!B:O,10,0)</f>
        <v>TRANSCO - Asset Information - COO</v>
      </c>
      <c r="N608" s="835">
        <f>VLOOKUP(B608,[1]TQT_MASTER!B:O,11,0)</f>
        <v>26032</v>
      </c>
      <c r="O608" s="833">
        <f>VLOOKUP(B608,[1]TQT_MASTER!B:O,14,0)</f>
        <v>46578</v>
      </c>
      <c r="P608" s="842" t="s">
        <v>620</v>
      </c>
      <c r="Q608" s="834" t="s">
        <v>846</v>
      </c>
      <c r="R608" s="842"/>
      <c r="S608" s="842"/>
      <c r="T608" s="839" t="s">
        <v>304</v>
      </c>
      <c r="U608" s="842" t="s">
        <v>333</v>
      </c>
      <c r="V608" s="836">
        <v>44816</v>
      </c>
      <c r="W608" s="836">
        <v>45170</v>
      </c>
      <c r="X608" s="836">
        <v>46265</v>
      </c>
      <c r="Y608" s="882">
        <v>3.0027397260273974</v>
      </c>
      <c r="Z608" s="902">
        <f t="shared" ca="1" si="27"/>
        <v>55</v>
      </c>
      <c r="AA608" s="839" t="s">
        <v>600</v>
      </c>
      <c r="AB608" s="883">
        <v>26638.5</v>
      </c>
      <c r="AC608" s="841">
        <v>46569</v>
      </c>
      <c r="AD608" s="842" t="s">
        <v>777</v>
      </c>
      <c r="AE608" s="843" t="str">
        <f ca="1">IF(OR(Z608="",NOT(ISNUMBER(Z608))),"",LOOKUP(Z608,{0,16,21,26,31,36,41,46,51,56,60,66},{"[0-15]","[16-20]","[21-25]","[26-30]","[31-35]","[36-40]","[41-45]","[46-50]","[51-55]","[56-59]","[60-65]","[66-99]"}))</f>
        <v>[51-55]</v>
      </c>
      <c r="AF608" s="839" t="str">
        <f t="shared" si="28"/>
        <v>3+ years</v>
      </c>
      <c r="AG608" s="839" t="str">
        <f t="shared" ca="1" si="29"/>
        <v>Over 90 Days</v>
      </c>
    </row>
    <row r="609" spans="1:33" ht="16.5" thickTop="1" thickBot="1" x14ac:dyDescent="0.3">
      <c r="A609" s="839">
        <v>14</v>
      </c>
      <c r="B609" s="830" t="s">
        <v>541</v>
      </c>
      <c r="C609" s="839" t="s">
        <v>350</v>
      </c>
      <c r="D609" s="880"/>
      <c r="E609" s="887">
        <f>VLOOKUP(B609,[1]TQT_MASTER!B:O,13,0)</f>
        <v>44809</v>
      </c>
      <c r="F609" s="834" t="str">
        <f>VLOOKUP(B609,[1]TQT_MASTER!B:O,4,0)</f>
        <v>Associate, Graphic Design</v>
      </c>
      <c r="G609" s="834" t="str">
        <f>VLOOKUP(B609,[1]TQT_MASTER!B:O,3,0)</f>
        <v>Associate</v>
      </c>
      <c r="H609" s="834" t="e">
        <f>VLOOKUP(B609,[1]TQT_MASTER!B:O,6,0)</f>
        <v>#REF!</v>
      </c>
      <c r="I609" s="834" t="str">
        <f>VLOOKUP(B609,[1]TQT_MASTER!B:O,5,0)</f>
        <v>Hessa Alemadi</v>
      </c>
      <c r="J609" s="834" t="str">
        <f>VLOOKUP(B609,[1]TQT_MASTER!B:O,7,0)</f>
        <v>TQT - External Communications</v>
      </c>
      <c r="K609" s="834" t="str">
        <f>VLOOKUP(B609,[1]TQT_MASTER!B:O,8,0)</f>
        <v>TQT - Chief Corporate Services Office</v>
      </c>
      <c r="L609" s="834" t="str">
        <f>VLOOKUP(B609,[1]TQT_MASTER!B:O,9,0)</f>
        <v>Human Resources - HRD</v>
      </c>
      <c r="M609" s="834" t="str">
        <f>VLOOKUP(B609,[1]TQT_MASTER!B:O,10,0)</f>
        <v>TRANSCO - External Communications - HRD</v>
      </c>
      <c r="N609" s="835">
        <f>VLOOKUP(B609,[1]TQT_MASTER!B:O,11,0)</f>
        <v>32200</v>
      </c>
      <c r="O609" s="833">
        <f>VLOOKUP(B609,[1]TQT_MASTER!B:O,14,0)</f>
        <v>46269</v>
      </c>
      <c r="P609" s="842" t="s">
        <v>611</v>
      </c>
      <c r="Q609" s="834" t="s">
        <v>846</v>
      </c>
      <c r="R609" s="842" t="s">
        <v>612</v>
      </c>
      <c r="S609" s="842"/>
      <c r="T609" s="839" t="s">
        <v>304</v>
      </c>
      <c r="U609" s="842" t="s">
        <v>333</v>
      </c>
      <c r="V609" s="836">
        <v>44809</v>
      </c>
      <c r="W609" s="836">
        <v>45170</v>
      </c>
      <c r="X609" s="836">
        <v>46265</v>
      </c>
      <c r="Y609" s="882">
        <v>3.0027397260273974</v>
      </c>
      <c r="Z609" s="902">
        <f t="shared" ca="1" si="27"/>
        <v>38</v>
      </c>
      <c r="AA609" s="839" t="s">
        <v>600</v>
      </c>
      <c r="AB609" s="883">
        <v>26638.5</v>
      </c>
      <c r="AC609" s="841">
        <v>46569</v>
      </c>
      <c r="AD609" s="842" t="s">
        <v>777</v>
      </c>
      <c r="AE609" s="843" t="str">
        <f ca="1">IF(OR(Z609="",NOT(ISNUMBER(Z609))),"",LOOKUP(Z609,{0,16,21,26,31,36,41,46,51,56,60,66},{"[0-15]","[16-20]","[21-25]","[26-30]","[31-35]","[36-40]","[41-45]","[46-50]","[51-55]","[56-59]","[60-65]","[66-99]"}))</f>
        <v>[36-40]</v>
      </c>
      <c r="AF609" s="839" t="str">
        <f t="shared" si="28"/>
        <v>3+ years</v>
      </c>
      <c r="AG609" s="839" t="str">
        <f t="shared" ca="1" si="29"/>
        <v>Expired</v>
      </c>
    </row>
    <row r="610" spans="1:33" ht="16.5" thickTop="1" thickBot="1" x14ac:dyDescent="0.3">
      <c r="A610" s="839">
        <v>15</v>
      </c>
      <c r="B610" s="830" t="s">
        <v>533</v>
      </c>
      <c r="C610" s="839" t="s">
        <v>353</v>
      </c>
      <c r="D610" s="880"/>
      <c r="E610" s="887">
        <f>VLOOKUP(B610,[1]TQT_MASTER!B:O,13,0)</f>
        <v>44830</v>
      </c>
      <c r="F610" s="834" t="str">
        <f>VLOOKUP(B610,[1]TQT_MASTER!B:O,4,0)</f>
        <v>Associate, General Ledger Accounting</v>
      </c>
      <c r="G610" s="834" t="str">
        <f>VLOOKUP(B610,[1]TQT_MASTER!B:O,3,0)</f>
        <v>Associate</v>
      </c>
      <c r="H610" s="834">
        <f>VLOOKUP(B610,[1]TQT_MASTER!B:O,6,0)</f>
        <v>12959</v>
      </c>
      <c r="I610" s="834" t="str">
        <f>VLOOKUP(B610,[1]TQT_MASTER!B:O,5,0)</f>
        <v>Jasmine Kooner</v>
      </c>
      <c r="J610" s="834" t="str">
        <f>VLOOKUP(B610,[1]TQT_MASTER!B:O,7,0)</f>
        <v>TQT - Financial Control</v>
      </c>
      <c r="K610" s="834" t="str">
        <f>VLOOKUP(B610,[1]TQT_MASTER!B:O,8,0)</f>
        <v>TQT - Chief Financial Office</v>
      </c>
      <c r="L610" s="834" t="str">
        <f>VLOOKUP(B610,[1]TQT_MASTER!B:O,9,0)</f>
        <v>Finance - FIN</v>
      </c>
      <c r="M610" s="834" t="str">
        <f>VLOOKUP(B610,[1]TQT_MASTER!B:O,10,0)</f>
        <v>TRANSCO - Financial Controlling - FIN</v>
      </c>
      <c r="N610" s="835">
        <f>VLOOKUP(B610,[1]TQT_MASTER!B:O,11,0)</f>
        <v>31575</v>
      </c>
      <c r="O610" s="833">
        <f>VLOOKUP(B610,[1]TQT_MASTER!B:O,14,0)</f>
        <v>46471</v>
      </c>
      <c r="P610" s="842" t="s">
        <v>620</v>
      </c>
      <c r="Q610" s="834" t="s">
        <v>846</v>
      </c>
      <c r="R610" s="842"/>
      <c r="S610" s="842"/>
      <c r="T610" s="839" t="s">
        <v>304</v>
      </c>
      <c r="U610" s="842" t="s">
        <v>356</v>
      </c>
      <c r="V610" s="836">
        <v>44831</v>
      </c>
      <c r="W610" s="836">
        <v>45170</v>
      </c>
      <c r="X610" s="836">
        <v>46265</v>
      </c>
      <c r="Y610" s="882">
        <v>3.0027397260273974</v>
      </c>
      <c r="Z610" s="902">
        <f t="shared" ca="1" si="27"/>
        <v>40</v>
      </c>
      <c r="AA610" s="839" t="s">
        <v>600</v>
      </c>
      <c r="AB610" s="883">
        <v>26638.5</v>
      </c>
      <c r="AC610" s="841">
        <v>46569</v>
      </c>
      <c r="AD610" s="842" t="s">
        <v>777</v>
      </c>
      <c r="AE610" s="843" t="str">
        <f ca="1">IF(OR(Z610="",NOT(ISNUMBER(Z610))),"",LOOKUP(Z610,{0,16,21,26,31,36,41,46,51,56,60,66},{"[0-15]","[16-20]","[21-25]","[26-30]","[31-35]","[36-40]","[41-45]","[46-50]","[51-55]","[56-59]","[60-65]","[66-99]"}))</f>
        <v>[36-40]</v>
      </c>
      <c r="AF610" s="839" t="str">
        <f t="shared" si="28"/>
        <v>3+ years</v>
      </c>
      <c r="AG610" s="839" t="str">
        <f t="shared" ca="1" si="29"/>
        <v>Over 90 Days</v>
      </c>
    </row>
    <row r="611" spans="1:33" ht="16.5" thickTop="1" thickBot="1" x14ac:dyDescent="0.3">
      <c r="A611" s="839">
        <v>16</v>
      </c>
      <c r="B611" s="830" t="s">
        <v>532</v>
      </c>
      <c r="C611" s="839" t="s">
        <v>357</v>
      </c>
      <c r="D611" s="880"/>
      <c r="E611" s="887">
        <f>VLOOKUP(B611,[1]TQT_MASTER!B:O,13,0)</f>
        <v>44970</v>
      </c>
      <c r="F611" s="834" t="str">
        <f>VLOOKUP(B611,[1]TQT_MASTER!B:O,4,0)</f>
        <v>Associate, Talent Acquisition</v>
      </c>
      <c r="G611" s="834" t="str">
        <f>VLOOKUP(B611,[1]TQT_MASTER!B:O,3,0)</f>
        <v>Associate</v>
      </c>
      <c r="H611" s="834">
        <f>VLOOKUP(B611,[1]TQT_MASTER!B:O,6,0)</f>
        <v>15131</v>
      </c>
      <c r="I611" s="834" t="str">
        <f>VLOOKUP(B611,[1]TQT_MASTER!B:O,5,0)</f>
        <v>Abdulrahman Mohammed R AlMane</v>
      </c>
      <c r="J611" s="834" t="str">
        <f>VLOOKUP(B611,[1]TQT_MASTER!B:O,7,0)</f>
        <v>TQT - HR Operations</v>
      </c>
      <c r="K611" s="834" t="str">
        <f>VLOOKUP(B611,[1]TQT_MASTER!B:O,8,0)</f>
        <v>TQT - Chief Corporate Services Office</v>
      </c>
      <c r="L611" s="834" t="str">
        <f>VLOOKUP(B611,[1]TQT_MASTER!B:O,9,0)</f>
        <v>Human Resources - HRD</v>
      </c>
      <c r="M611" s="834" t="str">
        <f>VLOOKUP(B611,[1]TQT_MASTER!B:O,10,0)</f>
        <v>TRANSCO - Talent Acquisition - HRD</v>
      </c>
      <c r="N611" s="835">
        <f>VLOOKUP(B611,[1]TQT_MASTER!B:O,11,0)</f>
        <v>31644</v>
      </c>
      <c r="O611" s="833">
        <f>VLOOKUP(B611,[1]TQT_MASTER!B:O,14,0)</f>
        <v>46429</v>
      </c>
      <c r="P611" s="842" t="s">
        <v>620</v>
      </c>
      <c r="Q611" s="834" t="s">
        <v>846</v>
      </c>
      <c r="R611" s="842"/>
      <c r="S611" s="842"/>
      <c r="T611" s="839" t="s">
        <v>304</v>
      </c>
      <c r="U611" s="842" t="s">
        <v>333</v>
      </c>
      <c r="V611" s="836">
        <v>44970</v>
      </c>
      <c r="W611" s="836">
        <v>45170</v>
      </c>
      <c r="X611" s="836">
        <v>46265</v>
      </c>
      <c r="Y611" s="882">
        <v>3.0027397260273974</v>
      </c>
      <c r="Z611" s="902">
        <f t="shared" ca="1" si="27"/>
        <v>40</v>
      </c>
      <c r="AA611" s="839" t="s">
        <v>600</v>
      </c>
      <c r="AB611" s="883">
        <v>21388.5</v>
      </c>
      <c r="AC611" s="841">
        <v>46569</v>
      </c>
      <c r="AD611" s="842" t="s">
        <v>777</v>
      </c>
      <c r="AE611" s="843" t="str">
        <f ca="1">IF(OR(Z611="",NOT(ISNUMBER(Z611))),"",LOOKUP(Z611,{0,16,21,26,31,36,41,46,51,56,60,66},{"[0-15]","[16-20]","[21-25]","[26-30]","[31-35]","[36-40]","[41-45]","[46-50]","[51-55]","[56-59]","[60-65]","[66-99]"}))</f>
        <v>[36-40]</v>
      </c>
      <c r="AF611" s="839" t="str">
        <f t="shared" si="28"/>
        <v>3+ years</v>
      </c>
      <c r="AG611" s="839" t="str">
        <f t="shared" ca="1" si="29"/>
        <v>Over 90 Days</v>
      </c>
    </row>
    <row r="612" spans="1:33" ht="16.5" thickTop="1" thickBot="1" x14ac:dyDescent="0.3">
      <c r="A612" s="839">
        <v>17</v>
      </c>
      <c r="B612" s="830" t="s">
        <v>540</v>
      </c>
      <c r="C612" s="839" t="s">
        <v>360</v>
      </c>
      <c r="D612" s="880"/>
      <c r="E612" s="887">
        <f>VLOOKUP(B612,[1]TQT_MASTER!B:O,13,0)</f>
        <v>45152</v>
      </c>
      <c r="F612" s="834" t="str">
        <f>VLOOKUP(B612,[1]TQT_MASTER!B:O,4,0)</f>
        <v>Executive Assistant, Corporate Services Office</v>
      </c>
      <c r="G612" s="834" t="str">
        <f>VLOOKUP(B612,[1]TQT_MASTER!B:O,3,0)</f>
        <v>Assistant</v>
      </c>
      <c r="H612" s="834">
        <f>VLOOKUP(B612,[1]TQT_MASTER!B:O,6,0)</f>
        <v>12780</v>
      </c>
      <c r="I612" s="834" t="str">
        <f>VLOOKUP(B612,[1]TQT_MASTER!B:O,5,0)</f>
        <v>Bader Ahmed Mohamed Saqer Al Hammadi</v>
      </c>
      <c r="J612" s="834" t="str">
        <f>VLOOKUP(B612,[1]TQT_MASTER!B:O,7,0)</f>
        <v>TQT - Chief Corporate Services Office</v>
      </c>
      <c r="K612" s="834" t="str">
        <f>VLOOKUP(B612,[1]TQT_MASTER!B:O,8,0)</f>
        <v>TQT - Chief Corporate Services Office</v>
      </c>
      <c r="L612" s="834" t="str">
        <f>VLOOKUP(B612,[1]TQT_MASTER!B:O,9,0)</f>
        <v>Human Resources - HRD</v>
      </c>
      <c r="M612" s="834" t="str">
        <f>VLOOKUP(B612,[1]TQT_MASTER!B:O,10,0)</f>
        <v>TRANSCO - Human Resources - HRD</v>
      </c>
      <c r="N612" s="835">
        <f>VLOOKUP(B612,[1]TQT_MASTER!B:O,11,0)</f>
        <v>29611</v>
      </c>
      <c r="O612" s="833">
        <f>VLOOKUP(B612,[1]TQT_MASTER!B:O,14,0)</f>
        <v>46248</v>
      </c>
      <c r="P612" s="842" t="s">
        <v>620</v>
      </c>
      <c r="Q612" s="834" t="s">
        <v>846</v>
      </c>
      <c r="R612" s="842"/>
      <c r="S612" s="842"/>
      <c r="T612" s="839" t="s">
        <v>304</v>
      </c>
      <c r="U612" s="842" t="s">
        <v>305</v>
      </c>
      <c r="V612" s="836">
        <v>45152</v>
      </c>
      <c r="W612" s="836">
        <v>45170</v>
      </c>
      <c r="X612" s="836">
        <v>46265</v>
      </c>
      <c r="Y612" s="882">
        <v>3.0027397260273974</v>
      </c>
      <c r="Z612" s="904">
        <f t="shared" ca="1" si="27"/>
        <v>45</v>
      </c>
      <c r="AA612" s="839" t="s">
        <v>600</v>
      </c>
      <c r="AB612" s="883">
        <v>29138.5</v>
      </c>
      <c r="AC612" s="841">
        <v>46569</v>
      </c>
      <c r="AD612" s="842" t="s">
        <v>777</v>
      </c>
      <c r="AE612" s="843" t="str">
        <f ca="1">IF(OR(Z612="",NOT(ISNUMBER(Z612))),"",LOOKUP(Z612,{0,16,21,26,31,36,41,46,51,56,60,66},{"[0-15]","[16-20]","[21-25]","[26-30]","[31-35]","[36-40]","[41-45]","[46-50]","[51-55]","[56-59]","[60-65]","[66-99]"}))</f>
        <v>[41-45]</v>
      </c>
      <c r="AF612" s="839" t="str">
        <f t="shared" si="28"/>
        <v>3+ years</v>
      </c>
      <c r="AG612" s="839" t="str">
        <f t="shared" ca="1" si="29"/>
        <v>Expired</v>
      </c>
    </row>
    <row r="613" spans="1:33" ht="16.5" thickTop="1" thickBot="1" x14ac:dyDescent="0.3">
      <c r="A613" s="839">
        <v>18</v>
      </c>
      <c r="B613" s="830" t="s">
        <v>543</v>
      </c>
      <c r="C613" s="839" t="s">
        <v>363</v>
      </c>
      <c r="D613" s="880"/>
      <c r="E613" s="887">
        <f>VLOOKUP(B613,[1]TQT_MASTER!B:O,13,0)</f>
        <v>45236</v>
      </c>
      <c r="F613" s="834" t="str">
        <f>VLOOKUP(B613,[1]TQT_MASTER!B:O,4,0)</f>
        <v>Associate, Talent Acquisition</v>
      </c>
      <c r="G613" s="834" t="str">
        <f>VLOOKUP(B613,[1]TQT_MASTER!B:O,3,0)</f>
        <v>Associate</v>
      </c>
      <c r="H613" s="834">
        <f>VLOOKUP(B613,[1]TQT_MASTER!B:O,6,0)</f>
        <v>15131</v>
      </c>
      <c r="I613" s="834" t="str">
        <f>VLOOKUP(B613,[1]TQT_MASTER!B:O,5,0)</f>
        <v>Abdulrahman Mohammed R AlMane</v>
      </c>
      <c r="J613" s="834" t="str">
        <f>VLOOKUP(B613,[1]TQT_MASTER!B:O,7,0)</f>
        <v>TQT - HR Operations</v>
      </c>
      <c r="K613" s="834" t="str">
        <f>VLOOKUP(B613,[1]TQT_MASTER!B:O,8,0)</f>
        <v>TQT - Chief Corporate Services Office</v>
      </c>
      <c r="L613" s="834" t="str">
        <f>VLOOKUP(B613,[1]TQT_MASTER!B:O,9,0)</f>
        <v>Human Resources - HRD</v>
      </c>
      <c r="M613" s="834" t="str">
        <f>VLOOKUP(B613,[1]TQT_MASTER!B:O,10,0)</f>
        <v>TRANSCO - Talent Acquisition - HRD</v>
      </c>
      <c r="N613" s="835">
        <f>VLOOKUP(B613,[1]TQT_MASTER!B:O,11,0)</f>
        <v>32450</v>
      </c>
      <c r="O613" s="833">
        <f>VLOOKUP(B613,[1]TQT_MASTER!B:O,14,0)</f>
        <v>46331</v>
      </c>
      <c r="P613" s="842" t="s">
        <v>611</v>
      </c>
      <c r="Q613" s="834" t="s">
        <v>846</v>
      </c>
      <c r="R613" s="842" t="s">
        <v>612</v>
      </c>
      <c r="S613" s="842" t="s">
        <v>616</v>
      </c>
      <c r="T613" s="839" t="s">
        <v>304</v>
      </c>
      <c r="U613" s="842" t="s">
        <v>333</v>
      </c>
      <c r="V613" s="836">
        <v>45236</v>
      </c>
      <c r="W613" s="836">
        <v>45236</v>
      </c>
      <c r="X613" s="836">
        <v>46265</v>
      </c>
      <c r="Y613" s="882">
        <v>2.8219178082191783</v>
      </c>
      <c r="Z613" s="902">
        <f t="shared" ca="1" si="27"/>
        <v>37</v>
      </c>
      <c r="AA613" s="839" t="s">
        <v>600</v>
      </c>
      <c r="AB613" s="883">
        <v>25063.5</v>
      </c>
      <c r="AC613" s="841">
        <v>46569</v>
      </c>
      <c r="AD613" s="842" t="s">
        <v>777</v>
      </c>
      <c r="AE613" s="843" t="str">
        <f ca="1">IF(OR(Z613="",NOT(ISNUMBER(Z613))),"",LOOKUP(Z613,{0,16,21,26,31,36,41,46,51,56,60,66},{"[0-15]","[16-20]","[21-25]","[26-30]","[31-35]","[36-40]","[41-45]","[46-50]","[51-55]","[56-59]","[60-65]","[66-99]"}))</f>
        <v>[36-40]</v>
      </c>
      <c r="AF613" s="839" t="str">
        <f t="shared" si="28"/>
        <v>2-3 years</v>
      </c>
      <c r="AG613" s="839" t="str">
        <f t="shared" ca="1" si="29"/>
        <v>Within 60 Days</v>
      </c>
    </row>
    <row r="614" spans="1:33" ht="16.5" thickTop="1" thickBot="1" x14ac:dyDescent="0.3">
      <c r="A614" s="839">
        <v>19</v>
      </c>
      <c r="B614" s="830" t="s">
        <v>534</v>
      </c>
      <c r="C614" s="839" t="s">
        <v>365</v>
      </c>
      <c r="D614" s="880"/>
      <c r="E614" s="887">
        <f>VLOOKUP(B614,[1]TQT_MASTER!B:O,13,0)</f>
        <v>45411</v>
      </c>
      <c r="F614" s="834" t="str">
        <f>VLOOKUP(B614,[1]TQT_MASTER!B:O,4,0)</f>
        <v>Lead, Projects</v>
      </c>
      <c r="G614" s="834" t="str">
        <f>VLOOKUP(B614,[1]TQT_MASTER!B:O,3,0)</f>
        <v>Lead</v>
      </c>
      <c r="H614" s="834">
        <f>VLOOKUP(B614,[1]TQT_MASTER!B:O,6,0)</f>
        <v>11743</v>
      </c>
      <c r="I614" s="834" t="str">
        <f>VLOOKUP(B614,[1]TQT_MASTER!B:O,5,0)</f>
        <v>MARYAM ABDULLAH EBRAHIM ALGAZ ALALI</v>
      </c>
      <c r="J614" s="834" t="str">
        <f>VLOOKUP(B614,[1]TQT_MASTER!B:O,7,0)</f>
        <v>TQT - Asset Management</v>
      </c>
      <c r="K614" s="834" t="str">
        <f>VLOOKUP(B614,[1]TQT_MASTER!B:O,8,0)</f>
        <v>TQT - Chief Operating Office</v>
      </c>
      <c r="L614" s="834" t="str">
        <f>VLOOKUP(B614,[1]TQT_MASTER!B:O,9,0)</f>
        <v>Asset Management - COO</v>
      </c>
      <c r="M614" s="834" t="str">
        <f>VLOOKUP(B614,[1]TQT_MASTER!B:O,10,0)</f>
        <v>TRANSCO - Asset Management Services - COO</v>
      </c>
      <c r="N614" s="835">
        <f>VLOOKUP(B614,[1]TQT_MASTER!B:O,11,0)</f>
        <v>24421</v>
      </c>
      <c r="O614" s="833">
        <f>VLOOKUP(B614,[1]TQT_MASTER!B:O,14,0)</f>
        <v>46323</v>
      </c>
      <c r="P614" s="842" t="s">
        <v>611</v>
      </c>
      <c r="Q614" s="834" t="s">
        <v>846</v>
      </c>
      <c r="R614" s="842" t="s">
        <v>612</v>
      </c>
      <c r="S614" s="842"/>
      <c r="T614" s="839" t="s">
        <v>304</v>
      </c>
      <c r="U614" s="842" t="s">
        <v>368</v>
      </c>
      <c r="V614" s="836">
        <v>45411</v>
      </c>
      <c r="W614" s="836">
        <v>45411</v>
      </c>
      <c r="X614" s="836">
        <v>46265</v>
      </c>
      <c r="Y614" s="882">
        <v>2.3424657534246576</v>
      </c>
      <c r="Z614" s="902">
        <f t="shared" ca="1" si="27"/>
        <v>59</v>
      </c>
      <c r="AA614" s="839" t="s">
        <v>600</v>
      </c>
      <c r="AB614" s="883">
        <v>68638.5</v>
      </c>
      <c r="AC614" s="841">
        <v>46569</v>
      </c>
      <c r="AD614" s="842" t="s">
        <v>777</v>
      </c>
      <c r="AE614" s="843" t="str">
        <f ca="1">IF(OR(Z614="",NOT(ISNUMBER(Z614))),"",LOOKUP(Z614,{0,16,21,26,31,36,41,46,51,56,60,66},{"[0-15]","[16-20]","[21-25]","[26-30]","[31-35]","[36-40]","[41-45]","[46-50]","[51-55]","[56-59]","[60-65]","[66-99]"}))</f>
        <v>[56-59]</v>
      </c>
      <c r="AF614" s="839" t="str">
        <f t="shared" si="28"/>
        <v>2-3 years</v>
      </c>
      <c r="AG614" s="839" t="str">
        <f t="shared" ca="1" si="29"/>
        <v>Within 60 Days</v>
      </c>
    </row>
    <row r="615" spans="1:33" ht="16.5" thickTop="1" thickBot="1" x14ac:dyDescent="0.3">
      <c r="A615" s="839">
        <v>20</v>
      </c>
      <c r="B615" s="830" t="s">
        <v>535</v>
      </c>
      <c r="C615" s="839" t="s">
        <v>369</v>
      </c>
      <c r="D615" s="880"/>
      <c r="E615" s="887">
        <f>VLOOKUP(B615,[1]TQT_MASTER!B:O,13,0)</f>
        <v>45446</v>
      </c>
      <c r="F615" s="834" t="str">
        <f>VLOOKUP(B615,[1]TQT_MASTER!B:O,4,0)</f>
        <v>Business Partner, Talent Acquisition</v>
      </c>
      <c r="G615" s="834" t="str">
        <f>VLOOKUP(B615,[1]TQT_MASTER!B:O,3,0)</f>
        <v>Business Partner</v>
      </c>
      <c r="H615" s="834">
        <f>VLOOKUP(B615,[1]TQT_MASTER!B:O,6,0)</f>
        <v>15131</v>
      </c>
      <c r="I615" s="834" t="str">
        <f>VLOOKUP(B615,[1]TQT_MASTER!B:O,5,0)</f>
        <v>Abdulrahman Mohammed R AlMane</v>
      </c>
      <c r="J615" s="834" t="str">
        <f>VLOOKUP(B615,[1]TQT_MASTER!B:O,7,0)</f>
        <v>TQT - HR Operations</v>
      </c>
      <c r="K615" s="834" t="str">
        <f>VLOOKUP(B615,[1]TQT_MASTER!B:O,8,0)</f>
        <v>TQT - Chief Corporate Services Office</v>
      </c>
      <c r="L615" s="834" t="str">
        <f>VLOOKUP(B615,[1]TQT_MASTER!B:O,9,0)</f>
        <v>Human Resources - HRD</v>
      </c>
      <c r="M615" s="834" t="str">
        <f>VLOOKUP(B615,[1]TQT_MASTER!B:O,10,0)</f>
        <v>TRANSCO - Talent Acquisition - HRD</v>
      </c>
      <c r="N615" s="835">
        <f>VLOOKUP(B615,[1]TQT_MASTER!B:O,11,0)</f>
        <v>32081</v>
      </c>
      <c r="O615" s="833">
        <f>VLOOKUP(B615,[1]TQT_MASTER!B:O,14,0)</f>
        <v>46549</v>
      </c>
      <c r="P615" s="842" t="s">
        <v>611</v>
      </c>
      <c r="Q615" s="834" t="s">
        <v>846</v>
      </c>
      <c r="R615" s="842"/>
      <c r="S615" s="842" t="s">
        <v>621</v>
      </c>
      <c r="T615" s="839" t="s">
        <v>304</v>
      </c>
      <c r="U615" s="842" t="s">
        <v>333</v>
      </c>
      <c r="V615" s="836">
        <v>45454</v>
      </c>
      <c r="W615" s="836">
        <v>45454</v>
      </c>
      <c r="X615" s="836">
        <v>46265</v>
      </c>
      <c r="Y615" s="882">
        <v>2.2246575342465755</v>
      </c>
      <c r="Z615" s="902">
        <f t="shared" ca="1" si="27"/>
        <v>38</v>
      </c>
      <c r="AA615" s="839" t="s">
        <v>600</v>
      </c>
      <c r="AB615" s="883">
        <v>35038.5</v>
      </c>
      <c r="AC615" s="841">
        <v>46569</v>
      </c>
      <c r="AD615" s="842" t="s">
        <v>777</v>
      </c>
      <c r="AE615" s="843" t="str">
        <f ca="1">IF(OR(Z615="",NOT(ISNUMBER(Z615))),"",LOOKUP(Z615,{0,16,21,26,31,36,41,46,51,56,60,66},{"[0-15]","[16-20]","[21-25]","[26-30]","[31-35]","[36-40]","[41-45]","[46-50]","[51-55]","[56-59]","[60-65]","[66-99]"}))</f>
        <v>[36-40]</v>
      </c>
      <c r="AF615" s="839" t="str">
        <f t="shared" si="28"/>
        <v>2-3 years</v>
      </c>
      <c r="AG615" s="839" t="str">
        <f t="shared" ca="1" si="29"/>
        <v>Over 90 Days</v>
      </c>
    </row>
    <row r="616" spans="1:33" ht="16.5" thickTop="1" thickBot="1" x14ac:dyDescent="0.3">
      <c r="A616" s="839">
        <v>21</v>
      </c>
      <c r="B616" s="830" t="s">
        <v>542</v>
      </c>
      <c r="C616" s="839" t="s">
        <v>372</v>
      </c>
      <c r="D616" s="880"/>
      <c r="E616" s="887">
        <f>VLOOKUP(B616,[1]TQT_MASTER!B:O,13,0)</f>
        <v>45600</v>
      </c>
      <c r="F616" s="834" t="str">
        <f>VLOOKUP(B616,[1]TQT_MASTER!B:O,4,0)</f>
        <v>Lead, Procurement</v>
      </c>
      <c r="G616" s="834" t="str">
        <f>VLOOKUP(B616,[1]TQT_MASTER!B:O,3,0)</f>
        <v>Lead</v>
      </c>
      <c r="H616" s="834">
        <f>VLOOKUP(B616,[1]TQT_MASTER!B:O,6,0)</f>
        <v>12623</v>
      </c>
      <c r="I616" s="834" t="str">
        <f>VLOOKUP(B616,[1]TQT_MASTER!B:O,5,0)</f>
        <v>Alia Al Kaabi</v>
      </c>
      <c r="J616" s="834" t="str">
        <f>VLOOKUP(B616,[1]TQT_MASTER!B:O,7,0)</f>
        <v>TQT - Supply Chain</v>
      </c>
      <c r="K616" s="834" t="str">
        <f>VLOOKUP(B616,[1]TQT_MASTER!B:O,8,0)</f>
        <v>TQT - Chief Financial Office</v>
      </c>
      <c r="L616" s="834" t="str">
        <f>VLOOKUP(B616,[1]TQT_MASTER!B:O,9,0)</f>
        <v>Supply Chain - PSS</v>
      </c>
      <c r="M616" s="834" t="e">
        <f>VLOOKUP(B616,[1]TQT_MASTER!B:O,10,0)</f>
        <v>#REF!</v>
      </c>
      <c r="N616" s="835">
        <f>VLOOKUP(B616,[1]TQT_MASTER!B:O,11,0)</f>
        <v>22302</v>
      </c>
      <c r="O616" s="833">
        <f>VLOOKUP(B616,[1]TQT_MASTER!B:O,14,0)</f>
        <v>46329</v>
      </c>
      <c r="P616" s="842" t="s">
        <v>620</v>
      </c>
      <c r="Q616" s="834" t="s">
        <v>846</v>
      </c>
      <c r="R616" s="842"/>
      <c r="S616" s="842"/>
      <c r="T616" s="839" t="s">
        <v>304</v>
      </c>
      <c r="U616" s="842" t="s">
        <v>333</v>
      </c>
      <c r="V616" s="836">
        <v>45600</v>
      </c>
      <c r="W616" s="836">
        <v>45600</v>
      </c>
      <c r="X616" s="836">
        <v>46265</v>
      </c>
      <c r="Y616" s="882">
        <v>1.8246575342465754</v>
      </c>
      <c r="Z616" s="902">
        <f t="shared" ca="1" si="27"/>
        <v>65</v>
      </c>
      <c r="AA616" s="839" t="s">
        <v>600</v>
      </c>
      <c r="AB616" s="883">
        <v>44488.5</v>
      </c>
      <c r="AC616" s="841">
        <v>46569</v>
      </c>
      <c r="AD616" s="842" t="s">
        <v>777</v>
      </c>
      <c r="AE616" s="843" t="str">
        <f ca="1">IF(OR(Z616="",NOT(ISNUMBER(Z616))),"",LOOKUP(Z616,{0,16,21,26,31,36,41,46,51,56,60,66},{"[0-15]","[16-20]","[21-25]","[26-30]","[31-35]","[36-40]","[41-45]","[46-50]","[51-55]","[56-59]","[60-65]","[66-99]"}))</f>
        <v>[60-65]</v>
      </c>
      <c r="AF616" s="839" t="str">
        <f t="shared" si="28"/>
        <v>1-2 years</v>
      </c>
      <c r="AG616" s="839" t="str">
        <f t="shared" ca="1" si="29"/>
        <v>Within 60 Days</v>
      </c>
    </row>
    <row r="617" spans="1:33" ht="16.5" thickTop="1" thickBot="1" x14ac:dyDescent="0.3">
      <c r="A617" s="839">
        <v>22</v>
      </c>
      <c r="B617" s="830">
        <v>200088</v>
      </c>
      <c r="C617" s="839" t="s">
        <v>378</v>
      </c>
      <c r="D617" s="880"/>
      <c r="E617" s="887">
        <f>VLOOKUP(B617,[1]TQT_MASTER!B:O,13,0)</f>
        <v>45677</v>
      </c>
      <c r="F617" s="834" t="str">
        <f>VLOOKUP(B617,[1]TQT_MASTER!B:O,4,0)</f>
        <v>Advisor, Water Asset</v>
      </c>
      <c r="G617" s="834" t="str">
        <f>VLOOKUP(B617,[1]TQT_MASTER!B:O,3,0)</f>
        <v>Advisor</v>
      </c>
      <c r="H617" s="834">
        <f>VLOOKUP(B617,[1]TQT_MASTER!B:O,6,0)</f>
        <v>12013</v>
      </c>
      <c r="I617" s="834" t="str">
        <f>VLOOKUP(B617,[1]TQT_MASTER!B:O,5,0)</f>
        <v>ABDULLA MOHAMMED AL NUAIMI</v>
      </c>
      <c r="J617" s="834" t="str">
        <f>VLOOKUP(B617,[1]TQT_MASTER!B:O,7,0)</f>
        <v>TQT - Asset Management</v>
      </c>
      <c r="K617" s="834" t="str">
        <f>VLOOKUP(B617,[1]TQT_MASTER!B:O,8,0)</f>
        <v>TQT - Chief Operating Office</v>
      </c>
      <c r="L617" s="834" t="str">
        <f>VLOOKUP(B617,[1]TQT_MASTER!B:O,9,0)</f>
        <v>Asset Management - COO</v>
      </c>
      <c r="M617" s="834" t="str">
        <f>VLOOKUP(B617,[1]TQT_MASTER!B:O,10,0)</f>
        <v>TRANSCO - Water Assets</v>
      </c>
      <c r="N617" s="835">
        <f>VLOOKUP(B617,[1]TQT_MASTER!B:O,11,0)</f>
        <v>22282</v>
      </c>
      <c r="O617" s="833">
        <f>VLOOKUP(B617,[1]TQT_MASTER!B:O,14,0)</f>
        <v>46405</v>
      </c>
      <c r="P617" s="842" t="s">
        <v>611</v>
      </c>
      <c r="Q617" s="834" t="s">
        <v>846</v>
      </c>
      <c r="R617" s="842" t="s">
        <v>612</v>
      </c>
      <c r="S617" s="842" t="s">
        <v>616</v>
      </c>
      <c r="T617" s="839" t="s">
        <v>304</v>
      </c>
      <c r="U617" s="842" t="s">
        <v>309</v>
      </c>
      <c r="V617" s="836">
        <v>45677</v>
      </c>
      <c r="W617" s="836">
        <v>45677</v>
      </c>
      <c r="X617" s="836">
        <v>46265</v>
      </c>
      <c r="Y617" s="882">
        <v>1.6136986301369862</v>
      </c>
      <c r="Z617" s="902">
        <f t="shared" ca="1" si="27"/>
        <v>65</v>
      </c>
      <c r="AA617" s="839" t="s">
        <v>600</v>
      </c>
      <c r="AB617" s="883">
        <v>52888.5</v>
      </c>
      <c r="AC617" s="841">
        <v>46569</v>
      </c>
      <c r="AD617" s="842" t="s">
        <v>777</v>
      </c>
      <c r="AE617" s="843" t="str">
        <f ca="1">IF(OR(Z617="",NOT(ISNUMBER(Z617))),"",LOOKUP(Z617,{0,16,21,26,31,36,41,46,51,56,60,66},{"[0-15]","[16-20]","[21-25]","[26-30]","[31-35]","[36-40]","[41-45]","[46-50]","[51-55]","[56-59]","[60-65]","[66-99]"}))</f>
        <v>[60-65]</v>
      </c>
      <c r="AF617" s="839" t="str">
        <f t="shared" si="28"/>
        <v>1-2 years</v>
      </c>
      <c r="AG617" s="839" t="str">
        <f t="shared" ca="1" si="29"/>
        <v>Over 90 Days</v>
      </c>
    </row>
    <row r="618" spans="1:33" ht="16.5" thickTop="1" thickBot="1" x14ac:dyDescent="0.3">
      <c r="A618" s="839">
        <v>23</v>
      </c>
      <c r="B618" s="830">
        <v>200795</v>
      </c>
      <c r="C618" s="839" t="s">
        <v>382</v>
      </c>
      <c r="D618" s="880"/>
      <c r="E618" s="887">
        <f>VLOOKUP(B618,[1]TQT_MASTER!B:O,13,0)</f>
        <v>45831</v>
      </c>
      <c r="F618" s="834" t="str">
        <f>VLOOKUP(B618,[1]TQT_MASTER!B:O,4,0)</f>
        <v>Fusion EPM Support, Sr. Associate</v>
      </c>
      <c r="G618" s="834" t="str">
        <f>VLOOKUP(B618,[1]TQT_MASTER!B:O,3,0)</f>
        <v>Senior Associate</v>
      </c>
      <c r="H618" s="834">
        <f>VLOOKUP(B618,[1]TQT_MASTER!B:O,6,0)</f>
        <v>12775</v>
      </c>
      <c r="I618" s="834" t="str">
        <f>VLOOKUP(B618,[1]TQT_MASTER!B:O,5,0)</f>
        <v>Barend Pieter Van Der Walt</v>
      </c>
      <c r="J618" s="834" t="str">
        <f>VLOOKUP(B618,[1]TQT_MASTER!B:O,7,0)</f>
        <v>TQT - Business Planning</v>
      </c>
      <c r="K618" s="834" t="str">
        <f>VLOOKUP(B618,[1]TQT_MASTER!B:O,8,0)</f>
        <v>TQT - Chief Financial Office</v>
      </c>
      <c r="L618" s="834" t="str">
        <f>VLOOKUP(B618,[1]TQT_MASTER!B:O,9,0)</f>
        <v>Finance - FIN</v>
      </c>
      <c r="M618" s="834" t="str">
        <f>VLOOKUP(B618,[1]TQT_MASTER!B:O,10,0)</f>
        <v>TRANSCO - Business Planning - FIN</v>
      </c>
      <c r="N618" s="835">
        <f>VLOOKUP(B618,[1]TQT_MASTER!B:O,11,0)</f>
        <v>31222</v>
      </c>
      <c r="O618" s="833">
        <f>VLOOKUP(B618,[1]TQT_MASTER!B:O,14,0)</f>
        <v>46555</v>
      </c>
      <c r="P618" s="842" t="s">
        <v>611</v>
      </c>
      <c r="Q618" s="834" t="s">
        <v>846</v>
      </c>
      <c r="R618" s="842"/>
      <c r="S618" s="842"/>
      <c r="T618" s="839" t="s">
        <v>304</v>
      </c>
      <c r="U618" s="842" t="s">
        <v>333</v>
      </c>
      <c r="V618" s="836">
        <v>45831</v>
      </c>
      <c r="W618" s="836">
        <v>45831</v>
      </c>
      <c r="X618" s="836">
        <v>46265</v>
      </c>
      <c r="Y618" s="882">
        <v>1.1917808219178083</v>
      </c>
      <c r="Z618" s="902">
        <f t="shared" ca="1" si="27"/>
        <v>41</v>
      </c>
      <c r="AA618" s="839" t="s">
        <v>600</v>
      </c>
      <c r="AB618" s="883">
        <v>31888.5</v>
      </c>
      <c r="AC618" s="841">
        <v>46569</v>
      </c>
      <c r="AD618" s="842" t="s">
        <v>777</v>
      </c>
      <c r="AE618" s="843" t="str">
        <f ca="1">IF(OR(Z618="",NOT(ISNUMBER(Z618))),"",LOOKUP(Z618,{0,16,21,26,31,36,41,46,51,56,60,66},{"[0-15]","[16-20]","[21-25]","[26-30]","[31-35]","[36-40]","[41-45]","[46-50]","[51-55]","[56-59]","[60-65]","[66-99]"}))</f>
        <v>[41-45]</v>
      </c>
      <c r="AF618" s="839" t="str">
        <f t="shared" si="28"/>
        <v>1-2 years</v>
      </c>
      <c r="AG618" s="839" t="str">
        <f t="shared" ca="1" si="29"/>
        <v>Over 90 Days</v>
      </c>
    </row>
    <row r="619" spans="1:33" ht="16.5" thickTop="1" thickBot="1" x14ac:dyDescent="0.3">
      <c r="A619" s="839">
        <v>24</v>
      </c>
      <c r="B619" s="847">
        <v>201184</v>
      </c>
      <c r="C619" s="839">
        <v>14221</v>
      </c>
      <c r="D619" s="880"/>
      <c r="E619" s="887">
        <f>VLOOKUP(B619,[1]TQT_MASTER!B:O,13,0)</f>
        <v>45887</v>
      </c>
      <c r="F619" s="834" t="str">
        <f>VLOOKUP(B619,[1]TQT_MASTER!B:O,4,0)</f>
        <v>Associate, People Development</v>
      </c>
      <c r="G619" s="834" t="str">
        <f>VLOOKUP(B619,[1]TQT_MASTER!B:O,3,0)</f>
        <v>Associate</v>
      </c>
      <c r="H619" s="834">
        <f>VLOOKUP(B619,[1]TQT_MASTER!B:O,6,0)</f>
        <v>15162</v>
      </c>
      <c r="I619" s="834" t="str">
        <f>VLOOKUP(B619,[1]TQT_MASTER!B:O,5,0)</f>
        <v>Wadima Mohammed Hamad AlMazrouei</v>
      </c>
      <c r="J619" s="834" t="str">
        <f>VLOOKUP(B619,[1]TQT_MASTER!B:O,7,0)</f>
        <v>TQT - People Management &amp; Performance</v>
      </c>
      <c r="K619" s="834" t="str">
        <f>VLOOKUP(B619,[1]TQT_MASTER!B:O,8,0)</f>
        <v>TQT - Chief Corporate Services Office</v>
      </c>
      <c r="L619" s="834" t="str">
        <f>VLOOKUP(B619,[1]TQT_MASTER!B:O,9,0)</f>
        <v>Human Resources - HRD</v>
      </c>
      <c r="M619" s="834" t="str">
        <f>VLOOKUP(B619,[1]TQT_MASTER!B:O,10,0)</f>
        <v>TRANSCO - Human Resources - HRD</v>
      </c>
      <c r="N619" s="835">
        <f>VLOOKUP(B619,[1]TQT_MASTER!B:O,11,0)</f>
        <v>32306</v>
      </c>
      <c r="O619" s="833">
        <f>VLOOKUP(B619,[1]TQT_MASTER!B:O,14,0)</f>
        <v>46251</v>
      </c>
      <c r="P619" s="842" t="s">
        <v>620</v>
      </c>
      <c r="Q619" s="834" t="s">
        <v>846</v>
      </c>
      <c r="R619" s="842"/>
      <c r="S619" s="842"/>
      <c r="T619" s="839" t="s">
        <v>304</v>
      </c>
      <c r="U619" s="839" t="s">
        <v>333</v>
      </c>
      <c r="V619" s="836">
        <v>45887</v>
      </c>
      <c r="W619" s="836">
        <v>45887</v>
      </c>
      <c r="X619" s="836">
        <v>46265</v>
      </c>
      <c r="Y619" s="882">
        <v>1.0383561643835617</v>
      </c>
      <c r="Z619" s="838">
        <f t="shared" ca="1" si="27"/>
        <v>38</v>
      </c>
      <c r="AA619" s="839" t="s">
        <v>600</v>
      </c>
      <c r="AB619" s="883">
        <v>23388.5</v>
      </c>
      <c r="AC619" s="841">
        <v>46569</v>
      </c>
      <c r="AD619" s="842" t="s">
        <v>777</v>
      </c>
      <c r="AE619" s="843" t="str">
        <f ca="1">IF(OR(Z619="",NOT(ISNUMBER(Z619))),"",LOOKUP(Z619,{0,16,21,26,31,36,41,46,51,56,60,66},{"[0-15]","[16-20]","[21-25]","[26-30]","[31-35]","[36-40]","[41-45]","[46-50]","[51-55]","[56-59]","[60-65]","[66-99]"}))</f>
        <v>[36-40]</v>
      </c>
      <c r="AF619" s="839" t="str">
        <f t="shared" si="28"/>
        <v>1-2 years</v>
      </c>
      <c r="AG619" s="839" t="str">
        <f t="shared" ca="1" si="29"/>
        <v>Expired</v>
      </c>
    </row>
    <row r="620" spans="1:33" ht="16.5" thickTop="1" thickBot="1" x14ac:dyDescent="0.3">
      <c r="A620" s="839">
        <v>25</v>
      </c>
      <c r="B620" s="847">
        <v>201086</v>
      </c>
      <c r="C620" s="839">
        <v>13919</v>
      </c>
      <c r="D620" s="880"/>
      <c r="E620" s="887">
        <f>VLOOKUP(B620,[1]TQT_MASTER!B:O,13,0)</f>
        <v>45873</v>
      </c>
      <c r="F620" s="834" t="str">
        <f>VLOOKUP(B620,[1]TQT_MASTER!B:O,4,0)</f>
        <v>Senior Engineer, Network Model Management</v>
      </c>
      <c r="G620" s="834" t="str">
        <f>VLOOKUP(B620,[1]TQT_MASTER!B:O,3,0)</f>
        <v>Senior Engineer</v>
      </c>
      <c r="H620" s="834">
        <f>VLOOKUP(B620,[1]TQT_MASTER!B:O,6,0)</f>
        <v>11743</v>
      </c>
      <c r="I620" s="834" t="str">
        <f>VLOOKUP(B620,[1]TQT_MASTER!B:O,5,0)</f>
        <v>Maryam Abullah Ebrahim Algaz Alali</v>
      </c>
      <c r="J620" s="834" t="str">
        <f>VLOOKUP(B620,[1]TQT_MASTER!B:O,7,0)</f>
        <v>TQT - Asset Management</v>
      </c>
      <c r="K620" s="834" t="str">
        <f>VLOOKUP(B620,[1]TQT_MASTER!B:O,8,0)</f>
        <v>TQT - Chief Operating Office</v>
      </c>
      <c r="L620" s="834" t="str">
        <f>VLOOKUP(B620,[1]TQT_MASTER!B:O,9,0)</f>
        <v>Asset Management - COO</v>
      </c>
      <c r="M620" s="834" t="str">
        <f>VLOOKUP(B620,[1]TQT_MASTER!B:O,10,0)</f>
        <v>TQT - Operations Technology Strategy</v>
      </c>
      <c r="N620" s="835">
        <f>VLOOKUP(B620,[1]TQT_MASTER!B:O,11,0)</f>
        <v>33856</v>
      </c>
      <c r="O620" s="833">
        <f>VLOOKUP(B620,[1]TQT_MASTER!B:O,14,0)</f>
        <v>46237</v>
      </c>
      <c r="P620" s="842" t="s">
        <v>620</v>
      </c>
      <c r="Q620" s="834" t="s">
        <v>846</v>
      </c>
      <c r="R620" s="842"/>
      <c r="S620" s="842"/>
      <c r="T620" s="839" t="s">
        <v>389</v>
      </c>
      <c r="U620" s="842" t="s">
        <v>333</v>
      </c>
      <c r="V620" s="836">
        <v>45873</v>
      </c>
      <c r="W620" s="836">
        <v>45873</v>
      </c>
      <c r="X620" s="836">
        <v>46265</v>
      </c>
      <c r="Y620" s="882">
        <v>1.0767123287671232</v>
      </c>
      <c r="Z620" s="902">
        <f t="shared" ca="1" si="27"/>
        <v>34</v>
      </c>
      <c r="AA620" s="839" t="s">
        <v>600</v>
      </c>
      <c r="AB620" s="883">
        <v>31888.5</v>
      </c>
      <c r="AC620" s="841">
        <v>46569</v>
      </c>
      <c r="AD620" s="842" t="s">
        <v>777</v>
      </c>
      <c r="AE620" s="843" t="str">
        <f ca="1">IF(OR(Z620="",NOT(ISNUMBER(Z620))),"",LOOKUP(Z620,{0,16,21,26,31,36,41,46,51,56,60,66},{"[0-15]","[16-20]","[21-25]","[26-30]","[31-35]","[36-40]","[41-45]","[46-50]","[51-55]","[56-59]","[60-65]","[66-99]"}))</f>
        <v>[31-35]</v>
      </c>
      <c r="AF620" s="839" t="str">
        <f t="shared" si="28"/>
        <v>1-2 years</v>
      </c>
      <c r="AG620" s="839" t="str">
        <f t="shared" ca="1" si="29"/>
        <v>Expired</v>
      </c>
    </row>
    <row r="621" spans="1:33" ht="16.5" thickTop="1" thickBot="1" x14ac:dyDescent="0.3">
      <c r="A621" s="839">
        <v>26</v>
      </c>
      <c r="B621" s="830">
        <v>201085</v>
      </c>
      <c r="C621" s="830">
        <v>201085</v>
      </c>
      <c r="D621" s="880"/>
      <c r="E621" s="887">
        <f>VLOOKUP(B621,[1]TQT_MASTER!B:O,13,0)</f>
        <v>45901</v>
      </c>
      <c r="F621" s="834" t="str">
        <f>VLOOKUP(B621,[1]TQT_MASTER!B:O,4,0)</f>
        <v>Engineer, Power Systems</v>
      </c>
      <c r="G621" s="834" t="str">
        <f>VLOOKUP(B621,[1]TQT_MASTER!B:O,3,0)</f>
        <v>Engineer</v>
      </c>
      <c r="H621" s="834">
        <f>VLOOKUP(B621,[1]TQT_MASTER!B:O,6,0)</f>
        <v>10903</v>
      </c>
      <c r="I621" s="834" t="str">
        <f>VLOOKUP(B621,[1]TQT_MASTER!B:O,5,0)</f>
        <v>Ahmed Attia Saber Ghazi</v>
      </c>
      <c r="J621" s="834" t="str">
        <f>VLOOKUP(B621,[1]TQT_MASTER!B:O,7,0)</f>
        <v>TQT - Asset Management</v>
      </c>
      <c r="K621" s="834" t="str">
        <f>VLOOKUP(B621,[1]TQT_MASTER!B:O,8,0)</f>
        <v>TQT - Chief Operating Office</v>
      </c>
      <c r="L621" s="834" t="str">
        <f>VLOOKUP(B621,[1]TQT_MASTER!B:O,9,0)</f>
        <v>Asset Management - COO</v>
      </c>
      <c r="M621" s="834" t="str">
        <f>VLOOKUP(B621,[1]TQT_MASTER!B:O,10,0)</f>
        <v>TQT - Power Planning</v>
      </c>
      <c r="N621" s="835">
        <f>VLOOKUP(B621,[1]TQT_MASTER!B:O,11,0)</f>
        <v>36486</v>
      </c>
      <c r="O621" s="833">
        <f>VLOOKUP(B621,[1]TQT_MASTER!B:O,14,0)</f>
        <v>46265</v>
      </c>
      <c r="P621" s="842" t="s">
        <v>620</v>
      </c>
      <c r="Q621" s="834" t="s">
        <v>846</v>
      </c>
      <c r="R621" s="842"/>
      <c r="S621" s="842"/>
      <c r="T621" s="839" t="s">
        <v>304</v>
      </c>
      <c r="U621" s="842" t="s">
        <v>333</v>
      </c>
      <c r="V621" s="836">
        <v>45901</v>
      </c>
      <c r="W621" s="836">
        <v>45901</v>
      </c>
      <c r="X621" s="836">
        <v>46265</v>
      </c>
      <c r="Y621" s="882">
        <v>1</v>
      </c>
      <c r="Z621" s="902">
        <f t="shared" ca="1" si="27"/>
        <v>26</v>
      </c>
      <c r="AA621" s="839" t="s">
        <v>600</v>
      </c>
      <c r="AB621" s="883">
        <v>18238.5</v>
      </c>
      <c r="AC621" s="841">
        <v>46569</v>
      </c>
      <c r="AD621" s="842" t="s">
        <v>777</v>
      </c>
      <c r="AE621" s="843" t="str">
        <f ca="1">IF(OR(Z621="",NOT(ISNUMBER(Z621))),"",LOOKUP(Z621,{0,16,21,26,31,36,41,46,51,56,60,66},{"[0-15]","[16-20]","[21-25]","[26-30]","[31-35]","[36-40]","[41-45]","[46-50]","[51-55]","[56-59]","[60-65]","[66-99]"}))</f>
        <v>[26-30]</v>
      </c>
      <c r="AF621" s="839" t="str">
        <f t="shared" si="28"/>
        <v>0-1 years</v>
      </c>
      <c r="AG621" s="839" t="str">
        <f t="shared" ca="1" si="29"/>
        <v>Expired</v>
      </c>
    </row>
    <row r="622" spans="1:33" ht="16.5" thickTop="1" thickBot="1" x14ac:dyDescent="0.3">
      <c r="A622" s="839">
        <v>27</v>
      </c>
      <c r="B622" s="830">
        <v>201773</v>
      </c>
      <c r="C622" s="847">
        <v>14158</v>
      </c>
      <c r="D622" s="880"/>
      <c r="E622" s="887">
        <f>VLOOKUP(B622,[1]TQT_MASTER!B:O,13,0)</f>
        <v>45978</v>
      </c>
      <c r="F622" s="834" t="str">
        <f>VLOOKUP(B622,[1]TQT_MASTER!B:O,4,0)</f>
        <v>Associate, OD &amp; Planning</v>
      </c>
      <c r="G622" s="834" t="str">
        <f>VLOOKUP(B622,[1]TQT_MASTER!B:O,3,0)</f>
        <v>Associate</v>
      </c>
      <c r="H622" s="834">
        <f>VLOOKUP(B622,[1]TQT_MASTER!B:O,6,0)</f>
        <v>12869</v>
      </c>
      <c r="I622" s="834" t="str">
        <f>VLOOKUP(B622,[1]TQT_MASTER!B:O,5,0)</f>
        <v>Shefa Obaid</v>
      </c>
      <c r="J622" s="834" t="str">
        <f>VLOOKUP(B622,[1]TQT_MASTER!B:O,7,0)</f>
        <v>TQT - People Management &amp; Performance</v>
      </c>
      <c r="K622" s="834" t="str">
        <f>VLOOKUP(B622,[1]TQT_MASTER!B:O,8,0)</f>
        <v>TQT - Chief Corporate Services Office</v>
      </c>
      <c r="L622" s="834" t="str">
        <f>VLOOKUP(B622,[1]TQT_MASTER!B:O,9,0)</f>
        <v>Human Resources - HRD</v>
      </c>
      <c r="M622" s="834" t="str">
        <f>VLOOKUP(B622,[1]TQT_MASTER!B:O,10,0)</f>
        <v>TRANSCO - Human Resources - HRD</v>
      </c>
      <c r="N622" s="835">
        <f>VLOOKUP(B622,[1]TQT_MASTER!B:O,11,0)</f>
        <v>29381</v>
      </c>
      <c r="O622" s="833">
        <f>VLOOKUP(B622,[1]TQT_MASTER!B:O,14,0)</f>
        <v>46342</v>
      </c>
      <c r="P622" s="842" t="s">
        <v>611</v>
      </c>
      <c r="Q622" s="834" t="s">
        <v>846</v>
      </c>
      <c r="R622" s="842"/>
      <c r="S622" s="842" t="s">
        <v>616</v>
      </c>
      <c r="T622" s="839" t="s">
        <v>304</v>
      </c>
      <c r="U622" s="842" t="s">
        <v>333</v>
      </c>
      <c r="V622" s="836">
        <v>45978</v>
      </c>
      <c r="W622" s="836">
        <v>45978</v>
      </c>
      <c r="X622" s="836">
        <v>46265</v>
      </c>
      <c r="Y622" s="882">
        <v>0.78904109589041094</v>
      </c>
      <c r="Z622" s="902">
        <f t="shared" ca="1" si="27"/>
        <v>46</v>
      </c>
      <c r="AA622" s="839" t="s">
        <v>600</v>
      </c>
      <c r="AB622" s="883">
        <v>27688.5</v>
      </c>
      <c r="AC622" s="841">
        <v>46569</v>
      </c>
      <c r="AD622" s="842" t="s">
        <v>777</v>
      </c>
      <c r="AE622" s="843" t="str">
        <f ca="1">IF(OR(Z622="",NOT(ISNUMBER(Z622))),"",LOOKUP(Z622,{0,16,21,26,31,36,41,46,51,56,60,66},{"[0-15]","[16-20]","[21-25]","[26-30]","[31-35]","[36-40]","[41-45]","[46-50]","[51-55]","[56-59]","[60-65]","[66-99]"}))</f>
        <v>[46-50]</v>
      </c>
      <c r="AF622" s="839" t="str">
        <f t="shared" si="28"/>
        <v>0-1 years</v>
      </c>
      <c r="AG622" s="839" t="str">
        <f t="shared" ca="1" si="29"/>
        <v>Within 90 Days</v>
      </c>
    </row>
    <row r="623" spans="1:33" ht="16.5" thickTop="1" thickBot="1" x14ac:dyDescent="0.3">
      <c r="A623" s="839">
        <v>28</v>
      </c>
      <c r="B623" s="830">
        <v>202033</v>
      </c>
      <c r="C623" s="847">
        <v>14145</v>
      </c>
      <c r="D623" s="880"/>
      <c r="E623" s="887">
        <f>VLOOKUP(B623,[1]TQT_MASTER!B:O,13,0)</f>
        <v>46006</v>
      </c>
      <c r="F623" s="834" t="str">
        <f>VLOOKUP(B623,[1]TQT_MASTER!B:O,4,0)</f>
        <v>Senior Engineer, Network Model Management</v>
      </c>
      <c r="G623" s="834" t="str">
        <f>VLOOKUP(B623,[1]TQT_MASTER!B:O,3,0)</f>
        <v>Senior Engineer</v>
      </c>
      <c r="H623" s="834">
        <f>VLOOKUP(B623,[1]TQT_MASTER!B:O,6,0)</f>
        <v>12404</v>
      </c>
      <c r="I623" s="834" t="str">
        <f>VLOOKUP(B623,[1]TQT_MASTER!B:O,5,0)</f>
        <v>Jayaprakash Ponraj</v>
      </c>
      <c r="J623" s="834" t="str">
        <f>VLOOKUP(B623,[1]TQT_MASTER!B:O,7,0)</f>
        <v>TQT - Asset Management</v>
      </c>
      <c r="K623" s="834" t="str">
        <f>VLOOKUP(B623,[1]TQT_MASTER!B:O,8,0)</f>
        <v>TQT - Chief Operating Office</v>
      </c>
      <c r="L623" s="834" t="str">
        <f>VLOOKUP(B623,[1]TQT_MASTER!B:O,9,0)</f>
        <v>TQT - Asset Management</v>
      </c>
      <c r="M623" s="834" t="str">
        <f>VLOOKUP(B623,[1]TQT_MASTER!B:O,10,0)</f>
        <v>TQT - Chief Operating Office</v>
      </c>
      <c r="N623" s="835">
        <f>VLOOKUP(B623,[1]TQT_MASTER!B:O,11,0)</f>
        <v>31049</v>
      </c>
      <c r="O623" s="833">
        <f>VLOOKUP(B623,[1]TQT_MASTER!B:O,14,0)</f>
        <v>46370</v>
      </c>
      <c r="P623" s="842" t="s">
        <v>620</v>
      </c>
      <c r="Q623" s="834" t="s">
        <v>846</v>
      </c>
      <c r="R623" s="842"/>
      <c r="S623" s="842"/>
      <c r="T623" s="839" t="s">
        <v>304</v>
      </c>
      <c r="U623" s="842" t="s">
        <v>333</v>
      </c>
      <c r="V623" s="836">
        <v>46006</v>
      </c>
      <c r="W623" s="836">
        <v>46006</v>
      </c>
      <c r="X623" s="836">
        <v>46265</v>
      </c>
      <c r="Y623" s="882">
        <v>0.71232876712328763</v>
      </c>
      <c r="Z623" s="902">
        <f t="shared" ca="1" si="27"/>
        <v>41</v>
      </c>
      <c r="AA623" s="839" t="s">
        <v>600</v>
      </c>
      <c r="AB623" s="883">
        <v>31888.5</v>
      </c>
      <c r="AC623" s="841">
        <v>46569</v>
      </c>
      <c r="AD623" s="842" t="s">
        <v>777</v>
      </c>
      <c r="AE623" s="843" t="str">
        <f ca="1">IF(OR(Z623="",NOT(ISNUMBER(Z623))),"",LOOKUP(Z623,{0,16,21,26,31,36,41,46,51,56,60,66},{"[0-15]","[16-20]","[21-25]","[26-30]","[31-35]","[36-40]","[41-45]","[46-50]","[51-55]","[56-59]","[60-65]","[66-99]"}))</f>
        <v>[41-45]</v>
      </c>
      <c r="AF623" s="839" t="str">
        <f t="shared" si="28"/>
        <v>0-1 years</v>
      </c>
      <c r="AG623" s="839" t="str">
        <f t="shared" ca="1" si="29"/>
        <v>Within 90 Days</v>
      </c>
    </row>
    <row r="624" spans="1:33" ht="16.5" thickTop="1" thickBot="1" x14ac:dyDescent="0.3">
      <c r="A624" s="839">
        <v>29</v>
      </c>
      <c r="B624" s="830">
        <v>202034</v>
      </c>
      <c r="C624" s="847">
        <v>14174</v>
      </c>
      <c r="D624" s="880"/>
      <c r="E624" s="887">
        <f>VLOOKUP(B624,[1]TQT_MASTER!B:O,13,0)</f>
        <v>46006</v>
      </c>
      <c r="F624" s="834" t="str">
        <f>VLOOKUP(B624,[1]TQT_MASTER!B:O,4,0)</f>
        <v>Associate, Accounts Payable Accounting</v>
      </c>
      <c r="G624" s="834" t="str">
        <f>VLOOKUP(B624,[1]TQT_MASTER!B:O,3,0)</f>
        <v>Associate</v>
      </c>
      <c r="H624" s="834">
        <f>VLOOKUP(B624,[1]TQT_MASTER!B:O,6,0)</f>
        <v>12667</v>
      </c>
      <c r="I624" s="834" t="str">
        <f>VLOOKUP(B624,[1]TQT_MASTER!B:O,5,0)</f>
        <v>Eid ABDULLAH Sidiqi Alhammadi</v>
      </c>
      <c r="J624" s="834" t="str">
        <f>VLOOKUP(B624,[1]TQT_MASTER!B:O,7,0)</f>
        <v>TQT - Financial Operations &amp; Internal Controls</v>
      </c>
      <c r="K624" s="834" t="str">
        <f>VLOOKUP(B624,[1]TQT_MASTER!B:O,8,0)</f>
        <v>TQT - Chief Financial Office</v>
      </c>
      <c r="L624" s="834" t="str">
        <f>VLOOKUP(B624,[1]TQT_MASTER!B:O,9,0)</f>
        <v>Finance - FIN</v>
      </c>
      <c r="M624" s="834" t="str">
        <f>VLOOKUP(B624,[1]TQT_MASTER!B:O,10,0)</f>
        <v>TRANSCO - Financial Operations - FIN</v>
      </c>
      <c r="N624" s="835">
        <f>VLOOKUP(B624,[1]TQT_MASTER!B:O,11,0)</f>
        <v>35364</v>
      </c>
      <c r="O624" s="833">
        <f>VLOOKUP(B624,[1]TQT_MASTER!B:O,14,0)</f>
        <v>46370</v>
      </c>
      <c r="P624" s="842" t="s">
        <v>620</v>
      </c>
      <c r="Q624" s="834" t="s">
        <v>846</v>
      </c>
      <c r="R624" s="842"/>
      <c r="S624" s="842"/>
      <c r="T624" s="839" t="s">
        <v>304</v>
      </c>
      <c r="U624" s="842" t="s">
        <v>356</v>
      </c>
      <c r="V624" s="836">
        <v>46006</v>
      </c>
      <c r="W624" s="836">
        <v>46006</v>
      </c>
      <c r="X624" s="836">
        <v>46265</v>
      </c>
      <c r="Y624" s="882">
        <v>0.71232876712328763</v>
      </c>
      <c r="Z624" s="902">
        <f t="shared" ca="1" si="27"/>
        <v>29</v>
      </c>
      <c r="AA624" s="839" t="s">
        <v>600</v>
      </c>
      <c r="AB624" s="883">
        <v>21388.5</v>
      </c>
      <c r="AC624" s="841">
        <v>46569</v>
      </c>
      <c r="AD624" s="842" t="s">
        <v>777</v>
      </c>
      <c r="AE624" s="843" t="str">
        <f ca="1">IF(OR(Z624="",NOT(ISNUMBER(Z624))),"",LOOKUP(Z624,{0,16,21,26,31,36,41,46,51,56,60,66},{"[0-15]","[16-20]","[21-25]","[26-30]","[31-35]","[36-40]","[41-45]","[46-50]","[51-55]","[56-59]","[60-65]","[66-99]"}))</f>
        <v>[26-30]</v>
      </c>
      <c r="AF624" s="839" t="str">
        <f t="shared" si="28"/>
        <v>0-1 years</v>
      </c>
      <c r="AG624" s="839" t="str">
        <f t="shared" ca="1" si="29"/>
        <v>Within 90 Days</v>
      </c>
    </row>
    <row r="625" spans="1:33" ht="16.5" thickTop="1" thickBot="1" x14ac:dyDescent="0.3">
      <c r="A625" s="839">
        <v>30</v>
      </c>
      <c r="B625" s="830">
        <v>202315</v>
      </c>
      <c r="C625" s="847">
        <v>14335</v>
      </c>
      <c r="D625" s="880"/>
      <c r="E625" s="887">
        <f>VLOOKUP(B625,[1]TQT_MASTER!B:O,13,0)</f>
        <v>46055</v>
      </c>
      <c r="F625" s="834" t="str">
        <f>VLOOKUP(B625,[1]TQT_MASTER!B:O,4,0)</f>
        <v>Officer, Communications</v>
      </c>
      <c r="G625" s="834" t="str">
        <f>VLOOKUP(B625,[1]TQT_MASTER!B:O,3,0)</f>
        <v>Officer</v>
      </c>
      <c r="H625" s="834">
        <f>VLOOKUP(B625,[1]TQT_MASTER!B:O,6,0)</f>
        <v>15077</v>
      </c>
      <c r="I625" s="834" t="str">
        <f>VLOOKUP(B625,[1]TQT_MASTER!B:O,5,0)</f>
        <v>Bahaa Khalil Omran</v>
      </c>
      <c r="J625" s="834" t="str">
        <f>VLOOKUP(B625,[1]TQT_MASTER!B:O,7,0)</f>
        <v>TQT - External Communications</v>
      </c>
      <c r="K625" s="834" t="str">
        <f>VLOOKUP(B625,[1]TQT_MASTER!B:O,8,0)</f>
        <v>TQT - Chief Corporate Services Office</v>
      </c>
      <c r="L625" s="834" t="str">
        <f>VLOOKUP(B625,[1]TQT_MASTER!B:O,9,0)</f>
        <v>Human Resources - HRD</v>
      </c>
      <c r="M625" s="834" t="str">
        <f>VLOOKUP(B625,[1]TQT_MASTER!B:O,10,0)</f>
        <v>TRANSCO - External Communications - HRD</v>
      </c>
      <c r="N625" s="835">
        <f>VLOOKUP(B625,[1]TQT_MASTER!B:O,11,0)</f>
        <v>34516</v>
      </c>
      <c r="O625" s="833">
        <f>VLOOKUP(B625,[1]TQT_MASTER!B:O,14,0)</f>
        <v>46389</v>
      </c>
      <c r="P625" s="842" t="s">
        <v>611</v>
      </c>
      <c r="Q625" s="834" t="s">
        <v>846</v>
      </c>
      <c r="R625" s="842" t="s">
        <v>612</v>
      </c>
      <c r="S625" s="842" t="s">
        <v>616</v>
      </c>
      <c r="T625" s="839"/>
      <c r="U625" s="842" t="s">
        <v>309</v>
      </c>
      <c r="V625" s="836">
        <v>46055</v>
      </c>
      <c r="W625" s="836">
        <v>46055</v>
      </c>
      <c r="X625" s="836">
        <v>46265</v>
      </c>
      <c r="Y625" s="882">
        <v>0.57808219178082187</v>
      </c>
      <c r="Z625" s="902">
        <f t="shared" ref="Z625:Z628" ca="1" si="30">IF(N625="","",DATEDIF(IF(ISNUMBER(N625),N625,DATE(IF(VALUE(RIGHT(N625,LEN(N625)-FIND("/",N625,FIND("/",N625)+1)))&lt;30,2000,1900)+VALUE(RIGHT(N625,LEN(N625)-FIND("/",N625,FIND("/",N625)+1))),VALUE(LEFT(N625,FIND("/",N625)-1)),VALUE(MID(N625,FIND("/",N625)+1,FIND("/",N625,FIND("/",N625)+1)-FIND("/",N625)-1)))),TODAY(),"Y"))</f>
        <v>32</v>
      </c>
      <c r="AA625" s="839" t="s">
        <v>600</v>
      </c>
      <c r="AB625" s="883">
        <v>16138.5</v>
      </c>
      <c r="AC625" s="841">
        <v>46569</v>
      </c>
      <c r="AD625" s="842" t="s">
        <v>777</v>
      </c>
      <c r="AE625" s="843" t="str">
        <f ca="1">IF(OR(Z625="",NOT(ISNUMBER(Z625))),"",LOOKUP(Z625,{0,16,21,26,31,36,41,46,51,56,60,66},{"[0-15]","[16-20]","[21-25]","[26-30]","[31-35]","[36-40]","[41-45]","[46-50]","[51-55]","[56-59]","[60-65]","[66-99]"}))</f>
        <v>[31-35]</v>
      </c>
      <c r="AF625" s="839" t="str">
        <f t="shared" si="28"/>
        <v>0-1 years</v>
      </c>
      <c r="AG625" s="839" t="str">
        <f t="shared" ca="1" si="29"/>
        <v>Over 90 Days</v>
      </c>
    </row>
    <row r="626" spans="1:33" ht="16.5" thickTop="1" thickBot="1" x14ac:dyDescent="0.3">
      <c r="A626" s="839">
        <v>31</v>
      </c>
      <c r="B626" s="830">
        <v>202372</v>
      </c>
      <c r="C626" s="831">
        <v>202372</v>
      </c>
      <c r="D626" s="880"/>
      <c r="E626" s="887">
        <f>VLOOKUP(B626,[1]TQT_MASTER!B:O,13,0)</f>
        <v>46083</v>
      </c>
      <c r="F626" s="834" t="str">
        <f>VLOOKUP(B626,[1]TQT_MASTER!B:O,4,0)</f>
        <v>Associate, Graphic Design</v>
      </c>
      <c r="G626" s="834" t="str">
        <f>VLOOKUP(B626,[1]TQT_MASTER!B:O,3,0)</f>
        <v>Associate</v>
      </c>
      <c r="H626" s="834">
        <f>VLOOKUP(B626,[1]TQT_MASTER!B:O,6,0)</f>
        <v>15077</v>
      </c>
      <c r="I626" s="834" t="str">
        <f>VLOOKUP(B626,[1]TQT_MASTER!B:O,5,0)</f>
        <v>Bahaa Khalil Omran</v>
      </c>
      <c r="J626" s="834" t="str">
        <f>VLOOKUP(B626,[1]TQT_MASTER!B:O,7,0)</f>
        <v>TQT - Corporate Communications</v>
      </c>
      <c r="K626" s="834" t="str">
        <f>VLOOKUP(B626,[1]TQT_MASTER!B:O,8,0)</f>
        <v>TQT - Chief Corporate Services Office</v>
      </c>
      <c r="L626" s="834" t="str">
        <f>VLOOKUP(B626,[1]TQT_MASTER!B:O,9,0)</f>
        <v>Human Resources - HRD</v>
      </c>
      <c r="M626" s="834" t="str">
        <f>VLOOKUP(B626,[1]TQT_MASTER!B:O,10,0)</f>
        <v>Corporate Communications</v>
      </c>
      <c r="N626" s="835">
        <f>VLOOKUP(B626,[1]TQT_MASTER!B:O,11,0)</f>
        <v>35936</v>
      </c>
      <c r="O626" s="833">
        <f>VLOOKUP(B626,[1]TQT_MASTER!B:O,14,0)</f>
        <v>46447</v>
      </c>
      <c r="P626" s="842" t="s">
        <v>611</v>
      </c>
      <c r="Q626" s="834" t="s">
        <v>846</v>
      </c>
      <c r="R626" s="842" t="s">
        <v>612</v>
      </c>
      <c r="S626" s="842" t="s">
        <v>616</v>
      </c>
      <c r="T626" s="839"/>
      <c r="U626" s="842" t="s">
        <v>356</v>
      </c>
      <c r="V626" s="836">
        <v>46083</v>
      </c>
      <c r="W626" s="836">
        <v>46083</v>
      </c>
      <c r="X626" s="836">
        <v>46265</v>
      </c>
      <c r="Y626" s="882">
        <v>0.50136986301369868</v>
      </c>
      <c r="Z626" s="902">
        <f t="shared" ca="1" si="30"/>
        <v>28</v>
      </c>
      <c r="AA626" s="839" t="s">
        <v>600</v>
      </c>
      <c r="AB626" s="883">
        <v>16138.5</v>
      </c>
      <c r="AC626" s="841">
        <v>46569</v>
      </c>
      <c r="AD626" s="842" t="s">
        <v>777</v>
      </c>
      <c r="AE626" s="843" t="str">
        <f ca="1">IF(OR(Z626="",NOT(ISNUMBER(Z626))),"",LOOKUP(Z626,{0,16,21,26,31,36,41,46,51,56,60,66},{"[0-15]","[16-20]","[21-25]","[26-30]","[31-35]","[36-40]","[41-45]","[46-50]","[51-55]","[56-59]","[60-65]","[66-99]"}))</f>
        <v>[26-30]</v>
      </c>
      <c r="AF626" s="839" t="str">
        <f t="shared" si="28"/>
        <v>0-1 years</v>
      </c>
      <c r="AG626" s="839" t="str">
        <f t="shared" ca="1" si="29"/>
        <v>Over 90 Days</v>
      </c>
    </row>
    <row r="627" spans="1:33" ht="16.5" thickTop="1" thickBot="1" x14ac:dyDescent="0.3">
      <c r="A627" s="839">
        <v>32</v>
      </c>
      <c r="B627" s="830">
        <v>202645</v>
      </c>
      <c r="C627" s="831">
        <v>202645</v>
      </c>
      <c r="D627" s="880"/>
      <c r="E627" s="887">
        <f>VLOOKUP(B627,[1]TQT_MASTER!B:O,13,0)</f>
        <v>46103</v>
      </c>
      <c r="F627" s="834" t="str">
        <f>VLOOKUP(B627,[1]TQT_MASTER!B:O,4,0)</f>
        <v>Engineer, Contract</v>
      </c>
      <c r="G627" s="834" t="str">
        <f>VLOOKUP(B627,[1]TQT_MASTER!B:O,3,0)</f>
        <v>Engineer</v>
      </c>
      <c r="H627" s="834">
        <f>VLOOKUP(B627,[1]TQT_MASTER!B:O,6,0)</f>
        <v>12214</v>
      </c>
      <c r="I627" s="834" t="str">
        <f>VLOOKUP(B627,[1]TQT_MASTER!B:O,5,0)</f>
        <v>Mahmood Abdulmunaim Saed</v>
      </c>
      <c r="J627" s="834" t="str">
        <f>VLOOKUP(B627,[1]TQT_MASTER!B:O,7,0)</f>
        <v>TQT - Supply Chain</v>
      </c>
      <c r="K627" s="834" t="str">
        <f>VLOOKUP(B627,[1]TQT_MASTER!B:O,8,0)</f>
        <v>TQT - Chief Financial Office</v>
      </c>
      <c r="L627" s="834" t="str">
        <f>VLOOKUP(B627,[1]TQT_MASTER!B:O,9,0)</f>
        <v>TQT - Supply Chain</v>
      </c>
      <c r="M627" s="834" t="e">
        <f>VLOOKUP(B627,[1]TQT_MASTER!B:O,10,0)</f>
        <v>#REF!</v>
      </c>
      <c r="N627" s="835">
        <f>VLOOKUP(B627,[1]TQT_MASTER!B:O,11,0)</f>
        <v>32325</v>
      </c>
      <c r="O627" s="833">
        <f>VLOOKUP(B627,[1]TQT_MASTER!B:O,14,0)</f>
        <v>46467</v>
      </c>
      <c r="P627" s="842" t="s">
        <v>620</v>
      </c>
      <c r="Q627" s="834" t="s">
        <v>846</v>
      </c>
      <c r="R627" s="842"/>
      <c r="S627" s="842"/>
      <c r="T627" s="839"/>
      <c r="U627" s="842" t="s">
        <v>333</v>
      </c>
      <c r="V627" s="836">
        <v>46104</v>
      </c>
      <c r="W627" s="836">
        <v>46104</v>
      </c>
      <c r="X627" s="836">
        <v>46265</v>
      </c>
      <c r="Y627" s="882">
        <v>0.44383561643835617</v>
      </c>
      <c r="Z627" s="902">
        <f t="shared" ca="1" si="30"/>
        <v>38</v>
      </c>
      <c r="AA627" s="839" t="s">
        <v>600</v>
      </c>
      <c r="AB627" s="883">
        <v>35038.5</v>
      </c>
      <c r="AC627" s="841">
        <v>46569</v>
      </c>
      <c r="AD627" s="842" t="s">
        <v>777</v>
      </c>
      <c r="AE627" s="843" t="str">
        <f ca="1">IF(OR(Z627="",NOT(ISNUMBER(Z627))),"",LOOKUP(Z627,{0,16,21,26,31,36,41,46,51,56,60,66},{"[0-15]","[16-20]","[21-25]","[26-30]","[31-35]","[36-40]","[41-45]","[46-50]","[51-55]","[56-59]","[60-65]","[66-99]"}))</f>
        <v>[36-40]</v>
      </c>
      <c r="AF627" s="839" t="str">
        <f t="shared" si="28"/>
        <v>0-1 years</v>
      </c>
      <c r="AG627" s="839" t="str">
        <f t="shared" ca="1" si="29"/>
        <v>Over 90 Days</v>
      </c>
    </row>
    <row r="628" spans="1:33" ht="16.5" thickTop="1" thickBot="1" x14ac:dyDescent="0.3">
      <c r="A628" s="839">
        <v>33</v>
      </c>
      <c r="B628" s="830">
        <v>203053</v>
      </c>
      <c r="C628" s="831">
        <v>203053</v>
      </c>
      <c r="D628" s="880"/>
      <c r="E628" s="887">
        <f>VLOOKUP(B628,[1]TQT_MASTER!B:O,13,0)</f>
        <v>46149</v>
      </c>
      <c r="F628" s="834" t="str">
        <f>VLOOKUP(B628,[1]TQT_MASTER!B:O,4,0)</f>
        <v>Sr Associate HR Projects</v>
      </c>
      <c r="G628" s="834" t="str">
        <f>VLOOKUP(B628,[1]TQT_MASTER!B:O,3,0)</f>
        <v>Sr Associate</v>
      </c>
      <c r="H628" s="834" t="e">
        <f>VLOOKUP(B628,[1]TQT_MASTER!B:O,6,0)</f>
        <v>#REF!</v>
      </c>
      <c r="I628" s="834" t="str">
        <f>VLOOKUP(B628,[1]TQT_MASTER!B:O,5,0)</f>
        <v>Bader Alhammadi</v>
      </c>
      <c r="J628" s="834" t="e">
        <f>VLOOKUP(B628,[1]TQT_MASTER!B:O,7,0)</f>
        <v>#REF!</v>
      </c>
      <c r="K628" s="834" t="str">
        <f>VLOOKUP(B628,[1]TQT_MASTER!B:O,8,0)</f>
        <v>TQT - Chief Corporate Services Office</v>
      </c>
      <c r="L628" s="834" t="str">
        <f>VLOOKUP(B628,[1]TQT_MASTER!B:O,9,0)</f>
        <v>Human Resources - HRD</v>
      </c>
      <c r="M628" s="834" t="e">
        <f>VLOOKUP(B628,[1]TQT_MASTER!B:O,10,0)</f>
        <v>#REF!</v>
      </c>
      <c r="N628" s="835">
        <f>VLOOKUP(B628,[1]TQT_MASTER!B:O,11,0)</f>
        <v>31815</v>
      </c>
      <c r="O628" s="833">
        <f>VLOOKUP(B628,[1]TQT_MASTER!B:O,14,0)</f>
        <v>46513</v>
      </c>
      <c r="P628" s="834" t="s">
        <v>620</v>
      </c>
      <c r="Q628" s="834" t="s">
        <v>846</v>
      </c>
      <c r="R628" s="842"/>
      <c r="S628" s="842"/>
      <c r="T628" s="839"/>
      <c r="U628" s="842" t="s">
        <v>650</v>
      </c>
      <c r="V628" s="836">
        <v>46155</v>
      </c>
      <c r="W628" s="836"/>
      <c r="X628" s="836">
        <f>EDATE(V628,36)</f>
        <v>47251</v>
      </c>
      <c r="Y628" s="882">
        <v>2.7397260273972603E-3</v>
      </c>
      <c r="Z628" s="838">
        <f t="shared" ca="1" si="30"/>
        <v>39</v>
      </c>
      <c r="AA628" s="839" t="s">
        <v>600</v>
      </c>
      <c r="AB628" s="883">
        <v>37138.5</v>
      </c>
      <c r="AC628" s="841">
        <v>46569</v>
      </c>
      <c r="AD628" s="842" t="s">
        <v>777</v>
      </c>
      <c r="AE628" s="843" t="str">
        <f ca="1">IF(OR(Z628="",NOT(ISNUMBER(Z628))),"",LOOKUP(Z628,{0,16,21,26,31,36,41,46,51,56,60,66},{"[0-15]","[16-20]","[21-25]","[26-30]","[31-35]","[36-40]","[41-45]","[46-50]","[51-55]","[56-59]","[60-65]","[66-99]"}))</f>
        <v>[36-40]</v>
      </c>
      <c r="AF628" s="839" t="str">
        <f t="shared" si="28"/>
        <v>3+ years</v>
      </c>
      <c r="AG628" s="839" t="str">
        <f t="shared" ca="1" si="29"/>
        <v>Over 90 Days</v>
      </c>
    </row>
    <row r="629" spans="1:33" ht="16.5" thickTop="1" thickBot="1" x14ac:dyDescent="0.3">
      <c r="A629" s="839">
        <v>34</v>
      </c>
      <c r="B629" s="830">
        <v>202805</v>
      </c>
      <c r="C629" s="831">
        <v>202805</v>
      </c>
      <c r="D629" s="880"/>
      <c r="E629" s="887">
        <f>VLOOKUP(B629,[1]TQT_MASTER!B:O,13,0)</f>
        <v>46132</v>
      </c>
      <c r="F629" s="834" t="str">
        <f>VLOOKUP(B629,[1]TQT_MASTER!B:O,4,0)</f>
        <v>CEO Advisor</v>
      </c>
      <c r="G629" s="834" t="str">
        <f>VLOOKUP(B629,[1]TQT_MASTER!B:O,3,0)</f>
        <v>Advisor</v>
      </c>
      <c r="H629" s="834">
        <v>12759</v>
      </c>
      <c r="I629" s="834" t="s">
        <v>954</v>
      </c>
      <c r="J629" s="834" t="e">
        <f>VLOOKUP(B629,[1]TQT_MASTER!B:O,7,0)</f>
        <v>#REF!</v>
      </c>
      <c r="K629" s="834" t="str">
        <f>VLOOKUP(B629,[1]TQT_MASTER!B:O,8,0)</f>
        <v>TQT - Chief Executive Office</v>
      </c>
      <c r="L629" s="834" t="e">
        <f>VLOOKUP(B629,[1]TQT_MASTER!B:O,9,0)</f>
        <v>#REF!</v>
      </c>
      <c r="M629" s="834" t="e">
        <f>VLOOKUP(B629,[1]TQT_MASTER!B:O,10,0)</f>
        <v>#REF!</v>
      </c>
      <c r="N629" s="884">
        <v>22892</v>
      </c>
      <c r="O629" s="885">
        <v>46496</v>
      </c>
      <c r="P629" s="834" t="s">
        <v>611</v>
      </c>
      <c r="Q629" s="834" t="s">
        <v>846</v>
      </c>
      <c r="R629" s="842"/>
      <c r="S629" s="842"/>
      <c r="T629" s="839"/>
      <c r="U629" s="842" t="s">
        <v>650</v>
      </c>
      <c r="V629" s="836">
        <v>46132</v>
      </c>
      <c r="W629" s="836"/>
      <c r="X629" s="836">
        <f>EDATE(V629,36)</f>
        <v>47228</v>
      </c>
      <c r="Y629" s="882">
        <v>2.7397260273972603E-3</v>
      </c>
      <c r="Z629" s="904">
        <f ca="1">IF(N629="","",DATEDIF(IF(ISNUMBER(N629),N629,DATE(IF(VALUE(RIGHT(N629,LEN(N629)-FIND("/",N629,FIND("/",N629)+1)))&lt;30,2000,1900)+VALUE(RIGHT(N629,LEN(N629)-FIND("/",N629,FIND("/",N629)+1))),VALUE(LEFT(N629,FIND("/",N629)-1)),VALUE(MID(N629,FIND("/",N629)+1,FIND("/",N629,FIND("/",N629)+1)-FIND("/",N629)-1)))),TODAY(),"Y"))</f>
        <v>64</v>
      </c>
      <c r="AA629" s="839" t="s">
        <v>600</v>
      </c>
      <c r="AB629" s="883">
        <v>40288.5</v>
      </c>
      <c r="AC629" s="841">
        <v>46569</v>
      </c>
      <c r="AD629" s="842" t="s">
        <v>777</v>
      </c>
      <c r="AE629" s="843" t="str">
        <f ca="1">IF(OR(Z629="",NOT(ISNUMBER(Z629))),"",LOOKUP(Z629,{0,16,21,26,31,36,41,46,51,56,60,66},{"[0-15]","[16-20]","[21-25]","[26-30]","[31-35]","[36-40]","[41-45]","[46-50]","[51-55]","[56-59]","[60-65]","[66-99]"}))</f>
        <v>[60-65]</v>
      </c>
      <c r="AF629" s="839" t="str">
        <f t="shared" si="28"/>
        <v>3+ years</v>
      </c>
      <c r="AG629" s="839" t="str">
        <f t="shared" ca="1" si="29"/>
        <v>Over 90 Days</v>
      </c>
    </row>
    <row r="630" spans="1:33" ht="16.5" thickTop="1" thickBot="1" x14ac:dyDescent="0.3">
      <c r="A630" s="886">
        <v>35</v>
      </c>
      <c r="B630" s="851">
        <v>203281</v>
      </c>
      <c r="C630" s="851"/>
      <c r="D630" s="852"/>
      <c r="E630" s="887">
        <f>VLOOKUP(B630,[1]TQT_MASTER!B:O,13,0)</f>
        <v>46244</v>
      </c>
      <c r="F630" s="854" t="str">
        <f>VLOOKUP(B630,[1]TQT_MASTER!B:O,4,0)</f>
        <v>Sr Associate Branding &amp; Internal Communication</v>
      </c>
      <c r="G630" s="854" t="str">
        <f>VLOOKUP(B630,[1]TQT_MASTER!B:O,3,0)</f>
        <v>Sr Associate</v>
      </c>
      <c r="H630" s="854" t="e">
        <f>VLOOKUP(B630,[1]TQT_MASTER!B:O,6,0)</f>
        <v>#REF!</v>
      </c>
      <c r="I630" s="854" t="s">
        <v>955</v>
      </c>
      <c r="J630" s="854" t="e">
        <f>VLOOKUP(B630,[1]TQT_MASTER!B:O,7,0)</f>
        <v>#REF!</v>
      </c>
      <c r="K630" s="854" t="str">
        <f>VLOOKUP(B630,[1]TQT_MASTER!B:O,8,0)</f>
        <v>TQT - Chief Corporate Services Office</v>
      </c>
      <c r="L630" s="854" t="str">
        <f>VLOOKUP(B630,[1]TQT_MASTER!B:O,9,0)</f>
        <v>Human Resources - HRD</v>
      </c>
      <c r="M630" s="854" t="str">
        <f>VLOOKUP(B630,[1]TQT_MASTER!B:O,10,0)</f>
        <v>Corporate Communications</v>
      </c>
      <c r="N630" s="855">
        <v>32051</v>
      </c>
      <c r="O630" s="853">
        <v>46295</v>
      </c>
      <c r="P630" s="854" t="s">
        <v>611</v>
      </c>
      <c r="Q630" s="854" t="s">
        <v>846</v>
      </c>
      <c r="R630" s="857"/>
      <c r="S630" s="857"/>
      <c r="T630" s="858"/>
      <c r="U630" s="854"/>
      <c r="V630" s="859">
        <v>46211</v>
      </c>
      <c r="W630" s="860"/>
      <c r="X630" s="859">
        <v>46295</v>
      </c>
      <c r="Y630" s="861"/>
      <c r="Z630" s="862">
        <f t="shared" ref="Z630" ca="1" si="31">IF(N630="","",DATEDIF(IF(ISNUMBER(N630),N630,DATE(IF(VALUE(RIGHT(N630,LEN(N630)-FIND("/",N630,FIND("/",N630)+1)))&lt;30,2000,1900)+VALUE(RIGHT(N630,LEN(N630)-FIND("/",N630,FIND("/",N630)+1))),VALUE(LEFT(N630,FIND("/",N630)-1)),VALUE(MID(N630,FIND("/",N630)+1,FIND("/",N630,FIND("/",N630)+1)-FIND("/",N630)-1)))),TODAY(),"Y"))</f>
        <v>38</v>
      </c>
      <c r="AA630" s="858" t="s">
        <v>600</v>
      </c>
      <c r="AB630" s="863">
        <v>32500</v>
      </c>
      <c r="AC630" s="864">
        <v>46569</v>
      </c>
      <c r="AD630" s="857" t="s">
        <v>777</v>
      </c>
      <c r="AE630" s="843" t="str">
        <f ca="1">IF(OR(Z630="",NOT(ISNUMBER(Z630))),"",LOOKUP(Z630,{0,16,21,26,31,36,41,46,51,56,60,66},{"[0-15]","[16-20]","[21-25]","[26-30]","[31-35]","[36-40]","[41-45]","[46-50]","[51-55]","[56-59]","[60-65]","[66-99]"}))</f>
        <v>[36-40]</v>
      </c>
      <c r="AF630" s="839" t="str">
        <f t="shared" si="28"/>
        <v>0-1 years</v>
      </c>
      <c r="AG630" s="839" t="str">
        <f t="shared" ca="1" si="29"/>
        <v>Within 30 Days</v>
      </c>
    </row>
    <row r="631" spans="1:33" ht="16.5" thickTop="1" thickBot="1" x14ac:dyDescent="0.3">
      <c r="A631" s="866">
        <v>1.1000000000000001</v>
      </c>
      <c r="B631" s="866"/>
      <c r="C631" s="899"/>
      <c r="D631" s="900"/>
      <c r="E631" s="887"/>
      <c r="F631" s="870"/>
      <c r="G631" s="870"/>
      <c r="H631" s="870"/>
      <c r="I631" s="870"/>
      <c r="J631" s="870"/>
      <c r="K631" s="870"/>
      <c r="L631" s="870"/>
      <c r="M631" s="870"/>
      <c r="N631" s="871"/>
      <c r="O631" s="869"/>
      <c r="P631" s="870"/>
      <c r="Q631" s="870"/>
      <c r="R631" s="878"/>
      <c r="S631" s="878"/>
      <c r="T631" s="875"/>
      <c r="U631" s="878"/>
      <c r="V631" s="872"/>
      <c r="W631" s="901"/>
      <c r="X631" s="872"/>
      <c r="Y631" s="873"/>
      <c r="Z631" s="874"/>
      <c r="AA631" s="866" t="s">
        <v>700</v>
      </c>
      <c r="AB631" s="896">
        <v>270000</v>
      </c>
      <c r="AC631" s="877">
        <v>46569</v>
      </c>
      <c r="AD631" s="878" t="s">
        <v>777</v>
      </c>
      <c r="AE631" s="843" t="str">
        <f>IF(OR(Z631="",NOT(ISNUMBER(Z631))),"",LOOKUP(Z631,{0,16,21,26,31,36,41,46,51,56,60,66},{"[0-15]","[16-20]","[21-25]","[26-30]","[31-35]","[36-40]","[41-45]","[46-50]","[51-55]","[56-59]","[60-65]","[66-99]"}))</f>
        <v/>
      </c>
      <c r="AF631" s="839" t="str">
        <f t="shared" si="28"/>
        <v/>
      </c>
      <c r="AG631" s="839" t="str">
        <f t="shared" ca="1" si="29"/>
        <v/>
      </c>
    </row>
    <row r="632" spans="1:33" ht="16.5" thickTop="1" thickBot="1" x14ac:dyDescent="0.3">
      <c r="A632" s="839">
        <v>1</v>
      </c>
      <c r="B632" s="830" t="s">
        <v>526</v>
      </c>
      <c r="C632" s="839" t="s">
        <v>300</v>
      </c>
      <c r="D632" s="880"/>
      <c r="E632" s="887">
        <f>VLOOKUP(B632,[1]TQT_MASTER!B:O,13,0)</f>
        <v>44566</v>
      </c>
      <c r="F632" s="834" t="str">
        <f>VLOOKUP(B632,[1]TQT_MASTER!B:O,4,0)</f>
        <v>Engineer, Water Asset Performance</v>
      </c>
      <c r="G632" s="834" t="str">
        <f>VLOOKUP(B632,[1]TQT_MASTER!B:O,3,0)</f>
        <v>Engineer</v>
      </c>
      <c r="H632" s="834">
        <f>VLOOKUP(B632,[1]TQT_MASTER!B:O,6,0)</f>
        <v>200662</v>
      </c>
      <c r="I632" s="834" t="str">
        <f>VLOOKUP(B632,[1]TQT_MASTER!B:O,5,0)</f>
        <v>Benjamin Redwood</v>
      </c>
      <c r="J632" s="834" t="str">
        <f>VLOOKUP(B632,[1]TQT_MASTER!B:O,7,0)</f>
        <v>TQT - Asset Management</v>
      </c>
      <c r="K632" s="834" t="str">
        <f>VLOOKUP(B632,[1]TQT_MASTER!B:O,8,0)</f>
        <v>TQT - Chief Operating Office</v>
      </c>
      <c r="L632" s="834" t="str">
        <f>VLOOKUP(B632,[1]TQT_MASTER!B:O,9,0)</f>
        <v>Asset Management - COO</v>
      </c>
      <c r="M632" s="834" t="str">
        <f>VLOOKUP(B632,[1]TQT_MASTER!B:O,10,0)</f>
        <v>TRANSCO - Water Asset Strategy &amp; Performance - COO</v>
      </c>
      <c r="N632" s="835">
        <f>VLOOKUP(B632,[1]TQT_MASTER!B:O,11,0)</f>
        <v>22312</v>
      </c>
      <c r="O632" s="833">
        <f>VLOOKUP(B632,[1]TQT_MASTER!B:O,14,0)</f>
        <v>46387</v>
      </c>
      <c r="P632" s="842" t="s">
        <v>611</v>
      </c>
      <c r="Q632" s="834" t="s">
        <v>846</v>
      </c>
      <c r="R632" s="842" t="s">
        <v>612</v>
      </c>
      <c r="S632" s="842"/>
      <c r="T632" s="839" t="s">
        <v>304</v>
      </c>
      <c r="U632" s="842" t="s">
        <v>305</v>
      </c>
      <c r="V632" s="836">
        <v>44566</v>
      </c>
      <c r="W632" s="836">
        <v>45170</v>
      </c>
      <c r="X632" s="836">
        <v>46265</v>
      </c>
      <c r="Y632" s="882">
        <v>3.0027397260273974</v>
      </c>
      <c r="Z632" s="902">
        <f t="shared" ref="Z632:Z664" ca="1" si="32">IF(N632="","",DATEDIF(IF(ISNUMBER(N632),N632,DATE(IF(VALUE(RIGHT(N632,LEN(N632)-FIND("/",N632,FIND("/",N632)+1)))&lt;30,2000,1900)+VALUE(RIGHT(N632,LEN(N632)-FIND("/",N632,FIND("/",N632)+1))),VALUE(LEFT(N632,FIND("/",N632)-1)),VALUE(MID(N632,FIND("/",N632)+1,FIND("/",N632,FIND("/",N632)+1)-FIND("/",N632)-1)))),TODAY(),"Y"))</f>
        <v>65</v>
      </c>
      <c r="AA632" s="839" t="s">
        <v>600</v>
      </c>
      <c r="AB632" s="883">
        <v>33988.5</v>
      </c>
      <c r="AC632" s="841">
        <v>46600</v>
      </c>
      <c r="AD632" s="842" t="s">
        <v>777</v>
      </c>
      <c r="AE632" s="843" t="str">
        <f ca="1">IF(OR(Z632="",NOT(ISNUMBER(Z632))),"",LOOKUP(Z632,{0,16,21,26,31,36,41,46,51,56,60,66},{"[0-15]","[16-20]","[21-25]","[26-30]","[31-35]","[36-40]","[41-45]","[46-50]","[51-55]","[56-59]","[60-65]","[66-99]"}))</f>
        <v>[60-65]</v>
      </c>
      <c r="AF632" s="839" t="str">
        <f t="shared" si="28"/>
        <v>3+ years</v>
      </c>
      <c r="AG632" s="839" t="str">
        <f t="shared" ca="1" si="29"/>
        <v>Over 90 Days</v>
      </c>
    </row>
    <row r="633" spans="1:33" ht="16.5" thickTop="1" thickBot="1" x14ac:dyDescent="0.3">
      <c r="A633" s="839">
        <v>2</v>
      </c>
      <c r="B633" s="830" t="s">
        <v>537</v>
      </c>
      <c r="C633" s="839" t="s">
        <v>306</v>
      </c>
      <c r="D633" s="880"/>
      <c r="E633" s="887">
        <f>VLOOKUP(B633,[1]TQT_MASTER!B:O,13,0)</f>
        <v>44571</v>
      </c>
      <c r="F633" s="834" t="str">
        <f>VLOOKUP(B633,[1]TQT_MASTER!B:O,4,0)</f>
        <v>Technical Advisor</v>
      </c>
      <c r="G633" s="834" t="str">
        <f>VLOOKUP(B633,[1]TQT_MASTER!B:O,3,0)</f>
        <v>Advisor</v>
      </c>
      <c r="H633" s="834">
        <f>VLOOKUP(B633,[1]TQT_MASTER!B:O,6,0)</f>
        <v>10924</v>
      </c>
      <c r="I633" s="834" t="str">
        <f>VLOOKUP(B633,[1]TQT_MASTER!B:O,5,0)</f>
        <v>Bruce</v>
      </c>
      <c r="J633" s="834" t="str">
        <f>VLOOKUP(B633,[1]TQT_MASTER!B:O,7,0)</f>
        <v>TQT - Chief Operating Office</v>
      </c>
      <c r="K633" s="834" t="str">
        <f>VLOOKUP(B633,[1]TQT_MASTER!B:O,8,0)</f>
        <v>TQT - Chief Operating Office</v>
      </c>
      <c r="L633" s="834" t="str">
        <f>VLOOKUP(B633,[1]TQT_MASTER!B:O,9,0)</f>
        <v>Asset Management - COO</v>
      </c>
      <c r="M633" s="834" t="str">
        <f>VLOOKUP(B633,[1]TQT_MASTER!B:O,10,0)</f>
        <v>TRANSCO - Power Asset Management - COO</v>
      </c>
      <c r="N633" s="835">
        <f>VLOOKUP(B633,[1]TQT_MASTER!B:O,11,0)</f>
        <v>21098</v>
      </c>
      <c r="O633" s="833">
        <f>VLOOKUP(B633,[1]TQT_MASTER!B:O,14,0)</f>
        <v>46387</v>
      </c>
      <c r="P633" s="842" t="s">
        <v>611</v>
      </c>
      <c r="Q633" s="834" t="s">
        <v>846</v>
      </c>
      <c r="R633" s="842" t="s">
        <v>612</v>
      </c>
      <c r="S633" s="842" t="s">
        <v>616</v>
      </c>
      <c r="T633" s="839" t="s">
        <v>304</v>
      </c>
      <c r="U633" s="842" t="s">
        <v>309</v>
      </c>
      <c r="V633" s="836">
        <v>44571</v>
      </c>
      <c r="W633" s="836">
        <v>45170</v>
      </c>
      <c r="X633" s="836">
        <v>46265</v>
      </c>
      <c r="Y633" s="882">
        <v>3.0027397260273974</v>
      </c>
      <c r="Z633" s="902">
        <f t="shared" ca="1" si="32"/>
        <v>68</v>
      </c>
      <c r="AA633" s="839" t="s">
        <v>600</v>
      </c>
      <c r="AB633" s="883">
        <v>55116.6</v>
      </c>
      <c r="AC633" s="841">
        <v>46600</v>
      </c>
      <c r="AD633" s="842" t="s">
        <v>777</v>
      </c>
      <c r="AE633" s="843" t="str">
        <f ca="1">IF(OR(Z633="",NOT(ISNUMBER(Z633))),"",LOOKUP(Z633,{0,16,21,26,31,36,41,46,51,56,60,66},{"[0-15]","[16-20]","[21-25]","[26-30]","[31-35]","[36-40]","[41-45]","[46-50]","[51-55]","[56-59]","[60-65]","[66-99]"}))</f>
        <v>[66-99]</v>
      </c>
      <c r="AF633" s="839" t="str">
        <f t="shared" si="28"/>
        <v>3+ years</v>
      </c>
      <c r="AG633" s="839" t="str">
        <f t="shared" ca="1" si="29"/>
        <v>Over 90 Days</v>
      </c>
    </row>
    <row r="634" spans="1:33" ht="16.5" thickTop="1" thickBot="1" x14ac:dyDescent="0.3">
      <c r="A634" s="839">
        <v>3</v>
      </c>
      <c r="B634" s="830" t="s">
        <v>310</v>
      </c>
      <c r="C634" s="839" t="s">
        <v>310</v>
      </c>
      <c r="D634" s="880"/>
      <c r="E634" s="887">
        <v>44571</v>
      </c>
      <c r="F634" s="834" t="s">
        <v>312</v>
      </c>
      <c r="G634" s="834" t="s">
        <v>312</v>
      </c>
      <c r="H634" s="834"/>
      <c r="I634" s="834"/>
      <c r="J634" s="845"/>
      <c r="K634" s="845" t="s">
        <v>905</v>
      </c>
      <c r="L634" s="834"/>
      <c r="M634" s="834"/>
      <c r="N634" s="835">
        <v>20821</v>
      </c>
      <c r="O634" s="833">
        <v>46203</v>
      </c>
      <c r="P634" s="842" t="s">
        <v>611</v>
      </c>
      <c r="Q634" s="834" t="s">
        <v>846</v>
      </c>
      <c r="R634" s="842" t="s">
        <v>612</v>
      </c>
      <c r="S634" s="842"/>
      <c r="T634" s="839" t="s">
        <v>304</v>
      </c>
      <c r="U634" s="842" t="s">
        <v>305</v>
      </c>
      <c r="V634" s="836">
        <v>44571</v>
      </c>
      <c r="W634" s="836">
        <v>46203</v>
      </c>
      <c r="X634" s="836">
        <v>46265</v>
      </c>
      <c r="Y634" s="882">
        <v>3.0027397260273974</v>
      </c>
      <c r="Z634" s="904">
        <f t="shared" ca="1" si="32"/>
        <v>69</v>
      </c>
      <c r="AA634" s="839" t="s">
        <v>600</v>
      </c>
      <c r="AB634" s="883">
        <v>45390.45</v>
      </c>
      <c r="AC634" s="841">
        <v>46600</v>
      </c>
      <c r="AD634" s="842" t="s">
        <v>928</v>
      </c>
      <c r="AE634" s="843" t="str">
        <f ca="1">IF(OR(Z634="",NOT(ISNUMBER(Z634))),"",LOOKUP(Z634,{0,16,21,26,31,36,41,46,51,56,60,66},{"[0-15]","[16-20]","[21-25]","[26-30]","[31-35]","[36-40]","[41-45]","[46-50]","[51-55]","[56-59]","[60-65]","[66-99]"}))</f>
        <v>[66-99]</v>
      </c>
      <c r="AF634" s="839" t="str">
        <f t="shared" si="28"/>
        <v>3+ years</v>
      </c>
      <c r="AG634" s="839" t="str">
        <f t="shared" ca="1" si="29"/>
        <v>Expired</v>
      </c>
    </row>
    <row r="635" spans="1:33" ht="16.5" thickTop="1" thickBot="1" x14ac:dyDescent="0.3">
      <c r="A635" s="839">
        <v>4</v>
      </c>
      <c r="B635" s="830" t="s">
        <v>527</v>
      </c>
      <c r="C635" s="839" t="s">
        <v>313</v>
      </c>
      <c r="D635" s="880"/>
      <c r="E635" s="887">
        <f>VLOOKUP(B635,[1]TQT_MASTER!B:O,13,0)</f>
        <v>44571</v>
      </c>
      <c r="F635" s="834" t="str">
        <f>VLOOKUP(B635,[1]TQT_MASTER!B:O,4,0)</f>
        <v>Sr. Engineer, Infrastructure Coordination</v>
      </c>
      <c r="G635" s="834" t="str">
        <f>VLOOKUP(B635,[1]TQT_MASTER!B:O,3,0)</f>
        <v>Senior Engineer</v>
      </c>
      <c r="H635" s="834">
        <f>VLOOKUP(B635,[1]TQT_MASTER!B:O,6,0)</f>
        <v>11810</v>
      </c>
      <c r="I635" s="834" t="str">
        <f>VLOOKUP(B635,[1]TQT_MASTER!B:O,5,0)</f>
        <v>YOUSIF ABDUL RAHMAN AHMED MOHAMMED ALMARZOUQI</v>
      </c>
      <c r="J635" s="834" t="str">
        <f>VLOOKUP(B635,[1]TQT_MASTER!B:O,7,0)</f>
        <v>TQT - Asset Management</v>
      </c>
      <c r="K635" s="834" t="str">
        <f>VLOOKUP(B635,[1]TQT_MASTER!B:O,8,0)</f>
        <v>TQT - Chief Operating Office</v>
      </c>
      <c r="L635" s="834" t="str">
        <f>VLOOKUP(B635,[1]TQT_MASTER!B:O,9,0)</f>
        <v>Asset Management - COO</v>
      </c>
      <c r="M635" s="834" t="str">
        <f>VLOOKUP(B635,[1]TQT_MASTER!B:O,10,0)</f>
        <v>TRANSCO - Infrastructure Coordination &amp; Services - COO</v>
      </c>
      <c r="N635" s="835">
        <f>VLOOKUP(B635,[1]TQT_MASTER!B:O,11,0)</f>
        <v>21283</v>
      </c>
      <c r="O635" s="833">
        <f>VLOOKUP(B635,[1]TQT_MASTER!B:O,14,0)</f>
        <v>46387</v>
      </c>
      <c r="P635" s="842" t="s">
        <v>611</v>
      </c>
      <c r="Q635" s="834" t="s">
        <v>846</v>
      </c>
      <c r="R635" s="842" t="s">
        <v>612</v>
      </c>
      <c r="S635" s="842"/>
      <c r="T635" s="839" t="s">
        <v>304</v>
      </c>
      <c r="U635" s="842" t="s">
        <v>316</v>
      </c>
      <c r="V635" s="836">
        <v>44571</v>
      </c>
      <c r="W635" s="836">
        <v>45170</v>
      </c>
      <c r="X635" s="836">
        <v>46265</v>
      </c>
      <c r="Y635" s="882">
        <v>3.0027397260273974</v>
      </c>
      <c r="Z635" s="905">
        <f t="shared" ca="1" si="32"/>
        <v>68</v>
      </c>
      <c r="AA635" s="839" t="s">
        <v>600</v>
      </c>
      <c r="AB635" s="883">
        <v>47355</v>
      </c>
      <c r="AC635" s="841">
        <v>46600</v>
      </c>
      <c r="AD635" s="842" t="s">
        <v>777</v>
      </c>
      <c r="AE635" s="843" t="str">
        <f ca="1">IF(OR(Z635="",NOT(ISNUMBER(Z635))),"",LOOKUP(Z635,{0,16,21,26,31,36,41,46,51,56,60,66},{"[0-15]","[16-20]","[21-25]","[26-30]","[31-35]","[36-40]","[41-45]","[46-50]","[51-55]","[56-59]","[60-65]","[66-99]"}))</f>
        <v>[66-99]</v>
      </c>
      <c r="AF635" s="839" t="str">
        <f t="shared" si="28"/>
        <v>3+ years</v>
      </c>
      <c r="AG635" s="839" t="str">
        <f t="shared" ca="1" si="29"/>
        <v>Over 90 Days</v>
      </c>
    </row>
    <row r="636" spans="1:33" ht="16.5" thickTop="1" thickBot="1" x14ac:dyDescent="0.3">
      <c r="A636" s="839">
        <v>5</v>
      </c>
      <c r="B636" s="830" t="s">
        <v>536</v>
      </c>
      <c r="C636" s="839" t="s">
        <v>317</v>
      </c>
      <c r="D636" s="880"/>
      <c r="E636" s="887">
        <f>VLOOKUP(B636,[1]TQT_MASTER!B:O,13,0)</f>
        <v>44571</v>
      </c>
      <c r="F636" s="834" t="str">
        <f>VLOOKUP(B636,[1]TQT_MASTER!B:O,4,0)</f>
        <v>Sr. Technician, Surveying</v>
      </c>
      <c r="G636" s="834" t="str">
        <f>VLOOKUP(B636,[1]TQT_MASTER!B:O,3,0)</f>
        <v>Senior Technician</v>
      </c>
      <c r="H636" s="834">
        <f>VLOOKUP(B636,[1]TQT_MASTER!B:O,6,0)</f>
        <v>11810</v>
      </c>
      <c r="I636" s="834" t="str">
        <f>VLOOKUP(B636,[1]TQT_MASTER!B:O,5,0)</f>
        <v>YOUSIF ABDUL RAHMAN AHMED MOHAMMED ALMARZOUQI</v>
      </c>
      <c r="J636" s="834" t="str">
        <f>VLOOKUP(B636,[1]TQT_MASTER!B:O,7,0)</f>
        <v>TQT - Asset Management</v>
      </c>
      <c r="K636" s="834" t="str">
        <f>VLOOKUP(B636,[1]TQT_MASTER!B:O,8,0)</f>
        <v>TQT - Chief Operating Office</v>
      </c>
      <c r="L636" s="834" t="str">
        <f>VLOOKUP(B636,[1]TQT_MASTER!B:O,9,0)</f>
        <v>Asset Management - COO</v>
      </c>
      <c r="M636" s="834" t="str">
        <f>VLOOKUP(B636,[1]TQT_MASTER!B:O,10,0)</f>
        <v>TRANSCO - Infrastructure Coordination &amp; Services - COO</v>
      </c>
      <c r="N636" s="835">
        <f>VLOOKUP(B636,[1]TQT_MASTER!B:O,11,0)</f>
        <v>22277</v>
      </c>
      <c r="O636" s="833">
        <f>VLOOKUP(B636,[1]TQT_MASTER!B:O,14,0)</f>
        <v>46387</v>
      </c>
      <c r="P636" s="842" t="s">
        <v>611</v>
      </c>
      <c r="Q636" s="834" t="s">
        <v>846</v>
      </c>
      <c r="R636" s="842" t="s">
        <v>612</v>
      </c>
      <c r="S636" s="842" t="s">
        <v>616</v>
      </c>
      <c r="T636" s="839" t="s">
        <v>304</v>
      </c>
      <c r="U636" s="842" t="s">
        <v>309</v>
      </c>
      <c r="V636" s="836">
        <v>44571</v>
      </c>
      <c r="W636" s="836">
        <v>45170</v>
      </c>
      <c r="X636" s="836">
        <v>46265</v>
      </c>
      <c r="Y636" s="882">
        <v>3.0027397260273974</v>
      </c>
      <c r="Z636" s="904">
        <f t="shared" ca="1" si="32"/>
        <v>65</v>
      </c>
      <c r="AA636" s="839" t="s">
        <v>600</v>
      </c>
      <c r="AB636" s="883">
        <v>21750.75</v>
      </c>
      <c r="AC636" s="841">
        <v>46600</v>
      </c>
      <c r="AD636" s="842" t="s">
        <v>777</v>
      </c>
      <c r="AE636" s="843" t="str">
        <f ca="1">IF(OR(Z636="",NOT(ISNUMBER(Z636))),"",LOOKUP(Z636,{0,16,21,26,31,36,41,46,51,56,60,66},{"[0-15]","[16-20]","[21-25]","[26-30]","[31-35]","[36-40]","[41-45]","[46-50]","[51-55]","[56-59]","[60-65]","[66-99]"}))</f>
        <v>[60-65]</v>
      </c>
      <c r="AF636" s="839" t="str">
        <f t="shared" si="28"/>
        <v>3+ years</v>
      </c>
      <c r="AG636" s="839" t="str">
        <f t="shared" ca="1" si="29"/>
        <v>Over 90 Days</v>
      </c>
    </row>
    <row r="637" spans="1:33" ht="16.5" thickTop="1" thickBot="1" x14ac:dyDescent="0.3">
      <c r="A637" s="839">
        <v>6</v>
      </c>
      <c r="B637" s="830" t="s">
        <v>531</v>
      </c>
      <c r="C637" s="839" t="s">
        <v>323</v>
      </c>
      <c r="D637" s="880"/>
      <c r="E637" s="887">
        <f>VLOOKUP(B637,[1]TQT_MASTER!B:O,13,0)</f>
        <v>44571</v>
      </c>
      <c r="F637" s="834" t="str">
        <f>VLOOKUP(B637,[1]TQT_MASTER!B:O,4,0)</f>
        <v>Sr. Associate, Inventory</v>
      </c>
      <c r="G637" s="834" t="str">
        <f>VLOOKUP(B637,[1]TQT_MASTER!B:O,3,0)</f>
        <v>Senior Associate</v>
      </c>
      <c r="H637" s="834">
        <f>VLOOKUP(B637,[1]TQT_MASTER!B:O,6,0)</f>
        <v>11888</v>
      </c>
      <c r="I637" s="834" t="str">
        <f>VLOOKUP(B637,[1]TQT_MASTER!B:O,5,0)</f>
        <v>MOHAMED ALI MOHAMED A. FAISAL ALSHEHHI</v>
      </c>
      <c r="J637" s="834" t="str">
        <f>VLOOKUP(B637,[1]TQT_MASTER!B:O,7,0)</f>
        <v>TQT - Supply Chain</v>
      </c>
      <c r="K637" s="834" t="str">
        <f>VLOOKUP(B637,[1]TQT_MASTER!B:O,8,0)</f>
        <v>TQT - Chief Financial Office</v>
      </c>
      <c r="L637" s="834" t="str">
        <f>VLOOKUP(B637,[1]TQT_MASTER!B:O,9,0)</f>
        <v>Supply Chain - PSS</v>
      </c>
      <c r="M637" s="834" t="str">
        <f>VLOOKUP(B637,[1]TQT_MASTER!B:O,10,0)</f>
        <v>TRANSCO - Inventory Management - PSS</v>
      </c>
      <c r="N637" s="835">
        <f>VLOOKUP(B637,[1]TQT_MASTER!B:O,11,0)</f>
        <v>24080</v>
      </c>
      <c r="O637" s="833">
        <f>VLOOKUP(B637,[1]TQT_MASTER!B:O,14,0)</f>
        <v>46387</v>
      </c>
      <c r="P637" s="842" t="s">
        <v>611</v>
      </c>
      <c r="Q637" s="834" t="s">
        <v>846</v>
      </c>
      <c r="R637" s="842" t="s">
        <v>612</v>
      </c>
      <c r="S637" s="842" t="s">
        <v>619</v>
      </c>
      <c r="T637" s="839" t="s">
        <v>304</v>
      </c>
      <c r="U637" s="842" t="s">
        <v>305</v>
      </c>
      <c r="V637" s="836">
        <v>44571</v>
      </c>
      <c r="W637" s="836">
        <v>45170</v>
      </c>
      <c r="X637" s="836">
        <v>46265</v>
      </c>
      <c r="Y637" s="882">
        <v>3.0027397260273974</v>
      </c>
      <c r="Z637" s="902">
        <f t="shared" ca="1" si="32"/>
        <v>60</v>
      </c>
      <c r="AA637" s="839" t="s">
        <v>600</v>
      </c>
      <c r="AB637" s="883">
        <v>40461.75</v>
      </c>
      <c r="AC637" s="841">
        <v>46600</v>
      </c>
      <c r="AD637" s="842" t="s">
        <v>777</v>
      </c>
      <c r="AE637" s="843" t="str">
        <f ca="1">IF(OR(Z637="",NOT(ISNUMBER(Z637))),"",LOOKUP(Z637,{0,16,21,26,31,36,41,46,51,56,60,66},{"[0-15]","[16-20]","[21-25]","[26-30]","[31-35]","[36-40]","[41-45]","[46-50]","[51-55]","[56-59]","[60-65]","[66-99]"}))</f>
        <v>[60-65]</v>
      </c>
      <c r="AF637" s="839" t="str">
        <f t="shared" si="28"/>
        <v>3+ years</v>
      </c>
      <c r="AG637" s="839" t="str">
        <f t="shared" ca="1" si="29"/>
        <v>Over 90 Days</v>
      </c>
    </row>
    <row r="638" spans="1:33" ht="16.5" thickTop="1" thickBot="1" x14ac:dyDescent="0.3">
      <c r="A638" s="839">
        <v>7</v>
      </c>
      <c r="B638" s="830" t="s">
        <v>530</v>
      </c>
      <c r="C638" s="839" t="s">
        <v>326</v>
      </c>
      <c r="D638" s="880"/>
      <c r="E638" s="887">
        <f>VLOOKUP(B638,[1]TQT_MASTER!B:O,13,0)</f>
        <v>44571</v>
      </c>
      <c r="F638" s="834" t="str">
        <f>VLOOKUP(B638,[1]TQT_MASTER!B:O,4,0)</f>
        <v>Clerk, Driver</v>
      </c>
      <c r="G638" s="834" t="str">
        <f>VLOOKUP(B638,[1]TQT_MASTER!B:O,3,0)</f>
        <v>Clerk</v>
      </c>
      <c r="H638" s="834">
        <f>VLOOKUP(B638,[1]TQT_MASTER!B:O,6,0)</f>
        <v>11969</v>
      </c>
      <c r="I638" s="834" t="str">
        <f>VLOOKUP(B638,[1]TQT_MASTER!B:O,5,0)</f>
        <v>AHMED NASSER MOHAMMED NASSER AL SENANI</v>
      </c>
      <c r="J638" s="834" t="str">
        <f>VLOOKUP(B638,[1]TQT_MASTER!B:O,7,0)</f>
        <v>TQT - Support Services</v>
      </c>
      <c r="K638" s="834" t="str">
        <f>VLOOKUP(B638,[1]TQT_MASTER!B:O,8,0)</f>
        <v>TQT - Chief Corporate Services Office</v>
      </c>
      <c r="L638" s="834" t="str">
        <f>VLOOKUP(B638,[1]TQT_MASTER!B:O,9,0)</f>
        <v>Shared Services - PSS</v>
      </c>
      <c r="M638" s="834" t="str">
        <f>VLOOKUP(B638,[1]TQT_MASTER!B:O,10,0)</f>
        <v>TRANSCO - Transport - PSS</v>
      </c>
      <c r="N638" s="835">
        <f>VLOOKUP(B638,[1]TQT_MASTER!B:O,11,0)</f>
        <v>28284</v>
      </c>
      <c r="O638" s="833">
        <f>VLOOKUP(B638,[1]TQT_MASTER!B:O,14,0)</f>
        <v>46387</v>
      </c>
      <c r="P638" s="842" t="s">
        <v>611</v>
      </c>
      <c r="Q638" s="834" t="s">
        <v>846</v>
      </c>
      <c r="R638" s="842" t="s">
        <v>612</v>
      </c>
      <c r="S638" s="842" t="s">
        <v>621</v>
      </c>
      <c r="T638" s="839" t="s">
        <v>304</v>
      </c>
      <c r="U638" s="842" t="s">
        <v>329</v>
      </c>
      <c r="V638" s="836">
        <v>44571</v>
      </c>
      <c r="W638" s="836">
        <v>45170</v>
      </c>
      <c r="X638" s="836">
        <v>46265</v>
      </c>
      <c r="Y638" s="882">
        <v>3.0027397260273974</v>
      </c>
      <c r="Z638" s="902">
        <f t="shared" ca="1" si="32"/>
        <v>49</v>
      </c>
      <c r="AA638" s="839" t="s">
        <v>600</v>
      </c>
      <c r="AB638" s="883">
        <v>5587.7955000000002</v>
      </c>
      <c r="AC638" s="841">
        <v>46600</v>
      </c>
      <c r="AD638" s="842" t="s">
        <v>777</v>
      </c>
      <c r="AE638" s="843" t="str">
        <f ca="1">IF(OR(Z638="",NOT(ISNUMBER(Z638))),"",LOOKUP(Z638,{0,16,21,26,31,36,41,46,51,56,60,66},{"[0-15]","[16-20]","[21-25]","[26-30]","[31-35]","[36-40]","[41-45]","[46-50]","[51-55]","[56-59]","[60-65]","[66-99]"}))</f>
        <v>[46-50]</v>
      </c>
      <c r="AF638" s="839" t="str">
        <f t="shared" si="28"/>
        <v>3+ years</v>
      </c>
      <c r="AG638" s="839" t="str">
        <f t="shared" ca="1" si="29"/>
        <v>Over 90 Days</v>
      </c>
    </row>
    <row r="639" spans="1:33" ht="16.5" thickTop="1" thickBot="1" x14ac:dyDescent="0.3">
      <c r="A639" s="839">
        <v>8</v>
      </c>
      <c r="B639" s="830" t="s">
        <v>524</v>
      </c>
      <c r="C639" s="839" t="s">
        <v>330</v>
      </c>
      <c r="D639" s="880"/>
      <c r="E639" s="887">
        <f>VLOOKUP(B639,[1]TQT_MASTER!B:O,13,0)</f>
        <v>44566</v>
      </c>
      <c r="F639" s="834" t="str">
        <f>VLOOKUP(B639,[1]TQT_MASTER!B:O,4,0)</f>
        <v>Assistant, Management</v>
      </c>
      <c r="G639" s="834" t="str">
        <f>VLOOKUP(B639,[1]TQT_MASTER!B:O,3,0)</f>
        <v>Assistant</v>
      </c>
      <c r="H639" s="834">
        <f>VLOOKUP(B639,[1]TQT_MASTER!B:O,6,0)</f>
        <v>11566</v>
      </c>
      <c r="I639" s="834" t="str">
        <f>VLOOKUP(B639,[1]TQT_MASTER!B:O,5,0)</f>
        <v>PAUL ANDREW ROBERTS</v>
      </c>
      <c r="J639" s="834" t="str">
        <f>VLOOKUP(B639,[1]TQT_MASTER!B:O,7,0)</f>
        <v>TQT - Safety &amp; Risk Management</v>
      </c>
      <c r="K639" s="834" t="str">
        <f>VLOOKUP(B639,[1]TQT_MASTER!B:O,8,0)</f>
        <v>TQT - Chief Executive Office</v>
      </c>
      <c r="L639" s="834" t="str">
        <f>VLOOKUP(B639,[1]TQT_MASTER!B:O,9,0)</f>
        <v>HSEQ</v>
      </c>
      <c r="M639" s="834" t="str">
        <f>VLOOKUP(B639,[1]TQT_MASTER!B:O,10,0)</f>
        <v>TRANSCO - HSEQ - SRM</v>
      </c>
      <c r="N639" s="835">
        <f>VLOOKUP(B639,[1]TQT_MASTER!B:O,11,0)</f>
        <v>33248</v>
      </c>
      <c r="O639" s="833">
        <f>VLOOKUP(B639,[1]TQT_MASTER!B:O,14,0)</f>
        <v>46387</v>
      </c>
      <c r="P639" s="842" t="s">
        <v>611</v>
      </c>
      <c r="Q639" s="834" t="s">
        <v>846</v>
      </c>
      <c r="R639" s="842" t="s">
        <v>612</v>
      </c>
      <c r="S639" s="842" t="s">
        <v>621</v>
      </c>
      <c r="T639" s="839" t="s">
        <v>304</v>
      </c>
      <c r="U639" s="842" t="s">
        <v>333</v>
      </c>
      <c r="V639" s="836">
        <v>44566</v>
      </c>
      <c r="W639" s="836">
        <v>45170</v>
      </c>
      <c r="X639" s="836">
        <v>46265</v>
      </c>
      <c r="Y639" s="882">
        <v>3.0027397260273974</v>
      </c>
      <c r="Z639" s="902">
        <f t="shared" ca="1" si="32"/>
        <v>35</v>
      </c>
      <c r="AA639" s="839" t="s">
        <v>600</v>
      </c>
      <c r="AB639" s="883">
        <v>12988.5</v>
      </c>
      <c r="AC639" s="841">
        <v>46600</v>
      </c>
      <c r="AD639" s="842" t="s">
        <v>777</v>
      </c>
      <c r="AE639" s="843" t="str">
        <f ca="1">IF(OR(Z639="",NOT(ISNUMBER(Z639))),"",LOOKUP(Z639,{0,16,21,26,31,36,41,46,51,56,60,66},{"[0-15]","[16-20]","[21-25]","[26-30]","[31-35]","[36-40]","[41-45]","[46-50]","[51-55]","[56-59]","[60-65]","[66-99]"}))</f>
        <v>[31-35]</v>
      </c>
      <c r="AF639" s="839" t="str">
        <f t="shared" si="28"/>
        <v>3+ years</v>
      </c>
      <c r="AG639" s="839" t="str">
        <f t="shared" ca="1" si="29"/>
        <v>Over 90 Days</v>
      </c>
    </row>
    <row r="640" spans="1:33" ht="16.5" thickTop="1" thickBot="1" x14ac:dyDescent="0.3">
      <c r="A640" s="839">
        <v>9</v>
      </c>
      <c r="B640" s="830" t="s">
        <v>529</v>
      </c>
      <c r="C640" s="839" t="s">
        <v>334</v>
      </c>
      <c r="D640" s="880"/>
      <c r="E640" s="887">
        <f>VLOOKUP(B640,[1]TQT_MASTER!B:O,13,0)</f>
        <v>44566</v>
      </c>
      <c r="F640" s="834" t="str">
        <f>VLOOKUP(B640,[1]TQT_MASTER!B:O,4,0)</f>
        <v>Advisor, Technical</v>
      </c>
      <c r="G640" s="834" t="str">
        <f>VLOOKUP(B640,[1]TQT_MASTER!B:O,3,0)</f>
        <v>Advisor</v>
      </c>
      <c r="H640" s="834">
        <f>VLOOKUP(B640,[1]TQT_MASTER!B:O,6,0)</f>
        <v>12759</v>
      </c>
      <c r="I640" s="834" t="str">
        <f>VLOOKUP(B640,[1]TQT_MASTER!B:O,5,0)</f>
        <v>Afif Saif Nasser Harhara Alyafei</v>
      </c>
      <c r="J640" s="834" t="str">
        <f>VLOOKUP(B640,[1]TQT_MASTER!B:O,7,0)</f>
        <v>TQT - Chief Executive Office</v>
      </c>
      <c r="K640" s="834" t="str">
        <f>VLOOKUP(B640,[1]TQT_MASTER!B:O,8,0)</f>
        <v>TQT - Chief Executive Office</v>
      </c>
      <c r="L640" s="834" t="str">
        <f>VLOOKUP(B640,[1]TQT_MASTER!B:O,9,0)</f>
        <v>CEO</v>
      </c>
      <c r="M640" s="834" t="str">
        <f>VLOOKUP(B640,[1]TQT_MASTER!B:O,10,0)</f>
        <v>TRANSCO - CEO</v>
      </c>
      <c r="N640" s="835">
        <f>VLOOKUP(B640,[1]TQT_MASTER!B:O,11,0)</f>
        <v>24289</v>
      </c>
      <c r="O640" s="833">
        <f>VLOOKUP(B640,[1]TQT_MASTER!B:O,14,0)</f>
        <v>46387</v>
      </c>
      <c r="P640" s="842" t="s">
        <v>620</v>
      </c>
      <c r="Q640" s="834" t="s">
        <v>846</v>
      </c>
      <c r="R640" s="842"/>
      <c r="S640" s="842"/>
      <c r="T640" s="839" t="s">
        <v>336</v>
      </c>
      <c r="U640" s="842" t="s">
        <v>337</v>
      </c>
      <c r="V640" s="836">
        <v>44566</v>
      </c>
      <c r="W640" s="836">
        <v>45170</v>
      </c>
      <c r="X640" s="836">
        <v>46265</v>
      </c>
      <c r="Y640" s="882">
        <v>3.0027397260273974</v>
      </c>
      <c r="Z640" s="904">
        <f t="shared" ca="1" si="32"/>
        <v>60</v>
      </c>
      <c r="AA640" s="839" t="s">
        <v>600</v>
      </c>
      <c r="AB640" s="883">
        <v>69688.5</v>
      </c>
      <c r="AC640" s="841">
        <v>46600</v>
      </c>
      <c r="AD640" s="842" t="s">
        <v>777</v>
      </c>
      <c r="AE640" s="843" t="str">
        <f ca="1">IF(OR(Z640="",NOT(ISNUMBER(Z640))),"",LOOKUP(Z640,{0,16,21,26,31,36,41,46,51,56,60,66},{"[0-15]","[16-20]","[21-25]","[26-30]","[31-35]","[36-40]","[41-45]","[46-50]","[51-55]","[56-59]","[60-65]","[66-99]"}))</f>
        <v>[60-65]</v>
      </c>
      <c r="AF640" s="839" t="str">
        <f t="shared" si="28"/>
        <v>3+ years</v>
      </c>
      <c r="AG640" s="839" t="str">
        <f t="shared" ca="1" si="29"/>
        <v>Over 90 Days</v>
      </c>
    </row>
    <row r="641" spans="1:33" ht="16.5" thickTop="1" thickBot="1" x14ac:dyDescent="0.3">
      <c r="A641" s="839">
        <v>10</v>
      </c>
      <c r="B641" s="830" t="s">
        <v>523</v>
      </c>
      <c r="C641" s="839" t="s">
        <v>338</v>
      </c>
      <c r="D641" s="880"/>
      <c r="E641" s="887">
        <f>VLOOKUP(B641,[1]TQT_MASTER!B:O,13,0)</f>
        <v>44571</v>
      </c>
      <c r="F641" s="834" t="str">
        <f>VLOOKUP(B641,[1]TQT_MASTER!B:O,4,0)</f>
        <v>Clerk, Stores</v>
      </c>
      <c r="G641" s="834" t="str">
        <f>VLOOKUP(B641,[1]TQT_MASTER!B:O,3,0)</f>
        <v>Clerk</v>
      </c>
      <c r="H641" s="834">
        <f>VLOOKUP(B641,[1]TQT_MASTER!B:O,6,0)</f>
        <v>12667</v>
      </c>
      <c r="I641" s="834" t="str">
        <f>VLOOKUP(B641,[1]TQT_MASTER!B:O,5,0)</f>
        <v>Eid Abdulla Sidiqi Alhammadi</v>
      </c>
      <c r="J641" s="834" t="str">
        <f>VLOOKUP(B641,[1]TQT_MASTER!B:O,7,0)</f>
        <v>TQT - Financial Operations &amp; Internal Controls</v>
      </c>
      <c r="K641" s="834" t="str">
        <f>VLOOKUP(B641,[1]TQT_MASTER!B:O,8,0)</f>
        <v>TQT - Chief Financial Office</v>
      </c>
      <c r="L641" s="834" t="str">
        <f>VLOOKUP(B641,[1]TQT_MASTER!B:O,9,0)</f>
        <v>Finance - FIN</v>
      </c>
      <c r="M641" s="834" t="str">
        <f>VLOOKUP(B641,[1]TQT_MASTER!B:O,10,0)</f>
        <v>TRANSCO - Financial Operations - FIN</v>
      </c>
      <c r="N641" s="835">
        <f>VLOOKUP(B641,[1]TQT_MASTER!B:O,11,0)</f>
        <v>26910</v>
      </c>
      <c r="O641" s="833">
        <f>VLOOKUP(B641,[1]TQT_MASTER!B:O,14,0)</f>
        <v>46387</v>
      </c>
      <c r="P641" s="842" t="s">
        <v>620</v>
      </c>
      <c r="Q641" s="834" t="s">
        <v>846</v>
      </c>
      <c r="R641" s="842"/>
      <c r="S641" s="842"/>
      <c r="T641" s="839" t="s">
        <v>304</v>
      </c>
      <c r="U641" s="842" t="s">
        <v>305</v>
      </c>
      <c r="V641" s="836">
        <v>44571</v>
      </c>
      <c r="W641" s="836">
        <v>45170</v>
      </c>
      <c r="X641" s="836">
        <v>46265</v>
      </c>
      <c r="Y641" s="882">
        <v>3.0027397260273974</v>
      </c>
      <c r="Z641" s="902">
        <f t="shared" ca="1" si="32"/>
        <v>53</v>
      </c>
      <c r="AA641" s="839" t="s">
        <v>600</v>
      </c>
      <c r="AB641" s="883">
        <v>6688.5</v>
      </c>
      <c r="AC641" s="841">
        <v>46600</v>
      </c>
      <c r="AD641" s="842" t="s">
        <v>777</v>
      </c>
      <c r="AE641" s="843" t="str">
        <f ca="1">IF(OR(Z641="",NOT(ISNUMBER(Z641))),"",LOOKUP(Z641,{0,16,21,26,31,36,41,46,51,56,60,66},{"[0-15]","[16-20]","[21-25]","[26-30]","[31-35]","[36-40]","[41-45]","[46-50]","[51-55]","[56-59]","[60-65]","[66-99]"}))</f>
        <v>[51-55]</v>
      </c>
      <c r="AF641" s="839" t="str">
        <f t="shared" si="28"/>
        <v>3+ years</v>
      </c>
      <c r="AG641" s="839" t="str">
        <f t="shared" ca="1" si="29"/>
        <v>Over 90 Days</v>
      </c>
    </row>
    <row r="642" spans="1:33" ht="16.5" thickTop="1" thickBot="1" x14ac:dyDescent="0.3">
      <c r="A642" s="839">
        <v>11</v>
      </c>
      <c r="B642" s="830" t="s">
        <v>522</v>
      </c>
      <c r="C642" s="839" t="s">
        <v>341</v>
      </c>
      <c r="D642" s="880"/>
      <c r="E642" s="887">
        <f>VLOOKUP(B642,[1]TQT_MASTER!B:O,13,0)</f>
        <v>44571</v>
      </c>
      <c r="F642" s="834" t="str">
        <f>VLOOKUP(B642,[1]TQT_MASTER!B:O,4,0)</f>
        <v>Associate, Accounts Payable Accounting</v>
      </c>
      <c r="G642" s="834" t="str">
        <f>VLOOKUP(B642,[1]TQT_MASTER!B:O,3,0)</f>
        <v>Associate</v>
      </c>
      <c r="H642" s="834">
        <f>VLOOKUP(B642,[1]TQT_MASTER!B:O,6,0)</f>
        <v>12667</v>
      </c>
      <c r="I642" s="834" t="str">
        <f>VLOOKUP(B642,[1]TQT_MASTER!B:O,5,0)</f>
        <v>Eid Abdulla Sidiqi Alhammadi</v>
      </c>
      <c r="J642" s="834" t="str">
        <f>VLOOKUP(B642,[1]TQT_MASTER!B:O,7,0)</f>
        <v>TQT - Financial Operations &amp; Internal Controls</v>
      </c>
      <c r="K642" s="834" t="str">
        <f>VLOOKUP(B642,[1]TQT_MASTER!B:O,8,0)</f>
        <v>TQT - Chief Financial Office</v>
      </c>
      <c r="L642" s="834" t="str">
        <f>VLOOKUP(B642,[1]TQT_MASTER!B:O,9,0)</f>
        <v>Finance - FIN</v>
      </c>
      <c r="M642" s="834" t="str">
        <f>VLOOKUP(B642,[1]TQT_MASTER!B:O,10,0)</f>
        <v>TRANSCO - Financial Operations - FIN</v>
      </c>
      <c r="N642" s="835">
        <f>VLOOKUP(B642,[1]TQT_MASTER!B:O,11,0)</f>
        <v>22996</v>
      </c>
      <c r="O642" s="833">
        <f>VLOOKUP(B642,[1]TQT_MASTER!B:O,14,0)</f>
        <v>46387</v>
      </c>
      <c r="P642" s="842" t="s">
        <v>611</v>
      </c>
      <c r="Q642" s="834" t="s">
        <v>846</v>
      </c>
      <c r="R642" s="842" t="s">
        <v>612</v>
      </c>
      <c r="S642" s="842" t="s">
        <v>616</v>
      </c>
      <c r="T642" s="839" t="s">
        <v>304</v>
      </c>
      <c r="U642" s="842" t="s">
        <v>316</v>
      </c>
      <c r="V642" s="836">
        <v>44571</v>
      </c>
      <c r="W642" s="836">
        <v>45170</v>
      </c>
      <c r="X642" s="836">
        <v>46265</v>
      </c>
      <c r="Y642" s="882">
        <v>3.0027397260273974</v>
      </c>
      <c r="Z642" s="902">
        <f t="shared" ca="1" si="32"/>
        <v>63</v>
      </c>
      <c r="AA642" s="839" t="s">
        <v>600</v>
      </c>
      <c r="AB642" s="883">
        <v>38811.15</v>
      </c>
      <c r="AC642" s="841">
        <v>46600</v>
      </c>
      <c r="AD642" s="842" t="s">
        <v>777</v>
      </c>
      <c r="AE642" s="843" t="str">
        <f ca="1">IF(OR(Z642="",NOT(ISNUMBER(Z642))),"",LOOKUP(Z642,{0,16,21,26,31,36,41,46,51,56,60,66},{"[0-15]","[16-20]","[21-25]","[26-30]","[31-35]","[36-40]","[41-45]","[46-50]","[51-55]","[56-59]","[60-65]","[66-99]"}))</f>
        <v>[60-65]</v>
      </c>
      <c r="AF642" s="839" t="str">
        <f t="shared" si="28"/>
        <v>3+ years</v>
      </c>
      <c r="AG642" s="839" t="str">
        <f t="shared" ca="1" si="29"/>
        <v>Over 90 Days</v>
      </c>
    </row>
    <row r="643" spans="1:33" ht="16.5" thickTop="1" thickBot="1" x14ac:dyDescent="0.3">
      <c r="A643" s="839">
        <v>12</v>
      </c>
      <c r="B643" s="830" t="s">
        <v>528</v>
      </c>
      <c r="C643" s="839" t="s">
        <v>344</v>
      </c>
      <c r="D643" s="880"/>
      <c r="E643" s="887">
        <f>VLOOKUP(B643,[1]TQT_MASTER!B:O,13,0)</f>
        <v>44606</v>
      </c>
      <c r="F643" s="834" t="str">
        <f>VLOOKUP(B643,[1]TQT_MASTER!B:O,4,0)</f>
        <v>Lead, Automation &amp; Digitalization</v>
      </c>
      <c r="G643" s="834" t="str">
        <f>VLOOKUP(B643,[1]TQT_MASTER!B:O,3,0)</f>
        <v>Lead</v>
      </c>
      <c r="H643" s="834">
        <f>VLOOKUP(B643,[1]TQT_MASTER!B:O,6,0)</f>
        <v>11996</v>
      </c>
      <c r="I643" s="834" t="str">
        <f>VLOOKUP(B643,[1]TQT_MASTER!B:O,5,0)</f>
        <v>Ramakrishna Subramanian</v>
      </c>
      <c r="J643" s="834" t="str">
        <f>VLOOKUP(B643,[1]TQT_MASTER!B:O,7,0)</f>
        <v>TQT - Chief Executive Office</v>
      </c>
      <c r="K643" s="834" t="str">
        <f>VLOOKUP(B643,[1]TQT_MASTER!B:O,8,0)</f>
        <v>TQT - Chief Executive Office</v>
      </c>
      <c r="L643" s="834" t="str">
        <f>VLOOKUP(B643,[1]TQT_MASTER!B:O,9,0)</f>
        <v>CEO</v>
      </c>
      <c r="M643" s="834" t="str">
        <f>VLOOKUP(B643,[1]TQT_MASTER!B:O,10,0)</f>
        <v>TRANSCO - Operations - COO</v>
      </c>
      <c r="N643" s="835">
        <f>VLOOKUP(B643,[1]TQT_MASTER!B:O,11,0)</f>
        <v>21847</v>
      </c>
      <c r="O643" s="833">
        <f>VLOOKUP(B643,[1]TQT_MASTER!B:O,14,0)</f>
        <v>46387</v>
      </c>
      <c r="P643" s="842" t="s">
        <v>611</v>
      </c>
      <c r="Q643" s="834" t="s">
        <v>846</v>
      </c>
      <c r="R643" s="842" t="s">
        <v>612</v>
      </c>
      <c r="S643" s="842"/>
      <c r="T643" s="839" t="s">
        <v>304</v>
      </c>
      <c r="U643" s="842" t="s">
        <v>333</v>
      </c>
      <c r="V643" s="836">
        <v>44608</v>
      </c>
      <c r="W643" s="836">
        <v>45170</v>
      </c>
      <c r="X643" s="836">
        <v>46265</v>
      </c>
      <c r="Y643" s="882">
        <v>3.0027397260273974</v>
      </c>
      <c r="Z643" s="902">
        <f t="shared" ca="1" si="32"/>
        <v>66</v>
      </c>
      <c r="AA643" s="839" t="s">
        <v>600</v>
      </c>
      <c r="AB643" s="883">
        <v>45013.5</v>
      </c>
      <c r="AC643" s="841">
        <v>46600</v>
      </c>
      <c r="AD643" s="842" t="s">
        <v>777</v>
      </c>
      <c r="AE643" s="843" t="str">
        <f ca="1">IF(OR(Z643="",NOT(ISNUMBER(Z643))),"",LOOKUP(Z643,{0,16,21,26,31,36,41,46,51,56,60,66},{"[0-15]","[16-20]","[21-25]","[26-30]","[31-35]","[36-40]","[41-45]","[46-50]","[51-55]","[56-59]","[60-65]","[66-99]"}))</f>
        <v>[66-99]</v>
      </c>
      <c r="AF643" s="839" t="str">
        <f t="shared" ref="AF643:AF706" si="33">IF(OR(V643="",X643=""),"",IF(YEARFRAC(V643,X643,1)&lt;1,"0-1 years",IF(YEARFRAC(V643,X643,1)&lt;2,"1-2 years",IF(YEARFRAC(V643,X643,1)&lt;3,"2-3 years","3+ years"))))</f>
        <v>3+ years</v>
      </c>
      <c r="AG643" s="839" t="str">
        <f t="shared" ref="AG643:AG706" ca="1" si="34">IF(O643="","",IF(O643&lt;TODAY(),"Expired",IF(O643&lt;=TODAY()+30,"Within 30 Days",IF(O643&lt;=TODAY()+60,"Within 60 Days",IF(O643&lt;=TODAY()+90,"Within 90 Days","Over 90 Days")))))</f>
        <v>Over 90 Days</v>
      </c>
    </row>
    <row r="644" spans="1:33" ht="16.5" thickTop="1" thickBot="1" x14ac:dyDescent="0.3">
      <c r="A644" s="839">
        <v>13</v>
      </c>
      <c r="B644" s="830" t="s">
        <v>539</v>
      </c>
      <c r="C644" s="839" t="s">
        <v>347</v>
      </c>
      <c r="D644" s="880"/>
      <c r="E644" s="887">
        <f>VLOOKUP(B644,[1]TQT_MASTER!B:O,13,0)</f>
        <v>44816</v>
      </c>
      <c r="F644" s="834" t="str">
        <f>VLOOKUP(B644,[1]TQT_MASTER!B:O,4,0)</f>
        <v>Engineer, CMMS Data Quality Governance</v>
      </c>
      <c r="G644" s="834" t="str">
        <f>VLOOKUP(B644,[1]TQT_MASTER!B:O,3,0)</f>
        <v>Engineer</v>
      </c>
      <c r="H644" s="834">
        <f>VLOOKUP(B644,[1]TQT_MASTER!B:O,6,0)</f>
        <v>12713</v>
      </c>
      <c r="I644" s="834" t="str">
        <f>VLOOKUP(B644,[1]TQT_MASTER!B:O,5,0)</f>
        <v>Ahmed Mohamed Abdulla ALWahedi</v>
      </c>
      <c r="J644" s="834" t="str">
        <f>VLOOKUP(B644,[1]TQT_MASTER!B:O,7,0)</f>
        <v>TQT - Asset Management</v>
      </c>
      <c r="K644" s="834" t="str">
        <f>VLOOKUP(B644,[1]TQT_MASTER!B:O,8,0)</f>
        <v>TQT - Chief Operating Office</v>
      </c>
      <c r="L644" s="834" t="str">
        <f>VLOOKUP(B644,[1]TQT_MASTER!B:O,9,0)</f>
        <v>Asset Management - COO</v>
      </c>
      <c r="M644" s="834" t="str">
        <f>VLOOKUP(B644,[1]TQT_MASTER!B:O,10,0)</f>
        <v>TRANSCO - Asset Information - COO</v>
      </c>
      <c r="N644" s="835">
        <f>VLOOKUP(B644,[1]TQT_MASTER!B:O,11,0)</f>
        <v>26032</v>
      </c>
      <c r="O644" s="833">
        <f>VLOOKUP(B644,[1]TQT_MASTER!B:O,14,0)</f>
        <v>46578</v>
      </c>
      <c r="P644" s="842" t="s">
        <v>620</v>
      </c>
      <c r="Q644" s="834" t="s">
        <v>846</v>
      </c>
      <c r="R644" s="842"/>
      <c r="S644" s="842"/>
      <c r="T644" s="839" t="s">
        <v>304</v>
      </c>
      <c r="U644" s="842" t="s">
        <v>333</v>
      </c>
      <c r="V644" s="836">
        <v>44816</v>
      </c>
      <c r="W644" s="836">
        <v>45170</v>
      </c>
      <c r="X644" s="836">
        <v>46265</v>
      </c>
      <c r="Y644" s="882">
        <v>3.0027397260273974</v>
      </c>
      <c r="Z644" s="902">
        <f t="shared" ca="1" si="32"/>
        <v>55</v>
      </c>
      <c r="AA644" s="839" t="s">
        <v>600</v>
      </c>
      <c r="AB644" s="883">
        <v>26638.5</v>
      </c>
      <c r="AC644" s="841">
        <v>46600</v>
      </c>
      <c r="AD644" s="842" t="s">
        <v>777</v>
      </c>
      <c r="AE644" s="843" t="str">
        <f ca="1">IF(OR(Z644="",NOT(ISNUMBER(Z644))),"",LOOKUP(Z644,{0,16,21,26,31,36,41,46,51,56,60,66},{"[0-15]","[16-20]","[21-25]","[26-30]","[31-35]","[36-40]","[41-45]","[46-50]","[51-55]","[56-59]","[60-65]","[66-99]"}))</f>
        <v>[51-55]</v>
      </c>
      <c r="AF644" s="839" t="str">
        <f t="shared" si="33"/>
        <v>3+ years</v>
      </c>
      <c r="AG644" s="839" t="str">
        <f t="shared" ca="1" si="34"/>
        <v>Over 90 Days</v>
      </c>
    </row>
    <row r="645" spans="1:33" ht="16.5" thickTop="1" thickBot="1" x14ac:dyDescent="0.3">
      <c r="A645" s="839">
        <v>14</v>
      </c>
      <c r="B645" s="830" t="s">
        <v>541</v>
      </c>
      <c r="C645" s="839" t="s">
        <v>350</v>
      </c>
      <c r="D645" s="880"/>
      <c r="E645" s="887">
        <f>VLOOKUP(B645,[1]TQT_MASTER!B:O,13,0)</f>
        <v>44809</v>
      </c>
      <c r="F645" s="834" t="str">
        <f>VLOOKUP(B645,[1]TQT_MASTER!B:O,4,0)</f>
        <v>Associate, Graphic Design</v>
      </c>
      <c r="G645" s="834" t="str">
        <f>VLOOKUP(B645,[1]TQT_MASTER!B:O,3,0)</f>
        <v>Associate</v>
      </c>
      <c r="H645" s="834" t="e">
        <f>VLOOKUP(B645,[1]TQT_MASTER!B:O,6,0)</f>
        <v>#REF!</v>
      </c>
      <c r="I645" s="834" t="str">
        <f>VLOOKUP(B645,[1]TQT_MASTER!B:O,5,0)</f>
        <v>Hessa Alemadi</v>
      </c>
      <c r="J645" s="834" t="str">
        <f>VLOOKUP(B645,[1]TQT_MASTER!B:O,7,0)</f>
        <v>TQT - External Communications</v>
      </c>
      <c r="K645" s="834" t="str">
        <f>VLOOKUP(B645,[1]TQT_MASTER!B:O,8,0)</f>
        <v>TQT - Chief Corporate Services Office</v>
      </c>
      <c r="L645" s="834" t="str">
        <f>VLOOKUP(B645,[1]TQT_MASTER!B:O,9,0)</f>
        <v>Human Resources - HRD</v>
      </c>
      <c r="M645" s="834" t="str">
        <f>VLOOKUP(B645,[1]TQT_MASTER!B:O,10,0)</f>
        <v>TRANSCO - External Communications - HRD</v>
      </c>
      <c r="N645" s="835">
        <f>VLOOKUP(B645,[1]TQT_MASTER!B:O,11,0)</f>
        <v>32200</v>
      </c>
      <c r="O645" s="833">
        <f>VLOOKUP(B645,[1]TQT_MASTER!B:O,14,0)</f>
        <v>46269</v>
      </c>
      <c r="P645" s="842" t="s">
        <v>611</v>
      </c>
      <c r="Q645" s="834" t="s">
        <v>846</v>
      </c>
      <c r="R645" s="842" t="s">
        <v>612</v>
      </c>
      <c r="S645" s="842"/>
      <c r="T645" s="839" t="s">
        <v>304</v>
      </c>
      <c r="U645" s="842" t="s">
        <v>333</v>
      </c>
      <c r="V645" s="836">
        <v>44809</v>
      </c>
      <c r="W645" s="836">
        <v>45170</v>
      </c>
      <c r="X645" s="836">
        <v>46265</v>
      </c>
      <c r="Y645" s="882">
        <v>3.0027397260273974</v>
      </c>
      <c r="Z645" s="902">
        <f t="shared" ca="1" si="32"/>
        <v>38</v>
      </c>
      <c r="AA645" s="839" t="s">
        <v>600</v>
      </c>
      <c r="AB645" s="883">
        <v>26638.5</v>
      </c>
      <c r="AC645" s="841">
        <v>46600</v>
      </c>
      <c r="AD645" s="842" t="s">
        <v>777</v>
      </c>
      <c r="AE645" s="843" t="str">
        <f ca="1">IF(OR(Z645="",NOT(ISNUMBER(Z645))),"",LOOKUP(Z645,{0,16,21,26,31,36,41,46,51,56,60,66},{"[0-15]","[16-20]","[21-25]","[26-30]","[31-35]","[36-40]","[41-45]","[46-50]","[51-55]","[56-59]","[60-65]","[66-99]"}))</f>
        <v>[36-40]</v>
      </c>
      <c r="AF645" s="839" t="str">
        <f t="shared" si="33"/>
        <v>3+ years</v>
      </c>
      <c r="AG645" s="839" t="str">
        <f t="shared" ca="1" si="34"/>
        <v>Expired</v>
      </c>
    </row>
    <row r="646" spans="1:33" ht="16.5" thickTop="1" thickBot="1" x14ac:dyDescent="0.3">
      <c r="A646" s="839">
        <v>15</v>
      </c>
      <c r="B646" s="830" t="s">
        <v>533</v>
      </c>
      <c r="C646" s="839" t="s">
        <v>353</v>
      </c>
      <c r="D646" s="880"/>
      <c r="E646" s="887">
        <f>VLOOKUP(B646,[1]TQT_MASTER!B:O,13,0)</f>
        <v>44830</v>
      </c>
      <c r="F646" s="834" t="str">
        <f>VLOOKUP(B646,[1]TQT_MASTER!B:O,4,0)</f>
        <v>Associate, General Ledger Accounting</v>
      </c>
      <c r="G646" s="834" t="str">
        <f>VLOOKUP(B646,[1]TQT_MASTER!B:O,3,0)</f>
        <v>Associate</v>
      </c>
      <c r="H646" s="834">
        <f>VLOOKUP(B646,[1]TQT_MASTER!B:O,6,0)</f>
        <v>12959</v>
      </c>
      <c r="I646" s="834" t="str">
        <f>VLOOKUP(B646,[1]TQT_MASTER!B:O,5,0)</f>
        <v>Jasmine Kooner</v>
      </c>
      <c r="J646" s="834" t="str">
        <f>VLOOKUP(B646,[1]TQT_MASTER!B:O,7,0)</f>
        <v>TQT - Financial Control</v>
      </c>
      <c r="K646" s="834" t="str">
        <f>VLOOKUP(B646,[1]TQT_MASTER!B:O,8,0)</f>
        <v>TQT - Chief Financial Office</v>
      </c>
      <c r="L646" s="834" t="str">
        <f>VLOOKUP(B646,[1]TQT_MASTER!B:O,9,0)</f>
        <v>Finance - FIN</v>
      </c>
      <c r="M646" s="834" t="str">
        <f>VLOOKUP(B646,[1]TQT_MASTER!B:O,10,0)</f>
        <v>TRANSCO - Financial Controlling - FIN</v>
      </c>
      <c r="N646" s="835">
        <f>VLOOKUP(B646,[1]TQT_MASTER!B:O,11,0)</f>
        <v>31575</v>
      </c>
      <c r="O646" s="833">
        <f>VLOOKUP(B646,[1]TQT_MASTER!B:O,14,0)</f>
        <v>46471</v>
      </c>
      <c r="P646" s="842" t="s">
        <v>620</v>
      </c>
      <c r="Q646" s="834" t="s">
        <v>846</v>
      </c>
      <c r="R646" s="842"/>
      <c r="S646" s="842"/>
      <c r="T646" s="839" t="s">
        <v>304</v>
      </c>
      <c r="U646" s="842" t="s">
        <v>356</v>
      </c>
      <c r="V646" s="836">
        <v>44831</v>
      </c>
      <c r="W646" s="836">
        <v>45170</v>
      </c>
      <c r="X646" s="836">
        <v>46265</v>
      </c>
      <c r="Y646" s="882">
        <v>3.0027397260273974</v>
      </c>
      <c r="Z646" s="902">
        <f t="shared" ca="1" si="32"/>
        <v>40</v>
      </c>
      <c r="AA646" s="839" t="s">
        <v>600</v>
      </c>
      <c r="AB646" s="883">
        <v>26638.5</v>
      </c>
      <c r="AC646" s="841">
        <v>46600</v>
      </c>
      <c r="AD646" s="842" t="s">
        <v>777</v>
      </c>
      <c r="AE646" s="843" t="str">
        <f ca="1">IF(OR(Z646="",NOT(ISNUMBER(Z646))),"",LOOKUP(Z646,{0,16,21,26,31,36,41,46,51,56,60,66},{"[0-15]","[16-20]","[21-25]","[26-30]","[31-35]","[36-40]","[41-45]","[46-50]","[51-55]","[56-59]","[60-65]","[66-99]"}))</f>
        <v>[36-40]</v>
      </c>
      <c r="AF646" s="839" t="str">
        <f t="shared" si="33"/>
        <v>3+ years</v>
      </c>
      <c r="AG646" s="839" t="str">
        <f t="shared" ca="1" si="34"/>
        <v>Over 90 Days</v>
      </c>
    </row>
    <row r="647" spans="1:33" ht="16.5" thickTop="1" thickBot="1" x14ac:dyDescent="0.3">
      <c r="A647" s="839">
        <v>16</v>
      </c>
      <c r="B647" s="830" t="s">
        <v>532</v>
      </c>
      <c r="C647" s="839" t="s">
        <v>357</v>
      </c>
      <c r="D647" s="880"/>
      <c r="E647" s="887">
        <f>VLOOKUP(B647,[1]TQT_MASTER!B:O,13,0)</f>
        <v>44970</v>
      </c>
      <c r="F647" s="834" t="str">
        <f>VLOOKUP(B647,[1]TQT_MASTER!B:O,4,0)</f>
        <v>Associate, Talent Acquisition</v>
      </c>
      <c r="G647" s="834" t="str">
        <f>VLOOKUP(B647,[1]TQT_MASTER!B:O,3,0)</f>
        <v>Associate</v>
      </c>
      <c r="H647" s="834">
        <f>VLOOKUP(B647,[1]TQT_MASTER!B:O,6,0)</f>
        <v>15131</v>
      </c>
      <c r="I647" s="834" t="str">
        <f>VLOOKUP(B647,[1]TQT_MASTER!B:O,5,0)</f>
        <v>Abdulrahman Mohammed R AlMane</v>
      </c>
      <c r="J647" s="834" t="str">
        <f>VLOOKUP(B647,[1]TQT_MASTER!B:O,7,0)</f>
        <v>TQT - HR Operations</v>
      </c>
      <c r="K647" s="834" t="str">
        <f>VLOOKUP(B647,[1]TQT_MASTER!B:O,8,0)</f>
        <v>TQT - Chief Corporate Services Office</v>
      </c>
      <c r="L647" s="834" t="str">
        <f>VLOOKUP(B647,[1]TQT_MASTER!B:O,9,0)</f>
        <v>Human Resources - HRD</v>
      </c>
      <c r="M647" s="834" t="str">
        <f>VLOOKUP(B647,[1]TQT_MASTER!B:O,10,0)</f>
        <v>TRANSCO - Talent Acquisition - HRD</v>
      </c>
      <c r="N647" s="835">
        <f>VLOOKUP(B647,[1]TQT_MASTER!B:O,11,0)</f>
        <v>31644</v>
      </c>
      <c r="O647" s="833">
        <f>VLOOKUP(B647,[1]TQT_MASTER!B:O,14,0)</f>
        <v>46429</v>
      </c>
      <c r="P647" s="842" t="s">
        <v>620</v>
      </c>
      <c r="Q647" s="834" t="s">
        <v>846</v>
      </c>
      <c r="R647" s="842"/>
      <c r="S647" s="842"/>
      <c r="T647" s="839" t="s">
        <v>304</v>
      </c>
      <c r="U647" s="842" t="s">
        <v>333</v>
      </c>
      <c r="V647" s="836">
        <v>44970</v>
      </c>
      <c r="W647" s="836">
        <v>45170</v>
      </c>
      <c r="X647" s="836">
        <v>46265</v>
      </c>
      <c r="Y647" s="882">
        <v>3.0027397260273974</v>
      </c>
      <c r="Z647" s="902">
        <f t="shared" ca="1" si="32"/>
        <v>40</v>
      </c>
      <c r="AA647" s="839" t="s">
        <v>600</v>
      </c>
      <c r="AB647" s="883">
        <v>21388.5</v>
      </c>
      <c r="AC647" s="841">
        <v>46600</v>
      </c>
      <c r="AD647" s="842" t="s">
        <v>777</v>
      </c>
      <c r="AE647" s="843" t="str">
        <f ca="1">IF(OR(Z647="",NOT(ISNUMBER(Z647))),"",LOOKUP(Z647,{0,16,21,26,31,36,41,46,51,56,60,66},{"[0-15]","[16-20]","[21-25]","[26-30]","[31-35]","[36-40]","[41-45]","[46-50]","[51-55]","[56-59]","[60-65]","[66-99]"}))</f>
        <v>[36-40]</v>
      </c>
      <c r="AF647" s="839" t="str">
        <f t="shared" si="33"/>
        <v>3+ years</v>
      </c>
      <c r="AG647" s="839" t="str">
        <f t="shared" ca="1" si="34"/>
        <v>Over 90 Days</v>
      </c>
    </row>
    <row r="648" spans="1:33" ht="16.5" thickTop="1" thickBot="1" x14ac:dyDescent="0.3">
      <c r="A648" s="839">
        <v>17</v>
      </c>
      <c r="B648" s="830" t="s">
        <v>540</v>
      </c>
      <c r="C648" s="839" t="s">
        <v>360</v>
      </c>
      <c r="D648" s="880"/>
      <c r="E648" s="887">
        <f>VLOOKUP(B648,[1]TQT_MASTER!B:O,13,0)</f>
        <v>45152</v>
      </c>
      <c r="F648" s="834" t="str">
        <f>VLOOKUP(B648,[1]TQT_MASTER!B:O,4,0)</f>
        <v>Executive Assistant, Corporate Services Office</v>
      </c>
      <c r="G648" s="834" t="str">
        <f>VLOOKUP(B648,[1]TQT_MASTER!B:O,3,0)</f>
        <v>Assistant</v>
      </c>
      <c r="H648" s="834">
        <f>VLOOKUP(B648,[1]TQT_MASTER!B:O,6,0)</f>
        <v>12780</v>
      </c>
      <c r="I648" s="834" t="str">
        <f>VLOOKUP(B648,[1]TQT_MASTER!B:O,5,0)</f>
        <v>Bader Ahmed Mohamed Saqer Al Hammadi</v>
      </c>
      <c r="J648" s="834" t="str">
        <f>VLOOKUP(B648,[1]TQT_MASTER!B:O,7,0)</f>
        <v>TQT - Chief Corporate Services Office</v>
      </c>
      <c r="K648" s="834" t="str">
        <f>VLOOKUP(B648,[1]TQT_MASTER!B:O,8,0)</f>
        <v>TQT - Chief Corporate Services Office</v>
      </c>
      <c r="L648" s="834" t="str">
        <f>VLOOKUP(B648,[1]TQT_MASTER!B:O,9,0)</f>
        <v>Human Resources - HRD</v>
      </c>
      <c r="M648" s="834" t="str">
        <f>VLOOKUP(B648,[1]TQT_MASTER!B:O,10,0)</f>
        <v>TRANSCO - Human Resources - HRD</v>
      </c>
      <c r="N648" s="835">
        <f>VLOOKUP(B648,[1]TQT_MASTER!B:O,11,0)</f>
        <v>29611</v>
      </c>
      <c r="O648" s="833">
        <f>VLOOKUP(B648,[1]TQT_MASTER!B:O,14,0)</f>
        <v>46248</v>
      </c>
      <c r="P648" s="842" t="s">
        <v>620</v>
      </c>
      <c r="Q648" s="834" t="s">
        <v>846</v>
      </c>
      <c r="R648" s="842"/>
      <c r="S648" s="842"/>
      <c r="T648" s="839" t="s">
        <v>304</v>
      </c>
      <c r="U648" s="842" t="s">
        <v>305</v>
      </c>
      <c r="V648" s="836">
        <v>45152</v>
      </c>
      <c r="W648" s="836">
        <v>45170</v>
      </c>
      <c r="X648" s="836">
        <v>46265</v>
      </c>
      <c r="Y648" s="882">
        <v>3.0027397260273974</v>
      </c>
      <c r="Z648" s="904">
        <f t="shared" ca="1" si="32"/>
        <v>45</v>
      </c>
      <c r="AA648" s="839" t="s">
        <v>600</v>
      </c>
      <c r="AB648" s="883">
        <v>29138.5</v>
      </c>
      <c r="AC648" s="841">
        <v>46600</v>
      </c>
      <c r="AD648" s="842" t="s">
        <v>777</v>
      </c>
      <c r="AE648" s="843" t="str">
        <f ca="1">IF(OR(Z648="",NOT(ISNUMBER(Z648))),"",LOOKUP(Z648,{0,16,21,26,31,36,41,46,51,56,60,66},{"[0-15]","[16-20]","[21-25]","[26-30]","[31-35]","[36-40]","[41-45]","[46-50]","[51-55]","[56-59]","[60-65]","[66-99]"}))</f>
        <v>[41-45]</v>
      </c>
      <c r="AF648" s="839" t="str">
        <f t="shared" si="33"/>
        <v>3+ years</v>
      </c>
      <c r="AG648" s="839" t="str">
        <f t="shared" ca="1" si="34"/>
        <v>Expired</v>
      </c>
    </row>
    <row r="649" spans="1:33" ht="16.5" thickTop="1" thickBot="1" x14ac:dyDescent="0.3">
      <c r="A649" s="839">
        <v>18</v>
      </c>
      <c r="B649" s="830" t="s">
        <v>543</v>
      </c>
      <c r="C649" s="839" t="s">
        <v>363</v>
      </c>
      <c r="D649" s="880"/>
      <c r="E649" s="887">
        <f>VLOOKUP(B649,[1]TQT_MASTER!B:O,13,0)</f>
        <v>45236</v>
      </c>
      <c r="F649" s="834" t="str">
        <f>VLOOKUP(B649,[1]TQT_MASTER!B:O,4,0)</f>
        <v>Associate, Talent Acquisition</v>
      </c>
      <c r="G649" s="834" t="str">
        <f>VLOOKUP(B649,[1]TQT_MASTER!B:O,3,0)</f>
        <v>Associate</v>
      </c>
      <c r="H649" s="834">
        <f>VLOOKUP(B649,[1]TQT_MASTER!B:O,6,0)</f>
        <v>15131</v>
      </c>
      <c r="I649" s="834" t="str">
        <f>VLOOKUP(B649,[1]TQT_MASTER!B:O,5,0)</f>
        <v>Abdulrahman Mohammed R AlMane</v>
      </c>
      <c r="J649" s="834" t="str">
        <f>VLOOKUP(B649,[1]TQT_MASTER!B:O,7,0)</f>
        <v>TQT - HR Operations</v>
      </c>
      <c r="K649" s="834" t="str">
        <f>VLOOKUP(B649,[1]TQT_MASTER!B:O,8,0)</f>
        <v>TQT - Chief Corporate Services Office</v>
      </c>
      <c r="L649" s="834" t="str">
        <f>VLOOKUP(B649,[1]TQT_MASTER!B:O,9,0)</f>
        <v>Human Resources - HRD</v>
      </c>
      <c r="M649" s="834" t="str">
        <f>VLOOKUP(B649,[1]TQT_MASTER!B:O,10,0)</f>
        <v>TRANSCO - Talent Acquisition - HRD</v>
      </c>
      <c r="N649" s="835">
        <f>VLOOKUP(B649,[1]TQT_MASTER!B:O,11,0)</f>
        <v>32450</v>
      </c>
      <c r="O649" s="833">
        <f>VLOOKUP(B649,[1]TQT_MASTER!B:O,14,0)</f>
        <v>46331</v>
      </c>
      <c r="P649" s="842" t="s">
        <v>611</v>
      </c>
      <c r="Q649" s="834" t="s">
        <v>846</v>
      </c>
      <c r="R649" s="842" t="s">
        <v>612</v>
      </c>
      <c r="S649" s="842" t="s">
        <v>616</v>
      </c>
      <c r="T649" s="839" t="s">
        <v>304</v>
      </c>
      <c r="U649" s="842" t="s">
        <v>333</v>
      </c>
      <c r="V649" s="836">
        <v>45236</v>
      </c>
      <c r="W649" s="836">
        <v>45236</v>
      </c>
      <c r="X649" s="836">
        <v>46265</v>
      </c>
      <c r="Y649" s="882">
        <v>2.8219178082191783</v>
      </c>
      <c r="Z649" s="902">
        <f t="shared" ca="1" si="32"/>
        <v>37</v>
      </c>
      <c r="AA649" s="839" t="s">
        <v>600</v>
      </c>
      <c r="AB649" s="883">
        <v>25063.5</v>
      </c>
      <c r="AC649" s="841">
        <v>46600</v>
      </c>
      <c r="AD649" s="842" t="s">
        <v>777</v>
      </c>
      <c r="AE649" s="843" t="str">
        <f ca="1">IF(OR(Z649="",NOT(ISNUMBER(Z649))),"",LOOKUP(Z649,{0,16,21,26,31,36,41,46,51,56,60,66},{"[0-15]","[16-20]","[21-25]","[26-30]","[31-35]","[36-40]","[41-45]","[46-50]","[51-55]","[56-59]","[60-65]","[66-99]"}))</f>
        <v>[36-40]</v>
      </c>
      <c r="AF649" s="839" t="str">
        <f t="shared" si="33"/>
        <v>2-3 years</v>
      </c>
      <c r="AG649" s="839" t="str">
        <f t="shared" ca="1" si="34"/>
        <v>Within 60 Days</v>
      </c>
    </row>
    <row r="650" spans="1:33" ht="16.5" thickTop="1" thickBot="1" x14ac:dyDescent="0.3">
      <c r="A650" s="839">
        <v>19</v>
      </c>
      <c r="B650" s="830" t="s">
        <v>534</v>
      </c>
      <c r="C650" s="839" t="s">
        <v>365</v>
      </c>
      <c r="D650" s="880"/>
      <c r="E650" s="887">
        <f>VLOOKUP(B650,[1]TQT_MASTER!B:O,13,0)</f>
        <v>45411</v>
      </c>
      <c r="F650" s="834" t="str">
        <f>VLOOKUP(B650,[1]TQT_MASTER!B:O,4,0)</f>
        <v>Lead, Projects</v>
      </c>
      <c r="G650" s="834" t="str">
        <f>VLOOKUP(B650,[1]TQT_MASTER!B:O,3,0)</f>
        <v>Lead</v>
      </c>
      <c r="H650" s="834">
        <f>VLOOKUP(B650,[1]TQT_MASTER!B:O,6,0)</f>
        <v>11743</v>
      </c>
      <c r="I650" s="834" t="str">
        <f>VLOOKUP(B650,[1]TQT_MASTER!B:O,5,0)</f>
        <v>MARYAM ABDULLAH EBRAHIM ALGAZ ALALI</v>
      </c>
      <c r="J650" s="834" t="str">
        <f>VLOOKUP(B650,[1]TQT_MASTER!B:O,7,0)</f>
        <v>TQT - Asset Management</v>
      </c>
      <c r="K650" s="834" t="str">
        <f>VLOOKUP(B650,[1]TQT_MASTER!B:O,8,0)</f>
        <v>TQT - Chief Operating Office</v>
      </c>
      <c r="L650" s="834" t="str">
        <f>VLOOKUP(B650,[1]TQT_MASTER!B:O,9,0)</f>
        <v>Asset Management - COO</v>
      </c>
      <c r="M650" s="834" t="str">
        <f>VLOOKUP(B650,[1]TQT_MASTER!B:O,10,0)</f>
        <v>TRANSCO - Asset Management Services - COO</v>
      </c>
      <c r="N650" s="835">
        <f>VLOOKUP(B650,[1]TQT_MASTER!B:O,11,0)</f>
        <v>24421</v>
      </c>
      <c r="O650" s="833">
        <f>VLOOKUP(B650,[1]TQT_MASTER!B:O,14,0)</f>
        <v>46323</v>
      </c>
      <c r="P650" s="842" t="s">
        <v>611</v>
      </c>
      <c r="Q650" s="834" t="s">
        <v>846</v>
      </c>
      <c r="R650" s="842" t="s">
        <v>612</v>
      </c>
      <c r="S650" s="842"/>
      <c r="T650" s="839" t="s">
        <v>304</v>
      </c>
      <c r="U650" s="842" t="s">
        <v>368</v>
      </c>
      <c r="V650" s="836">
        <v>45411</v>
      </c>
      <c r="W650" s="836">
        <v>45411</v>
      </c>
      <c r="X650" s="836">
        <v>46265</v>
      </c>
      <c r="Y650" s="882">
        <v>2.3424657534246576</v>
      </c>
      <c r="Z650" s="902">
        <f t="shared" ca="1" si="32"/>
        <v>59</v>
      </c>
      <c r="AA650" s="839" t="s">
        <v>600</v>
      </c>
      <c r="AB650" s="883">
        <v>68638.5</v>
      </c>
      <c r="AC650" s="841">
        <v>46600</v>
      </c>
      <c r="AD650" s="842" t="s">
        <v>777</v>
      </c>
      <c r="AE650" s="843" t="str">
        <f ca="1">IF(OR(Z650="",NOT(ISNUMBER(Z650))),"",LOOKUP(Z650,{0,16,21,26,31,36,41,46,51,56,60,66},{"[0-15]","[16-20]","[21-25]","[26-30]","[31-35]","[36-40]","[41-45]","[46-50]","[51-55]","[56-59]","[60-65]","[66-99]"}))</f>
        <v>[56-59]</v>
      </c>
      <c r="AF650" s="839" t="str">
        <f t="shared" si="33"/>
        <v>2-3 years</v>
      </c>
      <c r="AG650" s="839" t="str">
        <f t="shared" ca="1" si="34"/>
        <v>Within 60 Days</v>
      </c>
    </row>
    <row r="651" spans="1:33" ht="16.5" thickTop="1" thickBot="1" x14ac:dyDescent="0.3">
      <c r="A651" s="839">
        <v>20</v>
      </c>
      <c r="B651" s="830" t="s">
        <v>535</v>
      </c>
      <c r="C651" s="839" t="s">
        <v>369</v>
      </c>
      <c r="D651" s="880"/>
      <c r="E651" s="887">
        <f>VLOOKUP(B651,[1]TQT_MASTER!B:O,13,0)</f>
        <v>45446</v>
      </c>
      <c r="F651" s="834" t="str">
        <f>VLOOKUP(B651,[1]TQT_MASTER!B:O,4,0)</f>
        <v>Business Partner, Talent Acquisition</v>
      </c>
      <c r="G651" s="834" t="str">
        <f>VLOOKUP(B651,[1]TQT_MASTER!B:O,3,0)</f>
        <v>Business Partner</v>
      </c>
      <c r="H651" s="834">
        <f>VLOOKUP(B651,[1]TQT_MASTER!B:O,6,0)</f>
        <v>15131</v>
      </c>
      <c r="I651" s="834" t="str">
        <f>VLOOKUP(B651,[1]TQT_MASTER!B:O,5,0)</f>
        <v>Abdulrahman Mohammed R AlMane</v>
      </c>
      <c r="J651" s="834" t="str">
        <f>VLOOKUP(B651,[1]TQT_MASTER!B:O,7,0)</f>
        <v>TQT - HR Operations</v>
      </c>
      <c r="K651" s="834" t="str">
        <f>VLOOKUP(B651,[1]TQT_MASTER!B:O,8,0)</f>
        <v>TQT - Chief Corporate Services Office</v>
      </c>
      <c r="L651" s="834" t="str">
        <f>VLOOKUP(B651,[1]TQT_MASTER!B:O,9,0)</f>
        <v>Human Resources - HRD</v>
      </c>
      <c r="M651" s="834" t="str">
        <f>VLOOKUP(B651,[1]TQT_MASTER!B:O,10,0)</f>
        <v>TRANSCO - Talent Acquisition - HRD</v>
      </c>
      <c r="N651" s="835">
        <f>VLOOKUP(B651,[1]TQT_MASTER!B:O,11,0)</f>
        <v>32081</v>
      </c>
      <c r="O651" s="833">
        <f>VLOOKUP(B651,[1]TQT_MASTER!B:O,14,0)</f>
        <v>46549</v>
      </c>
      <c r="P651" s="842" t="s">
        <v>611</v>
      </c>
      <c r="Q651" s="834" t="s">
        <v>846</v>
      </c>
      <c r="R651" s="842"/>
      <c r="S651" s="842" t="s">
        <v>621</v>
      </c>
      <c r="T651" s="839" t="s">
        <v>304</v>
      </c>
      <c r="U651" s="842" t="s">
        <v>333</v>
      </c>
      <c r="V651" s="836">
        <v>45454</v>
      </c>
      <c r="W651" s="836">
        <v>45454</v>
      </c>
      <c r="X651" s="836">
        <v>46265</v>
      </c>
      <c r="Y651" s="882">
        <v>2.2246575342465755</v>
      </c>
      <c r="Z651" s="902">
        <f t="shared" ca="1" si="32"/>
        <v>38</v>
      </c>
      <c r="AA651" s="839" t="s">
        <v>600</v>
      </c>
      <c r="AB651" s="883">
        <v>35038.5</v>
      </c>
      <c r="AC651" s="841">
        <v>46600</v>
      </c>
      <c r="AD651" s="842" t="s">
        <v>777</v>
      </c>
      <c r="AE651" s="843" t="str">
        <f ca="1">IF(OR(Z651="",NOT(ISNUMBER(Z651))),"",LOOKUP(Z651,{0,16,21,26,31,36,41,46,51,56,60,66},{"[0-15]","[16-20]","[21-25]","[26-30]","[31-35]","[36-40]","[41-45]","[46-50]","[51-55]","[56-59]","[60-65]","[66-99]"}))</f>
        <v>[36-40]</v>
      </c>
      <c r="AF651" s="839" t="str">
        <f t="shared" si="33"/>
        <v>2-3 years</v>
      </c>
      <c r="AG651" s="839" t="str">
        <f t="shared" ca="1" si="34"/>
        <v>Over 90 Days</v>
      </c>
    </row>
    <row r="652" spans="1:33" ht="16.5" thickTop="1" thickBot="1" x14ac:dyDescent="0.3">
      <c r="A652" s="839">
        <v>21</v>
      </c>
      <c r="B652" s="830" t="s">
        <v>542</v>
      </c>
      <c r="C652" s="839" t="s">
        <v>372</v>
      </c>
      <c r="D652" s="880"/>
      <c r="E652" s="887">
        <f>VLOOKUP(B652,[1]TQT_MASTER!B:O,13,0)</f>
        <v>45600</v>
      </c>
      <c r="F652" s="834" t="str">
        <f>VLOOKUP(B652,[1]TQT_MASTER!B:O,4,0)</f>
        <v>Lead, Procurement</v>
      </c>
      <c r="G652" s="834" t="str">
        <f>VLOOKUP(B652,[1]TQT_MASTER!B:O,3,0)</f>
        <v>Lead</v>
      </c>
      <c r="H652" s="834">
        <f>VLOOKUP(B652,[1]TQT_MASTER!B:O,6,0)</f>
        <v>12623</v>
      </c>
      <c r="I652" s="834" t="str">
        <f>VLOOKUP(B652,[1]TQT_MASTER!B:O,5,0)</f>
        <v>Alia Al Kaabi</v>
      </c>
      <c r="J652" s="834" t="str">
        <f>VLOOKUP(B652,[1]TQT_MASTER!B:O,7,0)</f>
        <v>TQT - Supply Chain</v>
      </c>
      <c r="K652" s="834" t="str">
        <f>VLOOKUP(B652,[1]TQT_MASTER!B:O,8,0)</f>
        <v>TQT - Chief Financial Office</v>
      </c>
      <c r="L652" s="834" t="str">
        <f>VLOOKUP(B652,[1]TQT_MASTER!B:O,9,0)</f>
        <v>Supply Chain - PSS</v>
      </c>
      <c r="M652" s="834" t="e">
        <f>VLOOKUP(B652,[1]TQT_MASTER!B:O,10,0)</f>
        <v>#REF!</v>
      </c>
      <c r="N652" s="835">
        <f>VLOOKUP(B652,[1]TQT_MASTER!B:O,11,0)</f>
        <v>22302</v>
      </c>
      <c r="O652" s="833">
        <f>VLOOKUP(B652,[1]TQT_MASTER!B:O,14,0)</f>
        <v>46329</v>
      </c>
      <c r="P652" s="842" t="s">
        <v>620</v>
      </c>
      <c r="Q652" s="834" t="s">
        <v>846</v>
      </c>
      <c r="R652" s="842"/>
      <c r="S652" s="842"/>
      <c r="T652" s="839" t="s">
        <v>304</v>
      </c>
      <c r="U652" s="842" t="s">
        <v>333</v>
      </c>
      <c r="V652" s="836">
        <v>45600</v>
      </c>
      <c r="W652" s="836">
        <v>45600</v>
      </c>
      <c r="X652" s="836">
        <v>46265</v>
      </c>
      <c r="Y652" s="882">
        <v>1.8246575342465754</v>
      </c>
      <c r="Z652" s="902">
        <f t="shared" ca="1" si="32"/>
        <v>65</v>
      </c>
      <c r="AA652" s="839" t="s">
        <v>600</v>
      </c>
      <c r="AB652" s="883">
        <v>44488.5</v>
      </c>
      <c r="AC652" s="841">
        <v>46600</v>
      </c>
      <c r="AD652" s="842" t="s">
        <v>777</v>
      </c>
      <c r="AE652" s="843" t="str">
        <f ca="1">IF(OR(Z652="",NOT(ISNUMBER(Z652))),"",LOOKUP(Z652,{0,16,21,26,31,36,41,46,51,56,60,66},{"[0-15]","[16-20]","[21-25]","[26-30]","[31-35]","[36-40]","[41-45]","[46-50]","[51-55]","[56-59]","[60-65]","[66-99]"}))</f>
        <v>[60-65]</v>
      </c>
      <c r="AF652" s="839" t="str">
        <f t="shared" si="33"/>
        <v>1-2 years</v>
      </c>
      <c r="AG652" s="839" t="str">
        <f t="shared" ca="1" si="34"/>
        <v>Within 60 Days</v>
      </c>
    </row>
    <row r="653" spans="1:33" ht="16.5" thickTop="1" thickBot="1" x14ac:dyDescent="0.3">
      <c r="A653" s="839">
        <v>22</v>
      </c>
      <c r="B653" s="830">
        <v>200088</v>
      </c>
      <c r="C653" s="839" t="s">
        <v>378</v>
      </c>
      <c r="D653" s="880"/>
      <c r="E653" s="887">
        <f>VLOOKUP(B653,[1]TQT_MASTER!B:O,13,0)</f>
        <v>45677</v>
      </c>
      <c r="F653" s="834" t="str">
        <f>VLOOKUP(B653,[1]TQT_MASTER!B:O,4,0)</f>
        <v>Advisor, Water Asset</v>
      </c>
      <c r="G653" s="834" t="str">
        <f>VLOOKUP(B653,[1]TQT_MASTER!B:O,3,0)</f>
        <v>Advisor</v>
      </c>
      <c r="H653" s="834">
        <f>VLOOKUP(B653,[1]TQT_MASTER!B:O,6,0)</f>
        <v>12013</v>
      </c>
      <c r="I653" s="834" t="str">
        <f>VLOOKUP(B653,[1]TQT_MASTER!B:O,5,0)</f>
        <v>ABDULLA MOHAMMED AL NUAIMI</v>
      </c>
      <c r="J653" s="834" t="str">
        <f>VLOOKUP(B653,[1]TQT_MASTER!B:O,7,0)</f>
        <v>TQT - Asset Management</v>
      </c>
      <c r="K653" s="834" t="str">
        <f>VLOOKUP(B653,[1]TQT_MASTER!B:O,8,0)</f>
        <v>TQT - Chief Operating Office</v>
      </c>
      <c r="L653" s="834" t="str">
        <f>VLOOKUP(B653,[1]TQT_MASTER!B:O,9,0)</f>
        <v>Asset Management - COO</v>
      </c>
      <c r="M653" s="834" t="str">
        <f>VLOOKUP(B653,[1]TQT_MASTER!B:O,10,0)</f>
        <v>TRANSCO - Water Assets</v>
      </c>
      <c r="N653" s="835">
        <f>VLOOKUP(B653,[1]TQT_MASTER!B:O,11,0)</f>
        <v>22282</v>
      </c>
      <c r="O653" s="833">
        <f>VLOOKUP(B653,[1]TQT_MASTER!B:O,14,0)</f>
        <v>46405</v>
      </c>
      <c r="P653" s="842" t="s">
        <v>611</v>
      </c>
      <c r="Q653" s="834" t="s">
        <v>846</v>
      </c>
      <c r="R653" s="842" t="s">
        <v>612</v>
      </c>
      <c r="S653" s="842" t="s">
        <v>616</v>
      </c>
      <c r="T653" s="839" t="s">
        <v>304</v>
      </c>
      <c r="U653" s="842" t="s">
        <v>309</v>
      </c>
      <c r="V653" s="836">
        <v>45677</v>
      </c>
      <c r="W653" s="836">
        <v>45677</v>
      </c>
      <c r="X653" s="836">
        <v>46265</v>
      </c>
      <c r="Y653" s="882">
        <v>1.6136986301369862</v>
      </c>
      <c r="Z653" s="902">
        <f t="shared" ca="1" si="32"/>
        <v>65</v>
      </c>
      <c r="AA653" s="839" t="s">
        <v>600</v>
      </c>
      <c r="AB653" s="883">
        <v>52888.5</v>
      </c>
      <c r="AC653" s="841">
        <v>46600</v>
      </c>
      <c r="AD653" s="842" t="s">
        <v>777</v>
      </c>
      <c r="AE653" s="843" t="str">
        <f ca="1">IF(OR(Z653="",NOT(ISNUMBER(Z653))),"",LOOKUP(Z653,{0,16,21,26,31,36,41,46,51,56,60,66},{"[0-15]","[16-20]","[21-25]","[26-30]","[31-35]","[36-40]","[41-45]","[46-50]","[51-55]","[56-59]","[60-65]","[66-99]"}))</f>
        <v>[60-65]</v>
      </c>
      <c r="AF653" s="839" t="str">
        <f t="shared" si="33"/>
        <v>1-2 years</v>
      </c>
      <c r="AG653" s="839" t="str">
        <f t="shared" ca="1" si="34"/>
        <v>Over 90 Days</v>
      </c>
    </row>
    <row r="654" spans="1:33" ht="16.5" thickTop="1" thickBot="1" x14ac:dyDescent="0.3">
      <c r="A654" s="839">
        <v>23</v>
      </c>
      <c r="B654" s="830">
        <v>200795</v>
      </c>
      <c r="C654" s="839" t="s">
        <v>382</v>
      </c>
      <c r="D654" s="880"/>
      <c r="E654" s="887">
        <f>VLOOKUP(B654,[1]TQT_MASTER!B:O,13,0)</f>
        <v>45831</v>
      </c>
      <c r="F654" s="834" t="str">
        <f>VLOOKUP(B654,[1]TQT_MASTER!B:O,4,0)</f>
        <v>Fusion EPM Support, Sr. Associate</v>
      </c>
      <c r="G654" s="834" t="str">
        <f>VLOOKUP(B654,[1]TQT_MASTER!B:O,3,0)</f>
        <v>Senior Associate</v>
      </c>
      <c r="H654" s="834">
        <f>VLOOKUP(B654,[1]TQT_MASTER!B:O,6,0)</f>
        <v>12775</v>
      </c>
      <c r="I654" s="834" t="str">
        <f>VLOOKUP(B654,[1]TQT_MASTER!B:O,5,0)</f>
        <v>Barend Pieter Van Der Walt</v>
      </c>
      <c r="J654" s="834" t="str">
        <f>VLOOKUP(B654,[1]TQT_MASTER!B:O,7,0)</f>
        <v>TQT - Business Planning</v>
      </c>
      <c r="K654" s="834" t="str">
        <f>VLOOKUP(B654,[1]TQT_MASTER!B:O,8,0)</f>
        <v>TQT - Chief Financial Office</v>
      </c>
      <c r="L654" s="834" t="str">
        <f>VLOOKUP(B654,[1]TQT_MASTER!B:O,9,0)</f>
        <v>Finance - FIN</v>
      </c>
      <c r="M654" s="834" t="str">
        <f>VLOOKUP(B654,[1]TQT_MASTER!B:O,10,0)</f>
        <v>TRANSCO - Business Planning - FIN</v>
      </c>
      <c r="N654" s="835">
        <f>VLOOKUP(B654,[1]TQT_MASTER!B:O,11,0)</f>
        <v>31222</v>
      </c>
      <c r="O654" s="833">
        <f>VLOOKUP(B654,[1]TQT_MASTER!B:O,14,0)</f>
        <v>46555</v>
      </c>
      <c r="P654" s="842" t="s">
        <v>611</v>
      </c>
      <c r="Q654" s="834" t="s">
        <v>846</v>
      </c>
      <c r="R654" s="842"/>
      <c r="S654" s="842"/>
      <c r="T654" s="839" t="s">
        <v>304</v>
      </c>
      <c r="U654" s="842" t="s">
        <v>333</v>
      </c>
      <c r="V654" s="836">
        <v>45831</v>
      </c>
      <c r="W654" s="836">
        <v>45831</v>
      </c>
      <c r="X654" s="836">
        <v>46265</v>
      </c>
      <c r="Y654" s="882">
        <v>1.1917808219178083</v>
      </c>
      <c r="Z654" s="902">
        <f t="shared" ca="1" si="32"/>
        <v>41</v>
      </c>
      <c r="AA654" s="839" t="s">
        <v>600</v>
      </c>
      <c r="AB654" s="883">
        <v>31888.5</v>
      </c>
      <c r="AC654" s="841">
        <v>46600</v>
      </c>
      <c r="AD654" s="842" t="s">
        <v>777</v>
      </c>
      <c r="AE654" s="843" t="str">
        <f ca="1">IF(OR(Z654="",NOT(ISNUMBER(Z654))),"",LOOKUP(Z654,{0,16,21,26,31,36,41,46,51,56,60,66},{"[0-15]","[16-20]","[21-25]","[26-30]","[31-35]","[36-40]","[41-45]","[46-50]","[51-55]","[56-59]","[60-65]","[66-99]"}))</f>
        <v>[41-45]</v>
      </c>
      <c r="AF654" s="839" t="str">
        <f t="shared" si="33"/>
        <v>1-2 years</v>
      </c>
      <c r="AG654" s="839" t="str">
        <f t="shared" ca="1" si="34"/>
        <v>Over 90 Days</v>
      </c>
    </row>
    <row r="655" spans="1:33" ht="16.5" thickTop="1" thickBot="1" x14ac:dyDescent="0.3">
      <c r="A655" s="839">
        <v>24</v>
      </c>
      <c r="B655" s="847">
        <v>201184</v>
      </c>
      <c r="C655" s="839">
        <v>14221</v>
      </c>
      <c r="D655" s="880"/>
      <c r="E655" s="887">
        <f>VLOOKUP(B655,[1]TQT_MASTER!B:O,13,0)</f>
        <v>45887</v>
      </c>
      <c r="F655" s="834" t="str">
        <f>VLOOKUP(B655,[1]TQT_MASTER!B:O,4,0)</f>
        <v>Associate, People Development</v>
      </c>
      <c r="G655" s="834" t="str">
        <f>VLOOKUP(B655,[1]TQT_MASTER!B:O,3,0)</f>
        <v>Associate</v>
      </c>
      <c r="H655" s="834">
        <f>VLOOKUP(B655,[1]TQT_MASTER!B:O,6,0)</f>
        <v>15162</v>
      </c>
      <c r="I655" s="834" t="str">
        <f>VLOOKUP(B655,[1]TQT_MASTER!B:O,5,0)</f>
        <v>Wadima Mohammed Hamad AlMazrouei</v>
      </c>
      <c r="J655" s="834" t="str">
        <f>VLOOKUP(B655,[1]TQT_MASTER!B:O,7,0)</f>
        <v>TQT - People Management &amp; Performance</v>
      </c>
      <c r="K655" s="834" t="str">
        <f>VLOOKUP(B655,[1]TQT_MASTER!B:O,8,0)</f>
        <v>TQT - Chief Corporate Services Office</v>
      </c>
      <c r="L655" s="834" t="str">
        <f>VLOOKUP(B655,[1]TQT_MASTER!B:O,9,0)</f>
        <v>Human Resources - HRD</v>
      </c>
      <c r="M655" s="834" t="str">
        <f>VLOOKUP(B655,[1]TQT_MASTER!B:O,10,0)</f>
        <v>TRANSCO - Human Resources - HRD</v>
      </c>
      <c r="N655" s="835">
        <f>VLOOKUP(B655,[1]TQT_MASTER!B:O,11,0)</f>
        <v>32306</v>
      </c>
      <c r="O655" s="833">
        <f>VLOOKUP(B655,[1]TQT_MASTER!B:O,14,0)</f>
        <v>46251</v>
      </c>
      <c r="P655" s="842" t="s">
        <v>620</v>
      </c>
      <c r="Q655" s="834" t="s">
        <v>846</v>
      </c>
      <c r="R655" s="842"/>
      <c r="S655" s="842"/>
      <c r="T655" s="839" t="s">
        <v>304</v>
      </c>
      <c r="U655" s="839" t="s">
        <v>333</v>
      </c>
      <c r="V655" s="836">
        <v>45887</v>
      </c>
      <c r="W655" s="836">
        <v>45887</v>
      </c>
      <c r="X655" s="836">
        <v>46265</v>
      </c>
      <c r="Y655" s="882">
        <v>1.0383561643835617</v>
      </c>
      <c r="Z655" s="838">
        <f t="shared" ca="1" si="32"/>
        <v>38</v>
      </c>
      <c r="AA655" s="839" t="s">
        <v>600</v>
      </c>
      <c r="AB655" s="883">
        <v>23388.5</v>
      </c>
      <c r="AC655" s="841">
        <v>46600</v>
      </c>
      <c r="AD655" s="842" t="s">
        <v>777</v>
      </c>
      <c r="AE655" s="843" t="str">
        <f ca="1">IF(OR(Z655="",NOT(ISNUMBER(Z655))),"",LOOKUP(Z655,{0,16,21,26,31,36,41,46,51,56,60,66},{"[0-15]","[16-20]","[21-25]","[26-30]","[31-35]","[36-40]","[41-45]","[46-50]","[51-55]","[56-59]","[60-65]","[66-99]"}))</f>
        <v>[36-40]</v>
      </c>
      <c r="AF655" s="839" t="str">
        <f t="shared" si="33"/>
        <v>1-2 years</v>
      </c>
      <c r="AG655" s="839" t="str">
        <f t="shared" ca="1" si="34"/>
        <v>Expired</v>
      </c>
    </row>
    <row r="656" spans="1:33" ht="16.5" thickTop="1" thickBot="1" x14ac:dyDescent="0.3">
      <c r="A656" s="839">
        <v>25</v>
      </c>
      <c r="B656" s="847">
        <v>201086</v>
      </c>
      <c r="C656" s="839">
        <v>13919</v>
      </c>
      <c r="D656" s="880"/>
      <c r="E656" s="887">
        <f>VLOOKUP(B656,[1]TQT_MASTER!B:O,13,0)</f>
        <v>45873</v>
      </c>
      <c r="F656" s="834" t="str">
        <f>VLOOKUP(B656,[1]TQT_MASTER!B:O,4,0)</f>
        <v>Senior Engineer, Network Model Management</v>
      </c>
      <c r="G656" s="834" t="str">
        <f>VLOOKUP(B656,[1]TQT_MASTER!B:O,3,0)</f>
        <v>Senior Engineer</v>
      </c>
      <c r="H656" s="834">
        <f>VLOOKUP(B656,[1]TQT_MASTER!B:O,6,0)</f>
        <v>11743</v>
      </c>
      <c r="I656" s="834" t="str">
        <f>VLOOKUP(B656,[1]TQT_MASTER!B:O,5,0)</f>
        <v>Maryam Abullah Ebrahim Algaz Alali</v>
      </c>
      <c r="J656" s="834" t="str">
        <f>VLOOKUP(B656,[1]TQT_MASTER!B:O,7,0)</f>
        <v>TQT - Asset Management</v>
      </c>
      <c r="K656" s="834" t="str">
        <f>VLOOKUP(B656,[1]TQT_MASTER!B:O,8,0)</f>
        <v>TQT - Chief Operating Office</v>
      </c>
      <c r="L656" s="834" t="str">
        <f>VLOOKUP(B656,[1]TQT_MASTER!B:O,9,0)</f>
        <v>Asset Management - COO</v>
      </c>
      <c r="M656" s="834" t="str">
        <f>VLOOKUP(B656,[1]TQT_MASTER!B:O,10,0)</f>
        <v>TQT - Operations Technology Strategy</v>
      </c>
      <c r="N656" s="835">
        <f>VLOOKUP(B656,[1]TQT_MASTER!B:O,11,0)</f>
        <v>33856</v>
      </c>
      <c r="O656" s="833">
        <f>VLOOKUP(B656,[1]TQT_MASTER!B:O,14,0)</f>
        <v>46237</v>
      </c>
      <c r="P656" s="842" t="s">
        <v>620</v>
      </c>
      <c r="Q656" s="834" t="s">
        <v>846</v>
      </c>
      <c r="R656" s="842"/>
      <c r="S656" s="842"/>
      <c r="T656" s="839" t="s">
        <v>389</v>
      </c>
      <c r="U656" s="842" t="s">
        <v>333</v>
      </c>
      <c r="V656" s="836">
        <v>45873</v>
      </c>
      <c r="W656" s="836">
        <v>45873</v>
      </c>
      <c r="X656" s="836">
        <v>46265</v>
      </c>
      <c r="Y656" s="882">
        <v>1.0767123287671232</v>
      </c>
      <c r="Z656" s="902">
        <f t="shared" ca="1" si="32"/>
        <v>34</v>
      </c>
      <c r="AA656" s="839" t="s">
        <v>600</v>
      </c>
      <c r="AB656" s="883">
        <v>31888.5</v>
      </c>
      <c r="AC656" s="841">
        <v>46600</v>
      </c>
      <c r="AD656" s="842" t="s">
        <v>777</v>
      </c>
      <c r="AE656" s="843" t="str">
        <f ca="1">IF(OR(Z656="",NOT(ISNUMBER(Z656))),"",LOOKUP(Z656,{0,16,21,26,31,36,41,46,51,56,60,66},{"[0-15]","[16-20]","[21-25]","[26-30]","[31-35]","[36-40]","[41-45]","[46-50]","[51-55]","[56-59]","[60-65]","[66-99]"}))</f>
        <v>[31-35]</v>
      </c>
      <c r="AF656" s="839" t="str">
        <f t="shared" si="33"/>
        <v>1-2 years</v>
      </c>
      <c r="AG656" s="839" t="str">
        <f t="shared" ca="1" si="34"/>
        <v>Expired</v>
      </c>
    </row>
    <row r="657" spans="1:33" ht="16.5" thickTop="1" thickBot="1" x14ac:dyDescent="0.3">
      <c r="A657" s="839">
        <v>26</v>
      </c>
      <c r="B657" s="830">
        <v>201085</v>
      </c>
      <c r="C657" s="830">
        <v>201085</v>
      </c>
      <c r="D657" s="880"/>
      <c r="E657" s="887">
        <f>VLOOKUP(B657,[1]TQT_MASTER!B:O,13,0)</f>
        <v>45901</v>
      </c>
      <c r="F657" s="834" t="str">
        <f>VLOOKUP(B657,[1]TQT_MASTER!B:O,4,0)</f>
        <v>Engineer, Power Systems</v>
      </c>
      <c r="G657" s="834" t="str">
        <f>VLOOKUP(B657,[1]TQT_MASTER!B:O,3,0)</f>
        <v>Engineer</v>
      </c>
      <c r="H657" s="834">
        <f>VLOOKUP(B657,[1]TQT_MASTER!B:O,6,0)</f>
        <v>10903</v>
      </c>
      <c r="I657" s="834" t="str">
        <f>VLOOKUP(B657,[1]TQT_MASTER!B:O,5,0)</f>
        <v>Ahmed Attia Saber Ghazi</v>
      </c>
      <c r="J657" s="834" t="str">
        <f>VLOOKUP(B657,[1]TQT_MASTER!B:O,7,0)</f>
        <v>TQT - Asset Management</v>
      </c>
      <c r="K657" s="834" t="str">
        <f>VLOOKUP(B657,[1]TQT_MASTER!B:O,8,0)</f>
        <v>TQT - Chief Operating Office</v>
      </c>
      <c r="L657" s="834" t="str">
        <f>VLOOKUP(B657,[1]TQT_MASTER!B:O,9,0)</f>
        <v>Asset Management - COO</v>
      </c>
      <c r="M657" s="834" t="str">
        <f>VLOOKUP(B657,[1]TQT_MASTER!B:O,10,0)</f>
        <v>TQT - Power Planning</v>
      </c>
      <c r="N657" s="835">
        <f>VLOOKUP(B657,[1]TQT_MASTER!B:O,11,0)</f>
        <v>36486</v>
      </c>
      <c r="O657" s="833">
        <f>VLOOKUP(B657,[1]TQT_MASTER!B:O,14,0)</f>
        <v>46265</v>
      </c>
      <c r="P657" s="842" t="s">
        <v>620</v>
      </c>
      <c r="Q657" s="834" t="s">
        <v>846</v>
      </c>
      <c r="R657" s="842"/>
      <c r="S657" s="842"/>
      <c r="T657" s="839" t="s">
        <v>304</v>
      </c>
      <c r="U657" s="842" t="s">
        <v>333</v>
      </c>
      <c r="V657" s="836">
        <v>45901</v>
      </c>
      <c r="W657" s="836">
        <v>45901</v>
      </c>
      <c r="X657" s="836">
        <v>46265</v>
      </c>
      <c r="Y657" s="882">
        <v>1</v>
      </c>
      <c r="Z657" s="902">
        <f t="shared" ca="1" si="32"/>
        <v>26</v>
      </c>
      <c r="AA657" s="839" t="s">
        <v>600</v>
      </c>
      <c r="AB657" s="883">
        <v>18238.5</v>
      </c>
      <c r="AC657" s="841">
        <v>46600</v>
      </c>
      <c r="AD657" s="842" t="s">
        <v>777</v>
      </c>
      <c r="AE657" s="843" t="str">
        <f ca="1">IF(OR(Z657="",NOT(ISNUMBER(Z657))),"",LOOKUP(Z657,{0,16,21,26,31,36,41,46,51,56,60,66},{"[0-15]","[16-20]","[21-25]","[26-30]","[31-35]","[36-40]","[41-45]","[46-50]","[51-55]","[56-59]","[60-65]","[66-99]"}))</f>
        <v>[26-30]</v>
      </c>
      <c r="AF657" s="839" t="str">
        <f t="shared" si="33"/>
        <v>0-1 years</v>
      </c>
      <c r="AG657" s="839" t="str">
        <f t="shared" ca="1" si="34"/>
        <v>Expired</v>
      </c>
    </row>
    <row r="658" spans="1:33" ht="16.5" thickTop="1" thickBot="1" x14ac:dyDescent="0.3">
      <c r="A658" s="839">
        <v>27</v>
      </c>
      <c r="B658" s="830">
        <v>201773</v>
      </c>
      <c r="C658" s="847">
        <v>14158</v>
      </c>
      <c r="D658" s="880"/>
      <c r="E658" s="887">
        <f>VLOOKUP(B658,[1]TQT_MASTER!B:O,13,0)</f>
        <v>45978</v>
      </c>
      <c r="F658" s="834" t="str">
        <f>VLOOKUP(B658,[1]TQT_MASTER!B:O,4,0)</f>
        <v>Associate, OD &amp; Planning</v>
      </c>
      <c r="G658" s="834" t="str">
        <f>VLOOKUP(B658,[1]TQT_MASTER!B:O,3,0)</f>
        <v>Associate</v>
      </c>
      <c r="H658" s="834">
        <f>VLOOKUP(B658,[1]TQT_MASTER!B:O,6,0)</f>
        <v>12869</v>
      </c>
      <c r="I658" s="834" t="str">
        <f>VLOOKUP(B658,[1]TQT_MASTER!B:O,5,0)</f>
        <v>Shefa Obaid</v>
      </c>
      <c r="J658" s="834" t="str">
        <f>VLOOKUP(B658,[1]TQT_MASTER!B:O,7,0)</f>
        <v>TQT - People Management &amp; Performance</v>
      </c>
      <c r="K658" s="834" t="str">
        <f>VLOOKUP(B658,[1]TQT_MASTER!B:O,8,0)</f>
        <v>TQT - Chief Corporate Services Office</v>
      </c>
      <c r="L658" s="834" t="str">
        <f>VLOOKUP(B658,[1]TQT_MASTER!B:O,9,0)</f>
        <v>Human Resources - HRD</v>
      </c>
      <c r="M658" s="834" t="str">
        <f>VLOOKUP(B658,[1]TQT_MASTER!B:O,10,0)</f>
        <v>TRANSCO - Human Resources - HRD</v>
      </c>
      <c r="N658" s="835">
        <f>VLOOKUP(B658,[1]TQT_MASTER!B:O,11,0)</f>
        <v>29381</v>
      </c>
      <c r="O658" s="833">
        <f>VLOOKUP(B658,[1]TQT_MASTER!B:O,14,0)</f>
        <v>46342</v>
      </c>
      <c r="P658" s="842" t="s">
        <v>611</v>
      </c>
      <c r="Q658" s="834" t="s">
        <v>846</v>
      </c>
      <c r="R658" s="842"/>
      <c r="S658" s="842" t="s">
        <v>616</v>
      </c>
      <c r="T658" s="839" t="s">
        <v>304</v>
      </c>
      <c r="U658" s="842" t="s">
        <v>333</v>
      </c>
      <c r="V658" s="836">
        <v>45978</v>
      </c>
      <c r="W658" s="836">
        <v>45978</v>
      </c>
      <c r="X658" s="836">
        <v>46265</v>
      </c>
      <c r="Y658" s="882">
        <v>0.78904109589041094</v>
      </c>
      <c r="Z658" s="902">
        <f t="shared" ca="1" si="32"/>
        <v>46</v>
      </c>
      <c r="AA658" s="839" t="s">
        <v>600</v>
      </c>
      <c r="AB658" s="883">
        <v>27688.5</v>
      </c>
      <c r="AC658" s="841">
        <v>46600</v>
      </c>
      <c r="AD658" s="842" t="s">
        <v>777</v>
      </c>
      <c r="AE658" s="843" t="str">
        <f ca="1">IF(OR(Z658="",NOT(ISNUMBER(Z658))),"",LOOKUP(Z658,{0,16,21,26,31,36,41,46,51,56,60,66},{"[0-15]","[16-20]","[21-25]","[26-30]","[31-35]","[36-40]","[41-45]","[46-50]","[51-55]","[56-59]","[60-65]","[66-99]"}))</f>
        <v>[46-50]</v>
      </c>
      <c r="AF658" s="839" t="str">
        <f t="shared" si="33"/>
        <v>0-1 years</v>
      </c>
      <c r="AG658" s="839" t="str">
        <f t="shared" ca="1" si="34"/>
        <v>Within 90 Days</v>
      </c>
    </row>
    <row r="659" spans="1:33" ht="16.5" thickTop="1" thickBot="1" x14ac:dyDescent="0.3">
      <c r="A659" s="839">
        <v>28</v>
      </c>
      <c r="B659" s="830">
        <v>202033</v>
      </c>
      <c r="C659" s="847">
        <v>14145</v>
      </c>
      <c r="D659" s="880"/>
      <c r="E659" s="887">
        <f>VLOOKUP(B659,[1]TQT_MASTER!B:O,13,0)</f>
        <v>46006</v>
      </c>
      <c r="F659" s="834" t="str">
        <f>VLOOKUP(B659,[1]TQT_MASTER!B:O,4,0)</f>
        <v>Senior Engineer, Network Model Management</v>
      </c>
      <c r="G659" s="834" t="str">
        <f>VLOOKUP(B659,[1]TQT_MASTER!B:O,3,0)</f>
        <v>Senior Engineer</v>
      </c>
      <c r="H659" s="834">
        <f>VLOOKUP(B659,[1]TQT_MASTER!B:O,6,0)</f>
        <v>12404</v>
      </c>
      <c r="I659" s="834" t="str">
        <f>VLOOKUP(B659,[1]TQT_MASTER!B:O,5,0)</f>
        <v>Jayaprakash Ponraj</v>
      </c>
      <c r="J659" s="834" t="str">
        <f>VLOOKUP(B659,[1]TQT_MASTER!B:O,7,0)</f>
        <v>TQT - Asset Management</v>
      </c>
      <c r="K659" s="834" t="str">
        <f>VLOOKUP(B659,[1]TQT_MASTER!B:O,8,0)</f>
        <v>TQT - Chief Operating Office</v>
      </c>
      <c r="L659" s="834" t="str">
        <f>VLOOKUP(B659,[1]TQT_MASTER!B:O,9,0)</f>
        <v>TQT - Asset Management</v>
      </c>
      <c r="M659" s="834" t="str">
        <f>VLOOKUP(B659,[1]TQT_MASTER!B:O,10,0)</f>
        <v>TQT - Chief Operating Office</v>
      </c>
      <c r="N659" s="835">
        <f>VLOOKUP(B659,[1]TQT_MASTER!B:O,11,0)</f>
        <v>31049</v>
      </c>
      <c r="O659" s="833">
        <f>VLOOKUP(B659,[1]TQT_MASTER!B:O,14,0)</f>
        <v>46370</v>
      </c>
      <c r="P659" s="842" t="s">
        <v>620</v>
      </c>
      <c r="Q659" s="834" t="s">
        <v>846</v>
      </c>
      <c r="R659" s="842"/>
      <c r="S659" s="842"/>
      <c r="T659" s="839" t="s">
        <v>304</v>
      </c>
      <c r="U659" s="842" t="s">
        <v>333</v>
      </c>
      <c r="V659" s="836">
        <v>46006</v>
      </c>
      <c r="W659" s="836">
        <v>46006</v>
      </c>
      <c r="X659" s="836">
        <v>46265</v>
      </c>
      <c r="Y659" s="882">
        <v>0.71232876712328763</v>
      </c>
      <c r="Z659" s="902">
        <f t="shared" ca="1" si="32"/>
        <v>41</v>
      </c>
      <c r="AA659" s="839" t="s">
        <v>600</v>
      </c>
      <c r="AB659" s="883">
        <v>31888.5</v>
      </c>
      <c r="AC659" s="841">
        <v>46600</v>
      </c>
      <c r="AD659" s="842" t="s">
        <v>777</v>
      </c>
      <c r="AE659" s="843" t="str">
        <f ca="1">IF(OR(Z659="",NOT(ISNUMBER(Z659))),"",LOOKUP(Z659,{0,16,21,26,31,36,41,46,51,56,60,66},{"[0-15]","[16-20]","[21-25]","[26-30]","[31-35]","[36-40]","[41-45]","[46-50]","[51-55]","[56-59]","[60-65]","[66-99]"}))</f>
        <v>[41-45]</v>
      </c>
      <c r="AF659" s="839" t="str">
        <f t="shared" si="33"/>
        <v>0-1 years</v>
      </c>
      <c r="AG659" s="839" t="str">
        <f t="shared" ca="1" si="34"/>
        <v>Within 90 Days</v>
      </c>
    </row>
    <row r="660" spans="1:33" ht="16.5" thickTop="1" thickBot="1" x14ac:dyDescent="0.3">
      <c r="A660" s="839">
        <v>29</v>
      </c>
      <c r="B660" s="830">
        <v>202034</v>
      </c>
      <c r="C660" s="847">
        <v>14174</v>
      </c>
      <c r="D660" s="880"/>
      <c r="E660" s="887">
        <f>VLOOKUP(B660,[1]TQT_MASTER!B:O,13,0)</f>
        <v>46006</v>
      </c>
      <c r="F660" s="834" t="str">
        <f>VLOOKUP(B660,[1]TQT_MASTER!B:O,4,0)</f>
        <v>Associate, Accounts Payable Accounting</v>
      </c>
      <c r="G660" s="834" t="str">
        <f>VLOOKUP(B660,[1]TQT_MASTER!B:O,3,0)</f>
        <v>Associate</v>
      </c>
      <c r="H660" s="834">
        <f>VLOOKUP(B660,[1]TQT_MASTER!B:O,6,0)</f>
        <v>12667</v>
      </c>
      <c r="I660" s="834" t="str">
        <f>VLOOKUP(B660,[1]TQT_MASTER!B:O,5,0)</f>
        <v>Eid ABDULLAH Sidiqi Alhammadi</v>
      </c>
      <c r="J660" s="834" t="str">
        <f>VLOOKUP(B660,[1]TQT_MASTER!B:O,7,0)</f>
        <v>TQT - Financial Operations &amp; Internal Controls</v>
      </c>
      <c r="K660" s="834" t="str">
        <f>VLOOKUP(B660,[1]TQT_MASTER!B:O,8,0)</f>
        <v>TQT - Chief Financial Office</v>
      </c>
      <c r="L660" s="834" t="str">
        <f>VLOOKUP(B660,[1]TQT_MASTER!B:O,9,0)</f>
        <v>Finance - FIN</v>
      </c>
      <c r="M660" s="834" t="str">
        <f>VLOOKUP(B660,[1]TQT_MASTER!B:O,10,0)</f>
        <v>TRANSCO - Financial Operations - FIN</v>
      </c>
      <c r="N660" s="835">
        <f>VLOOKUP(B660,[1]TQT_MASTER!B:O,11,0)</f>
        <v>35364</v>
      </c>
      <c r="O660" s="833">
        <f>VLOOKUP(B660,[1]TQT_MASTER!B:O,14,0)</f>
        <v>46370</v>
      </c>
      <c r="P660" s="842" t="s">
        <v>620</v>
      </c>
      <c r="Q660" s="834" t="s">
        <v>846</v>
      </c>
      <c r="R660" s="842"/>
      <c r="S660" s="842"/>
      <c r="T660" s="839" t="s">
        <v>304</v>
      </c>
      <c r="U660" s="842" t="s">
        <v>356</v>
      </c>
      <c r="V660" s="836">
        <v>46006</v>
      </c>
      <c r="W660" s="836">
        <v>46006</v>
      </c>
      <c r="X660" s="836">
        <v>46265</v>
      </c>
      <c r="Y660" s="882">
        <v>0.71232876712328763</v>
      </c>
      <c r="Z660" s="902">
        <f t="shared" ca="1" si="32"/>
        <v>29</v>
      </c>
      <c r="AA660" s="839" t="s">
        <v>600</v>
      </c>
      <c r="AB660" s="883">
        <v>21388.5</v>
      </c>
      <c r="AC660" s="841">
        <v>46600</v>
      </c>
      <c r="AD660" s="842" t="s">
        <v>777</v>
      </c>
      <c r="AE660" s="843" t="str">
        <f ca="1">IF(OR(Z660="",NOT(ISNUMBER(Z660))),"",LOOKUP(Z660,{0,16,21,26,31,36,41,46,51,56,60,66},{"[0-15]","[16-20]","[21-25]","[26-30]","[31-35]","[36-40]","[41-45]","[46-50]","[51-55]","[56-59]","[60-65]","[66-99]"}))</f>
        <v>[26-30]</v>
      </c>
      <c r="AF660" s="839" t="str">
        <f t="shared" si="33"/>
        <v>0-1 years</v>
      </c>
      <c r="AG660" s="839" t="str">
        <f t="shared" ca="1" si="34"/>
        <v>Within 90 Days</v>
      </c>
    </row>
    <row r="661" spans="1:33" ht="16.5" thickTop="1" thickBot="1" x14ac:dyDescent="0.3">
      <c r="A661" s="839">
        <v>30</v>
      </c>
      <c r="B661" s="830">
        <v>202315</v>
      </c>
      <c r="C661" s="847">
        <v>14335</v>
      </c>
      <c r="D661" s="880"/>
      <c r="E661" s="887">
        <f>VLOOKUP(B661,[1]TQT_MASTER!B:O,13,0)</f>
        <v>46055</v>
      </c>
      <c r="F661" s="834" t="str">
        <f>VLOOKUP(B661,[1]TQT_MASTER!B:O,4,0)</f>
        <v>Officer, Communications</v>
      </c>
      <c r="G661" s="834" t="str">
        <f>VLOOKUP(B661,[1]TQT_MASTER!B:O,3,0)</f>
        <v>Officer</v>
      </c>
      <c r="H661" s="834">
        <f>VLOOKUP(B661,[1]TQT_MASTER!B:O,6,0)</f>
        <v>15077</v>
      </c>
      <c r="I661" s="834" t="str">
        <f>VLOOKUP(B661,[1]TQT_MASTER!B:O,5,0)</f>
        <v>Bahaa Khalil Omran</v>
      </c>
      <c r="J661" s="834" t="str">
        <f>VLOOKUP(B661,[1]TQT_MASTER!B:O,7,0)</f>
        <v>TQT - External Communications</v>
      </c>
      <c r="K661" s="834" t="str">
        <f>VLOOKUP(B661,[1]TQT_MASTER!B:O,8,0)</f>
        <v>TQT - Chief Corporate Services Office</v>
      </c>
      <c r="L661" s="834" t="str">
        <f>VLOOKUP(B661,[1]TQT_MASTER!B:O,9,0)</f>
        <v>Human Resources - HRD</v>
      </c>
      <c r="M661" s="834" t="str">
        <f>VLOOKUP(B661,[1]TQT_MASTER!B:O,10,0)</f>
        <v>TRANSCO - External Communications - HRD</v>
      </c>
      <c r="N661" s="835">
        <f>VLOOKUP(B661,[1]TQT_MASTER!B:O,11,0)</f>
        <v>34516</v>
      </c>
      <c r="O661" s="833">
        <f>VLOOKUP(B661,[1]TQT_MASTER!B:O,14,0)</f>
        <v>46389</v>
      </c>
      <c r="P661" s="842" t="s">
        <v>611</v>
      </c>
      <c r="Q661" s="834" t="s">
        <v>846</v>
      </c>
      <c r="R661" s="842" t="s">
        <v>612</v>
      </c>
      <c r="S661" s="842" t="s">
        <v>616</v>
      </c>
      <c r="T661" s="839"/>
      <c r="U661" s="842" t="s">
        <v>309</v>
      </c>
      <c r="V661" s="836">
        <v>46055</v>
      </c>
      <c r="W661" s="836">
        <v>46055</v>
      </c>
      <c r="X661" s="836">
        <v>46265</v>
      </c>
      <c r="Y661" s="882">
        <v>0.57808219178082187</v>
      </c>
      <c r="Z661" s="902">
        <f t="shared" ca="1" si="32"/>
        <v>32</v>
      </c>
      <c r="AA661" s="839" t="s">
        <v>600</v>
      </c>
      <c r="AB661" s="883">
        <v>16138.5</v>
      </c>
      <c r="AC661" s="841">
        <v>46600</v>
      </c>
      <c r="AD661" s="842" t="s">
        <v>777</v>
      </c>
      <c r="AE661" s="843" t="str">
        <f ca="1">IF(OR(Z661="",NOT(ISNUMBER(Z661))),"",LOOKUP(Z661,{0,16,21,26,31,36,41,46,51,56,60,66},{"[0-15]","[16-20]","[21-25]","[26-30]","[31-35]","[36-40]","[41-45]","[46-50]","[51-55]","[56-59]","[60-65]","[66-99]"}))</f>
        <v>[31-35]</v>
      </c>
      <c r="AF661" s="839" t="str">
        <f t="shared" si="33"/>
        <v>0-1 years</v>
      </c>
      <c r="AG661" s="839" t="str">
        <f t="shared" ca="1" si="34"/>
        <v>Over 90 Days</v>
      </c>
    </row>
    <row r="662" spans="1:33" ht="16.5" thickTop="1" thickBot="1" x14ac:dyDescent="0.3">
      <c r="A662" s="839">
        <v>31</v>
      </c>
      <c r="B662" s="830">
        <v>202372</v>
      </c>
      <c r="C662" s="831">
        <v>202372</v>
      </c>
      <c r="D662" s="880"/>
      <c r="E662" s="887">
        <f>VLOOKUP(B662,[1]TQT_MASTER!B:O,13,0)</f>
        <v>46083</v>
      </c>
      <c r="F662" s="834" t="str">
        <f>VLOOKUP(B662,[1]TQT_MASTER!B:O,4,0)</f>
        <v>Associate, Graphic Design</v>
      </c>
      <c r="G662" s="834" t="str">
        <f>VLOOKUP(B662,[1]TQT_MASTER!B:O,3,0)</f>
        <v>Associate</v>
      </c>
      <c r="H662" s="834">
        <f>VLOOKUP(B662,[1]TQT_MASTER!B:O,6,0)</f>
        <v>15077</v>
      </c>
      <c r="I662" s="834" t="str">
        <f>VLOOKUP(B662,[1]TQT_MASTER!B:O,5,0)</f>
        <v>Bahaa Khalil Omran</v>
      </c>
      <c r="J662" s="834" t="str">
        <f>VLOOKUP(B662,[1]TQT_MASTER!B:O,7,0)</f>
        <v>TQT - Corporate Communications</v>
      </c>
      <c r="K662" s="834" t="str">
        <f>VLOOKUP(B662,[1]TQT_MASTER!B:O,8,0)</f>
        <v>TQT - Chief Corporate Services Office</v>
      </c>
      <c r="L662" s="834" t="str">
        <f>VLOOKUP(B662,[1]TQT_MASTER!B:O,9,0)</f>
        <v>Human Resources - HRD</v>
      </c>
      <c r="M662" s="834" t="str">
        <f>VLOOKUP(B662,[1]TQT_MASTER!B:O,10,0)</f>
        <v>Corporate Communications</v>
      </c>
      <c r="N662" s="835">
        <f>VLOOKUP(B662,[1]TQT_MASTER!B:O,11,0)</f>
        <v>35936</v>
      </c>
      <c r="O662" s="833">
        <f>VLOOKUP(B662,[1]TQT_MASTER!B:O,14,0)</f>
        <v>46447</v>
      </c>
      <c r="P662" s="842" t="s">
        <v>611</v>
      </c>
      <c r="Q662" s="834" t="s">
        <v>846</v>
      </c>
      <c r="R662" s="842" t="s">
        <v>612</v>
      </c>
      <c r="S662" s="842" t="s">
        <v>616</v>
      </c>
      <c r="T662" s="839"/>
      <c r="U662" s="842" t="s">
        <v>356</v>
      </c>
      <c r="V662" s="836">
        <v>46083</v>
      </c>
      <c r="W662" s="836">
        <v>46083</v>
      </c>
      <c r="X662" s="836">
        <v>46265</v>
      </c>
      <c r="Y662" s="882">
        <v>0.50136986301369868</v>
      </c>
      <c r="Z662" s="902">
        <f t="shared" ca="1" si="32"/>
        <v>28</v>
      </c>
      <c r="AA662" s="839" t="s">
        <v>600</v>
      </c>
      <c r="AB662" s="883">
        <v>16138.5</v>
      </c>
      <c r="AC662" s="841">
        <v>46600</v>
      </c>
      <c r="AD662" s="842" t="s">
        <v>777</v>
      </c>
      <c r="AE662" s="843" t="str">
        <f ca="1">IF(OR(Z662="",NOT(ISNUMBER(Z662))),"",LOOKUP(Z662,{0,16,21,26,31,36,41,46,51,56,60,66},{"[0-15]","[16-20]","[21-25]","[26-30]","[31-35]","[36-40]","[41-45]","[46-50]","[51-55]","[56-59]","[60-65]","[66-99]"}))</f>
        <v>[26-30]</v>
      </c>
      <c r="AF662" s="839" t="str">
        <f t="shared" si="33"/>
        <v>0-1 years</v>
      </c>
      <c r="AG662" s="839" t="str">
        <f t="shared" ca="1" si="34"/>
        <v>Over 90 Days</v>
      </c>
    </row>
    <row r="663" spans="1:33" ht="16.5" thickTop="1" thickBot="1" x14ac:dyDescent="0.3">
      <c r="A663" s="839">
        <v>32</v>
      </c>
      <c r="B663" s="830">
        <v>202645</v>
      </c>
      <c r="C663" s="831">
        <v>202645</v>
      </c>
      <c r="D663" s="880"/>
      <c r="E663" s="887">
        <f>VLOOKUP(B663,[1]TQT_MASTER!B:O,13,0)</f>
        <v>46103</v>
      </c>
      <c r="F663" s="834" t="str">
        <f>VLOOKUP(B663,[1]TQT_MASTER!B:O,4,0)</f>
        <v>Engineer, Contract</v>
      </c>
      <c r="G663" s="834" t="str">
        <f>VLOOKUP(B663,[1]TQT_MASTER!B:O,3,0)</f>
        <v>Engineer</v>
      </c>
      <c r="H663" s="834">
        <f>VLOOKUP(B663,[1]TQT_MASTER!B:O,6,0)</f>
        <v>12214</v>
      </c>
      <c r="I663" s="834" t="str">
        <f>VLOOKUP(B663,[1]TQT_MASTER!B:O,5,0)</f>
        <v>Mahmood Abdulmunaim Saed</v>
      </c>
      <c r="J663" s="834" t="str">
        <f>VLOOKUP(B663,[1]TQT_MASTER!B:O,7,0)</f>
        <v>TQT - Supply Chain</v>
      </c>
      <c r="K663" s="834" t="str">
        <f>VLOOKUP(B663,[1]TQT_MASTER!B:O,8,0)</f>
        <v>TQT - Chief Financial Office</v>
      </c>
      <c r="L663" s="834" t="str">
        <f>VLOOKUP(B663,[1]TQT_MASTER!B:O,9,0)</f>
        <v>TQT - Supply Chain</v>
      </c>
      <c r="M663" s="834" t="e">
        <f>VLOOKUP(B663,[1]TQT_MASTER!B:O,10,0)</f>
        <v>#REF!</v>
      </c>
      <c r="N663" s="835">
        <f>VLOOKUP(B663,[1]TQT_MASTER!B:O,11,0)</f>
        <v>32325</v>
      </c>
      <c r="O663" s="833">
        <f>VLOOKUP(B663,[1]TQT_MASTER!B:O,14,0)</f>
        <v>46467</v>
      </c>
      <c r="P663" s="842" t="s">
        <v>620</v>
      </c>
      <c r="Q663" s="834" t="s">
        <v>846</v>
      </c>
      <c r="R663" s="842"/>
      <c r="S663" s="842"/>
      <c r="T663" s="839"/>
      <c r="U663" s="842" t="s">
        <v>333</v>
      </c>
      <c r="V663" s="836">
        <v>46104</v>
      </c>
      <c r="W663" s="836">
        <v>46104</v>
      </c>
      <c r="X663" s="836">
        <v>46265</v>
      </c>
      <c r="Y663" s="882">
        <v>0.44383561643835617</v>
      </c>
      <c r="Z663" s="902">
        <f t="shared" ca="1" si="32"/>
        <v>38</v>
      </c>
      <c r="AA663" s="839" t="s">
        <v>600</v>
      </c>
      <c r="AB663" s="883">
        <v>35038.5</v>
      </c>
      <c r="AC663" s="841">
        <v>46600</v>
      </c>
      <c r="AD663" s="842" t="s">
        <v>777</v>
      </c>
      <c r="AE663" s="843" t="str">
        <f ca="1">IF(OR(Z663="",NOT(ISNUMBER(Z663))),"",LOOKUP(Z663,{0,16,21,26,31,36,41,46,51,56,60,66},{"[0-15]","[16-20]","[21-25]","[26-30]","[31-35]","[36-40]","[41-45]","[46-50]","[51-55]","[56-59]","[60-65]","[66-99]"}))</f>
        <v>[36-40]</v>
      </c>
      <c r="AF663" s="839" t="str">
        <f t="shared" si="33"/>
        <v>0-1 years</v>
      </c>
      <c r="AG663" s="839" t="str">
        <f t="shared" ca="1" si="34"/>
        <v>Over 90 Days</v>
      </c>
    </row>
    <row r="664" spans="1:33" ht="16.5" thickTop="1" thickBot="1" x14ac:dyDescent="0.3">
      <c r="A664" s="839">
        <v>33</v>
      </c>
      <c r="B664" s="830">
        <v>203053</v>
      </c>
      <c r="C664" s="831">
        <v>203053</v>
      </c>
      <c r="D664" s="880"/>
      <c r="E664" s="887">
        <f>VLOOKUP(B664,[1]TQT_MASTER!B:O,13,0)</f>
        <v>46149</v>
      </c>
      <c r="F664" s="834" t="str">
        <f>VLOOKUP(B664,[1]TQT_MASTER!B:O,4,0)</f>
        <v>Sr Associate HR Projects</v>
      </c>
      <c r="G664" s="834" t="str">
        <f>VLOOKUP(B664,[1]TQT_MASTER!B:O,3,0)</f>
        <v>Sr Associate</v>
      </c>
      <c r="H664" s="834" t="e">
        <f>VLOOKUP(B664,[1]TQT_MASTER!B:O,6,0)</f>
        <v>#REF!</v>
      </c>
      <c r="I664" s="834" t="str">
        <f>VLOOKUP(B664,[1]TQT_MASTER!B:O,5,0)</f>
        <v>Bader Alhammadi</v>
      </c>
      <c r="J664" s="834" t="e">
        <f>VLOOKUP(B664,[1]TQT_MASTER!B:O,7,0)</f>
        <v>#REF!</v>
      </c>
      <c r="K664" s="834" t="str">
        <f>VLOOKUP(B664,[1]TQT_MASTER!B:O,8,0)</f>
        <v>TQT - Chief Corporate Services Office</v>
      </c>
      <c r="L664" s="834" t="str">
        <f>VLOOKUP(B664,[1]TQT_MASTER!B:O,9,0)</f>
        <v>Human Resources - HRD</v>
      </c>
      <c r="M664" s="834" t="e">
        <f>VLOOKUP(B664,[1]TQT_MASTER!B:O,10,0)</f>
        <v>#REF!</v>
      </c>
      <c r="N664" s="835">
        <f>VLOOKUP(B664,[1]TQT_MASTER!B:O,11,0)</f>
        <v>31815</v>
      </c>
      <c r="O664" s="833">
        <f>VLOOKUP(B664,[1]TQT_MASTER!B:O,14,0)</f>
        <v>46513</v>
      </c>
      <c r="P664" s="842" t="s">
        <v>620</v>
      </c>
      <c r="Q664" s="834" t="s">
        <v>846</v>
      </c>
      <c r="R664" s="842"/>
      <c r="S664" s="842"/>
      <c r="T664" s="839"/>
      <c r="U664" s="842" t="s">
        <v>650</v>
      </c>
      <c r="V664" s="836">
        <v>46155</v>
      </c>
      <c r="W664" s="836"/>
      <c r="X664" s="836">
        <f>EDATE(V664,36)</f>
        <v>47251</v>
      </c>
      <c r="Y664" s="882">
        <v>2.7397260273972603E-3</v>
      </c>
      <c r="Z664" s="838">
        <f t="shared" ca="1" si="32"/>
        <v>39</v>
      </c>
      <c r="AA664" s="839" t="s">
        <v>600</v>
      </c>
      <c r="AB664" s="883">
        <v>37138.5</v>
      </c>
      <c r="AC664" s="841">
        <v>46600</v>
      </c>
      <c r="AD664" s="842" t="s">
        <v>777</v>
      </c>
      <c r="AE664" s="843" t="str">
        <f ca="1">IF(OR(Z664="",NOT(ISNUMBER(Z664))),"",LOOKUP(Z664,{0,16,21,26,31,36,41,46,51,56,60,66},{"[0-15]","[16-20]","[21-25]","[26-30]","[31-35]","[36-40]","[41-45]","[46-50]","[51-55]","[56-59]","[60-65]","[66-99]"}))</f>
        <v>[36-40]</v>
      </c>
      <c r="AF664" s="839" t="str">
        <f t="shared" si="33"/>
        <v>3+ years</v>
      </c>
      <c r="AG664" s="839" t="str">
        <f t="shared" ca="1" si="34"/>
        <v>Over 90 Days</v>
      </c>
    </row>
    <row r="665" spans="1:33" ht="16.5" thickTop="1" thickBot="1" x14ac:dyDescent="0.3">
      <c r="A665" s="839">
        <v>34</v>
      </c>
      <c r="B665" s="830">
        <v>202805</v>
      </c>
      <c r="C665" s="831">
        <v>202805</v>
      </c>
      <c r="D665" s="880"/>
      <c r="E665" s="887">
        <f>VLOOKUP(B665,[1]TQT_MASTER!B:O,13,0)</f>
        <v>46132</v>
      </c>
      <c r="F665" s="834" t="str">
        <f>VLOOKUP(B665,[1]TQT_MASTER!B:O,4,0)</f>
        <v>CEO Advisor</v>
      </c>
      <c r="G665" s="834" t="str">
        <f>VLOOKUP(B665,[1]TQT_MASTER!B:O,3,0)</f>
        <v>Advisor</v>
      </c>
      <c r="H665" s="834">
        <v>12759</v>
      </c>
      <c r="I665" s="834" t="s">
        <v>954</v>
      </c>
      <c r="J665" s="834" t="e">
        <f>VLOOKUP(B665,[1]TQT_MASTER!B:O,7,0)</f>
        <v>#REF!</v>
      </c>
      <c r="K665" s="834" t="str">
        <f>VLOOKUP(B665,[1]TQT_MASTER!B:O,8,0)</f>
        <v>TQT - Chief Executive Office</v>
      </c>
      <c r="L665" s="834" t="e">
        <f>VLOOKUP(B665,[1]TQT_MASTER!B:O,9,0)</f>
        <v>#REF!</v>
      </c>
      <c r="M665" s="834" t="e">
        <f>VLOOKUP(B665,[1]TQT_MASTER!B:O,10,0)</f>
        <v>#REF!</v>
      </c>
      <c r="N665" s="884">
        <v>22892</v>
      </c>
      <c r="O665" s="885">
        <v>46496</v>
      </c>
      <c r="P665" s="842" t="s">
        <v>611</v>
      </c>
      <c r="Q665" s="834" t="s">
        <v>846</v>
      </c>
      <c r="R665" s="842"/>
      <c r="S665" s="842"/>
      <c r="T665" s="839"/>
      <c r="U665" s="842" t="s">
        <v>650</v>
      </c>
      <c r="V665" s="836">
        <v>46132</v>
      </c>
      <c r="W665" s="836"/>
      <c r="X665" s="836">
        <f>EDATE(V665,36)</f>
        <v>47228</v>
      </c>
      <c r="Y665" s="882">
        <v>2.7397260273972603E-3</v>
      </c>
      <c r="Z665" s="904">
        <f ca="1">IF(N665="","",DATEDIF(IF(ISNUMBER(N665),N665,DATE(IF(VALUE(RIGHT(N665,LEN(N665)-FIND("/",N665,FIND("/",N665)+1)))&lt;30,2000,1900)+VALUE(RIGHT(N665,LEN(N665)-FIND("/",N665,FIND("/",N665)+1))),VALUE(LEFT(N665,FIND("/",N665)-1)),VALUE(MID(N665,FIND("/",N665)+1,FIND("/",N665,FIND("/",N665)+1)-FIND("/",N665)-1)))),TODAY(),"Y"))</f>
        <v>64</v>
      </c>
      <c r="AA665" s="839" t="s">
        <v>600</v>
      </c>
      <c r="AB665" s="883">
        <v>40288.5</v>
      </c>
      <c r="AC665" s="841">
        <v>46600</v>
      </c>
      <c r="AD665" s="842" t="s">
        <v>777</v>
      </c>
      <c r="AE665" s="843" t="str">
        <f ca="1">IF(OR(Z665="",NOT(ISNUMBER(Z665))),"",LOOKUP(Z665,{0,16,21,26,31,36,41,46,51,56,60,66},{"[0-15]","[16-20]","[21-25]","[26-30]","[31-35]","[36-40]","[41-45]","[46-50]","[51-55]","[56-59]","[60-65]","[66-99]"}))</f>
        <v>[60-65]</v>
      </c>
      <c r="AF665" s="839" t="str">
        <f t="shared" si="33"/>
        <v>3+ years</v>
      </c>
      <c r="AG665" s="839" t="str">
        <f t="shared" ca="1" si="34"/>
        <v>Over 90 Days</v>
      </c>
    </row>
    <row r="666" spans="1:33" ht="16.5" thickTop="1" thickBot="1" x14ac:dyDescent="0.3">
      <c r="A666" s="886">
        <v>35</v>
      </c>
      <c r="B666" s="851">
        <v>203281</v>
      </c>
      <c r="C666" s="851"/>
      <c r="D666" s="852"/>
      <c r="E666" s="887">
        <f>VLOOKUP(B666,[1]TQT_MASTER!B:O,13,0)</f>
        <v>46244</v>
      </c>
      <c r="F666" s="854" t="str">
        <f>VLOOKUP(B666,[1]TQT_MASTER!B:O,4,0)</f>
        <v>Sr Associate Branding &amp; Internal Communication</v>
      </c>
      <c r="G666" s="854" t="str">
        <f>VLOOKUP(B666,[1]TQT_MASTER!B:O,3,0)</f>
        <v>Sr Associate</v>
      </c>
      <c r="H666" s="854" t="e">
        <f>VLOOKUP(B666,[1]TQT_MASTER!B:O,6,0)</f>
        <v>#REF!</v>
      </c>
      <c r="I666" s="854" t="s">
        <v>955</v>
      </c>
      <c r="J666" s="854" t="e">
        <f>VLOOKUP(B666,[1]TQT_MASTER!B:O,7,0)</f>
        <v>#REF!</v>
      </c>
      <c r="K666" s="854" t="str">
        <f>VLOOKUP(B666,[1]TQT_MASTER!B:O,8,0)</f>
        <v>TQT - Chief Corporate Services Office</v>
      </c>
      <c r="L666" s="854" t="str">
        <f>VLOOKUP(B666,[1]TQT_MASTER!B:O,9,0)</f>
        <v>Human Resources - HRD</v>
      </c>
      <c r="M666" s="854" t="str">
        <f>VLOOKUP(B666,[1]TQT_MASTER!B:O,10,0)</f>
        <v>Corporate Communications</v>
      </c>
      <c r="N666" s="855">
        <v>32051</v>
      </c>
      <c r="O666" s="853">
        <v>46295</v>
      </c>
      <c r="P666" s="854" t="s">
        <v>611</v>
      </c>
      <c r="Q666" s="854" t="s">
        <v>846</v>
      </c>
      <c r="R666" s="857"/>
      <c r="S666" s="857"/>
      <c r="T666" s="858"/>
      <c r="U666" s="854"/>
      <c r="V666" s="859">
        <v>46211</v>
      </c>
      <c r="W666" s="860"/>
      <c r="X666" s="859">
        <v>46295</v>
      </c>
      <c r="Y666" s="861"/>
      <c r="Z666" s="862">
        <f t="shared" ref="Z666:Z699" ca="1" si="35">IF(N666="","",DATEDIF(IF(ISNUMBER(N666),N666,DATE(IF(VALUE(RIGHT(N666,LEN(N666)-FIND("/",N666,FIND("/",N666)+1)))&lt;30,2000,1900)+VALUE(RIGHT(N666,LEN(N666)-FIND("/",N666,FIND("/",N666)+1))),VALUE(LEFT(N666,FIND("/",N666)-1)),VALUE(MID(N666,FIND("/",N666)+1,FIND("/",N666,FIND("/",N666)+1)-FIND("/",N666)-1)))),TODAY(),"Y"))</f>
        <v>38</v>
      </c>
      <c r="AA666" s="858" t="s">
        <v>600</v>
      </c>
      <c r="AB666" s="863">
        <v>32500</v>
      </c>
      <c r="AC666" s="864">
        <v>46600</v>
      </c>
      <c r="AD666" s="857" t="s">
        <v>777</v>
      </c>
      <c r="AE666" s="843" t="str">
        <f ca="1">IF(OR(Z666="",NOT(ISNUMBER(Z666))),"",LOOKUP(Z666,{0,16,21,26,31,36,41,46,51,56,60,66},{"[0-15]","[16-20]","[21-25]","[26-30]","[31-35]","[36-40]","[41-45]","[46-50]","[51-55]","[56-59]","[60-65]","[66-99]"}))</f>
        <v>[36-40]</v>
      </c>
      <c r="AF666" s="839" t="str">
        <f t="shared" si="33"/>
        <v>0-1 years</v>
      </c>
      <c r="AG666" s="839" t="str">
        <f t="shared" ca="1" si="34"/>
        <v>Within 30 Days</v>
      </c>
    </row>
    <row r="667" spans="1:33" ht="16.5" thickTop="1" thickBot="1" x14ac:dyDescent="0.3">
      <c r="A667" s="875">
        <v>1</v>
      </c>
      <c r="B667" s="866" t="s">
        <v>526</v>
      </c>
      <c r="C667" s="875" t="s">
        <v>300</v>
      </c>
      <c r="D667" s="888"/>
      <c r="E667" s="887">
        <f>VLOOKUP(B667,[1]TQT_MASTER!B:O,13,0)</f>
        <v>44566</v>
      </c>
      <c r="F667" s="870" t="str">
        <f>VLOOKUP(B667,[1]TQT_MASTER!B:O,4,0)</f>
        <v>Engineer, Water Asset Performance</v>
      </c>
      <c r="G667" s="870" t="str">
        <f>VLOOKUP(B667,[1]TQT_MASTER!B:O,3,0)</f>
        <v>Engineer</v>
      </c>
      <c r="H667" s="870">
        <f>VLOOKUP(B667,[1]TQT_MASTER!B:O,6,0)</f>
        <v>200662</v>
      </c>
      <c r="I667" s="870" t="str">
        <f>VLOOKUP(B667,[1]TQT_MASTER!B:O,5,0)</f>
        <v>Benjamin Redwood</v>
      </c>
      <c r="J667" s="870" t="str">
        <f>VLOOKUP(B667,[1]TQT_MASTER!B:O,7,0)</f>
        <v>TQT - Asset Management</v>
      </c>
      <c r="K667" s="870" t="str">
        <f>VLOOKUP(B667,[1]TQT_MASTER!B:O,8,0)</f>
        <v>TQT - Chief Operating Office</v>
      </c>
      <c r="L667" s="870" t="str">
        <f>VLOOKUP(B667,[1]TQT_MASTER!B:O,9,0)</f>
        <v>Asset Management - COO</v>
      </c>
      <c r="M667" s="870" t="str">
        <f>VLOOKUP(B667,[1]TQT_MASTER!B:O,10,0)</f>
        <v>TRANSCO - Water Asset Strategy &amp; Performance - COO</v>
      </c>
      <c r="N667" s="871">
        <f>VLOOKUP(B667,[1]TQT_MASTER!B:O,11,0)</f>
        <v>22312</v>
      </c>
      <c r="O667" s="869">
        <f>VLOOKUP(B667,[1]TQT_MASTER!B:O,14,0)</f>
        <v>46387</v>
      </c>
      <c r="P667" s="878" t="s">
        <v>611</v>
      </c>
      <c r="Q667" s="870" t="s">
        <v>846</v>
      </c>
      <c r="R667" s="878" t="s">
        <v>612</v>
      </c>
      <c r="S667" s="878"/>
      <c r="T667" s="875" t="s">
        <v>304</v>
      </c>
      <c r="U667" s="878" t="s">
        <v>305</v>
      </c>
      <c r="V667" s="872">
        <v>44566</v>
      </c>
      <c r="W667" s="872">
        <v>45170</v>
      </c>
      <c r="X667" s="872">
        <v>46265</v>
      </c>
      <c r="Y667" s="889">
        <v>3.0027397260273974</v>
      </c>
      <c r="Z667" s="903">
        <f t="shared" ca="1" si="35"/>
        <v>65</v>
      </c>
      <c r="AA667" s="875" t="s">
        <v>600</v>
      </c>
      <c r="AB667" s="890">
        <v>33988.5</v>
      </c>
      <c r="AC667" s="877">
        <v>46631</v>
      </c>
      <c r="AD667" s="878" t="s">
        <v>777</v>
      </c>
      <c r="AE667" s="843" t="str">
        <f ca="1">IF(OR(Z667="",NOT(ISNUMBER(Z667))),"",LOOKUP(Z667,{0,16,21,26,31,36,41,46,51,56,60,66},{"[0-15]","[16-20]","[21-25]","[26-30]","[31-35]","[36-40]","[41-45]","[46-50]","[51-55]","[56-59]","[60-65]","[66-99]"}))</f>
        <v>[60-65]</v>
      </c>
      <c r="AF667" s="839" t="str">
        <f t="shared" si="33"/>
        <v>3+ years</v>
      </c>
      <c r="AG667" s="839" t="str">
        <f t="shared" ca="1" si="34"/>
        <v>Over 90 Days</v>
      </c>
    </row>
    <row r="668" spans="1:33" ht="16.5" thickTop="1" thickBot="1" x14ac:dyDescent="0.3">
      <c r="A668" s="839">
        <v>2</v>
      </c>
      <c r="B668" s="830" t="s">
        <v>537</v>
      </c>
      <c r="C668" s="839" t="s">
        <v>306</v>
      </c>
      <c r="D668" s="880"/>
      <c r="E668" s="887">
        <f>VLOOKUP(B668,[1]TQT_MASTER!B:O,13,0)</f>
        <v>44571</v>
      </c>
      <c r="F668" s="834" t="str">
        <f>VLOOKUP(B668,[1]TQT_MASTER!B:O,4,0)</f>
        <v>Technical Advisor</v>
      </c>
      <c r="G668" s="834" t="str">
        <f>VLOOKUP(B668,[1]TQT_MASTER!B:O,3,0)</f>
        <v>Advisor</v>
      </c>
      <c r="H668" s="834">
        <f>VLOOKUP(B668,[1]TQT_MASTER!B:O,6,0)</f>
        <v>10924</v>
      </c>
      <c r="I668" s="834" t="str">
        <f>VLOOKUP(B668,[1]TQT_MASTER!B:O,5,0)</f>
        <v>Bruce</v>
      </c>
      <c r="J668" s="834" t="str">
        <f>VLOOKUP(B668,[1]TQT_MASTER!B:O,7,0)</f>
        <v>TQT - Chief Operating Office</v>
      </c>
      <c r="K668" s="834" t="str">
        <f>VLOOKUP(B668,[1]TQT_MASTER!B:O,8,0)</f>
        <v>TQT - Chief Operating Office</v>
      </c>
      <c r="L668" s="834" t="str">
        <f>VLOOKUP(B668,[1]TQT_MASTER!B:O,9,0)</f>
        <v>Asset Management - COO</v>
      </c>
      <c r="M668" s="834" t="str">
        <f>VLOOKUP(B668,[1]TQT_MASTER!B:O,10,0)</f>
        <v>TRANSCO - Power Asset Management - COO</v>
      </c>
      <c r="N668" s="835">
        <f>VLOOKUP(B668,[1]TQT_MASTER!B:O,11,0)</f>
        <v>21098</v>
      </c>
      <c r="O668" s="833">
        <f>VLOOKUP(B668,[1]TQT_MASTER!B:O,14,0)</f>
        <v>46387</v>
      </c>
      <c r="P668" s="842" t="s">
        <v>611</v>
      </c>
      <c r="Q668" s="834" t="s">
        <v>846</v>
      </c>
      <c r="R668" s="842" t="s">
        <v>612</v>
      </c>
      <c r="S668" s="842" t="s">
        <v>616</v>
      </c>
      <c r="T668" s="839" t="s">
        <v>304</v>
      </c>
      <c r="U668" s="842" t="s">
        <v>309</v>
      </c>
      <c r="V668" s="836">
        <v>44571</v>
      </c>
      <c r="W668" s="836">
        <v>45170</v>
      </c>
      <c r="X668" s="836">
        <v>46265</v>
      </c>
      <c r="Y668" s="882">
        <v>3.0027397260273974</v>
      </c>
      <c r="Z668" s="902">
        <f t="shared" ca="1" si="35"/>
        <v>68</v>
      </c>
      <c r="AA668" s="839" t="s">
        <v>600</v>
      </c>
      <c r="AB668" s="883">
        <v>55116.6</v>
      </c>
      <c r="AC668" s="841">
        <v>46631</v>
      </c>
      <c r="AD668" s="842" t="s">
        <v>777</v>
      </c>
      <c r="AE668" s="843" t="str">
        <f ca="1">IF(OR(Z668="",NOT(ISNUMBER(Z668))),"",LOOKUP(Z668,{0,16,21,26,31,36,41,46,51,56,60,66},{"[0-15]","[16-20]","[21-25]","[26-30]","[31-35]","[36-40]","[41-45]","[46-50]","[51-55]","[56-59]","[60-65]","[66-99]"}))</f>
        <v>[66-99]</v>
      </c>
      <c r="AF668" s="839" t="str">
        <f t="shared" si="33"/>
        <v>3+ years</v>
      </c>
      <c r="AG668" s="839" t="str">
        <f t="shared" ca="1" si="34"/>
        <v>Over 90 Days</v>
      </c>
    </row>
    <row r="669" spans="1:33" ht="16.5" thickTop="1" thickBot="1" x14ac:dyDescent="0.3">
      <c r="A669" s="839">
        <v>3</v>
      </c>
      <c r="B669" s="830" t="s">
        <v>310</v>
      </c>
      <c r="C669" s="839" t="s">
        <v>310</v>
      </c>
      <c r="D669" s="880"/>
      <c r="E669" s="887">
        <v>44571</v>
      </c>
      <c r="F669" s="834" t="s">
        <v>312</v>
      </c>
      <c r="G669" s="834" t="s">
        <v>312</v>
      </c>
      <c r="H669" s="834"/>
      <c r="I669" s="834"/>
      <c r="J669" s="845"/>
      <c r="K669" s="845" t="s">
        <v>905</v>
      </c>
      <c r="L669" s="834"/>
      <c r="M669" s="834"/>
      <c r="N669" s="835">
        <v>20821</v>
      </c>
      <c r="O669" s="833">
        <v>46203</v>
      </c>
      <c r="P669" s="842" t="s">
        <v>611</v>
      </c>
      <c r="Q669" s="834" t="s">
        <v>846</v>
      </c>
      <c r="R669" s="842" t="s">
        <v>612</v>
      </c>
      <c r="S669" s="842"/>
      <c r="T669" s="839" t="s">
        <v>304</v>
      </c>
      <c r="U669" s="842" t="s">
        <v>305</v>
      </c>
      <c r="V669" s="836">
        <v>44571</v>
      </c>
      <c r="W669" s="836">
        <v>46203</v>
      </c>
      <c r="X669" s="836">
        <v>46265</v>
      </c>
      <c r="Y669" s="882">
        <v>3.0027397260273974</v>
      </c>
      <c r="Z669" s="904">
        <f t="shared" ca="1" si="35"/>
        <v>69</v>
      </c>
      <c r="AA669" s="839" t="s">
        <v>600</v>
      </c>
      <c r="AB669" s="883">
        <v>45390.45</v>
      </c>
      <c r="AC669" s="841">
        <v>46631</v>
      </c>
      <c r="AD669" s="842" t="s">
        <v>928</v>
      </c>
      <c r="AE669" s="843" t="str">
        <f ca="1">IF(OR(Z669="",NOT(ISNUMBER(Z669))),"",LOOKUP(Z669,{0,16,21,26,31,36,41,46,51,56,60,66},{"[0-15]","[16-20]","[21-25]","[26-30]","[31-35]","[36-40]","[41-45]","[46-50]","[51-55]","[56-59]","[60-65]","[66-99]"}))</f>
        <v>[66-99]</v>
      </c>
      <c r="AF669" s="839" t="str">
        <f t="shared" si="33"/>
        <v>3+ years</v>
      </c>
      <c r="AG669" s="839" t="str">
        <f t="shared" ca="1" si="34"/>
        <v>Expired</v>
      </c>
    </row>
    <row r="670" spans="1:33" ht="16.5" thickTop="1" thickBot="1" x14ac:dyDescent="0.3">
      <c r="A670" s="839">
        <v>4</v>
      </c>
      <c r="B670" s="830" t="s">
        <v>527</v>
      </c>
      <c r="C670" s="839" t="s">
        <v>313</v>
      </c>
      <c r="D670" s="880"/>
      <c r="E670" s="887">
        <f>VLOOKUP(B670,[1]TQT_MASTER!B:O,13,0)</f>
        <v>44571</v>
      </c>
      <c r="F670" s="834" t="str">
        <f>VLOOKUP(B670,[1]TQT_MASTER!B:O,4,0)</f>
        <v>Sr. Engineer, Infrastructure Coordination</v>
      </c>
      <c r="G670" s="834" t="str">
        <f>VLOOKUP(B670,[1]TQT_MASTER!B:O,3,0)</f>
        <v>Senior Engineer</v>
      </c>
      <c r="H670" s="834">
        <f>VLOOKUP(B670,[1]TQT_MASTER!B:O,6,0)</f>
        <v>11810</v>
      </c>
      <c r="I670" s="834" t="str">
        <f>VLOOKUP(B670,[1]TQT_MASTER!B:O,5,0)</f>
        <v>YOUSIF ABDUL RAHMAN AHMED MOHAMMED ALMARZOUQI</v>
      </c>
      <c r="J670" s="834" t="str">
        <f>VLOOKUP(B670,[1]TQT_MASTER!B:O,7,0)</f>
        <v>TQT - Asset Management</v>
      </c>
      <c r="K670" s="834" t="str">
        <f>VLOOKUP(B670,[1]TQT_MASTER!B:O,8,0)</f>
        <v>TQT - Chief Operating Office</v>
      </c>
      <c r="L670" s="834" t="str">
        <f>VLOOKUP(B670,[1]TQT_MASTER!B:O,9,0)</f>
        <v>Asset Management - COO</v>
      </c>
      <c r="M670" s="834" t="str">
        <f>VLOOKUP(B670,[1]TQT_MASTER!B:O,10,0)</f>
        <v>TRANSCO - Infrastructure Coordination &amp; Services - COO</v>
      </c>
      <c r="N670" s="835">
        <f>VLOOKUP(B670,[1]TQT_MASTER!B:O,11,0)</f>
        <v>21283</v>
      </c>
      <c r="O670" s="833">
        <f>VLOOKUP(B670,[1]TQT_MASTER!B:O,14,0)</f>
        <v>46387</v>
      </c>
      <c r="P670" s="842" t="s">
        <v>611</v>
      </c>
      <c r="Q670" s="834" t="s">
        <v>846</v>
      </c>
      <c r="R670" s="842" t="s">
        <v>612</v>
      </c>
      <c r="S670" s="842"/>
      <c r="T670" s="839" t="s">
        <v>304</v>
      </c>
      <c r="U670" s="842" t="s">
        <v>316</v>
      </c>
      <c r="V670" s="836">
        <v>44571</v>
      </c>
      <c r="W670" s="836">
        <v>45170</v>
      </c>
      <c r="X670" s="836">
        <v>46265</v>
      </c>
      <c r="Y670" s="882">
        <v>3.0027397260273974</v>
      </c>
      <c r="Z670" s="905">
        <f t="shared" ca="1" si="35"/>
        <v>68</v>
      </c>
      <c r="AA670" s="839" t="s">
        <v>600</v>
      </c>
      <c r="AB670" s="883">
        <v>47355</v>
      </c>
      <c r="AC670" s="841">
        <v>46631</v>
      </c>
      <c r="AD670" s="842" t="s">
        <v>777</v>
      </c>
      <c r="AE670" s="843" t="str">
        <f ca="1">IF(OR(Z670="",NOT(ISNUMBER(Z670))),"",LOOKUP(Z670,{0,16,21,26,31,36,41,46,51,56,60,66},{"[0-15]","[16-20]","[21-25]","[26-30]","[31-35]","[36-40]","[41-45]","[46-50]","[51-55]","[56-59]","[60-65]","[66-99]"}))</f>
        <v>[66-99]</v>
      </c>
      <c r="AF670" s="839" t="str">
        <f t="shared" si="33"/>
        <v>3+ years</v>
      </c>
      <c r="AG670" s="839" t="str">
        <f t="shared" ca="1" si="34"/>
        <v>Over 90 Days</v>
      </c>
    </row>
    <row r="671" spans="1:33" ht="16.5" thickTop="1" thickBot="1" x14ac:dyDescent="0.3">
      <c r="A671" s="839">
        <v>5</v>
      </c>
      <c r="B671" s="830" t="s">
        <v>536</v>
      </c>
      <c r="C671" s="839" t="s">
        <v>317</v>
      </c>
      <c r="D671" s="880"/>
      <c r="E671" s="887">
        <f>VLOOKUP(B671,[1]TQT_MASTER!B:O,13,0)</f>
        <v>44571</v>
      </c>
      <c r="F671" s="834" t="str">
        <f>VLOOKUP(B671,[1]TQT_MASTER!B:O,4,0)</f>
        <v>Sr. Technician, Surveying</v>
      </c>
      <c r="G671" s="834" t="str">
        <f>VLOOKUP(B671,[1]TQT_MASTER!B:O,3,0)</f>
        <v>Senior Technician</v>
      </c>
      <c r="H671" s="834">
        <f>VLOOKUP(B671,[1]TQT_MASTER!B:O,6,0)</f>
        <v>11810</v>
      </c>
      <c r="I671" s="834" t="str">
        <f>VLOOKUP(B671,[1]TQT_MASTER!B:O,5,0)</f>
        <v>YOUSIF ABDUL RAHMAN AHMED MOHAMMED ALMARZOUQI</v>
      </c>
      <c r="J671" s="834" t="str">
        <f>VLOOKUP(B671,[1]TQT_MASTER!B:O,7,0)</f>
        <v>TQT - Asset Management</v>
      </c>
      <c r="K671" s="834" t="str">
        <f>VLOOKUP(B671,[1]TQT_MASTER!B:O,8,0)</f>
        <v>TQT - Chief Operating Office</v>
      </c>
      <c r="L671" s="834" t="str">
        <f>VLOOKUP(B671,[1]TQT_MASTER!B:O,9,0)</f>
        <v>Asset Management - COO</v>
      </c>
      <c r="M671" s="834" t="str">
        <f>VLOOKUP(B671,[1]TQT_MASTER!B:O,10,0)</f>
        <v>TRANSCO - Infrastructure Coordination &amp; Services - COO</v>
      </c>
      <c r="N671" s="835">
        <f>VLOOKUP(B671,[1]TQT_MASTER!B:O,11,0)</f>
        <v>22277</v>
      </c>
      <c r="O671" s="833">
        <f>VLOOKUP(B671,[1]TQT_MASTER!B:O,14,0)</f>
        <v>46387</v>
      </c>
      <c r="P671" s="842" t="s">
        <v>611</v>
      </c>
      <c r="Q671" s="834" t="s">
        <v>846</v>
      </c>
      <c r="R671" s="842" t="s">
        <v>612</v>
      </c>
      <c r="S671" s="842" t="s">
        <v>616</v>
      </c>
      <c r="T671" s="839" t="s">
        <v>304</v>
      </c>
      <c r="U671" s="842" t="s">
        <v>309</v>
      </c>
      <c r="V671" s="836">
        <v>44571</v>
      </c>
      <c r="W671" s="836">
        <v>45170</v>
      </c>
      <c r="X671" s="836">
        <v>46265</v>
      </c>
      <c r="Y671" s="882">
        <v>3.0027397260273974</v>
      </c>
      <c r="Z671" s="904">
        <f t="shared" ca="1" si="35"/>
        <v>65</v>
      </c>
      <c r="AA671" s="839" t="s">
        <v>600</v>
      </c>
      <c r="AB671" s="883">
        <v>21750.75</v>
      </c>
      <c r="AC671" s="841">
        <v>46631</v>
      </c>
      <c r="AD671" s="842" t="s">
        <v>777</v>
      </c>
      <c r="AE671" s="843" t="str">
        <f ca="1">IF(OR(Z671="",NOT(ISNUMBER(Z671))),"",LOOKUP(Z671,{0,16,21,26,31,36,41,46,51,56,60,66},{"[0-15]","[16-20]","[21-25]","[26-30]","[31-35]","[36-40]","[41-45]","[46-50]","[51-55]","[56-59]","[60-65]","[66-99]"}))</f>
        <v>[60-65]</v>
      </c>
      <c r="AF671" s="839" t="str">
        <f t="shared" si="33"/>
        <v>3+ years</v>
      </c>
      <c r="AG671" s="839" t="str">
        <f t="shared" ca="1" si="34"/>
        <v>Over 90 Days</v>
      </c>
    </row>
    <row r="672" spans="1:33" ht="16.5" thickTop="1" thickBot="1" x14ac:dyDescent="0.3">
      <c r="A672" s="839">
        <v>6</v>
      </c>
      <c r="B672" s="830" t="s">
        <v>531</v>
      </c>
      <c r="C672" s="839" t="s">
        <v>323</v>
      </c>
      <c r="D672" s="880"/>
      <c r="E672" s="887">
        <f>VLOOKUP(B672,[1]TQT_MASTER!B:O,13,0)</f>
        <v>44571</v>
      </c>
      <c r="F672" s="834" t="str">
        <f>VLOOKUP(B672,[1]TQT_MASTER!B:O,4,0)</f>
        <v>Sr. Associate, Inventory</v>
      </c>
      <c r="G672" s="834" t="str">
        <f>VLOOKUP(B672,[1]TQT_MASTER!B:O,3,0)</f>
        <v>Senior Associate</v>
      </c>
      <c r="H672" s="834">
        <f>VLOOKUP(B672,[1]TQT_MASTER!B:O,6,0)</f>
        <v>11888</v>
      </c>
      <c r="I672" s="834" t="str">
        <f>VLOOKUP(B672,[1]TQT_MASTER!B:O,5,0)</f>
        <v>MOHAMED ALI MOHAMED A. FAISAL ALSHEHHI</v>
      </c>
      <c r="J672" s="834" t="str">
        <f>VLOOKUP(B672,[1]TQT_MASTER!B:O,7,0)</f>
        <v>TQT - Supply Chain</v>
      </c>
      <c r="K672" s="834" t="str">
        <f>VLOOKUP(B672,[1]TQT_MASTER!B:O,8,0)</f>
        <v>TQT - Chief Financial Office</v>
      </c>
      <c r="L672" s="834" t="str">
        <f>VLOOKUP(B672,[1]TQT_MASTER!B:O,9,0)</f>
        <v>Supply Chain - PSS</v>
      </c>
      <c r="M672" s="834" t="str">
        <f>VLOOKUP(B672,[1]TQT_MASTER!B:O,10,0)</f>
        <v>TRANSCO - Inventory Management - PSS</v>
      </c>
      <c r="N672" s="835">
        <f>VLOOKUP(B672,[1]TQT_MASTER!B:O,11,0)</f>
        <v>24080</v>
      </c>
      <c r="O672" s="833">
        <f>VLOOKUP(B672,[1]TQT_MASTER!B:O,14,0)</f>
        <v>46387</v>
      </c>
      <c r="P672" s="842" t="s">
        <v>611</v>
      </c>
      <c r="Q672" s="834" t="s">
        <v>846</v>
      </c>
      <c r="R672" s="842" t="s">
        <v>612</v>
      </c>
      <c r="S672" s="842" t="s">
        <v>619</v>
      </c>
      <c r="T672" s="839" t="s">
        <v>304</v>
      </c>
      <c r="U672" s="842" t="s">
        <v>305</v>
      </c>
      <c r="V672" s="836">
        <v>44571</v>
      </c>
      <c r="W672" s="836">
        <v>45170</v>
      </c>
      <c r="X672" s="836">
        <v>46265</v>
      </c>
      <c r="Y672" s="882">
        <v>3.0027397260273974</v>
      </c>
      <c r="Z672" s="902">
        <f t="shared" ca="1" si="35"/>
        <v>60</v>
      </c>
      <c r="AA672" s="839" t="s">
        <v>600</v>
      </c>
      <c r="AB672" s="883">
        <v>40461.75</v>
      </c>
      <c r="AC672" s="841">
        <v>46631</v>
      </c>
      <c r="AD672" s="842" t="s">
        <v>777</v>
      </c>
      <c r="AE672" s="843" t="str">
        <f ca="1">IF(OR(Z672="",NOT(ISNUMBER(Z672))),"",LOOKUP(Z672,{0,16,21,26,31,36,41,46,51,56,60,66},{"[0-15]","[16-20]","[21-25]","[26-30]","[31-35]","[36-40]","[41-45]","[46-50]","[51-55]","[56-59]","[60-65]","[66-99]"}))</f>
        <v>[60-65]</v>
      </c>
      <c r="AF672" s="839" t="str">
        <f t="shared" si="33"/>
        <v>3+ years</v>
      </c>
      <c r="AG672" s="839" t="str">
        <f t="shared" ca="1" si="34"/>
        <v>Over 90 Days</v>
      </c>
    </row>
    <row r="673" spans="1:33" ht="16.5" thickTop="1" thickBot="1" x14ac:dyDescent="0.3">
      <c r="A673" s="839">
        <v>7</v>
      </c>
      <c r="B673" s="830" t="s">
        <v>530</v>
      </c>
      <c r="C673" s="839" t="s">
        <v>326</v>
      </c>
      <c r="D673" s="880"/>
      <c r="E673" s="887">
        <f>VLOOKUP(B673,[1]TQT_MASTER!B:O,13,0)</f>
        <v>44571</v>
      </c>
      <c r="F673" s="834" t="str">
        <f>VLOOKUP(B673,[1]TQT_MASTER!B:O,4,0)</f>
        <v>Clerk, Driver</v>
      </c>
      <c r="G673" s="834" t="str">
        <f>VLOOKUP(B673,[1]TQT_MASTER!B:O,3,0)</f>
        <v>Clerk</v>
      </c>
      <c r="H673" s="834">
        <f>VLOOKUP(B673,[1]TQT_MASTER!B:O,6,0)</f>
        <v>11969</v>
      </c>
      <c r="I673" s="834" t="str">
        <f>VLOOKUP(B673,[1]TQT_MASTER!B:O,5,0)</f>
        <v>AHMED NASSER MOHAMMED NASSER AL SENANI</v>
      </c>
      <c r="J673" s="834" t="str">
        <f>VLOOKUP(B673,[1]TQT_MASTER!B:O,7,0)</f>
        <v>TQT - Support Services</v>
      </c>
      <c r="K673" s="834" t="str">
        <f>VLOOKUP(B673,[1]TQT_MASTER!B:O,8,0)</f>
        <v>TQT - Chief Corporate Services Office</v>
      </c>
      <c r="L673" s="834" t="str">
        <f>VLOOKUP(B673,[1]TQT_MASTER!B:O,9,0)</f>
        <v>Shared Services - PSS</v>
      </c>
      <c r="M673" s="834" t="str">
        <f>VLOOKUP(B673,[1]TQT_MASTER!B:O,10,0)</f>
        <v>TRANSCO - Transport - PSS</v>
      </c>
      <c r="N673" s="835">
        <f>VLOOKUP(B673,[1]TQT_MASTER!B:O,11,0)</f>
        <v>28284</v>
      </c>
      <c r="O673" s="833">
        <f>VLOOKUP(B673,[1]TQT_MASTER!B:O,14,0)</f>
        <v>46387</v>
      </c>
      <c r="P673" s="842" t="s">
        <v>611</v>
      </c>
      <c r="Q673" s="834" t="s">
        <v>846</v>
      </c>
      <c r="R673" s="842" t="s">
        <v>612</v>
      </c>
      <c r="S673" s="842" t="s">
        <v>621</v>
      </c>
      <c r="T673" s="839" t="s">
        <v>304</v>
      </c>
      <c r="U673" s="842" t="s">
        <v>329</v>
      </c>
      <c r="V673" s="836">
        <v>44571</v>
      </c>
      <c r="W673" s="836">
        <v>45170</v>
      </c>
      <c r="X673" s="836">
        <v>46265</v>
      </c>
      <c r="Y673" s="882">
        <v>3.0027397260273974</v>
      </c>
      <c r="Z673" s="902">
        <f t="shared" ca="1" si="35"/>
        <v>49</v>
      </c>
      <c r="AA673" s="839" t="s">
        <v>600</v>
      </c>
      <c r="AB673" s="883">
        <v>5587.7955000000002</v>
      </c>
      <c r="AC673" s="841">
        <v>46631</v>
      </c>
      <c r="AD673" s="842" t="s">
        <v>777</v>
      </c>
      <c r="AE673" s="843" t="str">
        <f ca="1">IF(OR(Z673="",NOT(ISNUMBER(Z673))),"",LOOKUP(Z673,{0,16,21,26,31,36,41,46,51,56,60,66},{"[0-15]","[16-20]","[21-25]","[26-30]","[31-35]","[36-40]","[41-45]","[46-50]","[51-55]","[56-59]","[60-65]","[66-99]"}))</f>
        <v>[46-50]</v>
      </c>
      <c r="AF673" s="839" t="str">
        <f t="shared" si="33"/>
        <v>3+ years</v>
      </c>
      <c r="AG673" s="839" t="str">
        <f t="shared" ca="1" si="34"/>
        <v>Over 90 Days</v>
      </c>
    </row>
    <row r="674" spans="1:33" ht="16.5" thickTop="1" thickBot="1" x14ac:dyDescent="0.3">
      <c r="A674" s="839">
        <v>8</v>
      </c>
      <c r="B674" s="830" t="s">
        <v>524</v>
      </c>
      <c r="C674" s="839" t="s">
        <v>330</v>
      </c>
      <c r="D674" s="880"/>
      <c r="E674" s="887">
        <f>VLOOKUP(B674,[1]TQT_MASTER!B:O,13,0)</f>
        <v>44566</v>
      </c>
      <c r="F674" s="834" t="str">
        <f>VLOOKUP(B674,[1]TQT_MASTER!B:O,4,0)</f>
        <v>Assistant, Management</v>
      </c>
      <c r="G674" s="834" t="str">
        <f>VLOOKUP(B674,[1]TQT_MASTER!B:O,3,0)</f>
        <v>Assistant</v>
      </c>
      <c r="H674" s="834">
        <f>VLOOKUP(B674,[1]TQT_MASTER!B:O,6,0)</f>
        <v>11566</v>
      </c>
      <c r="I674" s="834" t="str">
        <f>VLOOKUP(B674,[1]TQT_MASTER!B:O,5,0)</f>
        <v>PAUL ANDREW ROBERTS</v>
      </c>
      <c r="J674" s="834" t="str">
        <f>VLOOKUP(B674,[1]TQT_MASTER!B:O,7,0)</f>
        <v>TQT - Safety &amp; Risk Management</v>
      </c>
      <c r="K674" s="834" t="str">
        <f>VLOOKUP(B674,[1]TQT_MASTER!B:O,8,0)</f>
        <v>TQT - Chief Executive Office</v>
      </c>
      <c r="L674" s="834" t="str">
        <f>VLOOKUP(B674,[1]TQT_MASTER!B:O,9,0)</f>
        <v>HSEQ</v>
      </c>
      <c r="M674" s="834" t="str">
        <f>VLOOKUP(B674,[1]TQT_MASTER!B:O,10,0)</f>
        <v>TRANSCO - HSEQ - SRM</v>
      </c>
      <c r="N674" s="835">
        <f>VLOOKUP(B674,[1]TQT_MASTER!B:O,11,0)</f>
        <v>33248</v>
      </c>
      <c r="O674" s="833">
        <f>VLOOKUP(B674,[1]TQT_MASTER!B:O,14,0)</f>
        <v>46387</v>
      </c>
      <c r="P674" s="842" t="s">
        <v>611</v>
      </c>
      <c r="Q674" s="834" t="s">
        <v>846</v>
      </c>
      <c r="R674" s="842" t="s">
        <v>612</v>
      </c>
      <c r="S674" s="842" t="s">
        <v>621</v>
      </c>
      <c r="T674" s="839" t="s">
        <v>304</v>
      </c>
      <c r="U674" s="842" t="s">
        <v>333</v>
      </c>
      <c r="V674" s="836">
        <v>44566</v>
      </c>
      <c r="W674" s="836">
        <v>45170</v>
      </c>
      <c r="X674" s="836">
        <v>46265</v>
      </c>
      <c r="Y674" s="882">
        <v>3.0027397260273974</v>
      </c>
      <c r="Z674" s="902">
        <f t="shared" ca="1" si="35"/>
        <v>35</v>
      </c>
      <c r="AA674" s="839" t="s">
        <v>600</v>
      </c>
      <c r="AB674" s="883">
        <v>12988.5</v>
      </c>
      <c r="AC674" s="841">
        <v>46631</v>
      </c>
      <c r="AD674" s="842" t="s">
        <v>777</v>
      </c>
      <c r="AE674" s="843" t="str">
        <f ca="1">IF(OR(Z674="",NOT(ISNUMBER(Z674))),"",LOOKUP(Z674,{0,16,21,26,31,36,41,46,51,56,60,66},{"[0-15]","[16-20]","[21-25]","[26-30]","[31-35]","[36-40]","[41-45]","[46-50]","[51-55]","[56-59]","[60-65]","[66-99]"}))</f>
        <v>[31-35]</v>
      </c>
      <c r="AF674" s="839" t="str">
        <f t="shared" si="33"/>
        <v>3+ years</v>
      </c>
      <c r="AG674" s="839" t="str">
        <f t="shared" ca="1" si="34"/>
        <v>Over 90 Days</v>
      </c>
    </row>
    <row r="675" spans="1:33" ht="16.5" thickTop="1" thickBot="1" x14ac:dyDescent="0.3">
      <c r="A675" s="839">
        <v>9</v>
      </c>
      <c r="B675" s="830" t="s">
        <v>529</v>
      </c>
      <c r="C675" s="839" t="s">
        <v>334</v>
      </c>
      <c r="D675" s="880"/>
      <c r="E675" s="887">
        <f>VLOOKUP(B675,[1]TQT_MASTER!B:O,13,0)</f>
        <v>44566</v>
      </c>
      <c r="F675" s="834" t="str">
        <f>VLOOKUP(B675,[1]TQT_MASTER!B:O,4,0)</f>
        <v>Advisor, Technical</v>
      </c>
      <c r="G675" s="834" t="str">
        <f>VLOOKUP(B675,[1]TQT_MASTER!B:O,3,0)</f>
        <v>Advisor</v>
      </c>
      <c r="H675" s="834">
        <f>VLOOKUP(B675,[1]TQT_MASTER!B:O,6,0)</f>
        <v>12759</v>
      </c>
      <c r="I675" s="834" t="str">
        <f>VLOOKUP(B675,[1]TQT_MASTER!B:O,5,0)</f>
        <v>Afif Saif Nasser Harhara Alyafei</v>
      </c>
      <c r="J675" s="834" t="str">
        <f>VLOOKUP(B675,[1]TQT_MASTER!B:O,7,0)</f>
        <v>TQT - Chief Executive Office</v>
      </c>
      <c r="K675" s="834" t="str">
        <f>VLOOKUP(B675,[1]TQT_MASTER!B:O,8,0)</f>
        <v>TQT - Chief Executive Office</v>
      </c>
      <c r="L675" s="834" t="str">
        <f>VLOOKUP(B675,[1]TQT_MASTER!B:O,9,0)</f>
        <v>CEO</v>
      </c>
      <c r="M675" s="834" t="str">
        <f>VLOOKUP(B675,[1]TQT_MASTER!B:O,10,0)</f>
        <v>TRANSCO - CEO</v>
      </c>
      <c r="N675" s="835">
        <f>VLOOKUP(B675,[1]TQT_MASTER!B:O,11,0)</f>
        <v>24289</v>
      </c>
      <c r="O675" s="833">
        <f>VLOOKUP(B675,[1]TQT_MASTER!B:O,14,0)</f>
        <v>46387</v>
      </c>
      <c r="P675" s="842" t="s">
        <v>620</v>
      </c>
      <c r="Q675" s="834" t="s">
        <v>846</v>
      </c>
      <c r="R675" s="842"/>
      <c r="S675" s="842"/>
      <c r="T675" s="839" t="s">
        <v>336</v>
      </c>
      <c r="U675" s="842" t="s">
        <v>337</v>
      </c>
      <c r="V675" s="836">
        <v>44566</v>
      </c>
      <c r="W675" s="836">
        <v>45170</v>
      </c>
      <c r="X675" s="836">
        <v>46265</v>
      </c>
      <c r="Y675" s="882">
        <v>3.0027397260273974</v>
      </c>
      <c r="Z675" s="904">
        <f t="shared" ca="1" si="35"/>
        <v>60</v>
      </c>
      <c r="AA675" s="839" t="s">
        <v>600</v>
      </c>
      <c r="AB675" s="883">
        <v>69688.5</v>
      </c>
      <c r="AC675" s="841">
        <v>46631</v>
      </c>
      <c r="AD675" s="842" t="s">
        <v>777</v>
      </c>
      <c r="AE675" s="843" t="str">
        <f ca="1">IF(OR(Z675="",NOT(ISNUMBER(Z675))),"",LOOKUP(Z675,{0,16,21,26,31,36,41,46,51,56,60,66},{"[0-15]","[16-20]","[21-25]","[26-30]","[31-35]","[36-40]","[41-45]","[46-50]","[51-55]","[56-59]","[60-65]","[66-99]"}))</f>
        <v>[60-65]</v>
      </c>
      <c r="AF675" s="839" t="str">
        <f t="shared" si="33"/>
        <v>3+ years</v>
      </c>
      <c r="AG675" s="839" t="str">
        <f t="shared" ca="1" si="34"/>
        <v>Over 90 Days</v>
      </c>
    </row>
    <row r="676" spans="1:33" ht="16.5" thickTop="1" thickBot="1" x14ac:dyDescent="0.3">
      <c r="A676" s="839">
        <v>10</v>
      </c>
      <c r="B676" s="830" t="s">
        <v>523</v>
      </c>
      <c r="C676" s="839" t="s">
        <v>338</v>
      </c>
      <c r="D676" s="880"/>
      <c r="E676" s="887">
        <f>VLOOKUP(B676,[1]TQT_MASTER!B:O,13,0)</f>
        <v>44571</v>
      </c>
      <c r="F676" s="834" t="str">
        <f>VLOOKUP(B676,[1]TQT_MASTER!B:O,4,0)</f>
        <v>Clerk, Stores</v>
      </c>
      <c r="G676" s="834" t="str">
        <f>VLOOKUP(B676,[1]TQT_MASTER!B:O,3,0)</f>
        <v>Clerk</v>
      </c>
      <c r="H676" s="834">
        <f>VLOOKUP(B676,[1]TQT_MASTER!B:O,6,0)</f>
        <v>12667</v>
      </c>
      <c r="I676" s="834" t="str">
        <f>VLOOKUP(B676,[1]TQT_MASTER!B:O,5,0)</f>
        <v>Eid Abdulla Sidiqi Alhammadi</v>
      </c>
      <c r="J676" s="834" t="str">
        <f>VLOOKUP(B676,[1]TQT_MASTER!B:O,7,0)</f>
        <v>TQT - Financial Operations &amp; Internal Controls</v>
      </c>
      <c r="K676" s="834" t="str">
        <f>VLOOKUP(B676,[1]TQT_MASTER!B:O,8,0)</f>
        <v>TQT - Chief Financial Office</v>
      </c>
      <c r="L676" s="834" t="str">
        <f>VLOOKUP(B676,[1]TQT_MASTER!B:O,9,0)</f>
        <v>Finance - FIN</v>
      </c>
      <c r="M676" s="834" t="str">
        <f>VLOOKUP(B676,[1]TQT_MASTER!B:O,10,0)</f>
        <v>TRANSCO - Financial Operations - FIN</v>
      </c>
      <c r="N676" s="835">
        <f>VLOOKUP(B676,[1]TQT_MASTER!B:O,11,0)</f>
        <v>26910</v>
      </c>
      <c r="O676" s="833">
        <f>VLOOKUP(B676,[1]TQT_MASTER!B:O,14,0)</f>
        <v>46387</v>
      </c>
      <c r="P676" s="842" t="s">
        <v>620</v>
      </c>
      <c r="Q676" s="834" t="s">
        <v>846</v>
      </c>
      <c r="R676" s="842"/>
      <c r="S676" s="842"/>
      <c r="T676" s="839" t="s">
        <v>304</v>
      </c>
      <c r="U676" s="842" t="s">
        <v>305</v>
      </c>
      <c r="V676" s="836">
        <v>44571</v>
      </c>
      <c r="W676" s="836">
        <v>45170</v>
      </c>
      <c r="X676" s="836">
        <v>46265</v>
      </c>
      <c r="Y676" s="882">
        <v>3.0027397260273974</v>
      </c>
      <c r="Z676" s="902">
        <f t="shared" ca="1" si="35"/>
        <v>53</v>
      </c>
      <c r="AA676" s="839" t="s">
        <v>600</v>
      </c>
      <c r="AB676" s="883">
        <v>6688.5</v>
      </c>
      <c r="AC676" s="841">
        <v>46631</v>
      </c>
      <c r="AD676" s="842" t="s">
        <v>777</v>
      </c>
      <c r="AE676" s="843" t="str">
        <f ca="1">IF(OR(Z676="",NOT(ISNUMBER(Z676))),"",LOOKUP(Z676,{0,16,21,26,31,36,41,46,51,56,60,66},{"[0-15]","[16-20]","[21-25]","[26-30]","[31-35]","[36-40]","[41-45]","[46-50]","[51-55]","[56-59]","[60-65]","[66-99]"}))</f>
        <v>[51-55]</v>
      </c>
      <c r="AF676" s="839" t="str">
        <f t="shared" si="33"/>
        <v>3+ years</v>
      </c>
      <c r="AG676" s="839" t="str">
        <f t="shared" ca="1" si="34"/>
        <v>Over 90 Days</v>
      </c>
    </row>
    <row r="677" spans="1:33" ht="16.5" thickTop="1" thickBot="1" x14ac:dyDescent="0.3">
      <c r="A677" s="839">
        <v>11</v>
      </c>
      <c r="B677" s="830" t="s">
        <v>522</v>
      </c>
      <c r="C677" s="839" t="s">
        <v>341</v>
      </c>
      <c r="D677" s="880"/>
      <c r="E677" s="887">
        <f>VLOOKUP(B677,[1]TQT_MASTER!B:O,13,0)</f>
        <v>44571</v>
      </c>
      <c r="F677" s="834" t="str">
        <f>VLOOKUP(B677,[1]TQT_MASTER!B:O,4,0)</f>
        <v>Associate, Accounts Payable Accounting</v>
      </c>
      <c r="G677" s="834" t="str">
        <f>VLOOKUP(B677,[1]TQT_MASTER!B:O,3,0)</f>
        <v>Associate</v>
      </c>
      <c r="H677" s="834">
        <f>VLOOKUP(B677,[1]TQT_MASTER!B:O,6,0)</f>
        <v>12667</v>
      </c>
      <c r="I677" s="834" t="str">
        <f>VLOOKUP(B677,[1]TQT_MASTER!B:O,5,0)</f>
        <v>Eid Abdulla Sidiqi Alhammadi</v>
      </c>
      <c r="J677" s="834" t="str">
        <f>VLOOKUP(B677,[1]TQT_MASTER!B:O,7,0)</f>
        <v>TQT - Financial Operations &amp; Internal Controls</v>
      </c>
      <c r="K677" s="834" t="str">
        <f>VLOOKUP(B677,[1]TQT_MASTER!B:O,8,0)</f>
        <v>TQT - Chief Financial Office</v>
      </c>
      <c r="L677" s="834" t="str">
        <f>VLOOKUP(B677,[1]TQT_MASTER!B:O,9,0)</f>
        <v>Finance - FIN</v>
      </c>
      <c r="M677" s="834" t="str">
        <f>VLOOKUP(B677,[1]TQT_MASTER!B:O,10,0)</f>
        <v>TRANSCO - Financial Operations - FIN</v>
      </c>
      <c r="N677" s="835">
        <f>VLOOKUP(B677,[1]TQT_MASTER!B:O,11,0)</f>
        <v>22996</v>
      </c>
      <c r="O677" s="833">
        <f>VLOOKUP(B677,[1]TQT_MASTER!B:O,14,0)</f>
        <v>46387</v>
      </c>
      <c r="P677" s="842" t="s">
        <v>611</v>
      </c>
      <c r="Q677" s="834" t="s">
        <v>846</v>
      </c>
      <c r="R677" s="842" t="s">
        <v>612</v>
      </c>
      <c r="S677" s="842" t="s">
        <v>616</v>
      </c>
      <c r="T677" s="839" t="s">
        <v>304</v>
      </c>
      <c r="U677" s="842" t="s">
        <v>316</v>
      </c>
      <c r="V677" s="836">
        <v>44571</v>
      </c>
      <c r="W677" s="836">
        <v>45170</v>
      </c>
      <c r="X677" s="836">
        <v>46265</v>
      </c>
      <c r="Y677" s="882">
        <v>3.0027397260273974</v>
      </c>
      <c r="Z677" s="902">
        <f t="shared" ca="1" si="35"/>
        <v>63</v>
      </c>
      <c r="AA677" s="839" t="s">
        <v>600</v>
      </c>
      <c r="AB677" s="883">
        <v>38811.15</v>
      </c>
      <c r="AC677" s="841">
        <v>46631</v>
      </c>
      <c r="AD677" s="842" t="s">
        <v>777</v>
      </c>
      <c r="AE677" s="843" t="str">
        <f ca="1">IF(OR(Z677="",NOT(ISNUMBER(Z677))),"",LOOKUP(Z677,{0,16,21,26,31,36,41,46,51,56,60,66},{"[0-15]","[16-20]","[21-25]","[26-30]","[31-35]","[36-40]","[41-45]","[46-50]","[51-55]","[56-59]","[60-65]","[66-99]"}))</f>
        <v>[60-65]</v>
      </c>
      <c r="AF677" s="839" t="str">
        <f t="shared" si="33"/>
        <v>3+ years</v>
      </c>
      <c r="AG677" s="839" t="str">
        <f t="shared" ca="1" si="34"/>
        <v>Over 90 Days</v>
      </c>
    </row>
    <row r="678" spans="1:33" ht="16.5" thickTop="1" thickBot="1" x14ac:dyDescent="0.3">
      <c r="A678" s="839">
        <v>12</v>
      </c>
      <c r="B678" s="830" t="s">
        <v>528</v>
      </c>
      <c r="C678" s="839" t="s">
        <v>344</v>
      </c>
      <c r="D678" s="880"/>
      <c r="E678" s="887">
        <f>VLOOKUP(B678,[1]TQT_MASTER!B:O,13,0)</f>
        <v>44606</v>
      </c>
      <c r="F678" s="834" t="str">
        <f>VLOOKUP(B678,[1]TQT_MASTER!B:O,4,0)</f>
        <v>Lead, Automation &amp; Digitalization</v>
      </c>
      <c r="G678" s="834" t="str">
        <f>VLOOKUP(B678,[1]TQT_MASTER!B:O,3,0)</f>
        <v>Lead</v>
      </c>
      <c r="H678" s="834">
        <f>VLOOKUP(B678,[1]TQT_MASTER!B:O,6,0)</f>
        <v>11996</v>
      </c>
      <c r="I678" s="834" t="str">
        <f>VLOOKUP(B678,[1]TQT_MASTER!B:O,5,0)</f>
        <v>Ramakrishna Subramanian</v>
      </c>
      <c r="J678" s="834" t="str">
        <f>VLOOKUP(B678,[1]TQT_MASTER!B:O,7,0)</f>
        <v>TQT - Chief Executive Office</v>
      </c>
      <c r="K678" s="834" t="str">
        <f>VLOOKUP(B678,[1]TQT_MASTER!B:O,8,0)</f>
        <v>TQT - Chief Executive Office</v>
      </c>
      <c r="L678" s="834" t="str">
        <f>VLOOKUP(B678,[1]TQT_MASTER!B:O,9,0)</f>
        <v>CEO</v>
      </c>
      <c r="M678" s="834" t="str">
        <f>VLOOKUP(B678,[1]TQT_MASTER!B:O,10,0)</f>
        <v>TRANSCO - Operations - COO</v>
      </c>
      <c r="N678" s="835">
        <f>VLOOKUP(B678,[1]TQT_MASTER!B:O,11,0)</f>
        <v>21847</v>
      </c>
      <c r="O678" s="833">
        <f>VLOOKUP(B678,[1]TQT_MASTER!B:O,14,0)</f>
        <v>46387</v>
      </c>
      <c r="P678" s="842" t="s">
        <v>611</v>
      </c>
      <c r="Q678" s="834" t="s">
        <v>846</v>
      </c>
      <c r="R678" s="842" t="s">
        <v>612</v>
      </c>
      <c r="S678" s="842"/>
      <c r="T678" s="839" t="s">
        <v>304</v>
      </c>
      <c r="U678" s="842" t="s">
        <v>333</v>
      </c>
      <c r="V678" s="836">
        <v>44608</v>
      </c>
      <c r="W678" s="836">
        <v>45170</v>
      </c>
      <c r="X678" s="836">
        <v>46265</v>
      </c>
      <c r="Y678" s="882">
        <v>3.0027397260273974</v>
      </c>
      <c r="Z678" s="902">
        <f t="shared" ca="1" si="35"/>
        <v>66</v>
      </c>
      <c r="AA678" s="839" t="s">
        <v>600</v>
      </c>
      <c r="AB678" s="883">
        <v>45013.5</v>
      </c>
      <c r="AC678" s="841">
        <v>46631</v>
      </c>
      <c r="AD678" s="842" t="s">
        <v>777</v>
      </c>
      <c r="AE678" s="843" t="str">
        <f ca="1">IF(OR(Z678="",NOT(ISNUMBER(Z678))),"",LOOKUP(Z678,{0,16,21,26,31,36,41,46,51,56,60,66},{"[0-15]","[16-20]","[21-25]","[26-30]","[31-35]","[36-40]","[41-45]","[46-50]","[51-55]","[56-59]","[60-65]","[66-99]"}))</f>
        <v>[66-99]</v>
      </c>
      <c r="AF678" s="839" t="str">
        <f t="shared" si="33"/>
        <v>3+ years</v>
      </c>
      <c r="AG678" s="839" t="str">
        <f t="shared" ca="1" si="34"/>
        <v>Over 90 Days</v>
      </c>
    </row>
    <row r="679" spans="1:33" ht="16.5" thickTop="1" thickBot="1" x14ac:dyDescent="0.3">
      <c r="A679" s="839">
        <v>13</v>
      </c>
      <c r="B679" s="830" t="s">
        <v>539</v>
      </c>
      <c r="C679" s="839" t="s">
        <v>347</v>
      </c>
      <c r="D679" s="880"/>
      <c r="E679" s="887">
        <f>VLOOKUP(B679,[1]TQT_MASTER!B:O,13,0)</f>
        <v>44816</v>
      </c>
      <c r="F679" s="834" t="str">
        <f>VLOOKUP(B679,[1]TQT_MASTER!B:O,4,0)</f>
        <v>Engineer, CMMS Data Quality Governance</v>
      </c>
      <c r="G679" s="834" t="str">
        <f>VLOOKUP(B679,[1]TQT_MASTER!B:O,3,0)</f>
        <v>Engineer</v>
      </c>
      <c r="H679" s="834">
        <f>VLOOKUP(B679,[1]TQT_MASTER!B:O,6,0)</f>
        <v>12713</v>
      </c>
      <c r="I679" s="834" t="str">
        <f>VLOOKUP(B679,[1]TQT_MASTER!B:O,5,0)</f>
        <v>Ahmed Mohamed Abdulla ALWahedi</v>
      </c>
      <c r="J679" s="834" t="str">
        <f>VLOOKUP(B679,[1]TQT_MASTER!B:O,7,0)</f>
        <v>TQT - Asset Management</v>
      </c>
      <c r="K679" s="834" t="str">
        <f>VLOOKUP(B679,[1]TQT_MASTER!B:O,8,0)</f>
        <v>TQT - Chief Operating Office</v>
      </c>
      <c r="L679" s="834" t="str">
        <f>VLOOKUP(B679,[1]TQT_MASTER!B:O,9,0)</f>
        <v>Asset Management - COO</v>
      </c>
      <c r="M679" s="834" t="str">
        <f>VLOOKUP(B679,[1]TQT_MASTER!B:O,10,0)</f>
        <v>TRANSCO - Asset Information - COO</v>
      </c>
      <c r="N679" s="835">
        <f>VLOOKUP(B679,[1]TQT_MASTER!B:O,11,0)</f>
        <v>26032</v>
      </c>
      <c r="O679" s="833">
        <f>VLOOKUP(B679,[1]TQT_MASTER!B:O,14,0)</f>
        <v>46578</v>
      </c>
      <c r="P679" s="842" t="s">
        <v>620</v>
      </c>
      <c r="Q679" s="834" t="s">
        <v>846</v>
      </c>
      <c r="R679" s="842"/>
      <c r="S679" s="842"/>
      <c r="T679" s="839" t="s">
        <v>304</v>
      </c>
      <c r="U679" s="842" t="s">
        <v>333</v>
      </c>
      <c r="V679" s="836">
        <v>44816</v>
      </c>
      <c r="W679" s="836">
        <v>45170</v>
      </c>
      <c r="X679" s="836">
        <v>46265</v>
      </c>
      <c r="Y679" s="882">
        <v>3.0027397260273974</v>
      </c>
      <c r="Z679" s="902">
        <f t="shared" ca="1" si="35"/>
        <v>55</v>
      </c>
      <c r="AA679" s="839" t="s">
        <v>600</v>
      </c>
      <c r="AB679" s="883">
        <v>26638.5</v>
      </c>
      <c r="AC679" s="841">
        <v>46631</v>
      </c>
      <c r="AD679" s="842" t="s">
        <v>777</v>
      </c>
      <c r="AE679" s="843" t="str">
        <f ca="1">IF(OR(Z679="",NOT(ISNUMBER(Z679))),"",LOOKUP(Z679,{0,16,21,26,31,36,41,46,51,56,60,66},{"[0-15]","[16-20]","[21-25]","[26-30]","[31-35]","[36-40]","[41-45]","[46-50]","[51-55]","[56-59]","[60-65]","[66-99]"}))</f>
        <v>[51-55]</v>
      </c>
      <c r="AF679" s="839" t="str">
        <f t="shared" si="33"/>
        <v>3+ years</v>
      </c>
      <c r="AG679" s="839" t="str">
        <f t="shared" ca="1" si="34"/>
        <v>Over 90 Days</v>
      </c>
    </row>
    <row r="680" spans="1:33" ht="16.5" thickTop="1" thickBot="1" x14ac:dyDescent="0.3">
      <c r="A680" s="839">
        <v>14</v>
      </c>
      <c r="B680" s="830" t="s">
        <v>541</v>
      </c>
      <c r="C680" s="839" t="s">
        <v>350</v>
      </c>
      <c r="D680" s="880"/>
      <c r="E680" s="887">
        <f>VLOOKUP(B680,[1]TQT_MASTER!B:O,13,0)</f>
        <v>44809</v>
      </c>
      <c r="F680" s="834" t="str">
        <f>VLOOKUP(B680,[1]TQT_MASTER!B:O,4,0)</f>
        <v>Associate, Graphic Design</v>
      </c>
      <c r="G680" s="834" t="str">
        <f>VLOOKUP(B680,[1]TQT_MASTER!B:O,3,0)</f>
        <v>Associate</v>
      </c>
      <c r="H680" s="834" t="e">
        <f>VLOOKUP(B680,[1]TQT_MASTER!B:O,6,0)</f>
        <v>#REF!</v>
      </c>
      <c r="I680" s="834" t="str">
        <f>VLOOKUP(B680,[1]TQT_MASTER!B:O,5,0)</f>
        <v>Hessa Alemadi</v>
      </c>
      <c r="J680" s="834" t="str">
        <f>VLOOKUP(B680,[1]TQT_MASTER!B:O,7,0)</f>
        <v>TQT - External Communications</v>
      </c>
      <c r="K680" s="834" t="str">
        <f>VLOOKUP(B680,[1]TQT_MASTER!B:O,8,0)</f>
        <v>TQT - Chief Corporate Services Office</v>
      </c>
      <c r="L680" s="834" t="str">
        <f>VLOOKUP(B680,[1]TQT_MASTER!B:O,9,0)</f>
        <v>Human Resources - HRD</v>
      </c>
      <c r="M680" s="834" t="str">
        <f>VLOOKUP(B680,[1]TQT_MASTER!B:O,10,0)</f>
        <v>TRANSCO - External Communications - HRD</v>
      </c>
      <c r="N680" s="835">
        <f>VLOOKUP(B680,[1]TQT_MASTER!B:O,11,0)</f>
        <v>32200</v>
      </c>
      <c r="O680" s="833">
        <f>VLOOKUP(B680,[1]TQT_MASTER!B:O,14,0)</f>
        <v>46269</v>
      </c>
      <c r="P680" s="842" t="s">
        <v>611</v>
      </c>
      <c r="Q680" s="834" t="s">
        <v>846</v>
      </c>
      <c r="R680" s="842" t="s">
        <v>612</v>
      </c>
      <c r="S680" s="842"/>
      <c r="T680" s="839" t="s">
        <v>304</v>
      </c>
      <c r="U680" s="842" t="s">
        <v>333</v>
      </c>
      <c r="V680" s="836">
        <v>44809</v>
      </c>
      <c r="W680" s="836">
        <v>45170</v>
      </c>
      <c r="X680" s="836">
        <v>46265</v>
      </c>
      <c r="Y680" s="882">
        <v>3.0027397260273974</v>
      </c>
      <c r="Z680" s="902">
        <f t="shared" ca="1" si="35"/>
        <v>38</v>
      </c>
      <c r="AA680" s="839" t="s">
        <v>600</v>
      </c>
      <c r="AB680" s="883">
        <v>26638.5</v>
      </c>
      <c r="AC680" s="841">
        <v>46631</v>
      </c>
      <c r="AD680" s="842" t="s">
        <v>777</v>
      </c>
      <c r="AE680" s="843" t="str">
        <f ca="1">IF(OR(Z680="",NOT(ISNUMBER(Z680))),"",LOOKUP(Z680,{0,16,21,26,31,36,41,46,51,56,60,66},{"[0-15]","[16-20]","[21-25]","[26-30]","[31-35]","[36-40]","[41-45]","[46-50]","[51-55]","[56-59]","[60-65]","[66-99]"}))</f>
        <v>[36-40]</v>
      </c>
      <c r="AF680" s="839" t="str">
        <f t="shared" si="33"/>
        <v>3+ years</v>
      </c>
      <c r="AG680" s="839" t="str">
        <f t="shared" ca="1" si="34"/>
        <v>Expired</v>
      </c>
    </row>
    <row r="681" spans="1:33" ht="16.5" thickTop="1" thickBot="1" x14ac:dyDescent="0.3">
      <c r="A681" s="839">
        <v>15</v>
      </c>
      <c r="B681" s="830" t="s">
        <v>533</v>
      </c>
      <c r="C681" s="839" t="s">
        <v>353</v>
      </c>
      <c r="D681" s="880"/>
      <c r="E681" s="887">
        <f>VLOOKUP(B681,[1]TQT_MASTER!B:O,13,0)</f>
        <v>44830</v>
      </c>
      <c r="F681" s="834" t="str">
        <f>VLOOKUP(B681,[1]TQT_MASTER!B:O,4,0)</f>
        <v>Associate, General Ledger Accounting</v>
      </c>
      <c r="G681" s="834" t="str">
        <f>VLOOKUP(B681,[1]TQT_MASTER!B:O,3,0)</f>
        <v>Associate</v>
      </c>
      <c r="H681" s="834">
        <f>VLOOKUP(B681,[1]TQT_MASTER!B:O,6,0)</f>
        <v>12959</v>
      </c>
      <c r="I681" s="834" t="str">
        <f>VLOOKUP(B681,[1]TQT_MASTER!B:O,5,0)</f>
        <v>Jasmine Kooner</v>
      </c>
      <c r="J681" s="834" t="str">
        <f>VLOOKUP(B681,[1]TQT_MASTER!B:O,7,0)</f>
        <v>TQT - Financial Control</v>
      </c>
      <c r="K681" s="834" t="str">
        <f>VLOOKUP(B681,[1]TQT_MASTER!B:O,8,0)</f>
        <v>TQT - Chief Financial Office</v>
      </c>
      <c r="L681" s="834" t="str">
        <f>VLOOKUP(B681,[1]TQT_MASTER!B:O,9,0)</f>
        <v>Finance - FIN</v>
      </c>
      <c r="M681" s="834" t="str">
        <f>VLOOKUP(B681,[1]TQT_MASTER!B:O,10,0)</f>
        <v>TRANSCO - Financial Controlling - FIN</v>
      </c>
      <c r="N681" s="835">
        <f>VLOOKUP(B681,[1]TQT_MASTER!B:O,11,0)</f>
        <v>31575</v>
      </c>
      <c r="O681" s="833">
        <f>VLOOKUP(B681,[1]TQT_MASTER!B:O,14,0)</f>
        <v>46471</v>
      </c>
      <c r="P681" s="842" t="s">
        <v>620</v>
      </c>
      <c r="Q681" s="834" t="s">
        <v>846</v>
      </c>
      <c r="R681" s="842"/>
      <c r="S681" s="842"/>
      <c r="T681" s="839" t="s">
        <v>304</v>
      </c>
      <c r="U681" s="842" t="s">
        <v>356</v>
      </c>
      <c r="V681" s="836">
        <v>44831</v>
      </c>
      <c r="W681" s="836">
        <v>45170</v>
      </c>
      <c r="X681" s="836">
        <v>46265</v>
      </c>
      <c r="Y681" s="882">
        <v>3.0027397260273974</v>
      </c>
      <c r="Z681" s="902">
        <f t="shared" ca="1" si="35"/>
        <v>40</v>
      </c>
      <c r="AA681" s="839" t="s">
        <v>600</v>
      </c>
      <c r="AB681" s="883">
        <v>26638.5</v>
      </c>
      <c r="AC681" s="841">
        <v>46631</v>
      </c>
      <c r="AD681" s="842" t="s">
        <v>777</v>
      </c>
      <c r="AE681" s="843" t="str">
        <f ca="1">IF(OR(Z681="",NOT(ISNUMBER(Z681))),"",LOOKUP(Z681,{0,16,21,26,31,36,41,46,51,56,60,66},{"[0-15]","[16-20]","[21-25]","[26-30]","[31-35]","[36-40]","[41-45]","[46-50]","[51-55]","[56-59]","[60-65]","[66-99]"}))</f>
        <v>[36-40]</v>
      </c>
      <c r="AF681" s="839" t="str">
        <f t="shared" si="33"/>
        <v>3+ years</v>
      </c>
      <c r="AG681" s="839" t="str">
        <f t="shared" ca="1" si="34"/>
        <v>Over 90 Days</v>
      </c>
    </row>
    <row r="682" spans="1:33" ht="16.5" thickTop="1" thickBot="1" x14ac:dyDescent="0.3">
      <c r="A682" s="839">
        <v>16</v>
      </c>
      <c r="B682" s="830" t="s">
        <v>532</v>
      </c>
      <c r="C682" s="839" t="s">
        <v>357</v>
      </c>
      <c r="D682" s="880"/>
      <c r="E682" s="887">
        <f>VLOOKUP(B682,[1]TQT_MASTER!B:O,13,0)</f>
        <v>44970</v>
      </c>
      <c r="F682" s="834" t="str">
        <f>VLOOKUP(B682,[1]TQT_MASTER!B:O,4,0)</f>
        <v>Associate, Talent Acquisition</v>
      </c>
      <c r="G682" s="834" t="str">
        <f>VLOOKUP(B682,[1]TQT_MASTER!B:O,3,0)</f>
        <v>Associate</v>
      </c>
      <c r="H682" s="834">
        <f>VLOOKUP(B682,[1]TQT_MASTER!B:O,6,0)</f>
        <v>15131</v>
      </c>
      <c r="I682" s="834" t="str">
        <f>VLOOKUP(B682,[1]TQT_MASTER!B:O,5,0)</f>
        <v>Abdulrahman Mohammed R AlMane</v>
      </c>
      <c r="J682" s="834" t="str">
        <f>VLOOKUP(B682,[1]TQT_MASTER!B:O,7,0)</f>
        <v>TQT - HR Operations</v>
      </c>
      <c r="K682" s="834" t="str">
        <f>VLOOKUP(B682,[1]TQT_MASTER!B:O,8,0)</f>
        <v>TQT - Chief Corporate Services Office</v>
      </c>
      <c r="L682" s="834" t="str">
        <f>VLOOKUP(B682,[1]TQT_MASTER!B:O,9,0)</f>
        <v>Human Resources - HRD</v>
      </c>
      <c r="M682" s="834" t="str">
        <f>VLOOKUP(B682,[1]TQT_MASTER!B:O,10,0)</f>
        <v>TRANSCO - Talent Acquisition - HRD</v>
      </c>
      <c r="N682" s="835">
        <f>VLOOKUP(B682,[1]TQT_MASTER!B:O,11,0)</f>
        <v>31644</v>
      </c>
      <c r="O682" s="833">
        <f>VLOOKUP(B682,[1]TQT_MASTER!B:O,14,0)</f>
        <v>46429</v>
      </c>
      <c r="P682" s="842" t="s">
        <v>620</v>
      </c>
      <c r="Q682" s="834" t="s">
        <v>846</v>
      </c>
      <c r="R682" s="842"/>
      <c r="S682" s="842"/>
      <c r="T682" s="839" t="s">
        <v>304</v>
      </c>
      <c r="U682" s="842" t="s">
        <v>333</v>
      </c>
      <c r="V682" s="836">
        <v>44970</v>
      </c>
      <c r="W682" s="836">
        <v>45170</v>
      </c>
      <c r="X682" s="836">
        <v>46265</v>
      </c>
      <c r="Y682" s="882">
        <v>3.0027397260273974</v>
      </c>
      <c r="Z682" s="902">
        <f t="shared" ca="1" si="35"/>
        <v>40</v>
      </c>
      <c r="AA682" s="839" t="s">
        <v>600</v>
      </c>
      <c r="AB682" s="883">
        <v>21388.5</v>
      </c>
      <c r="AC682" s="841">
        <v>46631</v>
      </c>
      <c r="AD682" s="842" t="s">
        <v>777</v>
      </c>
      <c r="AE682" s="843" t="str">
        <f ca="1">IF(OR(Z682="",NOT(ISNUMBER(Z682))),"",LOOKUP(Z682,{0,16,21,26,31,36,41,46,51,56,60,66},{"[0-15]","[16-20]","[21-25]","[26-30]","[31-35]","[36-40]","[41-45]","[46-50]","[51-55]","[56-59]","[60-65]","[66-99]"}))</f>
        <v>[36-40]</v>
      </c>
      <c r="AF682" s="839" t="str">
        <f t="shared" si="33"/>
        <v>3+ years</v>
      </c>
      <c r="AG682" s="839" t="str">
        <f t="shared" ca="1" si="34"/>
        <v>Over 90 Days</v>
      </c>
    </row>
    <row r="683" spans="1:33" ht="16.5" thickTop="1" thickBot="1" x14ac:dyDescent="0.3">
      <c r="A683" s="839">
        <v>17</v>
      </c>
      <c r="B683" s="830" t="s">
        <v>540</v>
      </c>
      <c r="C683" s="839" t="s">
        <v>360</v>
      </c>
      <c r="D683" s="880"/>
      <c r="E683" s="887">
        <f>VLOOKUP(B683,[1]TQT_MASTER!B:O,13,0)</f>
        <v>45152</v>
      </c>
      <c r="F683" s="834" t="str">
        <f>VLOOKUP(B683,[1]TQT_MASTER!B:O,4,0)</f>
        <v>Executive Assistant, Corporate Services Office</v>
      </c>
      <c r="G683" s="834" t="str">
        <f>VLOOKUP(B683,[1]TQT_MASTER!B:O,3,0)</f>
        <v>Assistant</v>
      </c>
      <c r="H683" s="834">
        <f>VLOOKUP(B683,[1]TQT_MASTER!B:O,6,0)</f>
        <v>12780</v>
      </c>
      <c r="I683" s="834" t="str">
        <f>VLOOKUP(B683,[1]TQT_MASTER!B:O,5,0)</f>
        <v>Bader Ahmed Mohamed Saqer Al Hammadi</v>
      </c>
      <c r="J683" s="834" t="str">
        <f>VLOOKUP(B683,[1]TQT_MASTER!B:O,7,0)</f>
        <v>TQT - Chief Corporate Services Office</v>
      </c>
      <c r="K683" s="834" t="str">
        <f>VLOOKUP(B683,[1]TQT_MASTER!B:O,8,0)</f>
        <v>TQT - Chief Corporate Services Office</v>
      </c>
      <c r="L683" s="834" t="str">
        <f>VLOOKUP(B683,[1]TQT_MASTER!B:O,9,0)</f>
        <v>Human Resources - HRD</v>
      </c>
      <c r="M683" s="834" t="str">
        <f>VLOOKUP(B683,[1]TQT_MASTER!B:O,10,0)</f>
        <v>TRANSCO - Human Resources - HRD</v>
      </c>
      <c r="N683" s="835">
        <f>VLOOKUP(B683,[1]TQT_MASTER!B:O,11,0)</f>
        <v>29611</v>
      </c>
      <c r="O683" s="833">
        <f>VLOOKUP(B683,[1]TQT_MASTER!B:O,14,0)</f>
        <v>46248</v>
      </c>
      <c r="P683" s="842" t="s">
        <v>620</v>
      </c>
      <c r="Q683" s="834" t="s">
        <v>846</v>
      </c>
      <c r="R683" s="842"/>
      <c r="S683" s="842"/>
      <c r="T683" s="839" t="s">
        <v>304</v>
      </c>
      <c r="U683" s="842" t="s">
        <v>305</v>
      </c>
      <c r="V683" s="836">
        <v>45152</v>
      </c>
      <c r="W683" s="836">
        <v>45170</v>
      </c>
      <c r="X683" s="836">
        <v>46265</v>
      </c>
      <c r="Y683" s="882">
        <v>3.0027397260273974</v>
      </c>
      <c r="Z683" s="904">
        <f t="shared" ca="1" si="35"/>
        <v>45</v>
      </c>
      <c r="AA683" s="839" t="s">
        <v>600</v>
      </c>
      <c r="AB683" s="883">
        <v>29138.5</v>
      </c>
      <c r="AC683" s="841">
        <v>46631</v>
      </c>
      <c r="AD683" s="842" t="s">
        <v>777</v>
      </c>
      <c r="AE683" s="843" t="str">
        <f ca="1">IF(OR(Z683="",NOT(ISNUMBER(Z683))),"",LOOKUP(Z683,{0,16,21,26,31,36,41,46,51,56,60,66},{"[0-15]","[16-20]","[21-25]","[26-30]","[31-35]","[36-40]","[41-45]","[46-50]","[51-55]","[56-59]","[60-65]","[66-99]"}))</f>
        <v>[41-45]</v>
      </c>
      <c r="AF683" s="839" t="str">
        <f t="shared" si="33"/>
        <v>3+ years</v>
      </c>
      <c r="AG683" s="839" t="str">
        <f t="shared" ca="1" si="34"/>
        <v>Expired</v>
      </c>
    </row>
    <row r="684" spans="1:33" ht="16.5" thickTop="1" thickBot="1" x14ac:dyDescent="0.3">
      <c r="A684" s="839">
        <v>18</v>
      </c>
      <c r="B684" s="830" t="s">
        <v>543</v>
      </c>
      <c r="C684" s="839" t="s">
        <v>363</v>
      </c>
      <c r="D684" s="880"/>
      <c r="E684" s="887">
        <f>VLOOKUP(B684,[1]TQT_MASTER!B:O,13,0)</f>
        <v>45236</v>
      </c>
      <c r="F684" s="834" t="str">
        <f>VLOOKUP(B684,[1]TQT_MASTER!B:O,4,0)</f>
        <v>Associate, Talent Acquisition</v>
      </c>
      <c r="G684" s="834" t="str">
        <f>VLOOKUP(B684,[1]TQT_MASTER!B:O,3,0)</f>
        <v>Associate</v>
      </c>
      <c r="H684" s="834">
        <f>VLOOKUP(B684,[1]TQT_MASTER!B:O,6,0)</f>
        <v>15131</v>
      </c>
      <c r="I684" s="834" t="str">
        <f>VLOOKUP(B684,[1]TQT_MASTER!B:O,5,0)</f>
        <v>Abdulrahman Mohammed R AlMane</v>
      </c>
      <c r="J684" s="834" t="str">
        <f>VLOOKUP(B684,[1]TQT_MASTER!B:O,7,0)</f>
        <v>TQT - HR Operations</v>
      </c>
      <c r="K684" s="834" t="str">
        <f>VLOOKUP(B684,[1]TQT_MASTER!B:O,8,0)</f>
        <v>TQT - Chief Corporate Services Office</v>
      </c>
      <c r="L684" s="834" t="str">
        <f>VLOOKUP(B684,[1]TQT_MASTER!B:O,9,0)</f>
        <v>Human Resources - HRD</v>
      </c>
      <c r="M684" s="834" t="str">
        <f>VLOOKUP(B684,[1]TQT_MASTER!B:O,10,0)</f>
        <v>TRANSCO - Talent Acquisition - HRD</v>
      </c>
      <c r="N684" s="835">
        <f>VLOOKUP(B684,[1]TQT_MASTER!B:O,11,0)</f>
        <v>32450</v>
      </c>
      <c r="O684" s="833">
        <f>VLOOKUP(B684,[1]TQT_MASTER!B:O,14,0)</f>
        <v>46331</v>
      </c>
      <c r="P684" s="842" t="s">
        <v>611</v>
      </c>
      <c r="Q684" s="834" t="s">
        <v>846</v>
      </c>
      <c r="R684" s="842" t="s">
        <v>612</v>
      </c>
      <c r="S684" s="842" t="s">
        <v>616</v>
      </c>
      <c r="T684" s="839" t="s">
        <v>304</v>
      </c>
      <c r="U684" s="842" t="s">
        <v>333</v>
      </c>
      <c r="V684" s="836">
        <v>45236</v>
      </c>
      <c r="W684" s="836">
        <v>45236</v>
      </c>
      <c r="X684" s="836">
        <v>46265</v>
      </c>
      <c r="Y684" s="882">
        <v>2.8219178082191783</v>
      </c>
      <c r="Z684" s="902">
        <f t="shared" ca="1" si="35"/>
        <v>37</v>
      </c>
      <c r="AA684" s="839" t="s">
        <v>600</v>
      </c>
      <c r="AB684" s="883">
        <v>25063.5</v>
      </c>
      <c r="AC684" s="841">
        <v>46631</v>
      </c>
      <c r="AD684" s="842" t="s">
        <v>777</v>
      </c>
      <c r="AE684" s="843" t="str">
        <f ca="1">IF(OR(Z684="",NOT(ISNUMBER(Z684))),"",LOOKUP(Z684,{0,16,21,26,31,36,41,46,51,56,60,66},{"[0-15]","[16-20]","[21-25]","[26-30]","[31-35]","[36-40]","[41-45]","[46-50]","[51-55]","[56-59]","[60-65]","[66-99]"}))</f>
        <v>[36-40]</v>
      </c>
      <c r="AF684" s="839" t="str">
        <f t="shared" si="33"/>
        <v>2-3 years</v>
      </c>
      <c r="AG684" s="839" t="str">
        <f t="shared" ca="1" si="34"/>
        <v>Within 60 Days</v>
      </c>
    </row>
    <row r="685" spans="1:33" ht="16.5" thickTop="1" thickBot="1" x14ac:dyDescent="0.3">
      <c r="A685" s="839">
        <v>19</v>
      </c>
      <c r="B685" s="830" t="s">
        <v>534</v>
      </c>
      <c r="C685" s="839" t="s">
        <v>365</v>
      </c>
      <c r="D685" s="880"/>
      <c r="E685" s="887">
        <f>VLOOKUP(B685,[1]TQT_MASTER!B:O,13,0)</f>
        <v>45411</v>
      </c>
      <c r="F685" s="834" t="str">
        <f>VLOOKUP(B685,[1]TQT_MASTER!B:O,4,0)</f>
        <v>Lead, Projects</v>
      </c>
      <c r="G685" s="834" t="str">
        <f>VLOOKUP(B685,[1]TQT_MASTER!B:O,3,0)</f>
        <v>Lead</v>
      </c>
      <c r="H685" s="834">
        <f>VLOOKUP(B685,[1]TQT_MASTER!B:O,6,0)</f>
        <v>11743</v>
      </c>
      <c r="I685" s="834" t="str">
        <f>VLOOKUP(B685,[1]TQT_MASTER!B:O,5,0)</f>
        <v>MARYAM ABDULLAH EBRAHIM ALGAZ ALALI</v>
      </c>
      <c r="J685" s="834" t="str">
        <f>VLOOKUP(B685,[1]TQT_MASTER!B:O,7,0)</f>
        <v>TQT - Asset Management</v>
      </c>
      <c r="K685" s="834" t="str">
        <f>VLOOKUP(B685,[1]TQT_MASTER!B:O,8,0)</f>
        <v>TQT - Chief Operating Office</v>
      </c>
      <c r="L685" s="834" t="str">
        <f>VLOOKUP(B685,[1]TQT_MASTER!B:O,9,0)</f>
        <v>Asset Management - COO</v>
      </c>
      <c r="M685" s="834" t="str">
        <f>VLOOKUP(B685,[1]TQT_MASTER!B:O,10,0)</f>
        <v>TRANSCO - Asset Management Services - COO</v>
      </c>
      <c r="N685" s="835">
        <f>VLOOKUP(B685,[1]TQT_MASTER!B:O,11,0)</f>
        <v>24421</v>
      </c>
      <c r="O685" s="833">
        <f>VLOOKUP(B685,[1]TQT_MASTER!B:O,14,0)</f>
        <v>46323</v>
      </c>
      <c r="P685" s="842" t="s">
        <v>611</v>
      </c>
      <c r="Q685" s="834" t="s">
        <v>846</v>
      </c>
      <c r="R685" s="842" t="s">
        <v>612</v>
      </c>
      <c r="S685" s="842"/>
      <c r="T685" s="839" t="s">
        <v>304</v>
      </c>
      <c r="U685" s="842" t="s">
        <v>368</v>
      </c>
      <c r="V685" s="836">
        <v>45411</v>
      </c>
      <c r="W685" s="836">
        <v>45411</v>
      </c>
      <c r="X685" s="836">
        <v>46265</v>
      </c>
      <c r="Y685" s="882">
        <v>2.3424657534246576</v>
      </c>
      <c r="Z685" s="902">
        <f t="shared" ca="1" si="35"/>
        <v>59</v>
      </c>
      <c r="AA685" s="839" t="s">
        <v>600</v>
      </c>
      <c r="AB685" s="883">
        <v>68638.5</v>
      </c>
      <c r="AC685" s="841">
        <v>46631</v>
      </c>
      <c r="AD685" s="842" t="s">
        <v>777</v>
      </c>
      <c r="AE685" s="843" t="str">
        <f ca="1">IF(OR(Z685="",NOT(ISNUMBER(Z685))),"",LOOKUP(Z685,{0,16,21,26,31,36,41,46,51,56,60,66},{"[0-15]","[16-20]","[21-25]","[26-30]","[31-35]","[36-40]","[41-45]","[46-50]","[51-55]","[56-59]","[60-65]","[66-99]"}))</f>
        <v>[56-59]</v>
      </c>
      <c r="AF685" s="839" t="str">
        <f t="shared" si="33"/>
        <v>2-3 years</v>
      </c>
      <c r="AG685" s="839" t="str">
        <f t="shared" ca="1" si="34"/>
        <v>Within 60 Days</v>
      </c>
    </row>
    <row r="686" spans="1:33" ht="16.5" thickTop="1" thickBot="1" x14ac:dyDescent="0.3">
      <c r="A686" s="839">
        <v>20</v>
      </c>
      <c r="B686" s="830" t="s">
        <v>535</v>
      </c>
      <c r="C686" s="839" t="s">
        <v>369</v>
      </c>
      <c r="D686" s="880"/>
      <c r="E686" s="887">
        <f>VLOOKUP(B686,[1]TQT_MASTER!B:O,13,0)</f>
        <v>45446</v>
      </c>
      <c r="F686" s="834" t="str">
        <f>VLOOKUP(B686,[1]TQT_MASTER!B:O,4,0)</f>
        <v>Business Partner, Talent Acquisition</v>
      </c>
      <c r="G686" s="834" t="str">
        <f>VLOOKUP(B686,[1]TQT_MASTER!B:O,3,0)</f>
        <v>Business Partner</v>
      </c>
      <c r="H686" s="834">
        <f>VLOOKUP(B686,[1]TQT_MASTER!B:O,6,0)</f>
        <v>15131</v>
      </c>
      <c r="I686" s="834" t="str">
        <f>VLOOKUP(B686,[1]TQT_MASTER!B:O,5,0)</f>
        <v>Abdulrahman Mohammed R AlMane</v>
      </c>
      <c r="J686" s="834" t="str">
        <f>VLOOKUP(B686,[1]TQT_MASTER!B:O,7,0)</f>
        <v>TQT - HR Operations</v>
      </c>
      <c r="K686" s="834" t="str">
        <f>VLOOKUP(B686,[1]TQT_MASTER!B:O,8,0)</f>
        <v>TQT - Chief Corporate Services Office</v>
      </c>
      <c r="L686" s="834" t="str">
        <f>VLOOKUP(B686,[1]TQT_MASTER!B:O,9,0)</f>
        <v>Human Resources - HRD</v>
      </c>
      <c r="M686" s="834" t="str">
        <f>VLOOKUP(B686,[1]TQT_MASTER!B:O,10,0)</f>
        <v>TRANSCO - Talent Acquisition - HRD</v>
      </c>
      <c r="N686" s="835">
        <f>VLOOKUP(B686,[1]TQT_MASTER!B:O,11,0)</f>
        <v>32081</v>
      </c>
      <c r="O686" s="833">
        <f>VLOOKUP(B686,[1]TQT_MASTER!B:O,14,0)</f>
        <v>46549</v>
      </c>
      <c r="P686" s="842" t="s">
        <v>611</v>
      </c>
      <c r="Q686" s="834" t="s">
        <v>846</v>
      </c>
      <c r="R686" s="842"/>
      <c r="S686" s="842" t="s">
        <v>621</v>
      </c>
      <c r="T686" s="839" t="s">
        <v>304</v>
      </c>
      <c r="U686" s="842" t="s">
        <v>333</v>
      </c>
      <c r="V686" s="836">
        <v>45454</v>
      </c>
      <c r="W686" s="836">
        <v>45454</v>
      </c>
      <c r="X686" s="836">
        <v>46265</v>
      </c>
      <c r="Y686" s="882">
        <v>2.2246575342465755</v>
      </c>
      <c r="Z686" s="902">
        <f t="shared" ca="1" si="35"/>
        <v>38</v>
      </c>
      <c r="AA686" s="839" t="s">
        <v>600</v>
      </c>
      <c r="AB686" s="883">
        <v>35038.5</v>
      </c>
      <c r="AC686" s="841">
        <v>46631</v>
      </c>
      <c r="AD686" s="842" t="s">
        <v>777</v>
      </c>
      <c r="AE686" s="843" t="str">
        <f ca="1">IF(OR(Z686="",NOT(ISNUMBER(Z686))),"",LOOKUP(Z686,{0,16,21,26,31,36,41,46,51,56,60,66},{"[0-15]","[16-20]","[21-25]","[26-30]","[31-35]","[36-40]","[41-45]","[46-50]","[51-55]","[56-59]","[60-65]","[66-99]"}))</f>
        <v>[36-40]</v>
      </c>
      <c r="AF686" s="839" t="str">
        <f t="shared" si="33"/>
        <v>2-3 years</v>
      </c>
      <c r="AG686" s="839" t="str">
        <f t="shared" ca="1" si="34"/>
        <v>Over 90 Days</v>
      </c>
    </row>
    <row r="687" spans="1:33" ht="16.5" thickTop="1" thickBot="1" x14ac:dyDescent="0.3">
      <c r="A687" s="839">
        <v>21</v>
      </c>
      <c r="B687" s="830" t="s">
        <v>542</v>
      </c>
      <c r="C687" s="839" t="s">
        <v>372</v>
      </c>
      <c r="D687" s="880"/>
      <c r="E687" s="887">
        <f>VLOOKUP(B687,[1]TQT_MASTER!B:O,13,0)</f>
        <v>45600</v>
      </c>
      <c r="F687" s="834" t="str">
        <f>VLOOKUP(B687,[1]TQT_MASTER!B:O,4,0)</f>
        <v>Lead, Procurement</v>
      </c>
      <c r="G687" s="834" t="str">
        <f>VLOOKUP(B687,[1]TQT_MASTER!B:O,3,0)</f>
        <v>Lead</v>
      </c>
      <c r="H687" s="834">
        <f>VLOOKUP(B687,[1]TQT_MASTER!B:O,6,0)</f>
        <v>12623</v>
      </c>
      <c r="I687" s="834" t="str">
        <f>VLOOKUP(B687,[1]TQT_MASTER!B:O,5,0)</f>
        <v>Alia Al Kaabi</v>
      </c>
      <c r="J687" s="834" t="str">
        <f>VLOOKUP(B687,[1]TQT_MASTER!B:O,7,0)</f>
        <v>TQT - Supply Chain</v>
      </c>
      <c r="K687" s="834" t="str">
        <f>VLOOKUP(B687,[1]TQT_MASTER!B:O,8,0)</f>
        <v>TQT - Chief Financial Office</v>
      </c>
      <c r="L687" s="834" t="str">
        <f>VLOOKUP(B687,[1]TQT_MASTER!B:O,9,0)</f>
        <v>Supply Chain - PSS</v>
      </c>
      <c r="M687" s="834" t="e">
        <f>VLOOKUP(B687,[1]TQT_MASTER!B:O,10,0)</f>
        <v>#REF!</v>
      </c>
      <c r="N687" s="835">
        <f>VLOOKUP(B687,[1]TQT_MASTER!B:O,11,0)</f>
        <v>22302</v>
      </c>
      <c r="O687" s="833">
        <f>VLOOKUP(B687,[1]TQT_MASTER!B:O,14,0)</f>
        <v>46329</v>
      </c>
      <c r="P687" s="842" t="s">
        <v>620</v>
      </c>
      <c r="Q687" s="834" t="s">
        <v>846</v>
      </c>
      <c r="R687" s="842"/>
      <c r="S687" s="842"/>
      <c r="T687" s="839" t="s">
        <v>304</v>
      </c>
      <c r="U687" s="842" t="s">
        <v>333</v>
      </c>
      <c r="V687" s="836">
        <v>45600</v>
      </c>
      <c r="W687" s="836">
        <v>45600</v>
      </c>
      <c r="X687" s="836">
        <v>46265</v>
      </c>
      <c r="Y687" s="882">
        <v>1.8246575342465754</v>
      </c>
      <c r="Z687" s="902">
        <f t="shared" ca="1" si="35"/>
        <v>65</v>
      </c>
      <c r="AA687" s="839" t="s">
        <v>600</v>
      </c>
      <c r="AB687" s="883">
        <v>44488.5</v>
      </c>
      <c r="AC687" s="841">
        <v>46631</v>
      </c>
      <c r="AD687" s="842" t="s">
        <v>777</v>
      </c>
      <c r="AE687" s="843" t="str">
        <f ca="1">IF(OR(Z687="",NOT(ISNUMBER(Z687))),"",LOOKUP(Z687,{0,16,21,26,31,36,41,46,51,56,60,66},{"[0-15]","[16-20]","[21-25]","[26-30]","[31-35]","[36-40]","[41-45]","[46-50]","[51-55]","[56-59]","[60-65]","[66-99]"}))</f>
        <v>[60-65]</v>
      </c>
      <c r="AF687" s="839" t="str">
        <f t="shared" si="33"/>
        <v>1-2 years</v>
      </c>
      <c r="AG687" s="839" t="str">
        <f t="shared" ca="1" si="34"/>
        <v>Within 60 Days</v>
      </c>
    </row>
    <row r="688" spans="1:33" ht="16.5" thickTop="1" thickBot="1" x14ac:dyDescent="0.3">
      <c r="A688" s="839">
        <v>22</v>
      </c>
      <c r="B688" s="830">
        <v>200088</v>
      </c>
      <c r="C688" s="839" t="s">
        <v>378</v>
      </c>
      <c r="D688" s="880"/>
      <c r="E688" s="887">
        <f>VLOOKUP(B688,[1]TQT_MASTER!B:O,13,0)</f>
        <v>45677</v>
      </c>
      <c r="F688" s="834" t="str">
        <f>VLOOKUP(B688,[1]TQT_MASTER!B:O,4,0)</f>
        <v>Advisor, Water Asset</v>
      </c>
      <c r="G688" s="834" t="str">
        <f>VLOOKUP(B688,[1]TQT_MASTER!B:O,3,0)</f>
        <v>Advisor</v>
      </c>
      <c r="H688" s="834">
        <f>VLOOKUP(B688,[1]TQT_MASTER!B:O,6,0)</f>
        <v>12013</v>
      </c>
      <c r="I688" s="834" t="str">
        <f>VLOOKUP(B688,[1]TQT_MASTER!B:O,5,0)</f>
        <v>ABDULLA MOHAMMED AL NUAIMI</v>
      </c>
      <c r="J688" s="834" t="str">
        <f>VLOOKUP(B688,[1]TQT_MASTER!B:O,7,0)</f>
        <v>TQT - Asset Management</v>
      </c>
      <c r="K688" s="834" t="str">
        <f>VLOOKUP(B688,[1]TQT_MASTER!B:O,8,0)</f>
        <v>TQT - Chief Operating Office</v>
      </c>
      <c r="L688" s="834" t="str">
        <f>VLOOKUP(B688,[1]TQT_MASTER!B:O,9,0)</f>
        <v>Asset Management - COO</v>
      </c>
      <c r="M688" s="834" t="str">
        <f>VLOOKUP(B688,[1]TQT_MASTER!B:O,10,0)</f>
        <v>TRANSCO - Water Assets</v>
      </c>
      <c r="N688" s="835">
        <f>VLOOKUP(B688,[1]TQT_MASTER!B:O,11,0)</f>
        <v>22282</v>
      </c>
      <c r="O688" s="833">
        <f>VLOOKUP(B688,[1]TQT_MASTER!B:O,14,0)</f>
        <v>46405</v>
      </c>
      <c r="P688" s="842" t="s">
        <v>611</v>
      </c>
      <c r="Q688" s="834" t="s">
        <v>846</v>
      </c>
      <c r="R688" s="842" t="s">
        <v>612</v>
      </c>
      <c r="S688" s="842" t="s">
        <v>616</v>
      </c>
      <c r="T688" s="839" t="s">
        <v>304</v>
      </c>
      <c r="U688" s="842" t="s">
        <v>309</v>
      </c>
      <c r="V688" s="836">
        <v>45677</v>
      </c>
      <c r="W688" s="836">
        <v>45677</v>
      </c>
      <c r="X688" s="836">
        <v>46265</v>
      </c>
      <c r="Y688" s="882">
        <v>1.6136986301369862</v>
      </c>
      <c r="Z688" s="902">
        <f t="shared" ca="1" si="35"/>
        <v>65</v>
      </c>
      <c r="AA688" s="839" t="s">
        <v>600</v>
      </c>
      <c r="AB688" s="883">
        <v>52888.5</v>
      </c>
      <c r="AC688" s="841">
        <v>46631</v>
      </c>
      <c r="AD688" s="842" t="s">
        <v>777</v>
      </c>
      <c r="AE688" s="843" t="str">
        <f ca="1">IF(OR(Z688="",NOT(ISNUMBER(Z688))),"",LOOKUP(Z688,{0,16,21,26,31,36,41,46,51,56,60,66},{"[0-15]","[16-20]","[21-25]","[26-30]","[31-35]","[36-40]","[41-45]","[46-50]","[51-55]","[56-59]","[60-65]","[66-99]"}))</f>
        <v>[60-65]</v>
      </c>
      <c r="AF688" s="839" t="str">
        <f t="shared" si="33"/>
        <v>1-2 years</v>
      </c>
      <c r="AG688" s="839" t="str">
        <f t="shared" ca="1" si="34"/>
        <v>Over 90 Days</v>
      </c>
    </row>
    <row r="689" spans="1:33" ht="16.5" thickTop="1" thickBot="1" x14ac:dyDescent="0.3">
      <c r="A689" s="839">
        <v>23</v>
      </c>
      <c r="B689" s="830">
        <v>200795</v>
      </c>
      <c r="C689" s="839" t="s">
        <v>382</v>
      </c>
      <c r="D689" s="880"/>
      <c r="E689" s="887">
        <f>VLOOKUP(B689,[1]TQT_MASTER!B:O,13,0)</f>
        <v>45831</v>
      </c>
      <c r="F689" s="834" t="str">
        <f>VLOOKUP(B689,[1]TQT_MASTER!B:O,4,0)</f>
        <v>Fusion EPM Support, Sr. Associate</v>
      </c>
      <c r="G689" s="834" t="str">
        <f>VLOOKUP(B689,[1]TQT_MASTER!B:O,3,0)</f>
        <v>Senior Associate</v>
      </c>
      <c r="H689" s="834">
        <f>VLOOKUP(B689,[1]TQT_MASTER!B:O,6,0)</f>
        <v>12775</v>
      </c>
      <c r="I689" s="834" t="str">
        <f>VLOOKUP(B689,[1]TQT_MASTER!B:O,5,0)</f>
        <v>Barend Pieter Van Der Walt</v>
      </c>
      <c r="J689" s="834" t="str">
        <f>VLOOKUP(B689,[1]TQT_MASTER!B:O,7,0)</f>
        <v>TQT - Business Planning</v>
      </c>
      <c r="K689" s="834" t="str">
        <f>VLOOKUP(B689,[1]TQT_MASTER!B:O,8,0)</f>
        <v>TQT - Chief Financial Office</v>
      </c>
      <c r="L689" s="834" t="str">
        <f>VLOOKUP(B689,[1]TQT_MASTER!B:O,9,0)</f>
        <v>Finance - FIN</v>
      </c>
      <c r="M689" s="834" t="str">
        <f>VLOOKUP(B689,[1]TQT_MASTER!B:O,10,0)</f>
        <v>TRANSCO - Business Planning - FIN</v>
      </c>
      <c r="N689" s="835">
        <f>VLOOKUP(B689,[1]TQT_MASTER!B:O,11,0)</f>
        <v>31222</v>
      </c>
      <c r="O689" s="833">
        <f>VLOOKUP(B689,[1]TQT_MASTER!B:O,14,0)</f>
        <v>46555</v>
      </c>
      <c r="P689" s="842" t="s">
        <v>611</v>
      </c>
      <c r="Q689" s="834" t="s">
        <v>846</v>
      </c>
      <c r="R689" s="842"/>
      <c r="S689" s="842"/>
      <c r="T689" s="839" t="s">
        <v>304</v>
      </c>
      <c r="U689" s="842" t="s">
        <v>333</v>
      </c>
      <c r="V689" s="836">
        <v>45831</v>
      </c>
      <c r="W689" s="836">
        <v>45831</v>
      </c>
      <c r="X689" s="836">
        <v>46265</v>
      </c>
      <c r="Y689" s="882">
        <v>1.1917808219178083</v>
      </c>
      <c r="Z689" s="902">
        <f t="shared" ca="1" si="35"/>
        <v>41</v>
      </c>
      <c r="AA689" s="839" t="s">
        <v>600</v>
      </c>
      <c r="AB689" s="883">
        <v>31888.5</v>
      </c>
      <c r="AC689" s="841">
        <v>46631</v>
      </c>
      <c r="AD689" s="842" t="s">
        <v>777</v>
      </c>
      <c r="AE689" s="843" t="str">
        <f ca="1">IF(OR(Z689="",NOT(ISNUMBER(Z689))),"",LOOKUP(Z689,{0,16,21,26,31,36,41,46,51,56,60,66},{"[0-15]","[16-20]","[21-25]","[26-30]","[31-35]","[36-40]","[41-45]","[46-50]","[51-55]","[56-59]","[60-65]","[66-99]"}))</f>
        <v>[41-45]</v>
      </c>
      <c r="AF689" s="839" t="str">
        <f t="shared" si="33"/>
        <v>1-2 years</v>
      </c>
      <c r="AG689" s="839" t="str">
        <f t="shared" ca="1" si="34"/>
        <v>Over 90 Days</v>
      </c>
    </row>
    <row r="690" spans="1:33" ht="16.5" thickTop="1" thickBot="1" x14ac:dyDescent="0.3">
      <c r="A690" s="839">
        <v>24</v>
      </c>
      <c r="B690" s="847">
        <v>201184</v>
      </c>
      <c r="C690" s="839">
        <v>14221</v>
      </c>
      <c r="D690" s="880"/>
      <c r="E690" s="887">
        <f>VLOOKUP(B690,[1]TQT_MASTER!B:O,13,0)</f>
        <v>45887</v>
      </c>
      <c r="F690" s="834" t="str">
        <f>VLOOKUP(B690,[1]TQT_MASTER!B:O,4,0)</f>
        <v>Associate, People Development</v>
      </c>
      <c r="G690" s="834" t="str">
        <f>VLOOKUP(B690,[1]TQT_MASTER!B:O,3,0)</f>
        <v>Associate</v>
      </c>
      <c r="H690" s="834">
        <f>VLOOKUP(B690,[1]TQT_MASTER!B:O,6,0)</f>
        <v>15162</v>
      </c>
      <c r="I690" s="834" t="str">
        <f>VLOOKUP(B690,[1]TQT_MASTER!B:O,5,0)</f>
        <v>Wadima Mohammed Hamad AlMazrouei</v>
      </c>
      <c r="J690" s="834" t="str">
        <f>VLOOKUP(B690,[1]TQT_MASTER!B:O,7,0)</f>
        <v>TQT - People Management &amp; Performance</v>
      </c>
      <c r="K690" s="834" t="str">
        <f>VLOOKUP(B690,[1]TQT_MASTER!B:O,8,0)</f>
        <v>TQT - Chief Corporate Services Office</v>
      </c>
      <c r="L690" s="834" t="str">
        <f>VLOOKUP(B690,[1]TQT_MASTER!B:O,9,0)</f>
        <v>Human Resources - HRD</v>
      </c>
      <c r="M690" s="834" t="str">
        <f>VLOOKUP(B690,[1]TQT_MASTER!B:O,10,0)</f>
        <v>TRANSCO - Human Resources - HRD</v>
      </c>
      <c r="N690" s="835">
        <f>VLOOKUP(B690,[1]TQT_MASTER!B:O,11,0)</f>
        <v>32306</v>
      </c>
      <c r="O690" s="833">
        <f>VLOOKUP(B690,[1]TQT_MASTER!B:O,14,0)</f>
        <v>46251</v>
      </c>
      <c r="P690" s="842" t="s">
        <v>620</v>
      </c>
      <c r="Q690" s="834" t="s">
        <v>846</v>
      </c>
      <c r="R690" s="842"/>
      <c r="S690" s="842"/>
      <c r="T690" s="839" t="s">
        <v>304</v>
      </c>
      <c r="U690" s="839" t="s">
        <v>333</v>
      </c>
      <c r="V690" s="836">
        <v>45887</v>
      </c>
      <c r="W690" s="836">
        <v>45887</v>
      </c>
      <c r="X690" s="836">
        <v>46265</v>
      </c>
      <c r="Y690" s="882">
        <v>1.0383561643835617</v>
      </c>
      <c r="Z690" s="838">
        <f t="shared" ca="1" si="35"/>
        <v>38</v>
      </c>
      <c r="AA690" s="839" t="s">
        <v>600</v>
      </c>
      <c r="AB690" s="883">
        <v>23388.5</v>
      </c>
      <c r="AC690" s="841">
        <v>46631</v>
      </c>
      <c r="AD690" s="842" t="s">
        <v>777</v>
      </c>
      <c r="AE690" s="843" t="str">
        <f ca="1">IF(OR(Z690="",NOT(ISNUMBER(Z690))),"",LOOKUP(Z690,{0,16,21,26,31,36,41,46,51,56,60,66},{"[0-15]","[16-20]","[21-25]","[26-30]","[31-35]","[36-40]","[41-45]","[46-50]","[51-55]","[56-59]","[60-65]","[66-99]"}))</f>
        <v>[36-40]</v>
      </c>
      <c r="AF690" s="839" t="str">
        <f t="shared" si="33"/>
        <v>1-2 years</v>
      </c>
      <c r="AG690" s="839" t="str">
        <f t="shared" ca="1" si="34"/>
        <v>Expired</v>
      </c>
    </row>
    <row r="691" spans="1:33" ht="16.5" thickTop="1" thickBot="1" x14ac:dyDescent="0.3">
      <c r="A691" s="839">
        <v>25</v>
      </c>
      <c r="B691" s="847">
        <v>201086</v>
      </c>
      <c r="C691" s="839">
        <v>13919</v>
      </c>
      <c r="D691" s="880"/>
      <c r="E691" s="887">
        <f>VLOOKUP(B691,[1]TQT_MASTER!B:O,13,0)</f>
        <v>45873</v>
      </c>
      <c r="F691" s="834" t="str">
        <f>VLOOKUP(B691,[1]TQT_MASTER!B:O,4,0)</f>
        <v>Senior Engineer, Network Model Management</v>
      </c>
      <c r="G691" s="834" t="str">
        <f>VLOOKUP(B691,[1]TQT_MASTER!B:O,3,0)</f>
        <v>Senior Engineer</v>
      </c>
      <c r="H691" s="834">
        <f>VLOOKUP(B691,[1]TQT_MASTER!B:O,6,0)</f>
        <v>11743</v>
      </c>
      <c r="I691" s="834" t="str">
        <f>VLOOKUP(B691,[1]TQT_MASTER!B:O,5,0)</f>
        <v>Maryam Abullah Ebrahim Algaz Alali</v>
      </c>
      <c r="J691" s="834" t="str">
        <f>VLOOKUP(B691,[1]TQT_MASTER!B:O,7,0)</f>
        <v>TQT - Asset Management</v>
      </c>
      <c r="K691" s="834" t="str">
        <f>VLOOKUP(B691,[1]TQT_MASTER!B:O,8,0)</f>
        <v>TQT - Chief Operating Office</v>
      </c>
      <c r="L691" s="834" t="str">
        <f>VLOOKUP(B691,[1]TQT_MASTER!B:O,9,0)</f>
        <v>Asset Management - COO</v>
      </c>
      <c r="M691" s="834" t="str">
        <f>VLOOKUP(B691,[1]TQT_MASTER!B:O,10,0)</f>
        <v>TQT - Operations Technology Strategy</v>
      </c>
      <c r="N691" s="835">
        <f>VLOOKUP(B691,[1]TQT_MASTER!B:O,11,0)</f>
        <v>33856</v>
      </c>
      <c r="O691" s="833">
        <f>VLOOKUP(B691,[1]TQT_MASTER!B:O,14,0)</f>
        <v>46237</v>
      </c>
      <c r="P691" s="842" t="s">
        <v>620</v>
      </c>
      <c r="Q691" s="834" t="s">
        <v>846</v>
      </c>
      <c r="R691" s="842"/>
      <c r="S691" s="842"/>
      <c r="T691" s="839" t="s">
        <v>389</v>
      </c>
      <c r="U691" s="842" t="s">
        <v>333</v>
      </c>
      <c r="V691" s="836">
        <v>45873</v>
      </c>
      <c r="W691" s="836">
        <v>45873</v>
      </c>
      <c r="X691" s="836">
        <v>46265</v>
      </c>
      <c r="Y691" s="882">
        <v>1.0767123287671232</v>
      </c>
      <c r="Z691" s="902">
        <f t="shared" ca="1" si="35"/>
        <v>34</v>
      </c>
      <c r="AA691" s="839" t="s">
        <v>600</v>
      </c>
      <c r="AB691" s="883">
        <v>31888.5</v>
      </c>
      <c r="AC691" s="841">
        <v>46631</v>
      </c>
      <c r="AD691" s="842" t="s">
        <v>777</v>
      </c>
      <c r="AE691" s="843" t="str">
        <f ca="1">IF(OR(Z691="",NOT(ISNUMBER(Z691))),"",LOOKUP(Z691,{0,16,21,26,31,36,41,46,51,56,60,66},{"[0-15]","[16-20]","[21-25]","[26-30]","[31-35]","[36-40]","[41-45]","[46-50]","[51-55]","[56-59]","[60-65]","[66-99]"}))</f>
        <v>[31-35]</v>
      </c>
      <c r="AF691" s="839" t="str">
        <f t="shared" si="33"/>
        <v>1-2 years</v>
      </c>
      <c r="AG691" s="839" t="str">
        <f t="shared" ca="1" si="34"/>
        <v>Expired</v>
      </c>
    </row>
    <row r="692" spans="1:33" ht="16.5" thickTop="1" thickBot="1" x14ac:dyDescent="0.3">
      <c r="A692" s="839">
        <v>26</v>
      </c>
      <c r="B692" s="830">
        <v>201085</v>
      </c>
      <c r="C692" s="830">
        <v>201085</v>
      </c>
      <c r="D692" s="880"/>
      <c r="E692" s="887">
        <f>VLOOKUP(B692,[1]TQT_MASTER!B:O,13,0)</f>
        <v>45901</v>
      </c>
      <c r="F692" s="834" t="str">
        <f>VLOOKUP(B692,[1]TQT_MASTER!B:O,4,0)</f>
        <v>Engineer, Power Systems</v>
      </c>
      <c r="G692" s="834" t="str">
        <f>VLOOKUP(B692,[1]TQT_MASTER!B:O,3,0)</f>
        <v>Engineer</v>
      </c>
      <c r="H692" s="834">
        <f>VLOOKUP(B692,[1]TQT_MASTER!B:O,6,0)</f>
        <v>10903</v>
      </c>
      <c r="I692" s="834" t="str">
        <f>VLOOKUP(B692,[1]TQT_MASTER!B:O,5,0)</f>
        <v>Ahmed Attia Saber Ghazi</v>
      </c>
      <c r="J692" s="834" t="str">
        <f>VLOOKUP(B692,[1]TQT_MASTER!B:O,7,0)</f>
        <v>TQT - Asset Management</v>
      </c>
      <c r="K692" s="834" t="str">
        <f>VLOOKUP(B692,[1]TQT_MASTER!B:O,8,0)</f>
        <v>TQT - Chief Operating Office</v>
      </c>
      <c r="L692" s="834" t="str">
        <f>VLOOKUP(B692,[1]TQT_MASTER!B:O,9,0)</f>
        <v>Asset Management - COO</v>
      </c>
      <c r="M692" s="834" t="str">
        <f>VLOOKUP(B692,[1]TQT_MASTER!B:O,10,0)</f>
        <v>TQT - Power Planning</v>
      </c>
      <c r="N692" s="835">
        <f>VLOOKUP(B692,[1]TQT_MASTER!B:O,11,0)</f>
        <v>36486</v>
      </c>
      <c r="O692" s="833">
        <f>VLOOKUP(B692,[1]TQT_MASTER!B:O,14,0)</f>
        <v>46265</v>
      </c>
      <c r="P692" s="842" t="s">
        <v>620</v>
      </c>
      <c r="Q692" s="834" t="s">
        <v>846</v>
      </c>
      <c r="R692" s="842"/>
      <c r="S692" s="842"/>
      <c r="T692" s="839" t="s">
        <v>304</v>
      </c>
      <c r="U692" s="842" t="s">
        <v>333</v>
      </c>
      <c r="V692" s="836">
        <v>45901</v>
      </c>
      <c r="W692" s="836">
        <v>45901</v>
      </c>
      <c r="X692" s="836">
        <v>46265</v>
      </c>
      <c r="Y692" s="882">
        <v>1</v>
      </c>
      <c r="Z692" s="902">
        <f t="shared" ca="1" si="35"/>
        <v>26</v>
      </c>
      <c r="AA692" s="839" t="s">
        <v>600</v>
      </c>
      <c r="AB692" s="883">
        <v>18238.5</v>
      </c>
      <c r="AC692" s="841">
        <v>46631</v>
      </c>
      <c r="AD692" s="842" t="s">
        <v>777</v>
      </c>
      <c r="AE692" s="843" t="str">
        <f ca="1">IF(OR(Z692="",NOT(ISNUMBER(Z692))),"",LOOKUP(Z692,{0,16,21,26,31,36,41,46,51,56,60,66},{"[0-15]","[16-20]","[21-25]","[26-30]","[31-35]","[36-40]","[41-45]","[46-50]","[51-55]","[56-59]","[60-65]","[66-99]"}))</f>
        <v>[26-30]</v>
      </c>
      <c r="AF692" s="839" t="str">
        <f t="shared" si="33"/>
        <v>0-1 years</v>
      </c>
      <c r="AG692" s="839" t="str">
        <f t="shared" ca="1" si="34"/>
        <v>Expired</v>
      </c>
    </row>
    <row r="693" spans="1:33" ht="16.5" thickTop="1" thickBot="1" x14ac:dyDescent="0.3">
      <c r="A693" s="839">
        <v>27</v>
      </c>
      <c r="B693" s="830">
        <v>201773</v>
      </c>
      <c r="C693" s="847">
        <v>14158</v>
      </c>
      <c r="D693" s="880"/>
      <c r="E693" s="887">
        <f>VLOOKUP(B693,[1]TQT_MASTER!B:O,13,0)</f>
        <v>45978</v>
      </c>
      <c r="F693" s="834" t="str">
        <f>VLOOKUP(B693,[1]TQT_MASTER!B:O,4,0)</f>
        <v>Associate, OD &amp; Planning</v>
      </c>
      <c r="G693" s="834" t="str">
        <f>VLOOKUP(B693,[1]TQT_MASTER!B:O,3,0)</f>
        <v>Associate</v>
      </c>
      <c r="H693" s="834">
        <f>VLOOKUP(B693,[1]TQT_MASTER!B:O,6,0)</f>
        <v>12869</v>
      </c>
      <c r="I693" s="834" t="str">
        <f>VLOOKUP(B693,[1]TQT_MASTER!B:O,5,0)</f>
        <v>Shefa Obaid</v>
      </c>
      <c r="J693" s="834" t="str">
        <f>VLOOKUP(B693,[1]TQT_MASTER!B:O,7,0)</f>
        <v>TQT - People Management &amp; Performance</v>
      </c>
      <c r="K693" s="834" t="str">
        <f>VLOOKUP(B693,[1]TQT_MASTER!B:O,8,0)</f>
        <v>TQT - Chief Corporate Services Office</v>
      </c>
      <c r="L693" s="834" t="str">
        <f>VLOOKUP(B693,[1]TQT_MASTER!B:O,9,0)</f>
        <v>Human Resources - HRD</v>
      </c>
      <c r="M693" s="834" t="str">
        <f>VLOOKUP(B693,[1]TQT_MASTER!B:O,10,0)</f>
        <v>TRANSCO - Human Resources - HRD</v>
      </c>
      <c r="N693" s="835">
        <f>VLOOKUP(B693,[1]TQT_MASTER!B:O,11,0)</f>
        <v>29381</v>
      </c>
      <c r="O693" s="833">
        <f>VLOOKUP(B693,[1]TQT_MASTER!B:O,14,0)</f>
        <v>46342</v>
      </c>
      <c r="P693" s="842" t="s">
        <v>611</v>
      </c>
      <c r="Q693" s="834" t="s">
        <v>846</v>
      </c>
      <c r="R693" s="842"/>
      <c r="S693" s="842" t="s">
        <v>616</v>
      </c>
      <c r="T693" s="839" t="s">
        <v>304</v>
      </c>
      <c r="U693" s="842" t="s">
        <v>333</v>
      </c>
      <c r="V693" s="836">
        <v>45978</v>
      </c>
      <c r="W693" s="836">
        <v>45978</v>
      </c>
      <c r="X693" s="836">
        <v>46265</v>
      </c>
      <c r="Y693" s="882">
        <v>0.78904109589041094</v>
      </c>
      <c r="Z693" s="902">
        <f t="shared" ca="1" si="35"/>
        <v>46</v>
      </c>
      <c r="AA693" s="839" t="s">
        <v>600</v>
      </c>
      <c r="AB693" s="883">
        <v>27688.5</v>
      </c>
      <c r="AC693" s="841">
        <v>46631</v>
      </c>
      <c r="AD693" s="842" t="s">
        <v>777</v>
      </c>
      <c r="AE693" s="843" t="str">
        <f ca="1">IF(OR(Z693="",NOT(ISNUMBER(Z693))),"",LOOKUP(Z693,{0,16,21,26,31,36,41,46,51,56,60,66},{"[0-15]","[16-20]","[21-25]","[26-30]","[31-35]","[36-40]","[41-45]","[46-50]","[51-55]","[56-59]","[60-65]","[66-99]"}))</f>
        <v>[46-50]</v>
      </c>
      <c r="AF693" s="839" t="str">
        <f t="shared" si="33"/>
        <v>0-1 years</v>
      </c>
      <c r="AG693" s="839" t="str">
        <f t="shared" ca="1" si="34"/>
        <v>Within 90 Days</v>
      </c>
    </row>
    <row r="694" spans="1:33" ht="16.5" thickTop="1" thickBot="1" x14ac:dyDescent="0.3">
      <c r="A694" s="839">
        <v>28</v>
      </c>
      <c r="B694" s="830">
        <v>202033</v>
      </c>
      <c r="C694" s="847">
        <v>14145</v>
      </c>
      <c r="D694" s="880"/>
      <c r="E694" s="887">
        <f>VLOOKUP(B694,[1]TQT_MASTER!B:O,13,0)</f>
        <v>46006</v>
      </c>
      <c r="F694" s="834" t="str">
        <f>VLOOKUP(B694,[1]TQT_MASTER!B:O,4,0)</f>
        <v>Senior Engineer, Network Model Management</v>
      </c>
      <c r="G694" s="834" t="str">
        <f>VLOOKUP(B694,[1]TQT_MASTER!B:O,3,0)</f>
        <v>Senior Engineer</v>
      </c>
      <c r="H694" s="834">
        <f>VLOOKUP(B694,[1]TQT_MASTER!B:O,6,0)</f>
        <v>12404</v>
      </c>
      <c r="I694" s="834" t="str">
        <f>VLOOKUP(B694,[1]TQT_MASTER!B:O,5,0)</f>
        <v>Jayaprakash Ponraj</v>
      </c>
      <c r="J694" s="834" t="str">
        <f>VLOOKUP(B694,[1]TQT_MASTER!B:O,7,0)</f>
        <v>TQT - Asset Management</v>
      </c>
      <c r="K694" s="834" t="str">
        <f>VLOOKUP(B694,[1]TQT_MASTER!B:O,8,0)</f>
        <v>TQT - Chief Operating Office</v>
      </c>
      <c r="L694" s="834" t="str">
        <f>VLOOKUP(B694,[1]TQT_MASTER!B:O,9,0)</f>
        <v>TQT - Asset Management</v>
      </c>
      <c r="M694" s="834" t="str">
        <f>VLOOKUP(B694,[1]TQT_MASTER!B:O,10,0)</f>
        <v>TQT - Chief Operating Office</v>
      </c>
      <c r="N694" s="835">
        <f>VLOOKUP(B694,[1]TQT_MASTER!B:O,11,0)</f>
        <v>31049</v>
      </c>
      <c r="O694" s="833">
        <f>VLOOKUP(B694,[1]TQT_MASTER!B:O,14,0)</f>
        <v>46370</v>
      </c>
      <c r="P694" s="842" t="s">
        <v>620</v>
      </c>
      <c r="Q694" s="834" t="s">
        <v>846</v>
      </c>
      <c r="R694" s="842"/>
      <c r="S694" s="842"/>
      <c r="T694" s="839" t="s">
        <v>304</v>
      </c>
      <c r="U694" s="842" t="s">
        <v>333</v>
      </c>
      <c r="V694" s="836">
        <v>46006</v>
      </c>
      <c r="W694" s="836">
        <v>46006</v>
      </c>
      <c r="X694" s="836">
        <v>46265</v>
      </c>
      <c r="Y694" s="882">
        <v>0.71232876712328763</v>
      </c>
      <c r="Z694" s="902">
        <f t="shared" ca="1" si="35"/>
        <v>41</v>
      </c>
      <c r="AA694" s="839" t="s">
        <v>600</v>
      </c>
      <c r="AB694" s="883">
        <v>31888.5</v>
      </c>
      <c r="AC694" s="841">
        <v>46631</v>
      </c>
      <c r="AD694" s="842" t="s">
        <v>777</v>
      </c>
      <c r="AE694" s="843" t="str">
        <f ca="1">IF(OR(Z694="",NOT(ISNUMBER(Z694))),"",LOOKUP(Z694,{0,16,21,26,31,36,41,46,51,56,60,66},{"[0-15]","[16-20]","[21-25]","[26-30]","[31-35]","[36-40]","[41-45]","[46-50]","[51-55]","[56-59]","[60-65]","[66-99]"}))</f>
        <v>[41-45]</v>
      </c>
      <c r="AF694" s="839" t="str">
        <f t="shared" si="33"/>
        <v>0-1 years</v>
      </c>
      <c r="AG694" s="839" t="str">
        <f t="shared" ca="1" si="34"/>
        <v>Within 90 Days</v>
      </c>
    </row>
    <row r="695" spans="1:33" ht="16.5" thickTop="1" thickBot="1" x14ac:dyDescent="0.3">
      <c r="A695" s="839">
        <v>29</v>
      </c>
      <c r="B695" s="830">
        <v>202034</v>
      </c>
      <c r="C695" s="847">
        <v>14174</v>
      </c>
      <c r="D695" s="880"/>
      <c r="E695" s="887">
        <f>VLOOKUP(B695,[1]TQT_MASTER!B:O,13,0)</f>
        <v>46006</v>
      </c>
      <c r="F695" s="834" t="str">
        <f>VLOOKUP(B695,[1]TQT_MASTER!B:O,4,0)</f>
        <v>Associate, Accounts Payable Accounting</v>
      </c>
      <c r="G695" s="834" t="str">
        <f>VLOOKUP(B695,[1]TQT_MASTER!B:O,3,0)</f>
        <v>Associate</v>
      </c>
      <c r="H695" s="834">
        <f>VLOOKUP(B695,[1]TQT_MASTER!B:O,6,0)</f>
        <v>12667</v>
      </c>
      <c r="I695" s="834" t="str">
        <f>VLOOKUP(B695,[1]TQT_MASTER!B:O,5,0)</f>
        <v>Eid ABDULLAH Sidiqi Alhammadi</v>
      </c>
      <c r="J695" s="834" t="str">
        <f>VLOOKUP(B695,[1]TQT_MASTER!B:O,7,0)</f>
        <v>TQT - Financial Operations &amp; Internal Controls</v>
      </c>
      <c r="K695" s="834" t="str">
        <f>VLOOKUP(B695,[1]TQT_MASTER!B:O,8,0)</f>
        <v>TQT - Chief Financial Office</v>
      </c>
      <c r="L695" s="834" t="str">
        <f>VLOOKUP(B695,[1]TQT_MASTER!B:O,9,0)</f>
        <v>Finance - FIN</v>
      </c>
      <c r="M695" s="834" t="str">
        <f>VLOOKUP(B695,[1]TQT_MASTER!B:O,10,0)</f>
        <v>TRANSCO - Financial Operations - FIN</v>
      </c>
      <c r="N695" s="835">
        <f>VLOOKUP(B695,[1]TQT_MASTER!B:O,11,0)</f>
        <v>35364</v>
      </c>
      <c r="O695" s="833">
        <f>VLOOKUP(B695,[1]TQT_MASTER!B:O,14,0)</f>
        <v>46370</v>
      </c>
      <c r="P695" s="842" t="s">
        <v>620</v>
      </c>
      <c r="Q695" s="834" t="s">
        <v>846</v>
      </c>
      <c r="R695" s="842"/>
      <c r="S695" s="842"/>
      <c r="T695" s="839" t="s">
        <v>304</v>
      </c>
      <c r="U695" s="842" t="s">
        <v>356</v>
      </c>
      <c r="V695" s="836">
        <v>46006</v>
      </c>
      <c r="W695" s="836">
        <v>46006</v>
      </c>
      <c r="X695" s="836">
        <v>46265</v>
      </c>
      <c r="Y695" s="882">
        <v>0.71232876712328763</v>
      </c>
      <c r="Z695" s="902">
        <f t="shared" ca="1" si="35"/>
        <v>29</v>
      </c>
      <c r="AA695" s="839" t="s">
        <v>600</v>
      </c>
      <c r="AB695" s="883">
        <v>21388.5</v>
      </c>
      <c r="AC695" s="841">
        <v>46631</v>
      </c>
      <c r="AD695" s="842" t="s">
        <v>777</v>
      </c>
      <c r="AE695" s="843" t="str">
        <f ca="1">IF(OR(Z695="",NOT(ISNUMBER(Z695))),"",LOOKUP(Z695,{0,16,21,26,31,36,41,46,51,56,60,66},{"[0-15]","[16-20]","[21-25]","[26-30]","[31-35]","[36-40]","[41-45]","[46-50]","[51-55]","[56-59]","[60-65]","[66-99]"}))</f>
        <v>[26-30]</v>
      </c>
      <c r="AF695" s="839" t="str">
        <f t="shared" si="33"/>
        <v>0-1 years</v>
      </c>
      <c r="AG695" s="839" t="str">
        <f t="shared" ca="1" si="34"/>
        <v>Within 90 Days</v>
      </c>
    </row>
    <row r="696" spans="1:33" ht="16.5" thickTop="1" thickBot="1" x14ac:dyDescent="0.3">
      <c r="A696" s="839">
        <v>30</v>
      </c>
      <c r="B696" s="830">
        <v>202315</v>
      </c>
      <c r="C696" s="847">
        <v>14335</v>
      </c>
      <c r="D696" s="880"/>
      <c r="E696" s="887">
        <f>VLOOKUP(B696,[1]TQT_MASTER!B:O,13,0)</f>
        <v>46055</v>
      </c>
      <c r="F696" s="834" t="str">
        <f>VLOOKUP(B696,[1]TQT_MASTER!B:O,4,0)</f>
        <v>Officer, Communications</v>
      </c>
      <c r="G696" s="834" t="str">
        <f>VLOOKUP(B696,[1]TQT_MASTER!B:O,3,0)</f>
        <v>Officer</v>
      </c>
      <c r="H696" s="834">
        <f>VLOOKUP(B696,[1]TQT_MASTER!B:O,6,0)</f>
        <v>15077</v>
      </c>
      <c r="I696" s="834" t="str">
        <f>VLOOKUP(B696,[1]TQT_MASTER!B:O,5,0)</f>
        <v>Bahaa Khalil Omran</v>
      </c>
      <c r="J696" s="834" t="str">
        <f>VLOOKUP(B696,[1]TQT_MASTER!B:O,7,0)</f>
        <v>TQT - External Communications</v>
      </c>
      <c r="K696" s="834" t="str">
        <f>VLOOKUP(B696,[1]TQT_MASTER!B:O,8,0)</f>
        <v>TQT - Chief Corporate Services Office</v>
      </c>
      <c r="L696" s="834" t="str">
        <f>VLOOKUP(B696,[1]TQT_MASTER!B:O,9,0)</f>
        <v>Human Resources - HRD</v>
      </c>
      <c r="M696" s="834" t="str">
        <f>VLOOKUP(B696,[1]TQT_MASTER!B:O,10,0)</f>
        <v>TRANSCO - External Communications - HRD</v>
      </c>
      <c r="N696" s="835">
        <f>VLOOKUP(B696,[1]TQT_MASTER!B:O,11,0)</f>
        <v>34516</v>
      </c>
      <c r="O696" s="833">
        <f>VLOOKUP(B696,[1]TQT_MASTER!B:O,14,0)</f>
        <v>46389</v>
      </c>
      <c r="P696" s="842" t="s">
        <v>611</v>
      </c>
      <c r="Q696" s="834" t="s">
        <v>846</v>
      </c>
      <c r="R696" s="842" t="s">
        <v>612</v>
      </c>
      <c r="S696" s="842" t="s">
        <v>616</v>
      </c>
      <c r="T696" s="839"/>
      <c r="U696" s="842" t="s">
        <v>309</v>
      </c>
      <c r="V696" s="836">
        <v>46055</v>
      </c>
      <c r="W696" s="836">
        <v>46055</v>
      </c>
      <c r="X696" s="836">
        <v>46265</v>
      </c>
      <c r="Y696" s="882">
        <v>0.57808219178082187</v>
      </c>
      <c r="Z696" s="902">
        <f t="shared" ca="1" si="35"/>
        <v>32</v>
      </c>
      <c r="AA696" s="839" t="s">
        <v>600</v>
      </c>
      <c r="AB696" s="883">
        <v>16138.5</v>
      </c>
      <c r="AC696" s="841">
        <v>46631</v>
      </c>
      <c r="AD696" s="842" t="s">
        <v>777</v>
      </c>
      <c r="AE696" s="843" t="str">
        <f ca="1">IF(OR(Z696="",NOT(ISNUMBER(Z696))),"",LOOKUP(Z696,{0,16,21,26,31,36,41,46,51,56,60,66},{"[0-15]","[16-20]","[21-25]","[26-30]","[31-35]","[36-40]","[41-45]","[46-50]","[51-55]","[56-59]","[60-65]","[66-99]"}))</f>
        <v>[31-35]</v>
      </c>
      <c r="AF696" s="839" t="str">
        <f t="shared" si="33"/>
        <v>0-1 years</v>
      </c>
      <c r="AG696" s="839" t="str">
        <f t="shared" ca="1" si="34"/>
        <v>Over 90 Days</v>
      </c>
    </row>
    <row r="697" spans="1:33" ht="16.5" thickTop="1" thickBot="1" x14ac:dyDescent="0.3">
      <c r="A697" s="839">
        <v>31</v>
      </c>
      <c r="B697" s="830">
        <v>202372</v>
      </c>
      <c r="C697" s="831">
        <v>202372</v>
      </c>
      <c r="D697" s="880"/>
      <c r="E697" s="887">
        <f>VLOOKUP(B697,[1]TQT_MASTER!B:O,13,0)</f>
        <v>46083</v>
      </c>
      <c r="F697" s="834" t="str">
        <f>VLOOKUP(B697,[1]TQT_MASTER!B:O,4,0)</f>
        <v>Associate, Graphic Design</v>
      </c>
      <c r="G697" s="834" t="str">
        <f>VLOOKUP(B697,[1]TQT_MASTER!B:O,3,0)</f>
        <v>Associate</v>
      </c>
      <c r="H697" s="834">
        <f>VLOOKUP(B697,[1]TQT_MASTER!B:O,6,0)</f>
        <v>15077</v>
      </c>
      <c r="I697" s="834" t="str">
        <f>VLOOKUP(B697,[1]TQT_MASTER!B:O,5,0)</f>
        <v>Bahaa Khalil Omran</v>
      </c>
      <c r="J697" s="834" t="str">
        <f>VLOOKUP(B697,[1]TQT_MASTER!B:O,7,0)</f>
        <v>TQT - Corporate Communications</v>
      </c>
      <c r="K697" s="834" t="str">
        <f>VLOOKUP(B697,[1]TQT_MASTER!B:O,8,0)</f>
        <v>TQT - Chief Corporate Services Office</v>
      </c>
      <c r="L697" s="834" t="str">
        <f>VLOOKUP(B697,[1]TQT_MASTER!B:O,9,0)</f>
        <v>Human Resources - HRD</v>
      </c>
      <c r="M697" s="834" t="str">
        <f>VLOOKUP(B697,[1]TQT_MASTER!B:O,10,0)</f>
        <v>Corporate Communications</v>
      </c>
      <c r="N697" s="835">
        <f>VLOOKUP(B697,[1]TQT_MASTER!B:O,11,0)</f>
        <v>35936</v>
      </c>
      <c r="O697" s="833">
        <f>VLOOKUP(B697,[1]TQT_MASTER!B:O,14,0)</f>
        <v>46447</v>
      </c>
      <c r="P697" s="842" t="s">
        <v>611</v>
      </c>
      <c r="Q697" s="834" t="s">
        <v>846</v>
      </c>
      <c r="R697" s="842" t="s">
        <v>612</v>
      </c>
      <c r="S697" s="842" t="s">
        <v>616</v>
      </c>
      <c r="T697" s="839"/>
      <c r="U697" s="842" t="s">
        <v>356</v>
      </c>
      <c r="V697" s="836">
        <v>46083</v>
      </c>
      <c r="W697" s="836">
        <v>46083</v>
      </c>
      <c r="X697" s="836">
        <v>46265</v>
      </c>
      <c r="Y697" s="882">
        <v>0.50136986301369868</v>
      </c>
      <c r="Z697" s="902">
        <f t="shared" ca="1" si="35"/>
        <v>28</v>
      </c>
      <c r="AA697" s="839" t="s">
        <v>600</v>
      </c>
      <c r="AB697" s="883">
        <v>16138.5</v>
      </c>
      <c r="AC697" s="841">
        <v>46631</v>
      </c>
      <c r="AD697" s="842" t="s">
        <v>777</v>
      </c>
      <c r="AE697" s="843" t="str">
        <f ca="1">IF(OR(Z697="",NOT(ISNUMBER(Z697))),"",LOOKUP(Z697,{0,16,21,26,31,36,41,46,51,56,60,66},{"[0-15]","[16-20]","[21-25]","[26-30]","[31-35]","[36-40]","[41-45]","[46-50]","[51-55]","[56-59]","[60-65]","[66-99]"}))</f>
        <v>[26-30]</v>
      </c>
      <c r="AF697" s="839" t="str">
        <f t="shared" si="33"/>
        <v>0-1 years</v>
      </c>
      <c r="AG697" s="839" t="str">
        <f t="shared" ca="1" si="34"/>
        <v>Over 90 Days</v>
      </c>
    </row>
    <row r="698" spans="1:33" ht="16.5" thickTop="1" thickBot="1" x14ac:dyDescent="0.3">
      <c r="A698" s="839">
        <v>32</v>
      </c>
      <c r="B698" s="830">
        <v>202645</v>
      </c>
      <c r="C698" s="831">
        <v>202645</v>
      </c>
      <c r="D698" s="880"/>
      <c r="E698" s="887">
        <f>VLOOKUP(B698,[1]TQT_MASTER!B:O,13,0)</f>
        <v>46103</v>
      </c>
      <c r="F698" s="834" t="str">
        <f>VLOOKUP(B698,[1]TQT_MASTER!B:O,4,0)</f>
        <v>Engineer, Contract</v>
      </c>
      <c r="G698" s="834" t="str">
        <f>VLOOKUP(B698,[1]TQT_MASTER!B:O,3,0)</f>
        <v>Engineer</v>
      </c>
      <c r="H698" s="834">
        <f>VLOOKUP(B698,[1]TQT_MASTER!B:O,6,0)</f>
        <v>12214</v>
      </c>
      <c r="I698" s="834" t="str">
        <f>VLOOKUP(B698,[1]TQT_MASTER!B:O,5,0)</f>
        <v>Mahmood Abdulmunaim Saed</v>
      </c>
      <c r="J698" s="834" t="str">
        <f>VLOOKUP(B698,[1]TQT_MASTER!B:O,7,0)</f>
        <v>TQT - Supply Chain</v>
      </c>
      <c r="K698" s="834" t="str">
        <f>VLOOKUP(B698,[1]TQT_MASTER!B:O,8,0)</f>
        <v>TQT - Chief Financial Office</v>
      </c>
      <c r="L698" s="834" t="str">
        <f>VLOOKUP(B698,[1]TQT_MASTER!B:O,9,0)</f>
        <v>TQT - Supply Chain</v>
      </c>
      <c r="M698" s="834" t="e">
        <f>VLOOKUP(B698,[1]TQT_MASTER!B:O,10,0)</f>
        <v>#REF!</v>
      </c>
      <c r="N698" s="835">
        <f>VLOOKUP(B698,[1]TQT_MASTER!B:O,11,0)</f>
        <v>32325</v>
      </c>
      <c r="O698" s="833">
        <f>VLOOKUP(B698,[1]TQT_MASTER!B:O,14,0)</f>
        <v>46467</v>
      </c>
      <c r="P698" s="842" t="s">
        <v>620</v>
      </c>
      <c r="Q698" s="834" t="s">
        <v>846</v>
      </c>
      <c r="R698" s="842"/>
      <c r="S698" s="842"/>
      <c r="T698" s="839"/>
      <c r="U698" s="842" t="s">
        <v>333</v>
      </c>
      <c r="V698" s="836">
        <v>46104</v>
      </c>
      <c r="W698" s="836">
        <v>46104</v>
      </c>
      <c r="X698" s="836">
        <v>46265</v>
      </c>
      <c r="Y698" s="882">
        <v>0.44383561643835617</v>
      </c>
      <c r="Z698" s="902">
        <f t="shared" ca="1" si="35"/>
        <v>38</v>
      </c>
      <c r="AA698" s="839" t="s">
        <v>600</v>
      </c>
      <c r="AB698" s="883">
        <v>35038.5</v>
      </c>
      <c r="AC698" s="841">
        <v>46631</v>
      </c>
      <c r="AD698" s="842" t="s">
        <v>777</v>
      </c>
      <c r="AE698" s="843" t="str">
        <f ca="1">IF(OR(Z698="",NOT(ISNUMBER(Z698))),"",LOOKUP(Z698,{0,16,21,26,31,36,41,46,51,56,60,66},{"[0-15]","[16-20]","[21-25]","[26-30]","[31-35]","[36-40]","[41-45]","[46-50]","[51-55]","[56-59]","[60-65]","[66-99]"}))</f>
        <v>[36-40]</v>
      </c>
      <c r="AF698" s="839" t="str">
        <f t="shared" si="33"/>
        <v>0-1 years</v>
      </c>
      <c r="AG698" s="839" t="str">
        <f t="shared" ca="1" si="34"/>
        <v>Over 90 Days</v>
      </c>
    </row>
    <row r="699" spans="1:33" ht="16.5" thickTop="1" thickBot="1" x14ac:dyDescent="0.3">
      <c r="A699" s="839">
        <v>33</v>
      </c>
      <c r="B699" s="830">
        <v>203053</v>
      </c>
      <c r="C699" s="831">
        <v>203053</v>
      </c>
      <c r="D699" s="880"/>
      <c r="E699" s="887">
        <f>VLOOKUP(B699,[1]TQT_MASTER!B:O,13,0)</f>
        <v>46149</v>
      </c>
      <c r="F699" s="834" t="str">
        <f>VLOOKUP(B699,[1]TQT_MASTER!B:O,4,0)</f>
        <v>Sr Associate HR Projects</v>
      </c>
      <c r="G699" s="834" t="str">
        <f>VLOOKUP(B699,[1]TQT_MASTER!B:O,3,0)</f>
        <v>Sr Associate</v>
      </c>
      <c r="H699" s="834" t="e">
        <f>VLOOKUP(B699,[1]TQT_MASTER!B:O,6,0)</f>
        <v>#REF!</v>
      </c>
      <c r="I699" s="834" t="str">
        <f>VLOOKUP(B699,[1]TQT_MASTER!B:O,5,0)</f>
        <v>Bader Alhammadi</v>
      </c>
      <c r="J699" s="834" t="e">
        <f>VLOOKUP(B699,[1]TQT_MASTER!B:O,7,0)</f>
        <v>#REF!</v>
      </c>
      <c r="K699" s="834" t="str">
        <f>VLOOKUP(B699,[1]TQT_MASTER!B:O,8,0)</f>
        <v>TQT - Chief Corporate Services Office</v>
      </c>
      <c r="L699" s="834" t="str">
        <f>VLOOKUP(B699,[1]TQT_MASTER!B:O,9,0)</f>
        <v>Human Resources - HRD</v>
      </c>
      <c r="M699" s="834" t="e">
        <f>VLOOKUP(B699,[1]TQT_MASTER!B:O,10,0)</f>
        <v>#REF!</v>
      </c>
      <c r="N699" s="835">
        <f>VLOOKUP(B699,[1]TQT_MASTER!B:O,11,0)</f>
        <v>31815</v>
      </c>
      <c r="O699" s="833">
        <f>VLOOKUP(B699,[1]TQT_MASTER!B:O,14,0)</f>
        <v>46513</v>
      </c>
      <c r="P699" s="842" t="s">
        <v>620</v>
      </c>
      <c r="Q699" s="834" t="s">
        <v>846</v>
      </c>
      <c r="R699" s="842"/>
      <c r="S699" s="842"/>
      <c r="T699" s="839"/>
      <c r="U699" s="842" t="s">
        <v>650</v>
      </c>
      <c r="V699" s="836">
        <v>46155</v>
      </c>
      <c r="W699" s="836"/>
      <c r="X699" s="836">
        <f>EDATE(V699,36)</f>
        <v>47251</v>
      </c>
      <c r="Y699" s="882">
        <v>2.7397260273972603E-3</v>
      </c>
      <c r="Z699" s="838">
        <f t="shared" ca="1" si="35"/>
        <v>39</v>
      </c>
      <c r="AA699" s="839" t="s">
        <v>600</v>
      </c>
      <c r="AB699" s="883">
        <v>37138.5</v>
      </c>
      <c r="AC699" s="841">
        <v>46631</v>
      </c>
      <c r="AD699" s="842" t="s">
        <v>777</v>
      </c>
      <c r="AE699" s="843" t="str">
        <f ca="1">IF(OR(Z699="",NOT(ISNUMBER(Z699))),"",LOOKUP(Z699,{0,16,21,26,31,36,41,46,51,56,60,66},{"[0-15]","[16-20]","[21-25]","[26-30]","[31-35]","[36-40]","[41-45]","[46-50]","[51-55]","[56-59]","[60-65]","[66-99]"}))</f>
        <v>[36-40]</v>
      </c>
      <c r="AF699" s="839" t="str">
        <f t="shared" si="33"/>
        <v>3+ years</v>
      </c>
      <c r="AG699" s="839" t="str">
        <f t="shared" ca="1" si="34"/>
        <v>Over 90 Days</v>
      </c>
    </row>
    <row r="700" spans="1:33" ht="16.5" thickTop="1" thickBot="1" x14ac:dyDescent="0.3">
      <c r="A700" s="839">
        <v>34</v>
      </c>
      <c r="B700" s="830">
        <v>202805</v>
      </c>
      <c r="C700" s="831">
        <v>202805</v>
      </c>
      <c r="D700" s="880"/>
      <c r="E700" s="887">
        <f>VLOOKUP(B700,[1]TQT_MASTER!B:O,13,0)</f>
        <v>46132</v>
      </c>
      <c r="F700" s="834" t="str">
        <f>VLOOKUP(B700,[1]TQT_MASTER!B:O,4,0)</f>
        <v>CEO Advisor</v>
      </c>
      <c r="G700" s="834" t="str">
        <f>VLOOKUP(B700,[1]TQT_MASTER!B:O,3,0)</f>
        <v>Advisor</v>
      </c>
      <c r="H700" s="834">
        <v>12759</v>
      </c>
      <c r="I700" s="834" t="s">
        <v>954</v>
      </c>
      <c r="J700" s="834" t="e">
        <f>VLOOKUP(B700,[1]TQT_MASTER!B:O,7,0)</f>
        <v>#REF!</v>
      </c>
      <c r="K700" s="834" t="str">
        <f>VLOOKUP(B700,[1]TQT_MASTER!B:O,8,0)</f>
        <v>TQT - Chief Executive Office</v>
      </c>
      <c r="L700" s="834" t="e">
        <f>VLOOKUP(B700,[1]TQT_MASTER!B:O,9,0)</f>
        <v>#REF!</v>
      </c>
      <c r="M700" s="834" t="e">
        <f>VLOOKUP(B700,[1]TQT_MASTER!B:O,10,0)</f>
        <v>#REF!</v>
      </c>
      <c r="N700" s="884">
        <v>22892</v>
      </c>
      <c r="O700" s="885">
        <v>46496</v>
      </c>
      <c r="P700" s="842" t="s">
        <v>611</v>
      </c>
      <c r="Q700" s="834" t="s">
        <v>846</v>
      </c>
      <c r="R700" s="842"/>
      <c r="S700" s="842"/>
      <c r="T700" s="839"/>
      <c r="U700" s="842" t="s">
        <v>650</v>
      </c>
      <c r="V700" s="836">
        <v>46132</v>
      </c>
      <c r="W700" s="836"/>
      <c r="X700" s="836">
        <f>EDATE(V700,36)</f>
        <v>47228</v>
      </c>
      <c r="Y700" s="882">
        <v>2.7397260273972603E-3</v>
      </c>
      <c r="Z700" s="904">
        <f ca="1">IF(N700="","",DATEDIF(IF(ISNUMBER(N700),N700,DATE(IF(VALUE(RIGHT(N700,LEN(N700)-FIND("/",N700,FIND("/",N700)+1)))&lt;30,2000,1900)+VALUE(RIGHT(N700,LEN(N700)-FIND("/",N700,FIND("/",N700)+1))),VALUE(LEFT(N700,FIND("/",N700)-1)),VALUE(MID(N700,FIND("/",N700)+1,FIND("/",N700,FIND("/",N700)+1)-FIND("/",N700)-1)))),TODAY(),"Y"))</f>
        <v>64</v>
      </c>
      <c r="AA700" s="839" t="s">
        <v>600</v>
      </c>
      <c r="AB700" s="883">
        <v>40288.5</v>
      </c>
      <c r="AC700" s="841">
        <v>46631</v>
      </c>
      <c r="AD700" s="842" t="s">
        <v>777</v>
      </c>
      <c r="AE700" s="843" t="str">
        <f ca="1">IF(OR(Z700="",NOT(ISNUMBER(Z700))),"",LOOKUP(Z700,{0,16,21,26,31,36,41,46,51,56,60,66},{"[0-15]","[16-20]","[21-25]","[26-30]","[31-35]","[36-40]","[41-45]","[46-50]","[51-55]","[56-59]","[60-65]","[66-99]"}))</f>
        <v>[60-65]</v>
      </c>
      <c r="AF700" s="839" t="str">
        <f t="shared" si="33"/>
        <v>3+ years</v>
      </c>
      <c r="AG700" s="839" t="str">
        <f t="shared" ca="1" si="34"/>
        <v>Over 90 Days</v>
      </c>
    </row>
    <row r="701" spans="1:33" ht="16.5" thickTop="1" thickBot="1" x14ac:dyDescent="0.3">
      <c r="A701" s="886">
        <v>35</v>
      </c>
      <c r="B701" s="851">
        <v>203281</v>
      </c>
      <c r="C701" s="851"/>
      <c r="D701" s="852"/>
      <c r="E701" s="887">
        <f>VLOOKUP(B701,[1]TQT_MASTER!B:O,13,0)</f>
        <v>46244</v>
      </c>
      <c r="F701" s="854" t="str">
        <f>VLOOKUP(B701,[1]TQT_MASTER!B:O,4,0)</f>
        <v>Sr Associate Branding &amp; Internal Communication</v>
      </c>
      <c r="G701" s="854" t="str">
        <f>VLOOKUP(B701,[1]TQT_MASTER!B:O,3,0)</f>
        <v>Sr Associate</v>
      </c>
      <c r="H701" s="854" t="e">
        <f>VLOOKUP(B701,[1]TQT_MASTER!B:O,6,0)</f>
        <v>#REF!</v>
      </c>
      <c r="I701" s="854" t="s">
        <v>955</v>
      </c>
      <c r="J701" s="854" t="e">
        <f>VLOOKUP(B701,[1]TQT_MASTER!B:O,7,0)</f>
        <v>#REF!</v>
      </c>
      <c r="K701" s="854" t="str">
        <f>VLOOKUP(B701,[1]TQT_MASTER!B:O,8,0)</f>
        <v>TQT - Chief Corporate Services Office</v>
      </c>
      <c r="L701" s="854" t="str">
        <f>VLOOKUP(B701,[1]TQT_MASTER!B:O,9,0)</f>
        <v>Human Resources - HRD</v>
      </c>
      <c r="M701" s="854" t="str">
        <f>VLOOKUP(B701,[1]TQT_MASTER!B:O,10,0)</f>
        <v>Corporate Communications</v>
      </c>
      <c r="N701" s="855">
        <v>32051</v>
      </c>
      <c r="O701" s="853">
        <v>46295</v>
      </c>
      <c r="P701" s="854" t="s">
        <v>611</v>
      </c>
      <c r="Q701" s="854" t="s">
        <v>846</v>
      </c>
      <c r="R701" s="857"/>
      <c r="S701" s="857"/>
      <c r="T701" s="858"/>
      <c r="U701" s="854"/>
      <c r="V701" s="859">
        <v>46211</v>
      </c>
      <c r="W701" s="860"/>
      <c r="X701" s="859">
        <v>46295</v>
      </c>
      <c r="Y701" s="861"/>
      <c r="Z701" s="862">
        <f t="shared" ref="Z701:Z734" ca="1" si="36">IF(N701="","",DATEDIF(IF(ISNUMBER(N701),N701,DATE(IF(VALUE(RIGHT(N701,LEN(N701)-FIND("/",N701,FIND("/",N701)+1)))&lt;30,2000,1900)+VALUE(RIGHT(N701,LEN(N701)-FIND("/",N701,FIND("/",N701)+1))),VALUE(LEFT(N701,FIND("/",N701)-1)),VALUE(MID(N701,FIND("/",N701)+1,FIND("/",N701,FIND("/",N701)+1)-FIND("/",N701)-1)))),TODAY(),"Y"))</f>
        <v>38</v>
      </c>
      <c r="AA701" s="858" t="s">
        <v>600</v>
      </c>
      <c r="AB701" s="863">
        <v>32500</v>
      </c>
      <c r="AC701" s="864">
        <v>46631</v>
      </c>
      <c r="AD701" s="857" t="s">
        <v>777</v>
      </c>
      <c r="AE701" s="843" t="str">
        <f ca="1">IF(OR(Z701="",NOT(ISNUMBER(Z701))),"",LOOKUP(Z701,{0,16,21,26,31,36,41,46,51,56,60,66},{"[0-15]","[16-20]","[21-25]","[26-30]","[31-35]","[36-40]","[41-45]","[46-50]","[51-55]","[56-59]","[60-65]","[66-99]"}))</f>
        <v>[36-40]</v>
      </c>
      <c r="AF701" s="839" t="str">
        <f t="shared" si="33"/>
        <v>0-1 years</v>
      </c>
      <c r="AG701" s="839" t="str">
        <f t="shared" ca="1" si="34"/>
        <v>Within 30 Days</v>
      </c>
    </row>
    <row r="702" spans="1:33" ht="16.5" thickTop="1" thickBot="1" x14ac:dyDescent="0.3">
      <c r="A702" s="875">
        <v>1</v>
      </c>
      <c r="B702" s="866" t="s">
        <v>526</v>
      </c>
      <c r="C702" s="875" t="s">
        <v>300</v>
      </c>
      <c r="D702" s="888"/>
      <c r="E702" s="887">
        <f>VLOOKUP(B702,[1]TQT_MASTER!B:O,13,0)</f>
        <v>44566</v>
      </c>
      <c r="F702" s="870" t="str">
        <f>VLOOKUP(B702,[1]TQT_MASTER!B:O,4,0)</f>
        <v>Engineer, Water Asset Performance</v>
      </c>
      <c r="G702" s="870" t="str">
        <f>VLOOKUP(B702,[1]TQT_MASTER!B:O,3,0)</f>
        <v>Engineer</v>
      </c>
      <c r="H702" s="870">
        <f>VLOOKUP(B702,[1]TQT_MASTER!B:O,6,0)</f>
        <v>200662</v>
      </c>
      <c r="I702" s="870" t="str">
        <f>VLOOKUP(B702,[1]TQT_MASTER!B:O,5,0)</f>
        <v>Benjamin Redwood</v>
      </c>
      <c r="J702" s="870" t="str">
        <f>VLOOKUP(B702,[1]TQT_MASTER!B:O,7,0)</f>
        <v>TQT - Asset Management</v>
      </c>
      <c r="K702" s="870" t="str">
        <f>VLOOKUP(B702,[1]TQT_MASTER!B:O,8,0)</f>
        <v>TQT - Chief Operating Office</v>
      </c>
      <c r="L702" s="870" t="str">
        <f>VLOOKUP(B702,[1]TQT_MASTER!B:O,9,0)</f>
        <v>Asset Management - COO</v>
      </c>
      <c r="M702" s="870" t="str">
        <f>VLOOKUP(B702,[1]TQT_MASTER!B:O,10,0)</f>
        <v>TRANSCO - Water Asset Strategy &amp; Performance - COO</v>
      </c>
      <c r="N702" s="871">
        <f>VLOOKUP(B702,[1]TQT_MASTER!B:O,11,0)</f>
        <v>22312</v>
      </c>
      <c r="O702" s="869">
        <f>VLOOKUP(B702,[1]TQT_MASTER!B:O,14,0)</f>
        <v>46387</v>
      </c>
      <c r="P702" s="878" t="s">
        <v>611</v>
      </c>
      <c r="Q702" s="870" t="s">
        <v>846</v>
      </c>
      <c r="R702" s="878" t="s">
        <v>612</v>
      </c>
      <c r="S702" s="878"/>
      <c r="T702" s="875" t="s">
        <v>304</v>
      </c>
      <c r="U702" s="878" t="s">
        <v>305</v>
      </c>
      <c r="V702" s="872">
        <v>44566</v>
      </c>
      <c r="W702" s="872">
        <v>45170</v>
      </c>
      <c r="X702" s="872">
        <v>46265</v>
      </c>
      <c r="Y702" s="889">
        <v>3.0027397260273974</v>
      </c>
      <c r="Z702" s="903">
        <f t="shared" ca="1" si="36"/>
        <v>65</v>
      </c>
      <c r="AA702" s="875" t="s">
        <v>600</v>
      </c>
      <c r="AB702" s="890">
        <v>33988.5</v>
      </c>
      <c r="AC702" s="877">
        <v>46661</v>
      </c>
      <c r="AD702" s="878" t="s">
        <v>777</v>
      </c>
      <c r="AE702" s="843" t="str">
        <f ca="1">IF(OR(Z702="",NOT(ISNUMBER(Z702))),"",LOOKUP(Z702,{0,16,21,26,31,36,41,46,51,56,60,66},{"[0-15]","[16-20]","[21-25]","[26-30]","[31-35]","[36-40]","[41-45]","[46-50]","[51-55]","[56-59]","[60-65]","[66-99]"}))</f>
        <v>[60-65]</v>
      </c>
      <c r="AF702" s="839" t="str">
        <f t="shared" si="33"/>
        <v>3+ years</v>
      </c>
      <c r="AG702" s="839" t="str">
        <f t="shared" ca="1" si="34"/>
        <v>Over 90 Days</v>
      </c>
    </row>
    <row r="703" spans="1:33" ht="16.5" thickTop="1" thickBot="1" x14ac:dyDescent="0.3">
      <c r="A703" s="839">
        <v>2</v>
      </c>
      <c r="B703" s="830" t="s">
        <v>537</v>
      </c>
      <c r="C703" s="839" t="s">
        <v>306</v>
      </c>
      <c r="D703" s="880"/>
      <c r="E703" s="887">
        <f>VLOOKUP(B703,[1]TQT_MASTER!B:O,13,0)</f>
        <v>44571</v>
      </c>
      <c r="F703" s="834" t="str">
        <f>VLOOKUP(B703,[1]TQT_MASTER!B:O,4,0)</f>
        <v>Technical Advisor</v>
      </c>
      <c r="G703" s="834" t="str">
        <f>VLOOKUP(B703,[1]TQT_MASTER!B:O,3,0)</f>
        <v>Advisor</v>
      </c>
      <c r="H703" s="834">
        <f>VLOOKUP(B703,[1]TQT_MASTER!B:O,6,0)</f>
        <v>10924</v>
      </c>
      <c r="I703" s="834" t="str">
        <f>VLOOKUP(B703,[1]TQT_MASTER!B:O,5,0)</f>
        <v>Bruce</v>
      </c>
      <c r="J703" s="834" t="str">
        <f>VLOOKUP(B703,[1]TQT_MASTER!B:O,7,0)</f>
        <v>TQT - Chief Operating Office</v>
      </c>
      <c r="K703" s="834" t="str">
        <f>VLOOKUP(B703,[1]TQT_MASTER!B:O,8,0)</f>
        <v>TQT - Chief Operating Office</v>
      </c>
      <c r="L703" s="834" t="str">
        <f>VLOOKUP(B703,[1]TQT_MASTER!B:O,9,0)</f>
        <v>Asset Management - COO</v>
      </c>
      <c r="M703" s="834" t="str">
        <f>VLOOKUP(B703,[1]TQT_MASTER!B:O,10,0)</f>
        <v>TRANSCO - Power Asset Management - COO</v>
      </c>
      <c r="N703" s="835">
        <f>VLOOKUP(B703,[1]TQT_MASTER!B:O,11,0)</f>
        <v>21098</v>
      </c>
      <c r="O703" s="833">
        <f>VLOOKUP(B703,[1]TQT_MASTER!B:O,14,0)</f>
        <v>46387</v>
      </c>
      <c r="P703" s="842" t="s">
        <v>611</v>
      </c>
      <c r="Q703" s="834" t="s">
        <v>846</v>
      </c>
      <c r="R703" s="842" t="s">
        <v>612</v>
      </c>
      <c r="S703" s="842" t="s">
        <v>616</v>
      </c>
      <c r="T703" s="839" t="s">
        <v>304</v>
      </c>
      <c r="U703" s="842" t="s">
        <v>309</v>
      </c>
      <c r="V703" s="836">
        <v>44571</v>
      </c>
      <c r="W703" s="836">
        <v>45170</v>
      </c>
      <c r="X703" s="836">
        <v>46265</v>
      </c>
      <c r="Y703" s="882">
        <v>3.0027397260273974</v>
      </c>
      <c r="Z703" s="902">
        <f t="shared" ca="1" si="36"/>
        <v>68</v>
      </c>
      <c r="AA703" s="839" t="s">
        <v>600</v>
      </c>
      <c r="AB703" s="883">
        <v>55116.6</v>
      </c>
      <c r="AC703" s="841">
        <v>46661</v>
      </c>
      <c r="AD703" s="842" t="s">
        <v>777</v>
      </c>
      <c r="AE703" s="843" t="str">
        <f ca="1">IF(OR(Z703="",NOT(ISNUMBER(Z703))),"",LOOKUP(Z703,{0,16,21,26,31,36,41,46,51,56,60,66},{"[0-15]","[16-20]","[21-25]","[26-30]","[31-35]","[36-40]","[41-45]","[46-50]","[51-55]","[56-59]","[60-65]","[66-99]"}))</f>
        <v>[66-99]</v>
      </c>
      <c r="AF703" s="839" t="str">
        <f t="shared" si="33"/>
        <v>3+ years</v>
      </c>
      <c r="AG703" s="839" t="str">
        <f t="shared" ca="1" si="34"/>
        <v>Over 90 Days</v>
      </c>
    </row>
    <row r="704" spans="1:33" ht="16.5" thickTop="1" thickBot="1" x14ac:dyDescent="0.3">
      <c r="A704" s="839">
        <v>3</v>
      </c>
      <c r="B704" s="830" t="s">
        <v>310</v>
      </c>
      <c r="C704" s="839" t="s">
        <v>310</v>
      </c>
      <c r="D704" s="880"/>
      <c r="E704" s="887">
        <v>44571</v>
      </c>
      <c r="F704" s="834" t="s">
        <v>312</v>
      </c>
      <c r="G704" s="834" t="s">
        <v>312</v>
      </c>
      <c r="H704" s="834"/>
      <c r="I704" s="834"/>
      <c r="J704" s="845"/>
      <c r="K704" s="845" t="s">
        <v>905</v>
      </c>
      <c r="L704" s="834"/>
      <c r="M704" s="834"/>
      <c r="N704" s="835">
        <v>20821</v>
      </c>
      <c r="O704" s="833">
        <v>46203</v>
      </c>
      <c r="P704" s="842" t="s">
        <v>611</v>
      </c>
      <c r="Q704" s="834" t="s">
        <v>846</v>
      </c>
      <c r="R704" s="842" t="s">
        <v>612</v>
      </c>
      <c r="S704" s="842"/>
      <c r="T704" s="839" t="s">
        <v>304</v>
      </c>
      <c r="U704" s="842" t="s">
        <v>305</v>
      </c>
      <c r="V704" s="836">
        <v>44571</v>
      </c>
      <c r="W704" s="836">
        <v>46203</v>
      </c>
      <c r="X704" s="836">
        <v>46265</v>
      </c>
      <c r="Y704" s="882">
        <v>3.0027397260273974</v>
      </c>
      <c r="Z704" s="904">
        <f t="shared" ca="1" si="36"/>
        <v>69</v>
      </c>
      <c r="AA704" s="839" t="s">
        <v>600</v>
      </c>
      <c r="AB704" s="883">
        <v>45390.45</v>
      </c>
      <c r="AC704" s="841">
        <v>46661</v>
      </c>
      <c r="AD704" s="842" t="s">
        <v>928</v>
      </c>
      <c r="AE704" s="843" t="str">
        <f ca="1">IF(OR(Z704="",NOT(ISNUMBER(Z704))),"",LOOKUP(Z704,{0,16,21,26,31,36,41,46,51,56,60,66},{"[0-15]","[16-20]","[21-25]","[26-30]","[31-35]","[36-40]","[41-45]","[46-50]","[51-55]","[56-59]","[60-65]","[66-99]"}))</f>
        <v>[66-99]</v>
      </c>
      <c r="AF704" s="839" t="str">
        <f t="shared" si="33"/>
        <v>3+ years</v>
      </c>
      <c r="AG704" s="839" t="str">
        <f t="shared" ca="1" si="34"/>
        <v>Expired</v>
      </c>
    </row>
    <row r="705" spans="1:33" ht="16.5" thickTop="1" thickBot="1" x14ac:dyDescent="0.3">
      <c r="A705" s="839">
        <v>4</v>
      </c>
      <c r="B705" s="830" t="s">
        <v>527</v>
      </c>
      <c r="C705" s="839" t="s">
        <v>313</v>
      </c>
      <c r="D705" s="880"/>
      <c r="E705" s="887">
        <f>VLOOKUP(B705,[1]TQT_MASTER!B:O,13,0)</f>
        <v>44571</v>
      </c>
      <c r="F705" s="834" t="str">
        <f>VLOOKUP(B705,[1]TQT_MASTER!B:O,4,0)</f>
        <v>Sr. Engineer, Infrastructure Coordination</v>
      </c>
      <c r="G705" s="834" t="str">
        <f>VLOOKUP(B705,[1]TQT_MASTER!B:O,3,0)</f>
        <v>Senior Engineer</v>
      </c>
      <c r="H705" s="834">
        <f>VLOOKUP(B705,[1]TQT_MASTER!B:O,6,0)</f>
        <v>11810</v>
      </c>
      <c r="I705" s="834" t="str">
        <f>VLOOKUP(B705,[1]TQT_MASTER!B:O,5,0)</f>
        <v>YOUSIF ABDUL RAHMAN AHMED MOHAMMED ALMARZOUQI</v>
      </c>
      <c r="J705" s="834" t="str">
        <f>VLOOKUP(B705,[1]TQT_MASTER!B:O,7,0)</f>
        <v>TQT - Asset Management</v>
      </c>
      <c r="K705" s="834" t="str">
        <f>VLOOKUP(B705,[1]TQT_MASTER!B:O,8,0)</f>
        <v>TQT - Chief Operating Office</v>
      </c>
      <c r="L705" s="834" t="str">
        <f>VLOOKUP(B705,[1]TQT_MASTER!B:O,9,0)</f>
        <v>Asset Management - COO</v>
      </c>
      <c r="M705" s="834" t="str">
        <f>VLOOKUP(B705,[1]TQT_MASTER!B:O,10,0)</f>
        <v>TRANSCO - Infrastructure Coordination &amp; Services - COO</v>
      </c>
      <c r="N705" s="835">
        <f>VLOOKUP(B705,[1]TQT_MASTER!B:O,11,0)</f>
        <v>21283</v>
      </c>
      <c r="O705" s="833">
        <f>VLOOKUP(B705,[1]TQT_MASTER!B:O,14,0)</f>
        <v>46387</v>
      </c>
      <c r="P705" s="842" t="s">
        <v>611</v>
      </c>
      <c r="Q705" s="834" t="s">
        <v>846</v>
      </c>
      <c r="R705" s="842" t="s">
        <v>612</v>
      </c>
      <c r="S705" s="842"/>
      <c r="T705" s="839" t="s">
        <v>304</v>
      </c>
      <c r="U705" s="842" t="s">
        <v>316</v>
      </c>
      <c r="V705" s="836">
        <v>44571</v>
      </c>
      <c r="W705" s="836">
        <v>45170</v>
      </c>
      <c r="X705" s="836">
        <v>46265</v>
      </c>
      <c r="Y705" s="882">
        <v>3.0027397260273974</v>
      </c>
      <c r="Z705" s="905">
        <f t="shared" ca="1" si="36"/>
        <v>68</v>
      </c>
      <c r="AA705" s="839" t="s">
        <v>600</v>
      </c>
      <c r="AB705" s="883">
        <v>47355</v>
      </c>
      <c r="AC705" s="841">
        <v>46661</v>
      </c>
      <c r="AD705" s="842" t="s">
        <v>777</v>
      </c>
      <c r="AE705" s="843" t="str">
        <f ca="1">IF(OR(Z705="",NOT(ISNUMBER(Z705))),"",LOOKUP(Z705,{0,16,21,26,31,36,41,46,51,56,60,66},{"[0-15]","[16-20]","[21-25]","[26-30]","[31-35]","[36-40]","[41-45]","[46-50]","[51-55]","[56-59]","[60-65]","[66-99]"}))</f>
        <v>[66-99]</v>
      </c>
      <c r="AF705" s="839" t="str">
        <f t="shared" si="33"/>
        <v>3+ years</v>
      </c>
      <c r="AG705" s="839" t="str">
        <f t="shared" ca="1" si="34"/>
        <v>Over 90 Days</v>
      </c>
    </row>
    <row r="706" spans="1:33" ht="16.5" thickTop="1" thickBot="1" x14ac:dyDescent="0.3">
      <c r="A706" s="839">
        <v>5</v>
      </c>
      <c r="B706" s="830" t="s">
        <v>536</v>
      </c>
      <c r="C706" s="839" t="s">
        <v>317</v>
      </c>
      <c r="D706" s="880"/>
      <c r="E706" s="887">
        <f>VLOOKUP(B706,[1]TQT_MASTER!B:O,13,0)</f>
        <v>44571</v>
      </c>
      <c r="F706" s="834" t="str">
        <f>VLOOKUP(B706,[1]TQT_MASTER!B:O,4,0)</f>
        <v>Sr. Technician, Surveying</v>
      </c>
      <c r="G706" s="834" t="str">
        <f>VLOOKUP(B706,[1]TQT_MASTER!B:O,3,0)</f>
        <v>Senior Technician</v>
      </c>
      <c r="H706" s="834">
        <f>VLOOKUP(B706,[1]TQT_MASTER!B:O,6,0)</f>
        <v>11810</v>
      </c>
      <c r="I706" s="834" t="str">
        <f>VLOOKUP(B706,[1]TQT_MASTER!B:O,5,0)</f>
        <v>YOUSIF ABDUL RAHMAN AHMED MOHAMMED ALMARZOUQI</v>
      </c>
      <c r="J706" s="834" t="str">
        <f>VLOOKUP(B706,[1]TQT_MASTER!B:O,7,0)</f>
        <v>TQT - Asset Management</v>
      </c>
      <c r="K706" s="834" t="str">
        <f>VLOOKUP(B706,[1]TQT_MASTER!B:O,8,0)</f>
        <v>TQT - Chief Operating Office</v>
      </c>
      <c r="L706" s="834" t="str">
        <f>VLOOKUP(B706,[1]TQT_MASTER!B:O,9,0)</f>
        <v>Asset Management - COO</v>
      </c>
      <c r="M706" s="834" t="str">
        <f>VLOOKUP(B706,[1]TQT_MASTER!B:O,10,0)</f>
        <v>TRANSCO - Infrastructure Coordination &amp; Services - COO</v>
      </c>
      <c r="N706" s="835">
        <f>VLOOKUP(B706,[1]TQT_MASTER!B:O,11,0)</f>
        <v>22277</v>
      </c>
      <c r="O706" s="833">
        <f>VLOOKUP(B706,[1]TQT_MASTER!B:O,14,0)</f>
        <v>46387</v>
      </c>
      <c r="P706" s="842" t="s">
        <v>611</v>
      </c>
      <c r="Q706" s="834" t="s">
        <v>846</v>
      </c>
      <c r="R706" s="842" t="s">
        <v>612</v>
      </c>
      <c r="S706" s="842" t="s">
        <v>616</v>
      </c>
      <c r="T706" s="839" t="s">
        <v>304</v>
      </c>
      <c r="U706" s="842" t="s">
        <v>309</v>
      </c>
      <c r="V706" s="836">
        <v>44571</v>
      </c>
      <c r="W706" s="836">
        <v>45170</v>
      </c>
      <c r="X706" s="836">
        <v>46265</v>
      </c>
      <c r="Y706" s="882">
        <v>3.0027397260273974</v>
      </c>
      <c r="Z706" s="904">
        <f t="shared" ca="1" si="36"/>
        <v>65</v>
      </c>
      <c r="AA706" s="839" t="s">
        <v>600</v>
      </c>
      <c r="AB706" s="883">
        <v>21750.75</v>
      </c>
      <c r="AC706" s="841">
        <v>46661</v>
      </c>
      <c r="AD706" s="842" t="s">
        <v>777</v>
      </c>
      <c r="AE706" s="843" t="str">
        <f ca="1">IF(OR(Z706="",NOT(ISNUMBER(Z706))),"",LOOKUP(Z706,{0,16,21,26,31,36,41,46,51,56,60,66},{"[0-15]","[16-20]","[21-25]","[26-30]","[31-35]","[36-40]","[41-45]","[46-50]","[51-55]","[56-59]","[60-65]","[66-99]"}))</f>
        <v>[60-65]</v>
      </c>
      <c r="AF706" s="839" t="str">
        <f t="shared" si="33"/>
        <v>3+ years</v>
      </c>
      <c r="AG706" s="839" t="str">
        <f t="shared" ca="1" si="34"/>
        <v>Over 90 Days</v>
      </c>
    </row>
    <row r="707" spans="1:33" ht="16.5" thickTop="1" thickBot="1" x14ac:dyDescent="0.3">
      <c r="A707" s="839">
        <v>6</v>
      </c>
      <c r="B707" s="830" t="s">
        <v>531</v>
      </c>
      <c r="C707" s="839" t="s">
        <v>323</v>
      </c>
      <c r="D707" s="880"/>
      <c r="E707" s="887">
        <f>VLOOKUP(B707,[1]TQT_MASTER!B:O,13,0)</f>
        <v>44571</v>
      </c>
      <c r="F707" s="834" t="str">
        <f>VLOOKUP(B707,[1]TQT_MASTER!B:O,4,0)</f>
        <v>Sr. Associate, Inventory</v>
      </c>
      <c r="G707" s="834" t="str">
        <f>VLOOKUP(B707,[1]TQT_MASTER!B:O,3,0)</f>
        <v>Senior Associate</v>
      </c>
      <c r="H707" s="834">
        <f>VLOOKUP(B707,[1]TQT_MASTER!B:O,6,0)</f>
        <v>11888</v>
      </c>
      <c r="I707" s="834" t="str">
        <f>VLOOKUP(B707,[1]TQT_MASTER!B:O,5,0)</f>
        <v>MOHAMED ALI MOHAMED A. FAISAL ALSHEHHI</v>
      </c>
      <c r="J707" s="834" t="str">
        <f>VLOOKUP(B707,[1]TQT_MASTER!B:O,7,0)</f>
        <v>TQT - Supply Chain</v>
      </c>
      <c r="K707" s="834" t="str">
        <f>VLOOKUP(B707,[1]TQT_MASTER!B:O,8,0)</f>
        <v>TQT - Chief Financial Office</v>
      </c>
      <c r="L707" s="834" t="str">
        <f>VLOOKUP(B707,[1]TQT_MASTER!B:O,9,0)</f>
        <v>Supply Chain - PSS</v>
      </c>
      <c r="M707" s="834" t="str">
        <f>VLOOKUP(B707,[1]TQT_MASTER!B:O,10,0)</f>
        <v>TRANSCO - Inventory Management - PSS</v>
      </c>
      <c r="N707" s="835">
        <f>VLOOKUP(B707,[1]TQT_MASTER!B:O,11,0)</f>
        <v>24080</v>
      </c>
      <c r="O707" s="833">
        <f>VLOOKUP(B707,[1]TQT_MASTER!B:O,14,0)</f>
        <v>46387</v>
      </c>
      <c r="P707" s="842" t="s">
        <v>611</v>
      </c>
      <c r="Q707" s="834" t="s">
        <v>846</v>
      </c>
      <c r="R707" s="842" t="s">
        <v>612</v>
      </c>
      <c r="S707" s="842" t="s">
        <v>619</v>
      </c>
      <c r="T707" s="839" t="s">
        <v>304</v>
      </c>
      <c r="U707" s="842" t="s">
        <v>305</v>
      </c>
      <c r="V707" s="836">
        <v>44571</v>
      </c>
      <c r="W707" s="836">
        <v>45170</v>
      </c>
      <c r="X707" s="836">
        <v>46265</v>
      </c>
      <c r="Y707" s="882">
        <v>3.0027397260273974</v>
      </c>
      <c r="Z707" s="902">
        <f t="shared" ca="1" si="36"/>
        <v>60</v>
      </c>
      <c r="AA707" s="839" t="s">
        <v>600</v>
      </c>
      <c r="AB707" s="883">
        <v>40461.75</v>
      </c>
      <c r="AC707" s="841">
        <v>46661</v>
      </c>
      <c r="AD707" s="842" t="s">
        <v>777</v>
      </c>
      <c r="AE707" s="843" t="str">
        <f ca="1">IF(OR(Z707="",NOT(ISNUMBER(Z707))),"",LOOKUP(Z707,{0,16,21,26,31,36,41,46,51,56,60,66},{"[0-15]","[16-20]","[21-25]","[26-30]","[31-35]","[36-40]","[41-45]","[46-50]","[51-55]","[56-59]","[60-65]","[66-99]"}))</f>
        <v>[60-65]</v>
      </c>
      <c r="AF707" s="839" t="str">
        <f t="shared" ref="AF707:AF770" si="37">IF(OR(V707="",X707=""),"",IF(YEARFRAC(V707,X707,1)&lt;1,"0-1 years",IF(YEARFRAC(V707,X707,1)&lt;2,"1-2 years",IF(YEARFRAC(V707,X707,1)&lt;3,"2-3 years","3+ years"))))</f>
        <v>3+ years</v>
      </c>
      <c r="AG707" s="839" t="str">
        <f t="shared" ref="AG707:AG770" ca="1" si="38">IF(O707="","",IF(O707&lt;TODAY(),"Expired",IF(O707&lt;=TODAY()+30,"Within 30 Days",IF(O707&lt;=TODAY()+60,"Within 60 Days",IF(O707&lt;=TODAY()+90,"Within 90 Days","Over 90 Days")))))</f>
        <v>Over 90 Days</v>
      </c>
    </row>
    <row r="708" spans="1:33" ht="16.5" thickTop="1" thickBot="1" x14ac:dyDescent="0.3">
      <c r="A708" s="839">
        <v>7</v>
      </c>
      <c r="B708" s="830" t="s">
        <v>530</v>
      </c>
      <c r="C708" s="839" t="s">
        <v>326</v>
      </c>
      <c r="D708" s="880"/>
      <c r="E708" s="887">
        <f>VLOOKUP(B708,[1]TQT_MASTER!B:O,13,0)</f>
        <v>44571</v>
      </c>
      <c r="F708" s="834" t="str">
        <f>VLOOKUP(B708,[1]TQT_MASTER!B:O,4,0)</f>
        <v>Clerk, Driver</v>
      </c>
      <c r="G708" s="834" t="str">
        <f>VLOOKUP(B708,[1]TQT_MASTER!B:O,3,0)</f>
        <v>Clerk</v>
      </c>
      <c r="H708" s="834">
        <f>VLOOKUP(B708,[1]TQT_MASTER!B:O,6,0)</f>
        <v>11969</v>
      </c>
      <c r="I708" s="834" t="str">
        <f>VLOOKUP(B708,[1]TQT_MASTER!B:O,5,0)</f>
        <v>AHMED NASSER MOHAMMED NASSER AL SENANI</v>
      </c>
      <c r="J708" s="834" t="str">
        <f>VLOOKUP(B708,[1]TQT_MASTER!B:O,7,0)</f>
        <v>TQT - Support Services</v>
      </c>
      <c r="K708" s="834" t="str">
        <f>VLOOKUP(B708,[1]TQT_MASTER!B:O,8,0)</f>
        <v>TQT - Chief Corporate Services Office</v>
      </c>
      <c r="L708" s="834" t="str">
        <f>VLOOKUP(B708,[1]TQT_MASTER!B:O,9,0)</f>
        <v>Shared Services - PSS</v>
      </c>
      <c r="M708" s="834" t="str">
        <f>VLOOKUP(B708,[1]TQT_MASTER!B:O,10,0)</f>
        <v>TRANSCO - Transport - PSS</v>
      </c>
      <c r="N708" s="835">
        <f>VLOOKUP(B708,[1]TQT_MASTER!B:O,11,0)</f>
        <v>28284</v>
      </c>
      <c r="O708" s="833">
        <f>VLOOKUP(B708,[1]TQT_MASTER!B:O,14,0)</f>
        <v>46387</v>
      </c>
      <c r="P708" s="842" t="s">
        <v>611</v>
      </c>
      <c r="Q708" s="834" t="s">
        <v>846</v>
      </c>
      <c r="R708" s="842" t="s">
        <v>612</v>
      </c>
      <c r="S708" s="842" t="s">
        <v>621</v>
      </c>
      <c r="T708" s="839" t="s">
        <v>304</v>
      </c>
      <c r="U708" s="842" t="s">
        <v>329</v>
      </c>
      <c r="V708" s="836">
        <v>44571</v>
      </c>
      <c r="W708" s="836">
        <v>45170</v>
      </c>
      <c r="X708" s="836">
        <v>46265</v>
      </c>
      <c r="Y708" s="882">
        <v>3.0027397260273974</v>
      </c>
      <c r="Z708" s="902">
        <f t="shared" ca="1" si="36"/>
        <v>49</v>
      </c>
      <c r="AA708" s="839" t="s">
        <v>600</v>
      </c>
      <c r="AB708" s="883">
        <v>5587.7955000000002</v>
      </c>
      <c r="AC708" s="841">
        <v>46661</v>
      </c>
      <c r="AD708" s="842" t="s">
        <v>777</v>
      </c>
      <c r="AE708" s="843" t="str">
        <f ca="1">IF(OR(Z708="",NOT(ISNUMBER(Z708))),"",LOOKUP(Z708,{0,16,21,26,31,36,41,46,51,56,60,66},{"[0-15]","[16-20]","[21-25]","[26-30]","[31-35]","[36-40]","[41-45]","[46-50]","[51-55]","[56-59]","[60-65]","[66-99]"}))</f>
        <v>[46-50]</v>
      </c>
      <c r="AF708" s="839" t="str">
        <f t="shared" si="37"/>
        <v>3+ years</v>
      </c>
      <c r="AG708" s="839" t="str">
        <f t="shared" ca="1" si="38"/>
        <v>Over 90 Days</v>
      </c>
    </row>
    <row r="709" spans="1:33" ht="16.5" thickTop="1" thickBot="1" x14ac:dyDescent="0.3">
      <c r="A709" s="839">
        <v>8</v>
      </c>
      <c r="B709" s="830" t="s">
        <v>524</v>
      </c>
      <c r="C709" s="839" t="s">
        <v>330</v>
      </c>
      <c r="D709" s="880"/>
      <c r="E709" s="887">
        <f>VLOOKUP(B709,[1]TQT_MASTER!B:O,13,0)</f>
        <v>44566</v>
      </c>
      <c r="F709" s="834" t="str">
        <f>VLOOKUP(B709,[1]TQT_MASTER!B:O,4,0)</f>
        <v>Assistant, Management</v>
      </c>
      <c r="G709" s="834" t="str">
        <f>VLOOKUP(B709,[1]TQT_MASTER!B:O,3,0)</f>
        <v>Assistant</v>
      </c>
      <c r="H709" s="834">
        <f>VLOOKUP(B709,[1]TQT_MASTER!B:O,6,0)</f>
        <v>11566</v>
      </c>
      <c r="I709" s="834" t="str">
        <f>VLOOKUP(B709,[1]TQT_MASTER!B:O,5,0)</f>
        <v>PAUL ANDREW ROBERTS</v>
      </c>
      <c r="J709" s="834" t="str">
        <f>VLOOKUP(B709,[1]TQT_MASTER!B:O,7,0)</f>
        <v>TQT - Safety &amp; Risk Management</v>
      </c>
      <c r="K709" s="834" t="str">
        <f>VLOOKUP(B709,[1]TQT_MASTER!B:O,8,0)</f>
        <v>TQT - Chief Executive Office</v>
      </c>
      <c r="L709" s="834" t="str">
        <f>VLOOKUP(B709,[1]TQT_MASTER!B:O,9,0)</f>
        <v>HSEQ</v>
      </c>
      <c r="M709" s="834" t="str">
        <f>VLOOKUP(B709,[1]TQT_MASTER!B:O,10,0)</f>
        <v>TRANSCO - HSEQ - SRM</v>
      </c>
      <c r="N709" s="835">
        <f>VLOOKUP(B709,[1]TQT_MASTER!B:O,11,0)</f>
        <v>33248</v>
      </c>
      <c r="O709" s="833">
        <f>VLOOKUP(B709,[1]TQT_MASTER!B:O,14,0)</f>
        <v>46387</v>
      </c>
      <c r="P709" s="842" t="s">
        <v>611</v>
      </c>
      <c r="Q709" s="834" t="s">
        <v>846</v>
      </c>
      <c r="R709" s="842" t="s">
        <v>612</v>
      </c>
      <c r="S709" s="842" t="s">
        <v>621</v>
      </c>
      <c r="T709" s="839" t="s">
        <v>304</v>
      </c>
      <c r="U709" s="842" t="s">
        <v>333</v>
      </c>
      <c r="V709" s="836">
        <v>44566</v>
      </c>
      <c r="W709" s="836">
        <v>45170</v>
      </c>
      <c r="X709" s="836">
        <v>46265</v>
      </c>
      <c r="Y709" s="882">
        <v>3.0027397260273974</v>
      </c>
      <c r="Z709" s="902">
        <f t="shared" ca="1" si="36"/>
        <v>35</v>
      </c>
      <c r="AA709" s="839" t="s">
        <v>600</v>
      </c>
      <c r="AB709" s="883">
        <v>12988.5</v>
      </c>
      <c r="AC709" s="841">
        <v>46661</v>
      </c>
      <c r="AD709" s="842" t="s">
        <v>777</v>
      </c>
      <c r="AE709" s="843" t="str">
        <f ca="1">IF(OR(Z709="",NOT(ISNUMBER(Z709))),"",LOOKUP(Z709,{0,16,21,26,31,36,41,46,51,56,60,66},{"[0-15]","[16-20]","[21-25]","[26-30]","[31-35]","[36-40]","[41-45]","[46-50]","[51-55]","[56-59]","[60-65]","[66-99]"}))</f>
        <v>[31-35]</v>
      </c>
      <c r="AF709" s="839" t="str">
        <f t="shared" si="37"/>
        <v>3+ years</v>
      </c>
      <c r="AG709" s="839" t="str">
        <f t="shared" ca="1" si="38"/>
        <v>Over 90 Days</v>
      </c>
    </row>
    <row r="710" spans="1:33" ht="16.5" thickTop="1" thickBot="1" x14ac:dyDescent="0.3">
      <c r="A710" s="839">
        <v>9</v>
      </c>
      <c r="B710" s="830" t="s">
        <v>529</v>
      </c>
      <c r="C710" s="839" t="s">
        <v>334</v>
      </c>
      <c r="D710" s="880"/>
      <c r="E710" s="887">
        <f>VLOOKUP(B710,[1]TQT_MASTER!B:O,13,0)</f>
        <v>44566</v>
      </c>
      <c r="F710" s="834" t="str">
        <f>VLOOKUP(B710,[1]TQT_MASTER!B:O,4,0)</f>
        <v>Advisor, Technical</v>
      </c>
      <c r="G710" s="834" t="str">
        <f>VLOOKUP(B710,[1]TQT_MASTER!B:O,3,0)</f>
        <v>Advisor</v>
      </c>
      <c r="H710" s="834">
        <f>VLOOKUP(B710,[1]TQT_MASTER!B:O,6,0)</f>
        <v>12759</v>
      </c>
      <c r="I710" s="834" t="str">
        <f>VLOOKUP(B710,[1]TQT_MASTER!B:O,5,0)</f>
        <v>Afif Saif Nasser Harhara Alyafei</v>
      </c>
      <c r="J710" s="834" t="str">
        <f>VLOOKUP(B710,[1]TQT_MASTER!B:O,7,0)</f>
        <v>TQT - Chief Executive Office</v>
      </c>
      <c r="K710" s="834" t="str">
        <f>VLOOKUP(B710,[1]TQT_MASTER!B:O,8,0)</f>
        <v>TQT - Chief Executive Office</v>
      </c>
      <c r="L710" s="834" t="str">
        <f>VLOOKUP(B710,[1]TQT_MASTER!B:O,9,0)</f>
        <v>CEO</v>
      </c>
      <c r="M710" s="834" t="str">
        <f>VLOOKUP(B710,[1]TQT_MASTER!B:O,10,0)</f>
        <v>TRANSCO - CEO</v>
      </c>
      <c r="N710" s="835">
        <f>VLOOKUP(B710,[1]TQT_MASTER!B:O,11,0)</f>
        <v>24289</v>
      </c>
      <c r="O710" s="833">
        <f>VLOOKUP(B710,[1]TQT_MASTER!B:O,14,0)</f>
        <v>46387</v>
      </c>
      <c r="P710" s="842" t="s">
        <v>620</v>
      </c>
      <c r="Q710" s="834" t="s">
        <v>846</v>
      </c>
      <c r="R710" s="842"/>
      <c r="S710" s="842"/>
      <c r="T710" s="839" t="s">
        <v>336</v>
      </c>
      <c r="U710" s="842" t="s">
        <v>337</v>
      </c>
      <c r="V710" s="836">
        <v>44566</v>
      </c>
      <c r="W710" s="836">
        <v>45170</v>
      </c>
      <c r="X710" s="836">
        <v>46265</v>
      </c>
      <c r="Y710" s="882">
        <v>3.0027397260273974</v>
      </c>
      <c r="Z710" s="904">
        <f t="shared" ca="1" si="36"/>
        <v>60</v>
      </c>
      <c r="AA710" s="839" t="s">
        <v>600</v>
      </c>
      <c r="AB710" s="883">
        <v>69688.5</v>
      </c>
      <c r="AC710" s="841">
        <v>46661</v>
      </c>
      <c r="AD710" s="842" t="s">
        <v>777</v>
      </c>
      <c r="AE710" s="843" t="str">
        <f ca="1">IF(OR(Z710="",NOT(ISNUMBER(Z710))),"",LOOKUP(Z710,{0,16,21,26,31,36,41,46,51,56,60,66},{"[0-15]","[16-20]","[21-25]","[26-30]","[31-35]","[36-40]","[41-45]","[46-50]","[51-55]","[56-59]","[60-65]","[66-99]"}))</f>
        <v>[60-65]</v>
      </c>
      <c r="AF710" s="839" t="str">
        <f t="shared" si="37"/>
        <v>3+ years</v>
      </c>
      <c r="AG710" s="839" t="str">
        <f t="shared" ca="1" si="38"/>
        <v>Over 90 Days</v>
      </c>
    </row>
    <row r="711" spans="1:33" ht="16.5" thickTop="1" thickBot="1" x14ac:dyDescent="0.3">
      <c r="A711" s="839">
        <v>10</v>
      </c>
      <c r="B711" s="830" t="s">
        <v>523</v>
      </c>
      <c r="C711" s="839" t="s">
        <v>338</v>
      </c>
      <c r="D711" s="880"/>
      <c r="E711" s="887">
        <f>VLOOKUP(B711,[1]TQT_MASTER!B:O,13,0)</f>
        <v>44571</v>
      </c>
      <c r="F711" s="834" t="str">
        <f>VLOOKUP(B711,[1]TQT_MASTER!B:O,4,0)</f>
        <v>Clerk, Stores</v>
      </c>
      <c r="G711" s="834" t="str">
        <f>VLOOKUP(B711,[1]TQT_MASTER!B:O,3,0)</f>
        <v>Clerk</v>
      </c>
      <c r="H711" s="834">
        <f>VLOOKUP(B711,[1]TQT_MASTER!B:O,6,0)</f>
        <v>12667</v>
      </c>
      <c r="I711" s="834" t="str">
        <f>VLOOKUP(B711,[1]TQT_MASTER!B:O,5,0)</f>
        <v>Eid Abdulla Sidiqi Alhammadi</v>
      </c>
      <c r="J711" s="834" t="str">
        <f>VLOOKUP(B711,[1]TQT_MASTER!B:O,7,0)</f>
        <v>TQT - Financial Operations &amp; Internal Controls</v>
      </c>
      <c r="K711" s="834" t="str">
        <f>VLOOKUP(B711,[1]TQT_MASTER!B:O,8,0)</f>
        <v>TQT - Chief Financial Office</v>
      </c>
      <c r="L711" s="834" t="str">
        <f>VLOOKUP(B711,[1]TQT_MASTER!B:O,9,0)</f>
        <v>Finance - FIN</v>
      </c>
      <c r="M711" s="834" t="str">
        <f>VLOOKUP(B711,[1]TQT_MASTER!B:O,10,0)</f>
        <v>TRANSCO - Financial Operations - FIN</v>
      </c>
      <c r="N711" s="835">
        <f>VLOOKUP(B711,[1]TQT_MASTER!B:O,11,0)</f>
        <v>26910</v>
      </c>
      <c r="O711" s="833">
        <f>VLOOKUP(B711,[1]TQT_MASTER!B:O,14,0)</f>
        <v>46387</v>
      </c>
      <c r="P711" s="842" t="s">
        <v>620</v>
      </c>
      <c r="Q711" s="834" t="s">
        <v>846</v>
      </c>
      <c r="R711" s="842"/>
      <c r="S711" s="842"/>
      <c r="T711" s="839" t="s">
        <v>304</v>
      </c>
      <c r="U711" s="842" t="s">
        <v>305</v>
      </c>
      <c r="V711" s="836">
        <v>44571</v>
      </c>
      <c r="W711" s="836">
        <v>45170</v>
      </c>
      <c r="X711" s="836">
        <v>46265</v>
      </c>
      <c r="Y711" s="882">
        <v>3.0027397260273974</v>
      </c>
      <c r="Z711" s="902">
        <f t="shared" ca="1" si="36"/>
        <v>53</v>
      </c>
      <c r="AA711" s="839" t="s">
        <v>600</v>
      </c>
      <c r="AB711" s="883">
        <v>6688.5</v>
      </c>
      <c r="AC711" s="841">
        <v>46661</v>
      </c>
      <c r="AD711" s="842" t="s">
        <v>777</v>
      </c>
      <c r="AE711" s="843" t="str">
        <f ca="1">IF(OR(Z711="",NOT(ISNUMBER(Z711))),"",LOOKUP(Z711,{0,16,21,26,31,36,41,46,51,56,60,66},{"[0-15]","[16-20]","[21-25]","[26-30]","[31-35]","[36-40]","[41-45]","[46-50]","[51-55]","[56-59]","[60-65]","[66-99]"}))</f>
        <v>[51-55]</v>
      </c>
      <c r="AF711" s="839" t="str">
        <f t="shared" si="37"/>
        <v>3+ years</v>
      </c>
      <c r="AG711" s="839" t="str">
        <f t="shared" ca="1" si="38"/>
        <v>Over 90 Days</v>
      </c>
    </row>
    <row r="712" spans="1:33" ht="16.5" thickTop="1" thickBot="1" x14ac:dyDescent="0.3">
      <c r="A712" s="839">
        <v>11</v>
      </c>
      <c r="B712" s="830" t="s">
        <v>522</v>
      </c>
      <c r="C712" s="839" t="s">
        <v>341</v>
      </c>
      <c r="D712" s="880"/>
      <c r="E712" s="887">
        <f>VLOOKUP(B712,[1]TQT_MASTER!B:O,13,0)</f>
        <v>44571</v>
      </c>
      <c r="F712" s="834" t="str">
        <f>VLOOKUP(B712,[1]TQT_MASTER!B:O,4,0)</f>
        <v>Associate, Accounts Payable Accounting</v>
      </c>
      <c r="G712" s="834" t="str">
        <f>VLOOKUP(B712,[1]TQT_MASTER!B:O,3,0)</f>
        <v>Associate</v>
      </c>
      <c r="H712" s="834">
        <f>VLOOKUP(B712,[1]TQT_MASTER!B:O,6,0)</f>
        <v>12667</v>
      </c>
      <c r="I712" s="834" t="str">
        <f>VLOOKUP(B712,[1]TQT_MASTER!B:O,5,0)</f>
        <v>Eid Abdulla Sidiqi Alhammadi</v>
      </c>
      <c r="J712" s="834" t="str">
        <f>VLOOKUP(B712,[1]TQT_MASTER!B:O,7,0)</f>
        <v>TQT - Financial Operations &amp; Internal Controls</v>
      </c>
      <c r="K712" s="834" t="str">
        <f>VLOOKUP(B712,[1]TQT_MASTER!B:O,8,0)</f>
        <v>TQT - Chief Financial Office</v>
      </c>
      <c r="L712" s="834" t="str">
        <f>VLOOKUP(B712,[1]TQT_MASTER!B:O,9,0)</f>
        <v>Finance - FIN</v>
      </c>
      <c r="M712" s="834" t="str">
        <f>VLOOKUP(B712,[1]TQT_MASTER!B:O,10,0)</f>
        <v>TRANSCO - Financial Operations - FIN</v>
      </c>
      <c r="N712" s="835">
        <f>VLOOKUP(B712,[1]TQT_MASTER!B:O,11,0)</f>
        <v>22996</v>
      </c>
      <c r="O712" s="833">
        <f>VLOOKUP(B712,[1]TQT_MASTER!B:O,14,0)</f>
        <v>46387</v>
      </c>
      <c r="P712" s="842" t="s">
        <v>611</v>
      </c>
      <c r="Q712" s="834" t="s">
        <v>846</v>
      </c>
      <c r="R712" s="842" t="s">
        <v>612</v>
      </c>
      <c r="S712" s="842" t="s">
        <v>616</v>
      </c>
      <c r="T712" s="839" t="s">
        <v>304</v>
      </c>
      <c r="U712" s="842" t="s">
        <v>316</v>
      </c>
      <c r="V712" s="836">
        <v>44571</v>
      </c>
      <c r="W712" s="836">
        <v>45170</v>
      </c>
      <c r="X712" s="836">
        <v>46265</v>
      </c>
      <c r="Y712" s="882">
        <v>3.0027397260273974</v>
      </c>
      <c r="Z712" s="902">
        <f t="shared" ca="1" si="36"/>
        <v>63</v>
      </c>
      <c r="AA712" s="839" t="s">
        <v>600</v>
      </c>
      <c r="AB712" s="883">
        <v>38811.15</v>
      </c>
      <c r="AC712" s="841">
        <v>46661</v>
      </c>
      <c r="AD712" s="842" t="s">
        <v>777</v>
      </c>
      <c r="AE712" s="843" t="str">
        <f ca="1">IF(OR(Z712="",NOT(ISNUMBER(Z712))),"",LOOKUP(Z712,{0,16,21,26,31,36,41,46,51,56,60,66},{"[0-15]","[16-20]","[21-25]","[26-30]","[31-35]","[36-40]","[41-45]","[46-50]","[51-55]","[56-59]","[60-65]","[66-99]"}))</f>
        <v>[60-65]</v>
      </c>
      <c r="AF712" s="839" t="str">
        <f t="shared" si="37"/>
        <v>3+ years</v>
      </c>
      <c r="AG712" s="839" t="str">
        <f t="shared" ca="1" si="38"/>
        <v>Over 90 Days</v>
      </c>
    </row>
    <row r="713" spans="1:33" ht="16.5" thickTop="1" thickBot="1" x14ac:dyDescent="0.3">
      <c r="A713" s="839">
        <v>12</v>
      </c>
      <c r="B713" s="830" t="s">
        <v>528</v>
      </c>
      <c r="C713" s="839" t="s">
        <v>344</v>
      </c>
      <c r="D713" s="880"/>
      <c r="E713" s="887">
        <f>VLOOKUP(B713,[1]TQT_MASTER!B:O,13,0)</f>
        <v>44606</v>
      </c>
      <c r="F713" s="834" t="str">
        <f>VLOOKUP(B713,[1]TQT_MASTER!B:O,4,0)</f>
        <v>Lead, Automation &amp; Digitalization</v>
      </c>
      <c r="G713" s="834" t="str">
        <f>VLOOKUP(B713,[1]TQT_MASTER!B:O,3,0)</f>
        <v>Lead</v>
      </c>
      <c r="H713" s="834">
        <f>VLOOKUP(B713,[1]TQT_MASTER!B:O,6,0)</f>
        <v>11996</v>
      </c>
      <c r="I713" s="834" t="str">
        <f>VLOOKUP(B713,[1]TQT_MASTER!B:O,5,0)</f>
        <v>Ramakrishna Subramanian</v>
      </c>
      <c r="J713" s="834" t="str">
        <f>VLOOKUP(B713,[1]TQT_MASTER!B:O,7,0)</f>
        <v>TQT - Chief Executive Office</v>
      </c>
      <c r="K713" s="834" t="str">
        <f>VLOOKUP(B713,[1]TQT_MASTER!B:O,8,0)</f>
        <v>TQT - Chief Executive Office</v>
      </c>
      <c r="L713" s="834" t="str">
        <f>VLOOKUP(B713,[1]TQT_MASTER!B:O,9,0)</f>
        <v>CEO</v>
      </c>
      <c r="M713" s="834" t="str">
        <f>VLOOKUP(B713,[1]TQT_MASTER!B:O,10,0)</f>
        <v>TRANSCO - Operations - COO</v>
      </c>
      <c r="N713" s="835">
        <f>VLOOKUP(B713,[1]TQT_MASTER!B:O,11,0)</f>
        <v>21847</v>
      </c>
      <c r="O713" s="833">
        <f>VLOOKUP(B713,[1]TQT_MASTER!B:O,14,0)</f>
        <v>46387</v>
      </c>
      <c r="P713" s="842" t="s">
        <v>611</v>
      </c>
      <c r="Q713" s="834" t="s">
        <v>846</v>
      </c>
      <c r="R713" s="842" t="s">
        <v>612</v>
      </c>
      <c r="S713" s="842"/>
      <c r="T713" s="839" t="s">
        <v>304</v>
      </c>
      <c r="U713" s="842" t="s">
        <v>333</v>
      </c>
      <c r="V713" s="836">
        <v>44608</v>
      </c>
      <c r="W713" s="836">
        <v>45170</v>
      </c>
      <c r="X713" s="836">
        <v>46265</v>
      </c>
      <c r="Y713" s="882">
        <v>3.0027397260273974</v>
      </c>
      <c r="Z713" s="902">
        <f t="shared" ca="1" si="36"/>
        <v>66</v>
      </c>
      <c r="AA713" s="839" t="s">
        <v>600</v>
      </c>
      <c r="AB713" s="883">
        <v>45013.5</v>
      </c>
      <c r="AC713" s="841">
        <v>46661</v>
      </c>
      <c r="AD713" s="842" t="s">
        <v>777</v>
      </c>
      <c r="AE713" s="843" t="str">
        <f ca="1">IF(OR(Z713="",NOT(ISNUMBER(Z713))),"",LOOKUP(Z713,{0,16,21,26,31,36,41,46,51,56,60,66},{"[0-15]","[16-20]","[21-25]","[26-30]","[31-35]","[36-40]","[41-45]","[46-50]","[51-55]","[56-59]","[60-65]","[66-99]"}))</f>
        <v>[66-99]</v>
      </c>
      <c r="AF713" s="839" t="str">
        <f t="shared" si="37"/>
        <v>3+ years</v>
      </c>
      <c r="AG713" s="839" t="str">
        <f t="shared" ca="1" si="38"/>
        <v>Over 90 Days</v>
      </c>
    </row>
    <row r="714" spans="1:33" ht="16.5" thickTop="1" thickBot="1" x14ac:dyDescent="0.3">
      <c r="A714" s="839">
        <v>13</v>
      </c>
      <c r="B714" s="830" t="s">
        <v>539</v>
      </c>
      <c r="C714" s="839" t="s">
        <v>347</v>
      </c>
      <c r="D714" s="880"/>
      <c r="E714" s="887">
        <f>VLOOKUP(B714,[1]TQT_MASTER!B:O,13,0)</f>
        <v>44816</v>
      </c>
      <c r="F714" s="834" t="str">
        <f>VLOOKUP(B714,[1]TQT_MASTER!B:O,4,0)</f>
        <v>Engineer, CMMS Data Quality Governance</v>
      </c>
      <c r="G714" s="834" t="str">
        <f>VLOOKUP(B714,[1]TQT_MASTER!B:O,3,0)</f>
        <v>Engineer</v>
      </c>
      <c r="H714" s="834">
        <f>VLOOKUP(B714,[1]TQT_MASTER!B:O,6,0)</f>
        <v>12713</v>
      </c>
      <c r="I714" s="834" t="str">
        <f>VLOOKUP(B714,[1]TQT_MASTER!B:O,5,0)</f>
        <v>Ahmed Mohamed Abdulla ALWahedi</v>
      </c>
      <c r="J714" s="834" t="str">
        <f>VLOOKUP(B714,[1]TQT_MASTER!B:O,7,0)</f>
        <v>TQT - Asset Management</v>
      </c>
      <c r="K714" s="834" t="str">
        <f>VLOOKUP(B714,[1]TQT_MASTER!B:O,8,0)</f>
        <v>TQT - Chief Operating Office</v>
      </c>
      <c r="L714" s="834" t="str">
        <f>VLOOKUP(B714,[1]TQT_MASTER!B:O,9,0)</f>
        <v>Asset Management - COO</v>
      </c>
      <c r="M714" s="834" t="str">
        <f>VLOOKUP(B714,[1]TQT_MASTER!B:O,10,0)</f>
        <v>TRANSCO - Asset Information - COO</v>
      </c>
      <c r="N714" s="835">
        <f>VLOOKUP(B714,[1]TQT_MASTER!B:O,11,0)</f>
        <v>26032</v>
      </c>
      <c r="O714" s="833">
        <f>VLOOKUP(B714,[1]TQT_MASTER!B:O,14,0)</f>
        <v>46578</v>
      </c>
      <c r="P714" s="842" t="s">
        <v>620</v>
      </c>
      <c r="Q714" s="834" t="s">
        <v>846</v>
      </c>
      <c r="R714" s="842"/>
      <c r="S714" s="842"/>
      <c r="T714" s="839" t="s">
        <v>304</v>
      </c>
      <c r="U714" s="842" t="s">
        <v>333</v>
      </c>
      <c r="V714" s="836">
        <v>44816</v>
      </c>
      <c r="W714" s="836">
        <v>45170</v>
      </c>
      <c r="X714" s="836">
        <v>46265</v>
      </c>
      <c r="Y714" s="882">
        <v>3.0027397260273974</v>
      </c>
      <c r="Z714" s="902">
        <f t="shared" ca="1" si="36"/>
        <v>55</v>
      </c>
      <c r="AA714" s="839" t="s">
        <v>600</v>
      </c>
      <c r="AB714" s="883">
        <v>26638.5</v>
      </c>
      <c r="AC714" s="841">
        <v>46661</v>
      </c>
      <c r="AD714" s="842" t="s">
        <v>777</v>
      </c>
      <c r="AE714" s="843" t="str">
        <f ca="1">IF(OR(Z714="",NOT(ISNUMBER(Z714))),"",LOOKUP(Z714,{0,16,21,26,31,36,41,46,51,56,60,66},{"[0-15]","[16-20]","[21-25]","[26-30]","[31-35]","[36-40]","[41-45]","[46-50]","[51-55]","[56-59]","[60-65]","[66-99]"}))</f>
        <v>[51-55]</v>
      </c>
      <c r="AF714" s="839" t="str">
        <f t="shared" si="37"/>
        <v>3+ years</v>
      </c>
      <c r="AG714" s="839" t="str">
        <f t="shared" ca="1" si="38"/>
        <v>Over 90 Days</v>
      </c>
    </row>
    <row r="715" spans="1:33" ht="16.5" thickTop="1" thickBot="1" x14ac:dyDescent="0.3">
      <c r="A715" s="839">
        <v>14</v>
      </c>
      <c r="B715" s="830" t="s">
        <v>541</v>
      </c>
      <c r="C715" s="839" t="s">
        <v>350</v>
      </c>
      <c r="D715" s="880"/>
      <c r="E715" s="887">
        <f>VLOOKUP(B715,[1]TQT_MASTER!B:O,13,0)</f>
        <v>44809</v>
      </c>
      <c r="F715" s="834" t="str">
        <f>VLOOKUP(B715,[1]TQT_MASTER!B:O,4,0)</f>
        <v>Associate, Graphic Design</v>
      </c>
      <c r="G715" s="834" t="str">
        <f>VLOOKUP(B715,[1]TQT_MASTER!B:O,3,0)</f>
        <v>Associate</v>
      </c>
      <c r="H715" s="834" t="e">
        <f>VLOOKUP(B715,[1]TQT_MASTER!B:O,6,0)</f>
        <v>#REF!</v>
      </c>
      <c r="I715" s="834" t="str">
        <f>VLOOKUP(B715,[1]TQT_MASTER!B:O,5,0)</f>
        <v>Hessa Alemadi</v>
      </c>
      <c r="J715" s="834" t="str">
        <f>VLOOKUP(B715,[1]TQT_MASTER!B:O,7,0)</f>
        <v>TQT - External Communications</v>
      </c>
      <c r="K715" s="834" t="str">
        <f>VLOOKUP(B715,[1]TQT_MASTER!B:O,8,0)</f>
        <v>TQT - Chief Corporate Services Office</v>
      </c>
      <c r="L715" s="834" t="str">
        <f>VLOOKUP(B715,[1]TQT_MASTER!B:O,9,0)</f>
        <v>Human Resources - HRD</v>
      </c>
      <c r="M715" s="834" t="str">
        <f>VLOOKUP(B715,[1]TQT_MASTER!B:O,10,0)</f>
        <v>TRANSCO - External Communications - HRD</v>
      </c>
      <c r="N715" s="835">
        <f>VLOOKUP(B715,[1]TQT_MASTER!B:O,11,0)</f>
        <v>32200</v>
      </c>
      <c r="O715" s="833">
        <f>VLOOKUP(B715,[1]TQT_MASTER!B:O,14,0)</f>
        <v>46269</v>
      </c>
      <c r="P715" s="842" t="s">
        <v>611</v>
      </c>
      <c r="Q715" s="834" t="s">
        <v>846</v>
      </c>
      <c r="R715" s="842" t="s">
        <v>612</v>
      </c>
      <c r="S715" s="842"/>
      <c r="T715" s="839" t="s">
        <v>304</v>
      </c>
      <c r="U715" s="842" t="s">
        <v>333</v>
      </c>
      <c r="V715" s="836">
        <v>44809</v>
      </c>
      <c r="W715" s="836">
        <v>45170</v>
      </c>
      <c r="X715" s="836">
        <v>46265</v>
      </c>
      <c r="Y715" s="882">
        <v>3.0027397260273974</v>
      </c>
      <c r="Z715" s="902">
        <f t="shared" ca="1" si="36"/>
        <v>38</v>
      </c>
      <c r="AA715" s="839" t="s">
        <v>600</v>
      </c>
      <c r="AB715" s="883">
        <v>26638.5</v>
      </c>
      <c r="AC715" s="841">
        <v>46661</v>
      </c>
      <c r="AD715" s="842" t="s">
        <v>777</v>
      </c>
      <c r="AE715" s="843" t="str">
        <f ca="1">IF(OR(Z715="",NOT(ISNUMBER(Z715))),"",LOOKUP(Z715,{0,16,21,26,31,36,41,46,51,56,60,66},{"[0-15]","[16-20]","[21-25]","[26-30]","[31-35]","[36-40]","[41-45]","[46-50]","[51-55]","[56-59]","[60-65]","[66-99]"}))</f>
        <v>[36-40]</v>
      </c>
      <c r="AF715" s="839" t="str">
        <f t="shared" si="37"/>
        <v>3+ years</v>
      </c>
      <c r="AG715" s="839" t="str">
        <f t="shared" ca="1" si="38"/>
        <v>Expired</v>
      </c>
    </row>
    <row r="716" spans="1:33" ht="16.5" thickTop="1" thickBot="1" x14ac:dyDescent="0.3">
      <c r="A716" s="839">
        <v>15</v>
      </c>
      <c r="B716" s="830" t="s">
        <v>533</v>
      </c>
      <c r="C716" s="839" t="s">
        <v>353</v>
      </c>
      <c r="D716" s="880"/>
      <c r="E716" s="887">
        <f>VLOOKUP(B716,[1]TQT_MASTER!B:O,13,0)</f>
        <v>44830</v>
      </c>
      <c r="F716" s="834" t="str">
        <f>VLOOKUP(B716,[1]TQT_MASTER!B:O,4,0)</f>
        <v>Associate, General Ledger Accounting</v>
      </c>
      <c r="G716" s="834" t="str">
        <f>VLOOKUP(B716,[1]TQT_MASTER!B:O,3,0)</f>
        <v>Associate</v>
      </c>
      <c r="H716" s="834">
        <f>VLOOKUP(B716,[1]TQT_MASTER!B:O,6,0)</f>
        <v>12959</v>
      </c>
      <c r="I716" s="834" t="str">
        <f>VLOOKUP(B716,[1]TQT_MASTER!B:O,5,0)</f>
        <v>Jasmine Kooner</v>
      </c>
      <c r="J716" s="834" t="str">
        <f>VLOOKUP(B716,[1]TQT_MASTER!B:O,7,0)</f>
        <v>TQT - Financial Control</v>
      </c>
      <c r="K716" s="834" t="str">
        <f>VLOOKUP(B716,[1]TQT_MASTER!B:O,8,0)</f>
        <v>TQT - Chief Financial Office</v>
      </c>
      <c r="L716" s="834" t="str">
        <f>VLOOKUP(B716,[1]TQT_MASTER!B:O,9,0)</f>
        <v>Finance - FIN</v>
      </c>
      <c r="M716" s="834" t="str">
        <f>VLOOKUP(B716,[1]TQT_MASTER!B:O,10,0)</f>
        <v>TRANSCO - Financial Controlling - FIN</v>
      </c>
      <c r="N716" s="835">
        <f>VLOOKUP(B716,[1]TQT_MASTER!B:O,11,0)</f>
        <v>31575</v>
      </c>
      <c r="O716" s="833">
        <f>VLOOKUP(B716,[1]TQT_MASTER!B:O,14,0)</f>
        <v>46471</v>
      </c>
      <c r="P716" s="842" t="s">
        <v>620</v>
      </c>
      <c r="Q716" s="834" t="s">
        <v>846</v>
      </c>
      <c r="R716" s="842"/>
      <c r="S716" s="842"/>
      <c r="T716" s="839" t="s">
        <v>304</v>
      </c>
      <c r="U716" s="842" t="s">
        <v>356</v>
      </c>
      <c r="V716" s="836">
        <v>44831</v>
      </c>
      <c r="W716" s="836">
        <v>45170</v>
      </c>
      <c r="X716" s="836">
        <v>46265</v>
      </c>
      <c r="Y716" s="882">
        <v>3.0027397260273974</v>
      </c>
      <c r="Z716" s="902">
        <f t="shared" ca="1" si="36"/>
        <v>40</v>
      </c>
      <c r="AA716" s="839" t="s">
        <v>600</v>
      </c>
      <c r="AB716" s="883">
        <v>26638.5</v>
      </c>
      <c r="AC716" s="841">
        <v>46661</v>
      </c>
      <c r="AD716" s="842" t="s">
        <v>777</v>
      </c>
      <c r="AE716" s="843" t="str">
        <f ca="1">IF(OR(Z716="",NOT(ISNUMBER(Z716))),"",LOOKUP(Z716,{0,16,21,26,31,36,41,46,51,56,60,66},{"[0-15]","[16-20]","[21-25]","[26-30]","[31-35]","[36-40]","[41-45]","[46-50]","[51-55]","[56-59]","[60-65]","[66-99]"}))</f>
        <v>[36-40]</v>
      </c>
      <c r="AF716" s="839" t="str">
        <f t="shared" si="37"/>
        <v>3+ years</v>
      </c>
      <c r="AG716" s="839" t="str">
        <f t="shared" ca="1" si="38"/>
        <v>Over 90 Days</v>
      </c>
    </row>
    <row r="717" spans="1:33" ht="16.5" thickTop="1" thickBot="1" x14ac:dyDescent="0.3">
      <c r="A717" s="839">
        <v>16</v>
      </c>
      <c r="B717" s="830" t="s">
        <v>532</v>
      </c>
      <c r="C717" s="839" t="s">
        <v>357</v>
      </c>
      <c r="D717" s="880"/>
      <c r="E717" s="887">
        <f>VLOOKUP(B717,[1]TQT_MASTER!B:O,13,0)</f>
        <v>44970</v>
      </c>
      <c r="F717" s="834" t="str">
        <f>VLOOKUP(B717,[1]TQT_MASTER!B:O,4,0)</f>
        <v>Associate, Talent Acquisition</v>
      </c>
      <c r="G717" s="834" t="str">
        <f>VLOOKUP(B717,[1]TQT_MASTER!B:O,3,0)</f>
        <v>Associate</v>
      </c>
      <c r="H717" s="834">
        <f>VLOOKUP(B717,[1]TQT_MASTER!B:O,6,0)</f>
        <v>15131</v>
      </c>
      <c r="I717" s="834" t="str">
        <f>VLOOKUP(B717,[1]TQT_MASTER!B:O,5,0)</f>
        <v>Abdulrahman Mohammed R AlMane</v>
      </c>
      <c r="J717" s="834" t="str">
        <f>VLOOKUP(B717,[1]TQT_MASTER!B:O,7,0)</f>
        <v>TQT - HR Operations</v>
      </c>
      <c r="K717" s="834" t="str">
        <f>VLOOKUP(B717,[1]TQT_MASTER!B:O,8,0)</f>
        <v>TQT - Chief Corporate Services Office</v>
      </c>
      <c r="L717" s="834" t="str">
        <f>VLOOKUP(B717,[1]TQT_MASTER!B:O,9,0)</f>
        <v>Human Resources - HRD</v>
      </c>
      <c r="M717" s="834" t="str">
        <f>VLOOKUP(B717,[1]TQT_MASTER!B:O,10,0)</f>
        <v>TRANSCO - Talent Acquisition - HRD</v>
      </c>
      <c r="N717" s="835">
        <f>VLOOKUP(B717,[1]TQT_MASTER!B:O,11,0)</f>
        <v>31644</v>
      </c>
      <c r="O717" s="833">
        <f>VLOOKUP(B717,[1]TQT_MASTER!B:O,14,0)</f>
        <v>46429</v>
      </c>
      <c r="P717" s="842" t="s">
        <v>620</v>
      </c>
      <c r="Q717" s="834" t="s">
        <v>846</v>
      </c>
      <c r="R717" s="842"/>
      <c r="S717" s="842"/>
      <c r="T717" s="839" t="s">
        <v>304</v>
      </c>
      <c r="U717" s="842" t="s">
        <v>333</v>
      </c>
      <c r="V717" s="836">
        <v>44970</v>
      </c>
      <c r="W717" s="836">
        <v>45170</v>
      </c>
      <c r="X717" s="836">
        <v>46265</v>
      </c>
      <c r="Y717" s="882">
        <v>3.0027397260273974</v>
      </c>
      <c r="Z717" s="902">
        <f t="shared" ca="1" si="36"/>
        <v>40</v>
      </c>
      <c r="AA717" s="839" t="s">
        <v>600</v>
      </c>
      <c r="AB717" s="883">
        <v>21388.5</v>
      </c>
      <c r="AC717" s="841">
        <v>46661</v>
      </c>
      <c r="AD717" s="842" t="s">
        <v>777</v>
      </c>
      <c r="AE717" s="843" t="str">
        <f ca="1">IF(OR(Z717="",NOT(ISNUMBER(Z717))),"",LOOKUP(Z717,{0,16,21,26,31,36,41,46,51,56,60,66},{"[0-15]","[16-20]","[21-25]","[26-30]","[31-35]","[36-40]","[41-45]","[46-50]","[51-55]","[56-59]","[60-65]","[66-99]"}))</f>
        <v>[36-40]</v>
      </c>
      <c r="AF717" s="839" t="str">
        <f t="shared" si="37"/>
        <v>3+ years</v>
      </c>
      <c r="AG717" s="839" t="str">
        <f t="shared" ca="1" si="38"/>
        <v>Over 90 Days</v>
      </c>
    </row>
    <row r="718" spans="1:33" ht="16.5" thickTop="1" thickBot="1" x14ac:dyDescent="0.3">
      <c r="A718" s="839">
        <v>17</v>
      </c>
      <c r="B718" s="830" t="s">
        <v>540</v>
      </c>
      <c r="C718" s="839" t="s">
        <v>360</v>
      </c>
      <c r="D718" s="880"/>
      <c r="E718" s="887">
        <f>VLOOKUP(B718,[1]TQT_MASTER!B:O,13,0)</f>
        <v>45152</v>
      </c>
      <c r="F718" s="834" t="str">
        <f>VLOOKUP(B718,[1]TQT_MASTER!B:O,4,0)</f>
        <v>Executive Assistant, Corporate Services Office</v>
      </c>
      <c r="G718" s="834" t="str">
        <f>VLOOKUP(B718,[1]TQT_MASTER!B:O,3,0)</f>
        <v>Assistant</v>
      </c>
      <c r="H718" s="834">
        <f>VLOOKUP(B718,[1]TQT_MASTER!B:O,6,0)</f>
        <v>12780</v>
      </c>
      <c r="I718" s="834" t="str">
        <f>VLOOKUP(B718,[1]TQT_MASTER!B:O,5,0)</f>
        <v>Bader Ahmed Mohamed Saqer Al Hammadi</v>
      </c>
      <c r="J718" s="834" t="str">
        <f>VLOOKUP(B718,[1]TQT_MASTER!B:O,7,0)</f>
        <v>TQT - Chief Corporate Services Office</v>
      </c>
      <c r="K718" s="834" t="str">
        <f>VLOOKUP(B718,[1]TQT_MASTER!B:O,8,0)</f>
        <v>TQT - Chief Corporate Services Office</v>
      </c>
      <c r="L718" s="834" t="str">
        <f>VLOOKUP(B718,[1]TQT_MASTER!B:O,9,0)</f>
        <v>Human Resources - HRD</v>
      </c>
      <c r="M718" s="834" t="str">
        <f>VLOOKUP(B718,[1]TQT_MASTER!B:O,10,0)</f>
        <v>TRANSCO - Human Resources - HRD</v>
      </c>
      <c r="N718" s="835">
        <f>VLOOKUP(B718,[1]TQT_MASTER!B:O,11,0)</f>
        <v>29611</v>
      </c>
      <c r="O718" s="833">
        <f>VLOOKUP(B718,[1]TQT_MASTER!B:O,14,0)</f>
        <v>46248</v>
      </c>
      <c r="P718" s="842" t="s">
        <v>620</v>
      </c>
      <c r="Q718" s="834" t="s">
        <v>846</v>
      </c>
      <c r="R718" s="842"/>
      <c r="S718" s="842"/>
      <c r="T718" s="839" t="s">
        <v>304</v>
      </c>
      <c r="U718" s="842" t="s">
        <v>305</v>
      </c>
      <c r="V718" s="836">
        <v>45152</v>
      </c>
      <c r="W718" s="836">
        <v>45170</v>
      </c>
      <c r="X718" s="836">
        <v>46265</v>
      </c>
      <c r="Y718" s="882">
        <v>3.0027397260273974</v>
      </c>
      <c r="Z718" s="904">
        <f t="shared" ca="1" si="36"/>
        <v>45</v>
      </c>
      <c r="AA718" s="839" t="s">
        <v>600</v>
      </c>
      <c r="AB718" s="883">
        <v>29138.5</v>
      </c>
      <c r="AC718" s="841">
        <v>46661</v>
      </c>
      <c r="AD718" s="842" t="s">
        <v>777</v>
      </c>
      <c r="AE718" s="843" t="str">
        <f ca="1">IF(OR(Z718="",NOT(ISNUMBER(Z718))),"",LOOKUP(Z718,{0,16,21,26,31,36,41,46,51,56,60,66},{"[0-15]","[16-20]","[21-25]","[26-30]","[31-35]","[36-40]","[41-45]","[46-50]","[51-55]","[56-59]","[60-65]","[66-99]"}))</f>
        <v>[41-45]</v>
      </c>
      <c r="AF718" s="839" t="str">
        <f t="shared" si="37"/>
        <v>3+ years</v>
      </c>
      <c r="AG718" s="839" t="str">
        <f t="shared" ca="1" si="38"/>
        <v>Expired</v>
      </c>
    </row>
    <row r="719" spans="1:33" ht="16.5" thickTop="1" thickBot="1" x14ac:dyDescent="0.3">
      <c r="A719" s="839">
        <v>18</v>
      </c>
      <c r="B719" s="830" t="s">
        <v>543</v>
      </c>
      <c r="C719" s="839" t="s">
        <v>363</v>
      </c>
      <c r="D719" s="880"/>
      <c r="E719" s="887">
        <f>VLOOKUP(B719,[1]TQT_MASTER!B:O,13,0)</f>
        <v>45236</v>
      </c>
      <c r="F719" s="834" t="str">
        <f>VLOOKUP(B719,[1]TQT_MASTER!B:O,4,0)</f>
        <v>Associate, Talent Acquisition</v>
      </c>
      <c r="G719" s="834" t="str">
        <f>VLOOKUP(B719,[1]TQT_MASTER!B:O,3,0)</f>
        <v>Associate</v>
      </c>
      <c r="H719" s="834">
        <f>VLOOKUP(B719,[1]TQT_MASTER!B:O,6,0)</f>
        <v>15131</v>
      </c>
      <c r="I719" s="834" t="str">
        <f>VLOOKUP(B719,[1]TQT_MASTER!B:O,5,0)</f>
        <v>Abdulrahman Mohammed R AlMane</v>
      </c>
      <c r="J719" s="834" t="str">
        <f>VLOOKUP(B719,[1]TQT_MASTER!B:O,7,0)</f>
        <v>TQT - HR Operations</v>
      </c>
      <c r="K719" s="834" t="str">
        <f>VLOOKUP(B719,[1]TQT_MASTER!B:O,8,0)</f>
        <v>TQT - Chief Corporate Services Office</v>
      </c>
      <c r="L719" s="834" t="str">
        <f>VLOOKUP(B719,[1]TQT_MASTER!B:O,9,0)</f>
        <v>Human Resources - HRD</v>
      </c>
      <c r="M719" s="834" t="str">
        <f>VLOOKUP(B719,[1]TQT_MASTER!B:O,10,0)</f>
        <v>TRANSCO - Talent Acquisition - HRD</v>
      </c>
      <c r="N719" s="835">
        <f>VLOOKUP(B719,[1]TQT_MASTER!B:O,11,0)</f>
        <v>32450</v>
      </c>
      <c r="O719" s="833">
        <f>VLOOKUP(B719,[1]TQT_MASTER!B:O,14,0)</f>
        <v>46331</v>
      </c>
      <c r="P719" s="842" t="s">
        <v>611</v>
      </c>
      <c r="Q719" s="834" t="s">
        <v>846</v>
      </c>
      <c r="R719" s="842" t="s">
        <v>612</v>
      </c>
      <c r="S719" s="842" t="s">
        <v>616</v>
      </c>
      <c r="T719" s="839" t="s">
        <v>304</v>
      </c>
      <c r="U719" s="842" t="s">
        <v>333</v>
      </c>
      <c r="V719" s="836">
        <v>45236</v>
      </c>
      <c r="W719" s="836">
        <v>45236</v>
      </c>
      <c r="X719" s="836">
        <v>46265</v>
      </c>
      <c r="Y719" s="882">
        <v>2.8219178082191783</v>
      </c>
      <c r="Z719" s="902">
        <f t="shared" ca="1" si="36"/>
        <v>37</v>
      </c>
      <c r="AA719" s="839" t="s">
        <v>600</v>
      </c>
      <c r="AB719" s="883">
        <v>25063.5</v>
      </c>
      <c r="AC719" s="841">
        <v>46661</v>
      </c>
      <c r="AD719" s="842" t="s">
        <v>777</v>
      </c>
      <c r="AE719" s="843" t="str">
        <f ca="1">IF(OR(Z719="",NOT(ISNUMBER(Z719))),"",LOOKUP(Z719,{0,16,21,26,31,36,41,46,51,56,60,66},{"[0-15]","[16-20]","[21-25]","[26-30]","[31-35]","[36-40]","[41-45]","[46-50]","[51-55]","[56-59]","[60-65]","[66-99]"}))</f>
        <v>[36-40]</v>
      </c>
      <c r="AF719" s="839" t="str">
        <f t="shared" si="37"/>
        <v>2-3 years</v>
      </c>
      <c r="AG719" s="839" t="str">
        <f t="shared" ca="1" si="38"/>
        <v>Within 60 Days</v>
      </c>
    </row>
    <row r="720" spans="1:33" ht="16.5" thickTop="1" thickBot="1" x14ac:dyDescent="0.3">
      <c r="A720" s="839">
        <v>19</v>
      </c>
      <c r="B720" s="830" t="s">
        <v>534</v>
      </c>
      <c r="C720" s="839" t="s">
        <v>365</v>
      </c>
      <c r="D720" s="880"/>
      <c r="E720" s="887">
        <f>VLOOKUP(B720,[1]TQT_MASTER!B:O,13,0)</f>
        <v>45411</v>
      </c>
      <c r="F720" s="834" t="str">
        <f>VLOOKUP(B720,[1]TQT_MASTER!B:O,4,0)</f>
        <v>Lead, Projects</v>
      </c>
      <c r="G720" s="834" t="str">
        <f>VLOOKUP(B720,[1]TQT_MASTER!B:O,3,0)</f>
        <v>Lead</v>
      </c>
      <c r="H720" s="834">
        <f>VLOOKUP(B720,[1]TQT_MASTER!B:O,6,0)</f>
        <v>11743</v>
      </c>
      <c r="I720" s="834" t="str">
        <f>VLOOKUP(B720,[1]TQT_MASTER!B:O,5,0)</f>
        <v>MARYAM ABDULLAH EBRAHIM ALGAZ ALALI</v>
      </c>
      <c r="J720" s="834" t="str">
        <f>VLOOKUP(B720,[1]TQT_MASTER!B:O,7,0)</f>
        <v>TQT - Asset Management</v>
      </c>
      <c r="K720" s="834" t="str">
        <f>VLOOKUP(B720,[1]TQT_MASTER!B:O,8,0)</f>
        <v>TQT - Chief Operating Office</v>
      </c>
      <c r="L720" s="834" t="str">
        <f>VLOOKUP(B720,[1]TQT_MASTER!B:O,9,0)</f>
        <v>Asset Management - COO</v>
      </c>
      <c r="M720" s="834" t="str">
        <f>VLOOKUP(B720,[1]TQT_MASTER!B:O,10,0)</f>
        <v>TRANSCO - Asset Management Services - COO</v>
      </c>
      <c r="N720" s="835">
        <f>VLOOKUP(B720,[1]TQT_MASTER!B:O,11,0)</f>
        <v>24421</v>
      </c>
      <c r="O720" s="833">
        <f>VLOOKUP(B720,[1]TQT_MASTER!B:O,14,0)</f>
        <v>46323</v>
      </c>
      <c r="P720" s="842" t="s">
        <v>611</v>
      </c>
      <c r="Q720" s="834" t="s">
        <v>846</v>
      </c>
      <c r="R720" s="842" t="s">
        <v>612</v>
      </c>
      <c r="S720" s="842"/>
      <c r="T720" s="839" t="s">
        <v>304</v>
      </c>
      <c r="U720" s="842" t="s">
        <v>368</v>
      </c>
      <c r="V720" s="836">
        <v>45411</v>
      </c>
      <c r="W720" s="836">
        <v>45411</v>
      </c>
      <c r="X720" s="836">
        <v>46265</v>
      </c>
      <c r="Y720" s="882">
        <v>2.3424657534246576</v>
      </c>
      <c r="Z720" s="902">
        <f t="shared" ca="1" si="36"/>
        <v>59</v>
      </c>
      <c r="AA720" s="839" t="s">
        <v>600</v>
      </c>
      <c r="AB720" s="883">
        <v>68638.5</v>
      </c>
      <c r="AC720" s="841">
        <v>46661</v>
      </c>
      <c r="AD720" s="842" t="s">
        <v>777</v>
      </c>
      <c r="AE720" s="843" t="str">
        <f ca="1">IF(OR(Z720="",NOT(ISNUMBER(Z720))),"",LOOKUP(Z720,{0,16,21,26,31,36,41,46,51,56,60,66},{"[0-15]","[16-20]","[21-25]","[26-30]","[31-35]","[36-40]","[41-45]","[46-50]","[51-55]","[56-59]","[60-65]","[66-99]"}))</f>
        <v>[56-59]</v>
      </c>
      <c r="AF720" s="839" t="str">
        <f t="shared" si="37"/>
        <v>2-3 years</v>
      </c>
      <c r="AG720" s="839" t="str">
        <f t="shared" ca="1" si="38"/>
        <v>Within 60 Days</v>
      </c>
    </row>
    <row r="721" spans="1:33" ht="16.5" thickTop="1" thickBot="1" x14ac:dyDescent="0.3">
      <c r="A721" s="839">
        <v>20</v>
      </c>
      <c r="B721" s="830" t="s">
        <v>535</v>
      </c>
      <c r="C721" s="839" t="s">
        <v>369</v>
      </c>
      <c r="D721" s="880"/>
      <c r="E721" s="887">
        <f>VLOOKUP(B721,[1]TQT_MASTER!B:O,13,0)</f>
        <v>45446</v>
      </c>
      <c r="F721" s="834" t="str">
        <f>VLOOKUP(B721,[1]TQT_MASTER!B:O,4,0)</f>
        <v>Business Partner, Talent Acquisition</v>
      </c>
      <c r="G721" s="834" t="str">
        <f>VLOOKUP(B721,[1]TQT_MASTER!B:O,3,0)</f>
        <v>Business Partner</v>
      </c>
      <c r="H721" s="834">
        <f>VLOOKUP(B721,[1]TQT_MASTER!B:O,6,0)</f>
        <v>15131</v>
      </c>
      <c r="I721" s="834" t="str">
        <f>VLOOKUP(B721,[1]TQT_MASTER!B:O,5,0)</f>
        <v>Abdulrahman Mohammed R AlMane</v>
      </c>
      <c r="J721" s="834" t="str">
        <f>VLOOKUP(B721,[1]TQT_MASTER!B:O,7,0)</f>
        <v>TQT - HR Operations</v>
      </c>
      <c r="K721" s="834" t="str">
        <f>VLOOKUP(B721,[1]TQT_MASTER!B:O,8,0)</f>
        <v>TQT - Chief Corporate Services Office</v>
      </c>
      <c r="L721" s="834" t="str">
        <f>VLOOKUP(B721,[1]TQT_MASTER!B:O,9,0)</f>
        <v>Human Resources - HRD</v>
      </c>
      <c r="M721" s="834" t="str">
        <f>VLOOKUP(B721,[1]TQT_MASTER!B:O,10,0)</f>
        <v>TRANSCO - Talent Acquisition - HRD</v>
      </c>
      <c r="N721" s="835">
        <f>VLOOKUP(B721,[1]TQT_MASTER!B:O,11,0)</f>
        <v>32081</v>
      </c>
      <c r="O721" s="833">
        <f>VLOOKUP(B721,[1]TQT_MASTER!B:O,14,0)</f>
        <v>46549</v>
      </c>
      <c r="P721" s="842" t="s">
        <v>611</v>
      </c>
      <c r="Q721" s="834" t="s">
        <v>846</v>
      </c>
      <c r="R721" s="842"/>
      <c r="S721" s="842" t="s">
        <v>621</v>
      </c>
      <c r="T721" s="839" t="s">
        <v>304</v>
      </c>
      <c r="U721" s="842" t="s">
        <v>333</v>
      </c>
      <c r="V721" s="836">
        <v>45454</v>
      </c>
      <c r="W721" s="836">
        <v>45454</v>
      </c>
      <c r="X721" s="836">
        <v>46265</v>
      </c>
      <c r="Y721" s="882">
        <v>2.2246575342465755</v>
      </c>
      <c r="Z721" s="902">
        <f t="shared" ca="1" si="36"/>
        <v>38</v>
      </c>
      <c r="AA721" s="839" t="s">
        <v>600</v>
      </c>
      <c r="AB721" s="883">
        <v>35038.5</v>
      </c>
      <c r="AC721" s="841">
        <v>46661</v>
      </c>
      <c r="AD721" s="842" t="s">
        <v>777</v>
      </c>
      <c r="AE721" s="843" t="str">
        <f ca="1">IF(OR(Z721="",NOT(ISNUMBER(Z721))),"",LOOKUP(Z721,{0,16,21,26,31,36,41,46,51,56,60,66},{"[0-15]","[16-20]","[21-25]","[26-30]","[31-35]","[36-40]","[41-45]","[46-50]","[51-55]","[56-59]","[60-65]","[66-99]"}))</f>
        <v>[36-40]</v>
      </c>
      <c r="AF721" s="839" t="str">
        <f t="shared" si="37"/>
        <v>2-3 years</v>
      </c>
      <c r="AG721" s="839" t="str">
        <f t="shared" ca="1" si="38"/>
        <v>Over 90 Days</v>
      </c>
    </row>
    <row r="722" spans="1:33" ht="16.5" thickTop="1" thickBot="1" x14ac:dyDescent="0.3">
      <c r="A722" s="839">
        <v>21</v>
      </c>
      <c r="B722" s="830" t="s">
        <v>542</v>
      </c>
      <c r="C722" s="839" t="s">
        <v>372</v>
      </c>
      <c r="D722" s="880"/>
      <c r="E722" s="887">
        <f>VLOOKUP(B722,[1]TQT_MASTER!B:O,13,0)</f>
        <v>45600</v>
      </c>
      <c r="F722" s="834" t="str">
        <f>VLOOKUP(B722,[1]TQT_MASTER!B:O,4,0)</f>
        <v>Lead, Procurement</v>
      </c>
      <c r="G722" s="834" t="str">
        <f>VLOOKUP(B722,[1]TQT_MASTER!B:O,3,0)</f>
        <v>Lead</v>
      </c>
      <c r="H722" s="834">
        <f>VLOOKUP(B722,[1]TQT_MASTER!B:O,6,0)</f>
        <v>12623</v>
      </c>
      <c r="I722" s="834" t="str">
        <f>VLOOKUP(B722,[1]TQT_MASTER!B:O,5,0)</f>
        <v>Alia Al Kaabi</v>
      </c>
      <c r="J722" s="834" t="str">
        <f>VLOOKUP(B722,[1]TQT_MASTER!B:O,7,0)</f>
        <v>TQT - Supply Chain</v>
      </c>
      <c r="K722" s="834" t="str">
        <f>VLOOKUP(B722,[1]TQT_MASTER!B:O,8,0)</f>
        <v>TQT - Chief Financial Office</v>
      </c>
      <c r="L722" s="834" t="str">
        <f>VLOOKUP(B722,[1]TQT_MASTER!B:O,9,0)</f>
        <v>Supply Chain - PSS</v>
      </c>
      <c r="M722" s="834" t="e">
        <f>VLOOKUP(B722,[1]TQT_MASTER!B:O,10,0)</f>
        <v>#REF!</v>
      </c>
      <c r="N722" s="835">
        <f>VLOOKUP(B722,[1]TQT_MASTER!B:O,11,0)</f>
        <v>22302</v>
      </c>
      <c r="O722" s="833">
        <f>VLOOKUP(B722,[1]TQT_MASTER!B:O,14,0)</f>
        <v>46329</v>
      </c>
      <c r="P722" s="842" t="s">
        <v>620</v>
      </c>
      <c r="Q722" s="834" t="s">
        <v>846</v>
      </c>
      <c r="R722" s="842"/>
      <c r="S722" s="842"/>
      <c r="T722" s="839" t="s">
        <v>304</v>
      </c>
      <c r="U722" s="842" t="s">
        <v>333</v>
      </c>
      <c r="V722" s="836">
        <v>45600</v>
      </c>
      <c r="W722" s="836">
        <v>45600</v>
      </c>
      <c r="X722" s="836">
        <v>46265</v>
      </c>
      <c r="Y722" s="882">
        <v>1.8246575342465754</v>
      </c>
      <c r="Z722" s="902">
        <f t="shared" ca="1" si="36"/>
        <v>65</v>
      </c>
      <c r="AA722" s="839" t="s">
        <v>600</v>
      </c>
      <c r="AB722" s="883">
        <v>44488.5</v>
      </c>
      <c r="AC722" s="841">
        <v>46661</v>
      </c>
      <c r="AD722" s="842" t="s">
        <v>777</v>
      </c>
      <c r="AE722" s="843" t="str">
        <f ca="1">IF(OR(Z722="",NOT(ISNUMBER(Z722))),"",LOOKUP(Z722,{0,16,21,26,31,36,41,46,51,56,60,66},{"[0-15]","[16-20]","[21-25]","[26-30]","[31-35]","[36-40]","[41-45]","[46-50]","[51-55]","[56-59]","[60-65]","[66-99]"}))</f>
        <v>[60-65]</v>
      </c>
      <c r="AF722" s="839" t="str">
        <f t="shared" si="37"/>
        <v>1-2 years</v>
      </c>
      <c r="AG722" s="839" t="str">
        <f t="shared" ca="1" si="38"/>
        <v>Within 60 Days</v>
      </c>
    </row>
    <row r="723" spans="1:33" ht="16.5" thickTop="1" thickBot="1" x14ac:dyDescent="0.3">
      <c r="A723" s="839">
        <v>22</v>
      </c>
      <c r="B723" s="830">
        <v>200088</v>
      </c>
      <c r="C723" s="839" t="s">
        <v>378</v>
      </c>
      <c r="D723" s="880"/>
      <c r="E723" s="887">
        <f>VLOOKUP(B723,[1]TQT_MASTER!B:O,13,0)</f>
        <v>45677</v>
      </c>
      <c r="F723" s="834" t="str">
        <f>VLOOKUP(B723,[1]TQT_MASTER!B:O,4,0)</f>
        <v>Advisor, Water Asset</v>
      </c>
      <c r="G723" s="834" t="str">
        <f>VLOOKUP(B723,[1]TQT_MASTER!B:O,3,0)</f>
        <v>Advisor</v>
      </c>
      <c r="H723" s="834">
        <f>VLOOKUP(B723,[1]TQT_MASTER!B:O,6,0)</f>
        <v>12013</v>
      </c>
      <c r="I723" s="834" t="str">
        <f>VLOOKUP(B723,[1]TQT_MASTER!B:O,5,0)</f>
        <v>ABDULLA MOHAMMED AL NUAIMI</v>
      </c>
      <c r="J723" s="834" t="str">
        <f>VLOOKUP(B723,[1]TQT_MASTER!B:O,7,0)</f>
        <v>TQT - Asset Management</v>
      </c>
      <c r="K723" s="834" t="str">
        <f>VLOOKUP(B723,[1]TQT_MASTER!B:O,8,0)</f>
        <v>TQT - Chief Operating Office</v>
      </c>
      <c r="L723" s="834" t="str">
        <f>VLOOKUP(B723,[1]TQT_MASTER!B:O,9,0)</f>
        <v>Asset Management - COO</v>
      </c>
      <c r="M723" s="834" t="str">
        <f>VLOOKUP(B723,[1]TQT_MASTER!B:O,10,0)</f>
        <v>TRANSCO - Water Assets</v>
      </c>
      <c r="N723" s="835">
        <f>VLOOKUP(B723,[1]TQT_MASTER!B:O,11,0)</f>
        <v>22282</v>
      </c>
      <c r="O723" s="833">
        <f>VLOOKUP(B723,[1]TQT_MASTER!B:O,14,0)</f>
        <v>46405</v>
      </c>
      <c r="P723" s="842" t="s">
        <v>611</v>
      </c>
      <c r="Q723" s="834" t="s">
        <v>846</v>
      </c>
      <c r="R723" s="842" t="s">
        <v>612</v>
      </c>
      <c r="S723" s="842" t="s">
        <v>616</v>
      </c>
      <c r="T723" s="839" t="s">
        <v>304</v>
      </c>
      <c r="U723" s="842" t="s">
        <v>309</v>
      </c>
      <c r="V723" s="836">
        <v>45677</v>
      </c>
      <c r="W723" s="836">
        <v>45677</v>
      </c>
      <c r="X723" s="836">
        <v>46265</v>
      </c>
      <c r="Y723" s="882">
        <v>1.6136986301369862</v>
      </c>
      <c r="Z723" s="902">
        <f t="shared" ca="1" si="36"/>
        <v>65</v>
      </c>
      <c r="AA723" s="839" t="s">
        <v>600</v>
      </c>
      <c r="AB723" s="883">
        <v>52888.5</v>
      </c>
      <c r="AC723" s="841">
        <v>46661</v>
      </c>
      <c r="AD723" s="842" t="s">
        <v>777</v>
      </c>
      <c r="AE723" s="843" t="str">
        <f ca="1">IF(OR(Z723="",NOT(ISNUMBER(Z723))),"",LOOKUP(Z723,{0,16,21,26,31,36,41,46,51,56,60,66},{"[0-15]","[16-20]","[21-25]","[26-30]","[31-35]","[36-40]","[41-45]","[46-50]","[51-55]","[56-59]","[60-65]","[66-99]"}))</f>
        <v>[60-65]</v>
      </c>
      <c r="AF723" s="839" t="str">
        <f t="shared" si="37"/>
        <v>1-2 years</v>
      </c>
      <c r="AG723" s="839" t="str">
        <f t="shared" ca="1" si="38"/>
        <v>Over 90 Days</v>
      </c>
    </row>
    <row r="724" spans="1:33" ht="16.5" thickTop="1" thickBot="1" x14ac:dyDescent="0.3">
      <c r="A724" s="839">
        <v>23</v>
      </c>
      <c r="B724" s="830">
        <v>200795</v>
      </c>
      <c r="C724" s="839" t="s">
        <v>382</v>
      </c>
      <c r="D724" s="880"/>
      <c r="E724" s="887">
        <f>VLOOKUP(B724,[1]TQT_MASTER!B:O,13,0)</f>
        <v>45831</v>
      </c>
      <c r="F724" s="834" t="str">
        <f>VLOOKUP(B724,[1]TQT_MASTER!B:O,4,0)</f>
        <v>Fusion EPM Support, Sr. Associate</v>
      </c>
      <c r="G724" s="834" t="str">
        <f>VLOOKUP(B724,[1]TQT_MASTER!B:O,3,0)</f>
        <v>Senior Associate</v>
      </c>
      <c r="H724" s="834">
        <f>VLOOKUP(B724,[1]TQT_MASTER!B:O,6,0)</f>
        <v>12775</v>
      </c>
      <c r="I724" s="834" t="str">
        <f>VLOOKUP(B724,[1]TQT_MASTER!B:O,5,0)</f>
        <v>Barend Pieter Van Der Walt</v>
      </c>
      <c r="J724" s="834" t="str">
        <f>VLOOKUP(B724,[1]TQT_MASTER!B:O,7,0)</f>
        <v>TQT - Business Planning</v>
      </c>
      <c r="K724" s="834" t="str">
        <f>VLOOKUP(B724,[1]TQT_MASTER!B:O,8,0)</f>
        <v>TQT - Chief Financial Office</v>
      </c>
      <c r="L724" s="834" t="str">
        <f>VLOOKUP(B724,[1]TQT_MASTER!B:O,9,0)</f>
        <v>Finance - FIN</v>
      </c>
      <c r="M724" s="834" t="str">
        <f>VLOOKUP(B724,[1]TQT_MASTER!B:O,10,0)</f>
        <v>TRANSCO - Business Planning - FIN</v>
      </c>
      <c r="N724" s="835">
        <f>VLOOKUP(B724,[1]TQT_MASTER!B:O,11,0)</f>
        <v>31222</v>
      </c>
      <c r="O724" s="833">
        <f>VLOOKUP(B724,[1]TQT_MASTER!B:O,14,0)</f>
        <v>46555</v>
      </c>
      <c r="P724" s="842" t="s">
        <v>611</v>
      </c>
      <c r="Q724" s="834" t="s">
        <v>846</v>
      </c>
      <c r="R724" s="842"/>
      <c r="S724" s="842"/>
      <c r="T724" s="839" t="s">
        <v>304</v>
      </c>
      <c r="U724" s="842" t="s">
        <v>333</v>
      </c>
      <c r="V724" s="836">
        <v>45831</v>
      </c>
      <c r="W724" s="836">
        <v>45831</v>
      </c>
      <c r="X724" s="836">
        <v>46265</v>
      </c>
      <c r="Y724" s="882">
        <v>1.1917808219178083</v>
      </c>
      <c r="Z724" s="902">
        <f t="shared" ca="1" si="36"/>
        <v>41</v>
      </c>
      <c r="AA724" s="839" t="s">
        <v>600</v>
      </c>
      <c r="AB724" s="883">
        <v>31888.5</v>
      </c>
      <c r="AC724" s="841">
        <v>46661</v>
      </c>
      <c r="AD724" s="842" t="s">
        <v>777</v>
      </c>
      <c r="AE724" s="843" t="str">
        <f ca="1">IF(OR(Z724="",NOT(ISNUMBER(Z724))),"",LOOKUP(Z724,{0,16,21,26,31,36,41,46,51,56,60,66},{"[0-15]","[16-20]","[21-25]","[26-30]","[31-35]","[36-40]","[41-45]","[46-50]","[51-55]","[56-59]","[60-65]","[66-99]"}))</f>
        <v>[41-45]</v>
      </c>
      <c r="AF724" s="839" t="str">
        <f t="shared" si="37"/>
        <v>1-2 years</v>
      </c>
      <c r="AG724" s="839" t="str">
        <f t="shared" ca="1" si="38"/>
        <v>Over 90 Days</v>
      </c>
    </row>
    <row r="725" spans="1:33" ht="16.5" thickTop="1" thickBot="1" x14ac:dyDescent="0.3">
      <c r="A725" s="839">
        <v>24</v>
      </c>
      <c r="B725" s="847">
        <v>201184</v>
      </c>
      <c r="C725" s="839">
        <v>14221</v>
      </c>
      <c r="D725" s="880"/>
      <c r="E725" s="887">
        <f>VLOOKUP(B725,[1]TQT_MASTER!B:O,13,0)</f>
        <v>45887</v>
      </c>
      <c r="F725" s="834" t="str">
        <f>VLOOKUP(B725,[1]TQT_MASTER!B:O,4,0)</f>
        <v>Associate, People Development</v>
      </c>
      <c r="G725" s="834" t="str">
        <f>VLOOKUP(B725,[1]TQT_MASTER!B:O,3,0)</f>
        <v>Associate</v>
      </c>
      <c r="H725" s="834">
        <f>VLOOKUP(B725,[1]TQT_MASTER!B:O,6,0)</f>
        <v>15162</v>
      </c>
      <c r="I725" s="834" t="str">
        <f>VLOOKUP(B725,[1]TQT_MASTER!B:O,5,0)</f>
        <v>Wadima Mohammed Hamad AlMazrouei</v>
      </c>
      <c r="J725" s="834" t="str">
        <f>VLOOKUP(B725,[1]TQT_MASTER!B:O,7,0)</f>
        <v>TQT - People Management &amp; Performance</v>
      </c>
      <c r="K725" s="834" t="str">
        <f>VLOOKUP(B725,[1]TQT_MASTER!B:O,8,0)</f>
        <v>TQT - Chief Corporate Services Office</v>
      </c>
      <c r="L725" s="834" t="str">
        <f>VLOOKUP(B725,[1]TQT_MASTER!B:O,9,0)</f>
        <v>Human Resources - HRD</v>
      </c>
      <c r="M725" s="834" t="str">
        <f>VLOOKUP(B725,[1]TQT_MASTER!B:O,10,0)</f>
        <v>TRANSCO - Human Resources - HRD</v>
      </c>
      <c r="N725" s="835">
        <f>VLOOKUP(B725,[1]TQT_MASTER!B:O,11,0)</f>
        <v>32306</v>
      </c>
      <c r="O725" s="833">
        <f>VLOOKUP(B725,[1]TQT_MASTER!B:O,14,0)</f>
        <v>46251</v>
      </c>
      <c r="P725" s="842" t="s">
        <v>620</v>
      </c>
      <c r="Q725" s="834" t="s">
        <v>846</v>
      </c>
      <c r="R725" s="842"/>
      <c r="S725" s="842"/>
      <c r="T725" s="839" t="s">
        <v>304</v>
      </c>
      <c r="U725" s="839" t="s">
        <v>333</v>
      </c>
      <c r="V725" s="836">
        <v>45887</v>
      </c>
      <c r="W725" s="836">
        <v>45887</v>
      </c>
      <c r="X725" s="836">
        <v>46265</v>
      </c>
      <c r="Y725" s="882">
        <v>1.0383561643835617</v>
      </c>
      <c r="Z725" s="838">
        <f t="shared" ca="1" si="36"/>
        <v>38</v>
      </c>
      <c r="AA725" s="839" t="s">
        <v>600</v>
      </c>
      <c r="AB725" s="883">
        <v>23388.5</v>
      </c>
      <c r="AC725" s="841">
        <v>46661</v>
      </c>
      <c r="AD725" s="842" t="s">
        <v>777</v>
      </c>
      <c r="AE725" s="843" t="str">
        <f ca="1">IF(OR(Z725="",NOT(ISNUMBER(Z725))),"",LOOKUP(Z725,{0,16,21,26,31,36,41,46,51,56,60,66},{"[0-15]","[16-20]","[21-25]","[26-30]","[31-35]","[36-40]","[41-45]","[46-50]","[51-55]","[56-59]","[60-65]","[66-99]"}))</f>
        <v>[36-40]</v>
      </c>
      <c r="AF725" s="839" t="str">
        <f t="shared" si="37"/>
        <v>1-2 years</v>
      </c>
      <c r="AG725" s="839" t="str">
        <f t="shared" ca="1" si="38"/>
        <v>Expired</v>
      </c>
    </row>
    <row r="726" spans="1:33" ht="16.5" thickTop="1" thickBot="1" x14ac:dyDescent="0.3">
      <c r="A726" s="839">
        <v>25</v>
      </c>
      <c r="B726" s="847">
        <v>201086</v>
      </c>
      <c r="C726" s="839">
        <v>13919</v>
      </c>
      <c r="D726" s="880"/>
      <c r="E726" s="887">
        <f>VLOOKUP(B726,[1]TQT_MASTER!B:O,13,0)</f>
        <v>45873</v>
      </c>
      <c r="F726" s="834" t="str">
        <f>VLOOKUP(B726,[1]TQT_MASTER!B:O,4,0)</f>
        <v>Senior Engineer, Network Model Management</v>
      </c>
      <c r="G726" s="834" t="str">
        <f>VLOOKUP(B726,[1]TQT_MASTER!B:O,3,0)</f>
        <v>Senior Engineer</v>
      </c>
      <c r="H726" s="834">
        <f>VLOOKUP(B726,[1]TQT_MASTER!B:O,6,0)</f>
        <v>11743</v>
      </c>
      <c r="I726" s="834" t="str">
        <f>VLOOKUP(B726,[1]TQT_MASTER!B:O,5,0)</f>
        <v>Maryam Abullah Ebrahim Algaz Alali</v>
      </c>
      <c r="J726" s="834" t="str">
        <f>VLOOKUP(B726,[1]TQT_MASTER!B:O,7,0)</f>
        <v>TQT - Asset Management</v>
      </c>
      <c r="K726" s="834" t="str">
        <f>VLOOKUP(B726,[1]TQT_MASTER!B:O,8,0)</f>
        <v>TQT - Chief Operating Office</v>
      </c>
      <c r="L726" s="834" t="str">
        <f>VLOOKUP(B726,[1]TQT_MASTER!B:O,9,0)</f>
        <v>Asset Management - COO</v>
      </c>
      <c r="M726" s="834" t="str">
        <f>VLOOKUP(B726,[1]TQT_MASTER!B:O,10,0)</f>
        <v>TQT - Operations Technology Strategy</v>
      </c>
      <c r="N726" s="835">
        <f>VLOOKUP(B726,[1]TQT_MASTER!B:O,11,0)</f>
        <v>33856</v>
      </c>
      <c r="O726" s="833">
        <f>VLOOKUP(B726,[1]TQT_MASTER!B:O,14,0)</f>
        <v>46237</v>
      </c>
      <c r="P726" s="842" t="s">
        <v>620</v>
      </c>
      <c r="Q726" s="834" t="s">
        <v>846</v>
      </c>
      <c r="R726" s="842"/>
      <c r="S726" s="842"/>
      <c r="T726" s="839" t="s">
        <v>389</v>
      </c>
      <c r="U726" s="842" t="s">
        <v>333</v>
      </c>
      <c r="V726" s="836">
        <v>45873</v>
      </c>
      <c r="W726" s="836">
        <v>45873</v>
      </c>
      <c r="X726" s="836">
        <v>46265</v>
      </c>
      <c r="Y726" s="882">
        <v>1.0767123287671232</v>
      </c>
      <c r="Z726" s="902">
        <f t="shared" ca="1" si="36"/>
        <v>34</v>
      </c>
      <c r="AA726" s="839" t="s">
        <v>600</v>
      </c>
      <c r="AB726" s="883">
        <v>31888.5</v>
      </c>
      <c r="AC726" s="841">
        <v>46661</v>
      </c>
      <c r="AD726" s="842" t="s">
        <v>777</v>
      </c>
      <c r="AE726" s="843" t="str">
        <f ca="1">IF(OR(Z726="",NOT(ISNUMBER(Z726))),"",LOOKUP(Z726,{0,16,21,26,31,36,41,46,51,56,60,66},{"[0-15]","[16-20]","[21-25]","[26-30]","[31-35]","[36-40]","[41-45]","[46-50]","[51-55]","[56-59]","[60-65]","[66-99]"}))</f>
        <v>[31-35]</v>
      </c>
      <c r="AF726" s="839" t="str">
        <f t="shared" si="37"/>
        <v>1-2 years</v>
      </c>
      <c r="AG726" s="839" t="str">
        <f t="shared" ca="1" si="38"/>
        <v>Expired</v>
      </c>
    </row>
    <row r="727" spans="1:33" ht="16.5" thickTop="1" thickBot="1" x14ac:dyDescent="0.3">
      <c r="A727" s="839">
        <v>26</v>
      </c>
      <c r="B727" s="830">
        <v>201085</v>
      </c>
      <c r="C727" s="830">
        <v>201085</v>
      </c>
      <c r="D727" s="880"/>
      <c r="E727" s="887">
        <f>VLOOKUP(B727,[1]TQT_MASTER!B:O,13,0)</f>
        <v>45901</v>
      </c>
      <c r="F727" s="834" t="str">
        <f>VLOOKUP(B727,[1]TQT_MASTER!B:O,4,0)</f>
        <v>Engineer, Power Systems</v>
      </c>
      <c r="G727" s="834" t="str">
        <f>VLOOKUP(B727,[1]TQT_MASTER!B:O,3,0)</f>
        <v>Engineer</v>
      </c>
      <c r="H727" s="834">
        <f>VLOOKUP(B727,[1]TQT_MASTER!B:O,6,0)</f>
        <v>10903</v>
      </c>
      <c r="I727" s="834" t="str">
        <f>VLOOKUP(B727,[1]TQT_MASTER!B:O,5,0)</f>
        <v>Ahmed Attia Saber Ghazi</v>
      </c>
      <c r="J727" s="834" t="str">
        <f>VLOOKUP(B727,[1]TQT_MASTER!B:O,7,0)</f>
        <v>TQT - Asset Management</v>
      </c>
      <c r="K727" s="834" t="str">
        <f>VLOOKUP(B727,[1]TQT_MASTER!B:O,8,0)</f>
        <v>TQT - Chief Operating Office</v>
      </c>
      <c r="L727" s="834" t="str">
        <f>VLOOKUP(B727,[1]TQT_MASTER!B:O,9,0)</f>
        <v>Asset Management - COO</v>
      </c>
      <c r="M727" s="834" t="str">
        <f>VLOOKUP(B727,[1]TQT_MASTER!B:O,10,0)</f>
        <v>TQT - Power Planning</v>
      </c>
      <c r="N727" s="835">
        <f>VLOOKUP(B727,[1]TQT_MASTER!B:O,11,0)</f>
        <v>36486</v>
      </c>
      <c r="O727" s="833">
        <f>VLOOKUP(B727,[1]TQT_MASTER!B:O,14,0)</f>
        <v>46265</v>
      </c>
      <c r="P727" s="842" t="s">
        <v>620</v>
      </c>
      <c r="Q727" s="834" t="s">
        <v>846</v>
      </c>
      <c r="R727" s="842"/>
      <c r="S727" s="842"/>
      <c r="T727" s="839" t="s">
        <v>304</v>
      </c>
      <c r="U727" s="842" t="s">
        <v>333</v>
      </c>
      <c r="V727" s="836">
        <v>45901</v>
      </c>
      <c r="W727" s="836">
        <v>45901</v>
      </c>
      <c r="X727" s="836">
        <v>46265</v>
      </c>
      <c r="Y727" s="882">
        <v>1</v>
      </c>
      <c r="Z727" s="902">
        <f t="shared" ca="1" si="36"/>
        <v>26</v>
      </c>
      <c r="AA727" s="839" t="s">
        <v>600</v>
      </c>
      <c r="AB727" s="883">
        <v>18238.5</v>
      </c>
      <c r="AC727" s="841">
        <v>46661</v>
      </c>
      <c r="AD727" s="842" t="s">
        <v>777</v>
      </c>
      <c r="AE727" s="843" t="str">
        <f ca="1">IF(OR(Z727="",NOT(ISNUMBER(Z727))),"",LOOKUP(Z727,{0,16,21,26,31,36,41,46,51,56,60,66},{"[0-15]","[16-20]","[21-25]","[26-30]","[31-35]","[36-40]","[41-45]","[46-50]","[51-55]","[56-59]","[60-65]","[66-99]"}))</f>
        <v>[26-30]</v>
      </c>
      <c r="AF727" s="839" t="str">
        <f t="shared" si="37"/>
        <v>0-1 years</v>
      </c>
      <c r="AG727" s="839" t="str">
        <f t="shared" ca="1" si="38"/>
        <v>Expired</v>
      </c>
    </row>
    <row r="728" spans="1:33" ht="16.5" thickTop="1" thickBot="1" x14ac:dyDescent="0.3">
      <c r="A728" s="839">
        <v>27</v>
      </c>
      <c r="B728" s="830">
        <v>201773</v>
      </c>
      <c r="C728" s="847">
        <v>14158</v>
      </c>
      <c r="D728" s="880"/>
      <c r="E728" s="887">
        <f>VLOOKUP(B728,[1]TQT_MASTER!B:O,13,0)</f>
        <v>45978</v>
      </c>
      <c r="F728" s="834" t="str">
        <f>VLOOKUP(B728,[1]TQT_MASTER!B:O,4,0)</f>
        <v>Associate, OD &amp; Planning</v>
      </c>
      <c r="G728" s="834" t="str">
        <f>VLOOKUP(B728,[1]TQT_MASTER!B:O,3,0)</f>
        <v>Associate</v>
      </c>
      <c r="H728" s="834">
        <f>VLOOKUP(B728,[1]TQT_MASTER!B:O,6,0)</f>
        <v>12869</v>
      </c>
      <c r="I728" s="834" t="str">
        <f>VLOOKUP(B728,[1]TQT_MASTER!B:O,5,0)</f>
        <v>Shefa Obaid</v>
      </c>
      <c r="J728" s="834" t="str">
        <f>VLOOKUP(B728,[1]TQT_MASTER!B:O,7,0)</f>
        <v>TQT - People Management &amp; Performance</v>
      </c>
      <c r="K728" s="834" t="str">
        <f>VLOOKUP(B728,[1]TQT_MASTER!B:O,8,0)</f>
        <v>TQT - Chief Corporate Services Office</v>
      </c>
      <c r="L728" s="834" t="str">
        <f>VLOOKUP(B728,[1]TQT_MASTER!B:O,9,0)</f>
        <v>Human Resources - HRD</v>
      </c>
      <c r="M728" s="834" t="str">
        <f>VLOOKUP(B728,[1]TQT_MASTER!B:O,10,0)</f>
        <v>TRANSCO - Human Resources - HRD</v>
      </c>
      <c r="N728" s="835">
        <f>VLOOKUP(B728,[1]TQT_MASTER!B:O,11,0)</f>
        <v>29381</v>
      </c>
      <c r="O728" s="833">
        <f>VLOOKUP(B728,[1]TQT_MASTER!B:O,14,0)</f>
        <v>46342</v>
      </c>
      <c r="P728" s="842" t="s">
        <v>611</v>
      </c>
      <c r="Q728" s="834" t="s">
        <v>846</v>
      </c>
      <c r="R728" s="842"/>
      <c r="S728" s="842" t="s">
        <v>616</v>
      </c>
      <c r="T728" s="839" t="s">
        <v>304</v>
      </c>
      <c r="U728" s="842" t="s">
        <v>333</v>
      </c>
      <c r="V728" s="836">
        <v>45978</v>
      </c>
      <c r="W728" s="836">
        <v>45978</v>
      </c>
      <c r="X728" s="836">
        <v>46265</v>
      </c>
      <c r="Y728" s="882">
        <v>0.78904109589041094</v>
      </c>
      <c r="Z728" s="902">
        <f t="shared" ca="1" si="36"/>
        <v>46</v>
      </c>
      <c r="AA728" s="839" t="s">
        <v>600</v>
      </c>
      <c r="AB728" s="883">
        <v>27688.5</v>
      </c>
      <c r="AC728" s="841">
        <v>46661</v>
      </c>
      <c r="AD728" s="842" t="s">
        <v>777</v>
      </c>
      <c r="AE728" s="843" t="str">
        <f ca="1">IF(OR(Z728="",NOT(ISNUMBER(Z728))),"",LOOKUP(Z728,{0,16,21,26,31,36,41,46,51,56,60,66},{"[0-15]","[16-20]","[21-25]","[26-30]","[31-35]","[36-40]","[41-45]","[46-50]","[51-55]","[56-59]","[60-65]","[66-99]"}))</f>
        <v>[46-50]</v>
      </c>
      <c r="AF728" s="839" t="str">
        <f t="shared" si="37"/>
        <v>0-1 years</v>
      </c>
      <c r="AG728" s="839" t="str">
        <f t="shared" ca="1" si="38"/>
        <v>Within 90 Days</v>
      </c>
    </row>
    <row r="729" spans="1:33" ht="16.5" thickTop="1" thickBot="1" x14ac:dyDescent="0.3">
      <c r="A729" s="839">
        <v>28</v>
      </c>
      <c r="B729" s="830">
        <v>202033</v>
      </c>
      <c r="C729" s="847">
        <v>14145</v>
      </c>
      <c r="D729" s="880"/>
      <c r="E729" s="887">
        <f>VLOOKUP(B729,[1]TQT_MASTER!B:O,13,0)</f>
        <v>46006</v>
      </c>
      <c r="F729" s="834" t="str">
        <f>VLOOKUP(B729,[1]TQT_MASTER!B:O,4,0)</f>
        <v>Senior Engineer, Network Model Management</v>
      </c>
      <c r="G729" s="834" t="str">
        <f>VLOOKUP(B729,[1]TQT_MASTER!B:O,3,0)</f>
        <v>Senior Engineer</v>
      </c>
      <c r="H729" s="834">
        <f>VLOOKUP(B729,[1]TQT_MASTER!B:O,6,0)</f>
        <v>12404</v>
      </c>
      <c r="I729" s="834" t="str">
        <f>VLOOKUP(B729,[1]TQT_MASTER!B:O,5,0)</f>
        <v>Jayaprakash Ponraj</v>
      </c>
      <c r="J729" s="834" t="str">
        <f>VLOOKUP(B729,[1]TQT_MASTER!B:O,7,0)</f>
        <v>TQT - Asset Management</v>
      </c>
      <c r="K729" s="834" t="str">
        <f>VLOOKUP(B729,[1]TQT_MASTER!B:O,8,0)</f>
        <v>TQT - Chief Operating Office</v>
      </c>
      <c r="L729" s="834" t="str">
        <f>VLOOKUP(B729,[1]TQT_MASTER!B:O,9,0)</f>
        <v>TQT - Asset Management</v>
      </c>
      <c r="M729" s="834" t="str">
        <f>VLOOKUP(B729,[1]TQT_MASTER!B:O,10,0)</f>
        <v>TQT - Chief Operating Office</v>
      </c>
      <c r="N729" s="835">
        <f>VLOOKUP(B729,[1]TQT_MASTER!B:O,11,0)</f>
        <v>31049</v>
      </c>
      <c r="O729" s="833">
        <f>VLOOKUP(B729,[1]TQT_MASTER!B:O,14,0)</f>
        <v>46370</v>
      </c>
      <c r="P729" s="842" t="s">
        <v>620</v>
      </c>
      <c r="Q729" s="834" t="s">
        <v>846</v>
      </c>
      <c r="R729" s="842"/>
      <c r="S729" s="842"/>
      <c r="T729" s="839" t="s">
        <v>304</v>
      </c>
      <c r="U729" s="842" t="s">
        <v>333</v>
      </c>
      <c r="V729" s="836">
        <v>46006</v>
      </c>
      <c r="W729" s="836">
        <v>46006</v>
      </c>
      <c r="X729" s="836">
        <v>46265</v>
      </c>
      <c r="Y729" s="882">
        <v>0.71232876712328763</v>
      </c>
      <c r="Z729" s="902">
        <f t="shared" ca="1" si="36"/>
        <v>41</v>
      </c>
      <c r="AA729" s="839" t="s">
        <v>600</v>
      </c>
      <c r="AB729" s="883">
        <v>31888.5</v>
      </c>
      <c r="AC729" s="841">
        <v>46661</v>
      </c>
      <c r="AD729" s="842" t="s">
        <v>777</v>
      </c>
      <c r="AE729" s="843" t="str">
        <f ca="1">IF(OR(Z729="",NOT(ISNUMBER(Z729))),"",LOOKUP(Z729,{0,16,21,26,31,36,41,46,51,56,60,66},{"[0-15]","[16-20]","[21-25]","[26-30]","[31-35]","[36-40]","[41-45]","[46-50]","[51-55]","[56-59]","[60-65]","[66-99]"}))</f>
        <v>[41-45]</v>
      </c>
      <c r="AF729" s="839" t="str">
        <f t="shared" si="37"/>
        <v>0-1 years</v>
      </c>
      <c r="AG729" s="839" t="str">
        <f t="shared" ca="1" si="38"/>
        <v>Within 90 Days</v>
      </c>
    </row>
    <row r="730" spans="1:33" ht="16.5" thickTop="1" thickBot="1" x14ac:dyDescent="0.3">
      <c r="A730" s="839">
        <v>29</v>
      </c>
      <c r="B730" s="830">
        <v>202034</v>
      </c>
      <c r="C730" s="847">
        <v>14174</v>
      </c>
      <c r="D730" s="880"/>
      <c r="E730" s="887">
        <f>VLOOKUP(B730,[1]TQT_MASTER!B:O,13,0)</f>
        <v>46006</v>
      </c>
      <c r="F730" s="834" t="str">
        <f>VLOOKUP(B730,[1]TQT_MASTER!B:O,4,0)</f>
        <v>Associate, Accounts Payable Accounting</v>
      </c>
      <c r="G730" s="834" t="str">
        <f>VLOOKUP(B730,[1]TQT_MASTER!B:O,3,0)</f>
        <v>Associate</v>
      </c>
      <c r="H730" s="834">
        <f>VLOOKUP(B730,[1]TQT_MASTER!B:O,6,0)</f>
        <v>12667</v>
      </c>
      <c r="I730" s="834" t="str">
        <f>VLOOKUP(B730,[1]TQT_MASTER!B:O,5,0)</f>
        <v>Eid ABDULLAH Sidiqi Alhammadi</v>
      </c>
      <c r="J730" s="834" t="str">
        <f>VLOOKUP(B730,[1]TQT_MASTER!B:O,7,0)</f>
        <v>TQT - Financial Operations &amp; Internal Controls</v>
      </c>
      <c r="K730" s="834" t="str">
        <f>VLOOKUP(B730,[1]TQT_MASTER!B:O,8,0)</f>
        <v>TQT - Chief Financial Office</v>
      </c>
      <c r="L730" s="834" t="str">
        <f>VLOOKUP(B730,[1]TQT_MASTER!B:O,9,0)</f>
        <v>Finance - FIN</v>
      </c>
      <c r="M730" s="834" t="str">
        <f>VLOOKUP(B730,[1]TQT_MASTER!B:O,10,0)</f>
        <v>TRANSCO - Financial Operations - FIN</v>
      </c>
      <c r="N730" s="835">
        <f>VLOOKUP(B730,[1]TQT_MASTER!B:O,11,0)</f>
        <v>35364</v>
      </c>
      <c r="O730" s="833">
        <f>VLOOKUP(B730,[1]TQT_MASTER!B:O,14,0)</f>
        <v>46370</v>
      </c>
      <c r="P730" s="842" t="s">
        <v>620</v>
      </c>
      <c r="Q730" s="834" t="s">
        <v>846</v>
      </c>
      <c r="R730" s="842"/>
      <c r="S730" s="842"/>
      <c r="T730" s="839" t="s">
        <v>304</v>
      </c>
      <c r="U730" s="842" t="s">
        <v>356</v>
      </c>
      <c r="V730" s="836">
        <v>46006</v>
      </c>
      <c r="W730" s="836">
        <v>46006</v>
      </c>
      <c r="X730" s="836">
        <v>46265</v>
      </c>
      <c r="Y730" s="882">
        <v>0.71232876712328763</v>
      </c>
      <c r="Z730" s="902">
        <f t="shared" ca="1" si="36"/>
        <v>29</v>
      </c>
      <c r="AA730" s="839" t="s">
        <v>600</v>
      </c>
      <c r="AB730" s="883">
        <v>21388.5</v>
      </c>
      <c r="AC730" s="841">
        <v>46661</v>
      </c>
      <c r="AD730" s="842" t="s">
        <v>777</v>
      </c>
      <c r="AE730" s="843" t="str">
        <f ca="1">IF(OR(Z730="",NOT(ISNUMBER(Z730))),"",LOOKUP(Z730,{0,16,21,26,31,36,41,46,51,56,60,66},{"[0-15]","[16-20]","[21-25]","[26-30]","[31-35]","[36-40]","[41-45]","[46-50]","[51-55]","[56-59]","[60-65]","[66-99]"}))</f>
        <v>[26-30]</v>
      </c>
      <c r="AF730" s="839" t="str">
        <f t="shared" si="37"/>
        <v>0-1 years</v>
      </c>
      <c r="AG730" s="839" t="str">
        <f t="shared" ca="1" si="38"/>
        <v>Within 90 Days</v>
      </c>
    </row>
    <row r="731" spans="1:33" ht="16.5" thickTop="1" thickBot="1" x14ac:dyDescent="0.3">
      <c r="A731" s="839">
        <v>30</v>
      </c>
      <c r="B731" s="830">
        <v>202315</v>
      </c>
      <c r="C731" s="847">
        <v>14335</v>
      </c>
      <c r="D731" s="880"/>
      <c r="E731" s="887">
        <f>VLOOKUP(B731,[1]TQT_MASTER!B:O,13,0)</f>
        <v>46055</v>
      </c>
      <c r="F731" s="834" t="str">
        <f>VLOOKUP(B731,[1]TQT_MASTER!B:O,4,0)</f>
        <v>Officer, Communications</v>
      </c>
      <c r="G731" s="834" t="str">
        <f>VLOOKUP(B731,[1]TQT_MASTER!B:O,3,0)</f>
        <v>Officer</v>
      </c>
      <c r="H731" s="834">
        <f>VLOOKUP(B731,[1]TQT_MASTER!B:O,6,0)</f>
        <v>15077</v>
      </c>
      <c r="I731" s="834" t="str">
        <f>VLOOKUP(B731,[1]TQT_MASTER!B:O,5,0)</f>
        <v>Bahaa Khalil Omran</v>
      </c>
      <c r="J731" s="834" t="str">
        <f>VLOOKUP(B731,[1]TQT_MASTER!B:O,7,0)</f>
        <v>TQT - External Communications</v>
      </c>
      <c r="K731" s="834" t="str">
        <f>VLOOKUP(B731,[1]TQT_MASTER!B:O,8,0)</f>
        <v>TQT - Chief Corporate Services Office</v>
      </c>
      <c r="L731" s="834" t="str">
        <f>VLOOKUP(B731,[1]TQT_MASTER!B:O,9,0)</f>
        <v>Human Resources - HRD</v>
      </c>
      <c r="M731" s="834" t="str">
        <f>VLOOKUP(B731,[1]TQT_MASTER!B:O,10,0)</f>
        <v>TRANSCO - External Communications - HRD</v>
      </c>
      <c r="N731" s="835">
        <f>VLOOKUP(B731,[1]TQT_MASTER!B:O,11,0)</f>
        <v>34516</v>
      </c>
      <c r="O731" s="833">
        <f>VLOOKUP(B731,[1]TQT_MASTER!B:O,14,0)</f>
        <v>46389</v>
      </c>
      <c r="P731" s="842" t="s">
        <v>611</v>
      </c>
      <c r="Q731" s="834" t="s">
        <v>846</v>
      </c>
      <c r="R731" s="842" t="s">
        <v>612</v>
      </c>
      <c r="S731" s="842" t="s">
        <v>616</v>
      </c>
      <c r="T731" s="839"/>
      <c r="U731" s="842" t="s">
        <v>309</v>
      </c>
      <c r="V731" s="836">
        <v>46055</v>
      </c>
      <c r="W731" s="836">
        <v>46055</v>
      </c>
      <c r="X731" s="836">
        <v>46265</v>
      </c>
      <c r="Y731" s="882">
        <v>0.57808219178082187</v>
      </c>
      <c r="Z731" s="902">
        <f t="shared" ca="1" si="36"/>
        <v>32</v>
      </c>
      <c r="AA731" s="839" t="s">
        <v>600</v>
      </c>
      <c r="AB731" s="883">
        <v>16138.5</v>
      </c>
      <c r="AC731" s="841">
        <v>46661</v>
      </c>
      <c r="AD731" s="842" t="s">
        <v>777</v>
      </c>
      <c r="AE731" s="843" t="str">
        <f ca="1">IF(OR(Z731="",NOT(ISNUMBER(Z731))),"",LOOKUP(Z731,{0,16,21,26,31,36,41,46,51,56,60,66},{"[0-15]","[16-20]","[21-25]","[26-30]","[31-35]","[36-40]","[41-45]","[46-50]","[51-55]","[56-59]","[60-65]","[66-99]"}))</f>
        <v>[31-35]</v>
      </c>
      <c r="AF731" s="839" t="str">
        <f t="shared" si="37"/>
        <v>0-1 years</v>
      </c>
      <c r="AG731" s="839" t="str">
        <f t="shared" ca="1" si="38"/>
        <v>Over 90 Days</v>
      </c>
    </row>
    <row r="732" spans="1:33" ht="16.5" thickTop="1" thickBot="1" x14ac:dyDescent="0.3">
      <c r="A732" s="839">
        <v>31</v>
      </c>
      <c r="B732" s="830">
        <v>202372</v>
      </c>
      <c r="C732" s="831">
        <v>202372</v>
      </c>
      <c r="D732" s="880"/>
      <c r="E732" s="887">
        <f>VLOOKUP(B732,[1]TQT_MASTER!B:O,13,0)</f>
        <v>46083</v>
      </c>
      <c r="F732" s="834" t="str">
        <f>VLOOKUP(B732,[1]TQT_MASTER!B:O,4,0)</f>
        <v>Associate, Graphic Design</v>
      </c>
      <c r="G732" s="834" t="str">
        <f>VLOOKUP(B732,[1]TQT_MASTER!B:O,3,0)</f>
        <v>Associate</v>
      </c>
      <c r="H732" s="834">
        <f>VLOOKUP(B732,[1]TQT_MASTER!B:O,6,0)</f>
        <v>15077</v>
      </c>
      <c r="I732" s="834" t="str">
        <f>VLOOKUP(B732,[1]TQT_MASTER!B:O,5,0)</f>
        <v>Bahaa Khalil Omran</v>
      </c>
      <c r="J732" s="834" t="str">
        <f>VLOOKUP(B732,[1]TQT_MASTER!B:O,7,0)</f>
        <v>TQT - Corporate Communications</v>
      </c>
      <c r="K732" s="834" t="str">
        <f>VLOOKUP(B732,[1]TQT_MASTER!B:O,8,0)</f>
        <v>TQT - Chief Corporate Services Office</v>
      </c>
      <c r="L732" s="834" t="str">
        <f>VLOOKUP(B732,[1]TQT_MASTER!B:O,9,0)</f>
        <v>Human Resources - HRD</v>
      </c>
      <c r="M732" s="834" t="str">
        <f>VLOOKUP(B732,[1]TQT_MASTER!B:O,10,0)</f>
        <v>Corporate Communications</v>
      </c>
      <c r="N732" s="835">
        <f>VLOOKUP(B732,[1]TQT_MASTER!B:O,11,0)</f>
        <v>35936</v>
      </c>
      <c r="O732" s="833">
        <f>VLOOKUP(B732,[1]TQT_MASTER!B:O,14,0)</f>
        <v>46447</v>
      </c>
      <c r="P732" s="842" t="s">
        <v>611</v>
      </c>
      <c r="Q732" s="834" t="s">
        <v>846</v>
      </c>
      <c r="R732" s="842" t="s">
        <v>612</v>
      </c>
      <c r="S732" s="842" t="s">
        <v>616</v>
      </c>
      <c r="T732" s="839"/>
      <c r="U732" s="842" t="s">
        <v>356</v>
      </c>
      <c r="V732" s="836">
        <v>46083</v>
      </c>
      <c r="W732" s="836">
        <v>46083</v>
      </c>
      <c r="X732" s="836">
        <v>46265</v>
      </c>
      <c r="Y732" s="882">
        <v>0.50136986301369868</v>
      </c>
      <c r="Z732" s="902">
        <f t="shared" ca="1" si="36"/>
        <v>28</v>
      </c>
      <c r="AA732" s="839" t="s">
        <v>600</v>
      </c>
      <c r="AB732" s="883">
        <v>16138.5</v>
      </c>
      <c r="AC732" s="841">
        <v>46661</v>
      </c>
      <c r="AD732" s="842" t="s">
        <v>777</v>
      </c>
      <c r="AE732" s="843" t="str">
        <f ca="1">IF(OR(Z732="",NOT(ISNUMBER(Z732))),"",LOOKUP(Z732,{0,16,21,26,31,36,41,46,51,56,60,66},{"[0-15]","[16-20]","[21-25]","[26-30]","[31-35]","[36-40]","[41-45]","[46-50]","[51-55]","[56-59]","[60-65]","[66-99]"}))</f>
        <v>[26-30]</v>
      </c>
      <c r="AF732" s="839" t="str">
        <f t="shared" si="37"/>
        <v>0-1 years</v>
      </c>
      <c r="AG732" s="839" t="str">
        <f t="shared" ca="1" si="38"/>
        <v>Over 90 Days</v>
      </c>
    </row>
    <row r="733" spans="1:33" ht="16.5" thickTop="1" thickBot="1" x14ac:dyDescent="0.3">
      <c r="A733" s="839">
        <v>32</v>
      </c>
      <c r="B733" s="830">
        <v>202645</v>
      </c>
      <c r="C733" s="831">
        <v>202645</v>
      </c>
      <c r="D733" s="880"/>
      <c r="E733" s="887">
        <f>VLOOKUP(B733,[1]TQT_MASTER!B:O,13,0)</f>
        <v>46103</v>
      </c>
      <c r="F733" s="834" t="str">
        <f>VLOOKUP(B733,[1]TQT_MASTER!B:O,4,0)</f>
        <v>Engineer, Contract</v>
      </c>
      <c r="G733" s="834" t="str">
        <f>VLOOKUP(B733,[1]TQT_MASTER!B:O,3,0)</f>
        <v>Engineer</v>
      </c>
      <c r="H733" s="834">
        <f>VLOOKUP(B733,[1]TQT_MASTER!B:O,6,0)</f>
        <v>12214</v>
      </c>
      <c r="I733" s="834" t="str">
        <f>VLOOKUP(B733,[1]TQT_MASTER!B:O,5,0)</f>
        <v>Mahmood Abdulmunaim Saed</v>
      </c>
      <c r="J733" s="834" t="str">
        <f>VLOOKUP(B733,[1]TQT_MASTER!B:O,7,0)</f>
        <v>TQT - Supply Chain</v>
      </c>
      <c r="K733" s="834" t="str">
        <f>VLOOKUP(B733,[1]TQT_MASTER!B:O,8,0)</f>
        <v>TQT - Chief Financial Office</v>
      </c>
      <c r="L733" s="834" t="str">
        <f>VLOOKUP(B733,[1]TQT_MASTER!B:O,9,0)</f>
        <v>TQT - Supply Chain</v>
      </c>
      <c r="M733" s="834" t="e">
        <f>VLOOKUP(B733,[1]TQT_MASTER!B:O,10,0)</f>
        <v>#REF!</v>
      </c>
      <c r="N733" s="835">
        <f>VLOOKUP(B733,[1]TQT_MASTER!B:O,11,0)</f>
        <v>32325</v>
      </c>
      <c r="O733" s="833">
        <f>VLOOKUP(B733,[1]TQT_MASTER!B:O,14,0)</f>
        <v>46467</v>
      </c>
      <c r="P733" s="842" t="s">
        <v>620</v>
      </c>
      <c r="Q733" s="834" t="s">
        <v>846</v>
      </c>
      <c r="R733" s="842"/>
      <c r="S733" s="842"/>
      <c r="T733" s="839"/>
      <c r="U733" s="842" t="s">
        <v>333</v>
      </c>
      <c r="V733" s="836">
        <v>46104</v>
      </c>
      <c r="W733" s="836">
        <v>46104</v>
      </c>
      <c r="X733" s="836">
        <v>46265</v>
      </c>
      <c r="Y733" s="882">
        <v>0.44383561643835617</v>
      </c>
      <c r="Z733" s="902">
        <f t="shared" ca="1" si="36"/>
        <v>38</v>
      </c>
      <c r="AA733" s="839" t="s">
        <v>600</v>
      </c>
      <c r="AB733" s="883">
        <v>35038.5</v>
      </c>
      <c r="AC733" s="841">
        <v>46661</v>
      </c>
      <c r="AD733" s="842" t="s">
        <v>777</v>
      </c>
      <c r="AE733" s="843" t="str">
        <f ca="1">IF(OR(Z733="",NOT(ISNUMBER(Z733))),"",LOOKUP(Z733,{0,16,21,26,31,36,41,46,51,56,60,66},{"[0-15]","[16-20]","[21-25]","[26-30]","[31-35]","[36-40]","[41-45]","[46-50]","[51-55]","[56-59]","[60-65]","[66-99]"}))</f>
        <v>[36-40]</v>
      </c>
      <c r="AF733" s="839" t="str">
        <f t="shared" si="37"/>
        <v>0-1 years</v>
      </c>
      <c r="AG733" s="839" t="str">
        <f t="shared" ca="1" si="38"/>
        <v>Over 90 Days</v>
      </c>
    </row>
    <row r="734" spans="1:33" ht="16.5" thickTop="1" thickBot="1" x14ac:dyDescent="0.3">
      <c r="A734" s="839">
        <v>33</v>
      </c>
      <c r="B734" s="830">
        <v>203053</v>
      </c>
      <c r="C734" s="831">
        <v>203053</v>
      </c>
      <c r="D734" s="880"/>
      <c r="E734" s="887">
        <f>VLOOKUP(B734,[1]TQT_MASTER!B:O,13,0)</f>
        <v>46149</v>
      </c>
      <c r="F734" s="834" t="str">
        <f>VLOOKUP(B734,[1]TQT_MASTER!B:O,4,0)</f>
        <v>Sr Associate HR Projects</v>
      </c>
      <c r="G734" s="834" t="str">
        <f>VLOOKUP(B734,[1]TQT_MASTER!B:O,3,0)</f>
        <v>Sr Associate</v>
      </c>
      <c r="H734" s="834" t="e">
        <f>VLOOKUP(B734,[1]TQT_MASTER!B:O,6,0)</f>
        <v>#REF!</v>
      </c>
      <c r="I734" s="834" t="str">
        <f>VLOOKUP(B734,[1]TQT_MASTER!B:O,5,0)</f>
        <v>Bader Alhammadi</v>
      </c>
      <c r="J734" s="834" t="e">
        <f>VLOOKUP(B734,[1]TQT_MASTER!B:O,7,0)</f>
        <v>#REF!</v>
      </c>
      <c r="K734" s="834" t="str">
        <f>VLOOKUP(B734,[1]TQT_MASTER!B:O,8,0)</f>
        <v>TQT - Chief Corporate Services Office</v>
      </c>
      <c r="L734" s="834" t="str">
        <f>VLOOKUP(B734,[1]TQT_MASTER!B:O,9,0)</f>
        <v>Human Resources - HRD</v>
      </c>
      <c r="M734" s="834" t="e">
        <f>VLOOKUP(B734,[1]TQT_MASTER!B:O,10,0)</f>
        <v>#REF!</v>
      </c>
      <c r="N734" s="835">
        <f>VLOOKUP(B734,[1]TQT_MASTER!B:O,11,0)</f>
        <v>31815</v>
      </c>
      <c r="O734" s="833">
        <f>VLOOKUP(B734,[1]TQT_MASTER!B:O,14,0)</f>
        <v>46513</v>
      </c>
      <c r="P734" s="842" t="s">
        <v>620</v>
      </c>
      <c r="Q734" s="834" t="s">
        <v>846</v>
      </c>
      <c r="R734" s="842"/>
      <c r="S734" s="842"/>
      <c r="T734" s="839"/>
      <c r="U734" s="842" t="s">
        <v>650</v>
      </c>
      <c r="V734" s="836">
        <v>46155</v>
      </c>
      <c r="W734" s="836"/>
      <c r="X734" s="836">
        <f>EDATE(V734,36)</f>
        <v>47251</v>
      </c>
      <c r="Y734" s="882">
        <v>2.7397260273972603E-3</v>
      </c>
      <c r="Z734" s="838">
        <f t="shared" ca="1" si="36"/>
        <v>39</v>
      </c>
      <c r="AA734" s="839" t="s">
        <v>600</v>
      </c>
      <c r="AB734" s="883">
        <v>37138.5</v>
      </c>
      <c r="AC734" s="841">
        <v>46661</v>
      </c>
      <c r="AD734" s="842" t="s">
        <v>777</v>
      </c>
      <c r="AE734" s="843" t="str">
        <f ca="1">IF(OR(Z734="",NOT(ISNUMBER(Z734))),"",LOOKUP(Z734,{0,16,21,26,31,36,41,46,51,56,60,66},{"[0-15]","[16-20]","[21-25]","[26-30]","[31-35]","[36-40]","[41-45]","[46-50]","[51-55]","[56-59]","[60-65]","[66-99]"}))</f>
        <v>[36-40]</v>
      </c>
      <c r="AF734" s="839" t="str">
        <f t="shared" si="37"/>
        <v>3+ years</v>
      </c>
      <c r="AG734" s="839" t="str">
        <f t="shared" ca="1" si="38"/>
        <v>Over 90 Days</v>
      </c>
    </row>
    <row r="735" spans="1:33" ht="16.5" thickTop="1" thickBot="1" x14ac:dyDescent="0.3">
      <c r="A735" s="839">
        <v>34</v>
      </c>
      <c r="B735" s="830">
        <v>202805</v>
      </c>
      <c r="C735" s="831">
        <v>202805</v>
      </c>
      <c r="D735" s="880"/>
      <c r="E735" s="887">
        <f>VLOOKUP(B735,[1]TQT_MASTER!B:O,13,0)</f>
        <v>46132</v>
      </c>
      <c r="F735" s="834" t="str">
        <f>VLOOKUP(B735,[1]TQT_MASTER!B:O,4,0)</f>
        <v>CEO Advisor</v>
      </c>
      <c r="G735" s="834" t="str">
        <f>VLOOKUP(B735,[1]TQT_MASTER!B:O,3,0)</f>
        <v>Advisor</v>
      </c>
      <c r="H735" s="834">
        <v>12759</v>
      </c>
      <c r="I735" s="834" t="s">
        <v>954</v>
      </c>
      <c r="J735" s="834" t="e">
        <f>VLOOKUP(B735,[1]TQT_MASTER!B:O,7,0)</f>
        <v>#REF!</v>
      </c>
      <c r="K735" s="834" t="str">
        <f>VLOOKUP(B735,[1]TQT_MASTER!B:O,8,0)</f>
        <v>TQT - Chief Executive Office</v>
      </c>
      <c r="L735" s="834" t="e">
        <f>VLOOKUP(B735,[1]TQT_MASTER!B:O,9,0)</f>
        <v>#REF!</v>
      </c>
      <c r="M735" s="834" t="e">
        <f>VLOOKUP(B735,[1]TQT_MASTER!B:O,10,0)</f>
        <v>#REF!</v>
      </c>
      <c r="N735" s="884">
        <v>22892</v>
      </c>
      <c r="O735" s="885">
        <v>46496</v>
      </c>
      <c r="P735" s="842" t="s">
        <v>611</v>
      </c>
      <c r="Q735" s="834" t="s">
        <v>846</v>
      </c>
      <c r="R735" s="842"/>
      <c r="S735" s="842"/>
      <c r="T735" s="839"/>
      <c r="U735" s="842" t="s">
        <v>650</v>
      </c>
      <c r="V735" s="836">
        <v>46132</v>
      </c>
      <c r="W735" s="836"/>
      <c r="X735" s="836">
        <f>EDATE(V735,36)</f>
        <v>47228</v>
      </c>
      <c r="Y735" s="882">
        <v>2.7397260273972603E-3</v>
      </c>
      <c r="Z735" s="904">
        <f ca="1">IF(N735="","",DATEDIF(IF(ISNUMBER(N735),N735,DATE(IF(VALUE(RIGHT(N735,LEN(N735)-FIND("/",N735,FIND("/",N735)+1)))&lt;30,2000,1900)+VALUE(RIGHT(N735,LEN(N735)-FIND("/",N735,FIND("/",N735)+1))),VALUE(LEFT(N735,FIND("/",N735)-1)),VALUE(MID(N735,FIND("/",N735)+1,FIND("/",N735,FIND("/",N735)+1)-FIND("/",N735)-1)))),TODAY(),"Y"))</f>
        <v>64</v>
      </c>
      <c r="AA735" s="839" t="s">
        <v>600</v>
      </c>
      <c r="AB735" s="883">
        <v>40288.5</v>
      </c>
      <c r="AC735" s="841">
        <v>46661</v>
      </c>
      <c r="AD735" s="842" t="s">
        <v>777</v>
      </c>
      <c r="AE735" s="843" t="str">
        <f ca="1">IF(OR(Z735="",NOT(ISNUMBER(Z735))),"",LOOKUP(Z735,{0,16,21,26,31,36,41,46,51,56,60,66},{"[0-15]","[16-20]","[21-25]","[26-30]","[31-35]","[36-40]","[41-45]","[46-50]","[51-55]","[56-59]","[60-65]","[66-99]"}))</f>
        <v>[60-65]</v>
      </c>
      <c r="AF735" s="839" t="str">
        <f t="shared" si="37"/>
        <v>3+ years</v>
      </c>
      <c r="AG735" s="839" t="str">
        <f t="shared" ca="1" si="38"/>
        <v>Over 90 Days</v>
      </c>
    </row>
    <row r="736" spans="1:33" ht="16.5" thickTop="1" thickBot="1" x14ac:dyDescent="0.3">
      <c r="A736" s="886">
        <v>35</v>
      </c>
      <c r="B736" s="851">
        <v>203281</v>
      </c>
      <c r="C736" s="851"/>
      <c r="D736" s="852"/>
      <c r="E736" s="887">
        <f>VLOOKUP(B736,[1]TQT_MASTER!B:O,13,0)</f>
        <v>46244</v>
      </c>
      <c r="F736" s="854" t="str">
        <f>VLOOKUP(B736,[1]TQT_MASTER!B:O,4,0)</f>
        <v>Sr Associate Branding &amp; Internal Communication</v>
      </c>
      <c r="G736" s="854" t="str">
        <f>VLOOKUP(B736,[1]TQT_MASTER!B:O,3,0)</f>
        <v>Sr Associate</v>
      </c>
      <c r="H736" s="854" t="e">
        <f>VLOOKUP(B736,[1]TQT_MASTER!B:O,6,0)</f>
        <v>#REF!</v>
      </c>
      <c r="I736" s="854" t="s">
        <v>955</v>
      </c>
      <c r="J736" s="854" t="e">
        <f>VLOOKUP(B736,[1]TQT_MASTER!B:O,7,0)</f>
        <v>#REF!</v>
      </c>
      <c r="K736" s="854" t="str">
        <f>VLOOKUP(B736,[1]TQT_MASTER!B:O,8,0)</f>
        <v>TQT - Chief Corporate Services Office</v>
      </c>
      <c r="L736" s="854" t="str">
        <f>VLOOKUP(B736,[1]TQT_MASTER!B:O,9,0)</f>
        <v>Human Resources - HRD</v>
      </c>
      <c r="M736" s="854" t="str">
        <f>VLOOKUP(B736,[1]TQT_MASTER!B:O,10,0)</f>
        <v>Corporate Communications</v>
      </c>
      <c r="N736" s="855">
        <v>32051</v>
      </c>
      <c r="O736" s="853">
        <v>46295</v>
      </c>
      <c r="P736" s="854" t="s">
        <v>611</v>
      </c>
      <c r="Q736" s="854" t="s">
        <v>846</v>
      </c>
      <c r="R736" s="857"/>
      <c r="S736" s="857"/>
      <c r="T736" s="858"/>
      <c r="U736" s="854"/>
      <c r="V736" s="859">
        <v>46211</v>
      </c>
      <c r="W736" s="860"/>
      <c r="X736" s="859">
        <v>46295</v>
      </c>
      <c r="Y736" s="861"/>
      <c r="Z736" s="862">
        <f t="shared" ref="Z736:Z769" ca="1" si="39">IF(N736="","",DATEDIF(IF(ISNUMBER(N736),N736,DATE(IF(VALUE(RIGHT(N736,LEN(N736)-FIND("/",N736,FIND("/",N736)+1)))&lt;30,2000,1900)+VALUE(RIGHT(N736,LEN(N736)-FIND("/",N736,FIND("/",N736)+1))),VALUE(LEFT(N736,FIND("/",N736)-1)),VALUE(MID(N736,FIND("/",N736)+1,FIND("/",N736,FIND("/",N736)+1)-FIND("/",N736)-1)))),TODAY(),"Y"))</f>
        <v>38</v>
      </c>
      <c r="AA736" s="858" t="s">
        <v>600</v>
      </c>
      <c r="AB736" s="863">
        <v>32500</v>
      </c>
      <c r="AC736" s="864">
        <v>46661</v>
      </c>
      <c r="AD736" s="857" t="s">
        <v>777</v>
      </c>
      <c r="AE736" s="843" t="str">
        <f ca="1">IF(OR(Z736="",NOT(ISNUMBER(Z736))),"",LOOKUP(Z736,{0,16,21,26,31,36,41,46,51,56,60,66},{"[0-15]","[16-20]","[21-25]","[26-30]","[31-35]","[36-40]","[41-45]","[46-50]","[51-55]","[56-59]","[60-65]","[66-99]"}))</f>
        <v>[36-40]</v>
      </c>
      <c r="AF736" s="839" t="str">
        <f t="shared" si="37"/>
        <v>0-1 years</v>
      </c>
      <c r="AG736" s="839" t="str">
        <f t="shared" ca="1" si="38"/>
        <v>Within 30 Days</v>
      </c>
    </row>
    <row r="737" spans="1:33" ht="16.5" thickTop="1" thickBot="1" x14ac:dyDescent="0.3">
      <c r="A737" s="875">
        <v>1</v>
      </c>
      <c r="B737" s="866" t="s">
        <v>526</v>
      </c>
      <c r="C737" s="875" t="s">
        <v>300</v>
      </c>
      <c r="D737" s="888"/>
      <c r="E737" s="887">
        <f>VLOOKUP(B737,[1]TQT_MASTER!B:O,13,0)</f>
        <v>44566</v>
      </c>
      <c r="F737" s="870" t="str">
        <f>VLOOKUP(B737,[1]TQT_MASTER!B:O,4,0)</f>
        <v>Engineer, Water Asset Performance</v>
      </c>
      <c r="G737" s="870" t="str">
        <f>VLOOKUP(B737,[1]TQT_MASTER!B:O,3,0)</f>
        <v>Engineer</v>
      </c>
      <c r="H737" s="870">
        <f>VLOOKUP(B737,[1]TQT_MASTER!B:O,6,0)</f>
        <v>200662</v>
      </c>
      <c r="I737" s="870" t="str">
        <f>VLOOKUP(B737,[1]TQT_MASTER!B:O,5,0)</f>
        <v>Benjamin Redwood</v>
      </c>
      <c r="J737" s="870" t="str">
        <f>VLOOKUP(B737,[1]TQT_MASTER!B:O,7,0)</f>
        <v>TQT - Asset Management</v>
      </c>
      <c r="K737" s="870" t="str">
        <f>VLOOKUP(B737,[1]TQT_MASTER!B:O,8,0)</f>
        <v>TQT - Chief Operating Office</v>
      </c>
      <c r="L737" s="870" t="str">
        <f>VLOOKUP(B737,[1]TQT_MASTER!B:O,9,0)</f>
        <v>Asset Management - COO</v>
      </c>
      <c r="M737" s="870" t="str">
        <f>VLOOKUP(B737,[1]TQT_MASTER!B:O,10,0)</f>
        <v>TRANSCO - Water Asset Strategy &amp; Performance - COO</v>
      </c>
      <c r="N737" s="871">
        <f>VLOOKUP(B737,[1]TQT_MASTER!B:O,11,0)</f>
        <v>22312</v>
      </c>
      <c r="O737" s="869">
        <f>VLOOKUP(B737,[1]TQT_MASTER!B:O,14,0)</f>
        <v>46387</v>
      </c>
      <c r="P737" s="878" t="s">
        <v>611</v>
      </c>
      <c r="Q737" s="870" t="s">
        <v>846</v>
      </c>
      <c r="R737" s="878" t="s">
        <v>612</v>
      </c>
      <c r="S737" s="878"/>
      <c r="T737" s="875" t="s">
        <v>304</v>
      </c>
      <c r="U737" s="878" t="s">
        <v>305</v>
      </c>
      <c r="V737" s="872">
        <v>44566</v>
      </c>
      <c r="W737" s="872">
        <v>45170</v>
      </c>
      <c r="X737" s="872">
        <v>46265</v>
      </c>
      <c r="Y737" s="889">
        <v>3.0027397260273974</v>
      </c>
      <c r="Z737" s="903">
        <f t="shared" ca="1" si="39"/>
        <v>65</v>
      </c>
      <c r="AA737" s="875" t="s">
        <v>600</v>
      </c>
      <c r="AB737" s="890">
        <v>33988.5</v>
      </c>
      <c r="AC737" s="877">
        <v>46692</v>
      </c>
      <c r="AD737" s="878" t="s">
        <v>777</v>
      </c>
      <c r="AE737" s="843" t="str">
        <f ca="1">IF(OR(Z737="",NOT(ISNUMBER(Z737))),"",LOOKUP(Z737,{0,16,21,26,31,36,41,46,51,56,60,66},{"[0-15]","[16-20]","[21-25]","[26-30]","[31-35]","[36-40]","[41-45]","[46-50]","[51-55]","[56-59]","[60-65]","[66-99]"}))</f>
        <v>[60-65]</v>
      </c>
      <c r="AF737" s="839" t="str">
        <f t="shared" si="37"/>
        <v>3+ years</v>
      </c>
      <c r="AG737" s="839" t="str">
        <f t="shared" ca="1" si="38"/>
        <v>Over 90 Days</v>
      </c>
    </row>
    <row r="738" spans="1:33" ht="16.5" thickTop="1" thickBot="1" x14ac:dyDescent="0.3">
      <c r="A738" s="839">
        <v>2</v>
      </c>
      <c r="B738" s="830" t="s">
        <v>537</v>
      </c>
      <c r="C738" s="839" t="s">
        <v>306</v>
      </c>
      <c r="D738" s="880"/>
      <c r="E738" s="887">
        <f>VLOOKUP(B738,[1]TQT_MASTER!B:O,13,0)</f>
        <v>44571</v>
      </c>
      <c r="F738" s="834" t="str">
        <f>VLOOKUP(B738,[1]TQT_MASTER!B:O,4,0)</f>
        <v>Technical Advisor</v>
      </c>
      <c r="G738" s="834" t="str">
        <f>VLOOKUP(B738,[1]TQT_MASTER!B:O,3,0)</f>
        <v>Advisor</v>
      </c>
      <c r="H738" s="834">
        <f>VLOOKUP(B738,[1]TQT_MASTER!B:O,6,0)</f>
        <v>10924</v>
      </c>
      <c r="I738" s="834" t="str">
        <f>VLOOKUP(B738,[1]TQT_MASTER!B:O,5,0)</f>
        <v>Bruce</v>
      </c>
      <c r="J738" s="834" t="str">
        <f>VLOOKUP(B738,[1]TQT_MASTER!B:O,7,0)</f>
        <v>TQT - Chief Operating Office</v>
      </c>
      <c r="K738" s="834" t="str">
        <f>VLOOKUP(B738,[1]TQT_MASTER!B:O,8,0)</f>
        <v>TQT - Chief Operating Office</v>
      </c>
      <c r="L738" s="834" t="str">
        <f>VLOOKUP(B738,[1]TQT_MASTER!B:O,9,0)</f>
        <v>Asset Management - COO</v>
      </c>
      <c r="M738" s="834" t="str">
        <f>VLOOKUP(B738,[1]TQT_MASTER!B:O,10,0)</f>
        <v>TRANSCO - Power Asset Management - COO</v>
      </c>
      <c r="N738" s="835">
        <f>VLOOKUP(B738,[1]TQT_MASTER!B:O,11,0)</f>
        <v>21098</v>
      </c>
      <c r="O738" s="833">
        <f>VLOOKUP(B738,[1]TQT_MASTER!B:O,14,0)</f>
        <v>46387</v>
      </c>
      <c r="P738" s="842" t="s">
        <v>611</v>
      </c>
      <c r="Q738" s="834" t="s">
        <v>846</v>
      </c>
      <c r="R738" s="842" t="s">
        <v>612</v>
      </c>
      <c r="S738" s="842" t="s">
        <v>616</v>
      </c>
      <c r="T738" s="839" t="s">
        <v>304</v>
      </c>
      <c r="U738" s="842" t="s">
        <v>309</v>
      </c>
      <c r="V738" s="836">
        <v>44571</v>
      </c>
      <c r="W738" s="836">
        <v>45170</v>
      </c>
      <c r="X738" s="836">
        <v>46265</v>
      </c>
      <c r="Y738" s="882">
        <v>3.0027397260273974</v>
      </c>
      <c r="Z738" s="902">
        <f t="shared" ca="1" si="39"/>
        <v>68</v>
      </c>
      <c r="AA738" s="839" t="s">
        <v>600</v>
      </c>
      <c r="AB738" s="883">
        <v>55116.6</v>
      </c>
      <c r="AC738" s="841">
        <v>46692</v>
      </c>
      <c r="AD738" s="842" t="s">
        <v>777</v>
      </c>
      <c r="AE738" s="843" t="str">
        <f ca="1">IF(OR(Z738="",NOT(ISNUMBER(Z738))),"",LOOKUP(Z738,{0,16,21,26,31,36,41,46,51,56,60,66},{"[0-15]","[16-20]","[21-25]","[26-30]","[31-35]","[36-40]","[41-45]","[46-50]","[51-55]","[56-59]","[60-65]","[66-99]"}))</f>
        <v>[66-99]</v>
      </c>
      <c r="AF738" s="839" t="str">
        <f t="shared" si="37"/>
        <v>3+ years</v>
      </c>
      <c r="AG738" s="839" t="str">
        <f t="shared" ca="1" si="38"/>
        <v>Over 90 Days</v>
      </c>
    </row>
    <row r="739" spans="1:33" ht="16.5" thickTop="1" thickBot="1" x14ac:dyDescent="0.3">
      <c r="A739" s="839">
        <v>3</v>
      </c>
      <c r="B739" s="830" t="s">
        <v>310</v>
      </c>
      <c r="C739" s="839" t="s">
        <v>310</v>
      </c>
      <c r="D739" s="880"/>
      <c r="E739" s="887">
        <v>44571</v>
      </c>
      <c r="F739" s="834" t="s">
        <v>312</v>
      </c>
      <c r="G739" s="834" t="s">
        <v>312</v>
      </c>
      <c r="H739" s="834"/>
      <c r="I739" s="834"/>
      <c r="J739" s="845"/>
      <c r="K739" s="845" t="s">
        <v>905</v>
      </c>
      <c r="L739" s="834"/>
      <c r="M739" s="834"/>
      <c r="N739" s="835">
        <v>20821</v>
      </c>
      <c r="O739" s="833">
        <v>46203</v>
      </c>
      <c r="P739" s="842" t="s">
        <v>611</v>
      </c>
      <c r="Q739" s="834" t="s">
        <v>846</v>
      </c>
      <c r="R739" s="842" t="s">
        <v>612</v>
      </c>
      <c r="S739" s="842"/>
      <c r="T739" s="839" t="s">
        <v>304</v>
      </c>
      <c r="U739" s="842" t="s">
        <v>305</v>
      </c>
      <c r="V739" s="836">
        <v>44571</v>
      </c>
      <c r="W739" s="836">
        <v>46203</v>
      </c>
      <c r="X739" s="836">
        <v>46265</v>
      </c>
      <c r="Y739" s="882">
        <v>3.0027397260273974</v>
      </c>
      <c r="Z739" s="904">
        <f t="shared" ca="1" si="39"/>
        <v>69</v>
      </c>
      <c r="AA739" s="839" t="s">
        <v>600</v>
      </c>
      <c r="AB739" s="883">
        <v>45390.45</v>
      </c>
      <c r="AC739" s="841">
        <v>46692</v>
      </c>
      <c r="AD739" s="842" t="s">
        <v>928</v>
      </c>
      <c r="AE739" s="843" t="str">
        <f ca="1">IF(OR(Z739="",NOT(ISNUMBER(Z739))),"",LOOKUP(Z739,{0,16,21,26,31,36,41,46,51,56,60,66},{"[0-15]","[16-20]","[21-25]","[26-30]","[31-35]","[36-40]","[41-45]","[46-50]","[51-55]","[56-59]","[60-65]","[66-99]"}))</f>
        <v>[66-99]</v>
      </c>
      <c r="AF739" s="839" t="str">
        <f t="shared" si="37"/>
        <v>3+ years</v>
      </c>
      <c r="AG739" s="839" t="str">
        <f t="shared" ca="1" si="38"/>
        <v>Expired</v>
      </c>
    </row>
    <row r="740" spans="1:33" ht="16.5" thickTop="1" thickBot="1" x14ac:dyDescent="0.3">
      <c r="A740" s="839">
        <v>4</v>
      </c>
      <c r="B740" s="830" t="s">
        <v>527</v>
      </c>
      <c r="C740" s="839" t="s">
        <v>313</v>
      </c>
      <c r="D740" s="880"/>
      <c r="E740" s="887">
        <f>VLOOKUP(B740,[1]TQT_MASTER!B:O,13,0)</f>
        <v>44571</v>
      </c>
      <c r="F740" s="834" t="str">
        <f>VLOOKUP(B740,[1]TQT_MASTER!B:O,4,0)</f>
        <v>Sr. Engineer, Infrastructure Coordination</v>
      </c>
      <c r="G740" s="834" t="str">
        <f>VLOOKUP(B740,[1]TQT_MASTER!B:O,3,0)</f>
        <v>Senior Engineer</v>
      </c>
      <c r="H740" s="834">
        <f>VLOOKUP(B740,[1]TQT_MASTER!B:O,6,0)</f>
        <v>11810</v>
      </c>
      <c r="I740" s="834" t="str">
        <f>VLOOKUP(B740,[1]TQT_MASTER!B:O,5,0)</f>
        <v>YOUSIF ABDUL RAHMAN AHMED MOHAMMED ALMARZOUQI</v>
      </c>
      <c r="J740" s="834" t="str">
        <f>VLOOKUP(B740,[1]TQT_MASTER!B:O,7,0)</f>
        <v>TQT - Asset Management</v>
      </c>
      <c r="K740" s="834" t="str">
        <f>VLOOKUP(B740,[1]TQT_MASTER!B:O,8,0)</f>
        <v>TQT - Chief Operating Office</v>
      </c>
      <c r="L740" s="834" t="str">
        <f>VLOOKUP(B740,[1]TQT_MASTER!B:O,9,0)</f>
        <v>Asset Management - COO</v>
      </c>
      <c r="M740" s="834" t="str">
        <f>VLOOKUP(B740,[1]TQT_MASTER!B:O,10,0)</f>
        <v>TRANSCO - Infrastructure Coordination &amp; Services - COO</v>
      </c>
      <c r="N740" s="835">
        <f>VLOOKUP(B740,[1]TQT_MASTER!B:O,11,0)</f>
        <v>21283</v>
      </c>
      <c r="O740" s="833">
        <f>VLOOKUP(B740,[1]TQT_MASTER!B:O,14,0)</f>
        <v>46387</v>
      </c>
      <c r="P740" s="842" t="s">
        <v>611</v>
      </c>
      <c r="Q740" s="834" t="s">
        <v>846</v>
      </c>
      <c r="R740" s="842" t="s">
        <v>612</v>
      </c>
      <c r="S740" s="842"/>
      <c r="T740" s="839" t="s">
        <v>304</v>
      </c>
      <c r="U740" s="842" t="s">
        <v>316</v>
      </c>
      <c r="V740" s="836">
        <v>44571</v>
      </c>
      <c r="W740" s="836">
        <v>45170</v>
      </c>
      <c r="X740" s="836">
        <v>46265</v>
      </c>
      <c r="Y740" s="882">
        <v>3.0027397260273974</v>
      </c>
      <c r="Z740" s="905">
        <f t="shared" ca="1" si="39"/>
        <v>68</v>
      </c>
      <c r="AA740" s="839" t="s">
        <v>600</v>
      </c>
      <c r="AB740" s="883">
        <v>47355</v>
      </c>
      <c r="AC740" s="841">
        <v>46692</v>
      </c>
      <c r="AD740" s="842" t="s">
        <v>777</v>
      </c>
      <c r="AE740" s="843" t="str">
        <f ca="1">IF(OR(Z740="",NOT(ISNUMBER(Z740))),"",LOOKUP(Z740,{0,16,21,26,31,36,41,46,51,56,60,66},{"[0-15]","[16-20]","[21-25]","[26-30]","[31-35]","[36-40]","[41-45]","[46-50]","[51-55]","[56-59]","[60-65]","[66-99]"}))</f>
        <v>[66-99]</v>
      </c>
      <c r="AF740" s="839" t="str">
        <f t="shared" si="37"/>
        <v>3+ years</v>
      </c>
      <c r="AG740" s="839" t="str">
        <f t="shared" ca="1" si="38"/>
        <v>Over 90 Days</v>
      </c>
    </row>
    <row r="741" spans="1:33" ht="16.5" thickTop="1" thickBot="1" x14ac:dyDescent="0.3">
      <c r="A741" s="839">
        <v>5</v>
      </c>
      <c r="B741" s="830" t="s">
        <v>536</v>
      </c>
      <c r="C741" s="839" t="s">
        <v>317</v>
      </c>
      <c r="D741" s="880"/>
      <c r="E741" s="887">
        <f>VLOOKUP(B741,[1]TQT_MASTER!B:O,13,0)</f>
        <v>44571</v>
      </c>
      <c r="F741" s="834" t="str">
        <f>VLOOKUP(B741,[1]TQT_MASTER!B:O,4,0)</f>
        <v>Sr. Technician, Surveying</v>
      </c>
      <c r="G741" s="834" t="str">
        <f>VLOOKUP(B741,[1]TQT_MASTER!B:O,3,0)</f>
        <v>Senior Technician</v>
      </c>
      <c r="H741" s="834">
        <f>VLOOKUP(B741,[1]TQT_MASTER!B:O,6,0)</f>
        <v>11810</v>
      </c>
      <c r="I741" s="834" t="str">
        <f>VLOOKUP(B741,[1]TQT_MASTER!B:O,5,0)</f>
        <v>YOUSIF ABDUL RAHMAN AHMED MOHAMMED ALMARZOUQI</v>
      </c>
      <c r="J741" s="834" t="str">
        <f>VLOOKUP(B741,[1]TQT_MASTER!B:O,7,0)</f>
        <v>TQT - Asset Management</v>
      </c>
      <c r="K741" s="834" t="str">
        <f>VLOOKUP(B741,[1]TQT_MASTER!B:O,8,0)</f>
        <v>TQT - Chief Operating Office</v>
      </c>
      <c r="L741" s="834" t="str">
        <f>VLOOKUP(B741,[1]TQT_MASTER!B:O,9,0)</f>
        <v>Asset Management - COO</v>
      </c>
      <c r="M741" s="834" t="str">
        <f>VLOOKUP(B741,[1]TQT_MASTER!B:O,10,0)</f>
        <v>TRANSCO - Infrastructure Coordination &amp; Services - COO</v>
      </c>
      <c r="N741" s="835">
        <f>VLOOKUP(B741,[1]TQT_MASTER!B:O,11,0)</f>
        <v>22277</v>
      </c>
      <c r="O741" s="833">
        <f>VLOOKUP(B741,[1]TQT_MASTER!B:O,14,0)</f>
        <v>46387</v>
      </c>
      <c r="P741" s="842" t="s">
        <v>611</v>
      </c>
      <c r="Q741" s="834" t="s">
        <v>846</v>
      </c>
      <c r="R741" s="842" t="s">
        <v>612</v>
      </c>
      <c r="S741" s="842" t="s">
        <v>616</v>
      </c>
      <c r="T741" s="839" t="s">
        <v>304</v>
      </c>
      <c r="U741" s="842" t="s">
        <v>309</v>
      </c>
      <c r="V741" s="836">
        <v>44571</v>
      </c>
      <c r="W741" s="836">
        <v>45170</v>
      </c>
      <c r="X741" s="836">
        <v>46265</v>
      </c>
      <c r="Y741" s="882">
        <v>3.0027397260273974</v>
      </c>
      <c r="Z741" s="904">
        <f t="shared" ca="1" si="39"/>
        <v>65</v>
      </c>
      <c r="AA741" s="839" t="s">
        <v>600</v>
      </c>
      <c r="AB741" s="883">
        <v>21750.75</v>
      </c>
      <c r="AC741" s="841">
        <v>46692</v>
      </c>
      <c r="AD741" s="842" t="s">
        <v>777</v>
      </c>
      <c r="AE741" s="843" t="str">
        <f ca="1">IF(OR(Z741="",NOT(ISNUMBER(Z741))),"",LOOKUP(Z741,{0,16,21,26,31,36,41,46,51,56,60,66},{"[0-15]","[16-20]","[21-25]","[26-30]","[31-35]","[36-40]","[41-45]","[46-50]","[51-55]","[56-59]","[60-65]","[66-99]"}))</f>
        <v>[60-65]</v>
      </c>
      <c r="AF741" s="839" t="str">
        <f t="shared" si="37"/>
        <v>3+ years</v>
      </c>
      <c r="AG741" s="839" t="str">
        <f t="shared" ca="1" si="38"/>
        <v>Over 90 Days</v>
      </c>
    </row>
    <row r="742" spans="1:33" ht="16.5" thickTop="1" thickBot="1" x14ac:dyDescent="0.3">
      <c r="A742" s="839">
        <v>6</v>
      </c>
      <c r="B742" s="830" t="s">
        <v>531</v>
      </c>
      <c r="C742" s="839" t="s">
        <v>323</v>
      </c>
      <c r="D742" s="880"/>
      <c r="E742" s="887">
        <f>VLOOKUP(B742,[1]TQT_MASTER!B:O,13,0)</f>
        <v>44571</v>
      </c>
      <c r="F742" s="834" t="str">
        <f>VLOOKUP(B742,[1]TQT_MASTER!B:O,4,0)</f>
        <v>Sr. Associate, Inventory</v>
      </c>
      <c r="G742" s="834" t="str">
        <f>VLOOKUP(B742,[1]TQT_MASTER!B:O,3,0)</f>
        <v>Senior Associate</v>
      </c>
      <c r="H742" s="834">
        <f>VLOOKUP(B742,[1]TQT_MASTER!B:O,6,0)</f>
        <v>11888</v>
      </c>
      <c r="I742" s="834" t="str">
        <f>VLOOKUP(B742,[1]TQT_MASTER!B:O,5,0)</f>
        <v>MOHAMED ALI MOHAMED A. FAISAL ALSHEHHI</v>
      </c>
      <c r="J742" s="834" t="str">
        <f>VLOOKUP(B742,[1]TQT_MASTER!B:O,7,0)</f>
        <v>TQT - Supply Chain</v>
      </c>
      <c r="K742" s="834" t="str">
        <f>VLOOKUP(B742,[1]TQT_MASTER!B:O,8,0)</f>
        <v>TQT - Chief Financial Office</v>
      </c>
      <c r="L742" s="834" t="str">
        <f>VLOOKUP(B742,[1]TQT_MASTER!B:O,9,0)</f>
        <v>Supply Chain - PSS</v>
      </c>
      <c r="M742" s="834" t="str">
        <f>VLOOKUP(B742,[1]TQT_MASTER!B:O,10,0)</f>
        <v>TRANSCO - Inventory Management - PSS</v>
      </c>
      <c r="N742" s="835">
        <f>VLOOKUP(B742,[1]TQT_MASTER!B:O,11,0)</f>
        <v>24080</v>
      </c>
      <c r="O742" s="833">
        <f>VLOOKUP(B742,[1]TQT_MASTER!B:O,14,0)</f>
        <v>46387</v>
      </c>
      <c r="P742" s="842" t="s">
        <v>611</v>
      </c>
      <c r="Q742" s="834" t="s">
        <v>846</v>
      </c>
      <c r="R742" s="842" t="s">
        <v>612</v>
      </c>
      <c r="S742" s="842" t="s">
        <v>619</v>
      </c>
      <c r="T742" s="839" t="s">
        <v>304</v>
      </c>
      <c r="U742" s="842" t="s">
        <v>305</v>
      </c>
      <c r="V742" s="836">
        <v>44571</v>
      </c>
      <c r="W742" s="836">
        <v>45170</v>
      </c>
      <c r="X742" s="836">
        <v>46265</v>
      </c>
      <c r="Y742" s="882">
        <v>3.0027397260273974</v>
      </c>
      <c r="Z742" s="902">
        <f t="shared" ca="1" si="39"/>
        <v>60</v>
      </c>
      <c r="AA742" s="839" t="s">
        <v>600</v>
      </c>
      <c r="AB742" s="883">
        <v>40461.75</v>
      </c>
      <c r="AC742" s="841">
        <v>46692</v>
      </c>
      <c r="AD742" s="842" t="s">
        <v>777</v>
      </c>
      <c r="AE742" s="843" t="str">
        <f ca="1">IF(OR(Z742="",NOT(ISNUMBER(Z742))),"",LOOKUP(Z742,{0,16,21,26,31,36,41,46,51,56,60,66},{"[0-15]","[16-20]","[21-25]","[26-30]","[31-35]","[36-40]","[41-45]","[46-50]","[51-55]","[56-59]","[60-65]","[66-99]"}))</f>
        <v>[60-65]</v>
      </c>
      <c r="AF742" s="839" t="str">
        <f t="shared" si="37"/>
        <v>3+ years</v>
      </c>
      <c r="AG742" s="839" t="str">
        <f t="shared" ca="1" si="38"/>
        <v>Over 90 Days</v>
      </c>
    </row>
    <row r="743" spans="1:33" ht="16.5" thickTop="1" thickBot="1" x14ac:dyDescent="0.3">
      <c r="A743" s="839">
        <v>7</v>
      </c>
      <c r="B743" s="830" t="s">
        <v>530</v>
      </c>
      <c r="C743" s="839" t="s">
        <v>326</v>
      </c>
      <c r="D743" s="880"/>
      <c r="E743" s="887">
        <f>VLOOKUP(B743,[1]TQT_MASTER!B:O,13,0)</f>
        <v>44571</v>
      </c>
      <c r="F743" s="834" t="str">
        <f>VLOOKUP(B743,[1]TQT_MASTER!B:O,4,0)</f>
        <v>Clerk, Driver</v>
      </c>
      <c r="G743" s="834" t="str">
        <f>VLOOKUP(B743,[1]TQT_MASTER!B:O,3,0)</f>
        <v>Clerk</v>
      </c>
      <c r="H743" s="834">
        <f>VLOOKUP(B743,[1]TQT_MASTER!B:O,6,0)</f>
        <v>11969</v>
      </c>
      <c r="I743" s="834" t="str">
        <f>VLOOKUP(B743,[1]TQT_MASTER!B:O,5,0)</f>
        <v>AHMED NASSER MOHAMMED NASSER AL SENANI</v>
      </c>
      <c r="J743" s="834" t="str">
        <f>VLOOKUP(B743,[1]TQT_MASTER!B:O,7,0)</f>
        <v>TQT - Support Services</v>
      </c>
      <c r="K743" s="834" t="str">
        <f>VLOOKUP(B743,[1]TQT_MASTER!B:O,8,0)</f>
        <v>TQT - Chief Corporate Services Office</v>
      </c>
      <c r="L743" s="834" t="str">
        <f>VLOOKUP(B743,[1]TQT_MASTER!B:O,9,0)</f>
        <v>Shared Services - PSS</v>
      </c>
      <c r="M743" s="834" t="str">
        <f>VLOOKUP(B743,[1]TQT_MASTER!B:O,10,0)</f>
        <v>TRANSCO - Transport - PSS</v>
      </c>
      <c r="N743" s="835">
        <f>VLOOKUP(B743,[1]TQT_MASTER!B:O,11,0)</f>
        <v>28284</v>
      </c>
      <c r="O743" s="833">
        <f>VLOOKUP(B743,[1]TQT_MASTER!B:O,14,0)</f>
        <v>46387</v>
      </c>
      <c r="P743" s="842" t="s">
        <v>611</v>
      </c>
      <c r="Q743" s="834" t="s">
        <v>846</v>
      </c>
      <c r="R743" s="842" t="s">
        <v>612</v>
      </c>
      <c r="S743" s="842" t="s">
        <v>621</v>
      </c>
      <c r="T743" s="839" t="s">
        <v>304</v>
      </c>
      <c r="U743" s="842" t="s">
        <v>329</v>
      </c>
      <c r="V743" s="836">
        <v>44571</v>
      </c>
      <c r="W743" s="836">
        <v>45170</v>
      </c>
      <c r="X743" s="836">
        <v>46265</v>
      </c>
      <c r="Y743" s="882">
        <v>3.0027397260273974</v>
      </c>
      <c r="Z743" s="902">
        <f t="shared" ca="1" si="39"/>
        <v>49</v>
      </c>
      <c r="AA743" s="839" t="s">
        <v>600</v>
      </c>
      <c r="AB743" s="883">
        <v>5587.7955000000002</v>
      </c>
      <c r="AC743" s="841">
        <v>46692</v>
      </c>
      <c r="AD743" s="842" t="s">
        <v>777</v>
      </c>
      <c r="AE743" s="843" t="str">
        <f ca="1">IF(OR(Z743="",NOT(ISNUMBER(Z743))),"",LOOKUP(Z743,{0,16,21,26,31,36,41,46,51,56,60,66},{"[0-15]","[16-20]","[21-25]","[26-30]","[31-35]","[36-40]","[41-45]","[46-50]","[51-55]","[56-59]","[60-65]","[66-99]"}))</f>
        <v>[46-50]</v>
      </c>
      <c r="AF743" s="839" t="str">
        <f t="shared" si="37"/>
        <v>3+ years</v>
      </c>
      <c r="AG743" s="839" t="str">
        <f t="shared" ca="1" si="38"/>
        <v>Over 90 Days</v>
      </c>
    </row>
    <row r="744" spans="1:33" ht="16.5" thickTop="1" thickBot="1" x14ac:dyDescent="0.3">
      <c r="A744" s="839">
        <v>8</v>
      </c>
      <c r="B744" s="830" t="s">
        <v>524</v>
      </c>
      <c r="C744" s="839" t="s">
        <v>330</v>
      </c>
      <c r="D744" s="880"/>
      <c r="E744" s="887">
        <f>VLOOKUP(B744,[1]TQT_MASTER!B:O,13,0)</f>
        <v>44566</v>
      </c>
      <c r="F744" s="834" t="str">
        <f>VLOOKUP(B744,[1]TQT_MASTER!B:O,4,0)</f>
        <v>Assistant, Management</v>
      </c>
      <c r="G744" s="834" t="str">
        <f>VLOOKUP(B744,[1]TQT_MASTER!B:O,3,0)</f>
        <v>Assistant</v>
      </c>
      <c r="H744" s="834">
        <f>VLOOKUP(B744,[1]TQT_MASTER!B:O,6,0)</f>
        <v>11566</v>
      </c>
      <c r="I744" s="834" t="str">
        <f>VLOOKUP(B744,[1]TQT_MASTER!B:O,5,0)</f>
        <v>PAUL ANDREW ROBERTS</v>
      </c>
      <c r="J744" s="834" t="str">
        <f>VLOOKUP(B744,[1]TQT_MASTER!B:O,7,0)</f>
        <v>TQT - Safety &amp; Risk Management</v>
      </c>
      <c r="K744" s="834" t="str">
        <f>VLOOKUP(B744,[1]TQT_MASTER!B:O,8,0)</f>
        <v>TQT - Chief Executive Office</v>
      </c>
      <c r="L744" s="834" t="str">
        <f>VLOOKUP(B744,[1]TQT_MASTER!B:O,9,0)</f>
        <v>HSEQ</v>
      </c>
      <c r="M744" s="834" t="str">
        <f>VLOOKUP(B744,[1]TQT_MASTER!B:O,10,0)</f>
        <v>TRANSCO - HSEQ - SRM</v>
      </c>
      <c r="N744" s="835">
        <f>VLOOKUP(B744,[1]TQT_MASTER!B:O,11,0)</f>
        <v>33248</v>
      </c>
      <c r="O744" s="833">
        <f>VLOOKUP(B744,[1]TQT_MASTER!B:O,14,0)</f>
        <v>46387</v>
      </c>
      <c r="P744" s="842" t="s">
        <v>611</v>
      </c>
      <c r="Q744" s="834" t="s">
        <v>846</v>
      </c>
      <c r="R744" s="842" t="s">
        <v>612</v>
      </c>
      <c r="S744" s="842" t="s">
        <v>621</v>
      </c>
      <c r="T744" s="839" t="s">
        <v>304</v>
      </c>
      <c r="U744" s="842" t="s">
        <v>333</v>
      </c>
      <c r="V744" s="836">
        <v>44566</v>
      </c>
      <c r="W744" s="836">
        <v>45170</v>
      </c>
      <c r="X744" s="836">
        <v>46265</v>
      </c>
      <c r="Y744" s="882">
        <v>3.0027397260273974</v>
      </c>
      <c r="Z744" s="902">
        <f t="shared" ca="1" si="39"/>
        <v>35</v>
      </c>
      <c r="AA744" s="839" t="s">
        <v>600</v>
      </c>
      <c r="AB744" s="883">
        <v>12988.5</v>
      </c>
      <c r="AC744" s="841">
        <v>46692</v>
      </c>
      <c r="AD744" s="842" t="s">
        <v>777</v>
      </c>
      <c r="AE744" s="843" t="str">
        <f ca="1">IF(OR(Z744="",NOT(ISNUMBER(Z744))),"",LOOKUP(Z744,{0,16,21,26,31,36,41,46,51,56,60,66},{"[0-15]","[16-20]","[21-25]","[26-30]","[31-35]","[36-40]","[41-45]","[46-50]","[51-55]","[56-59]","[60-65]","[66-99]"}))</f>
        <v>[31-35]</v>
      </c>
      <c r="AF744" s="839" t="str">
        <f t="shared" si="37"/>
        <v>3+ years</v>
      </c>
      <c r="AG744" s="839" t="str">
        <f t="shared" ca="1" si="38"/>
        <v>Over 90 Days</v>
      </c>
    </row>
    <row r="745" spans="1:33" ht="16.5" thickTop="1" thickBot="1" x14ac:dyDescent="0.3">
      <c r="A745" s="839">
        <v>9</v>
      </c>
      <c r="B745" s="830" t="s">
        <v>529</v>
      </c>
      <c r="C745" s="839" t="s">
        <v>334</v>
      </c>
      <c r="D745" s="880"/>
      <c r="E745" s="887">
        <f>VLOOKUP(B745,[1]TQT_MASTER!B:O,13,0)</f>
        <v>44566</v>
      </c>
      <c r="F745" s="834" t="str">
        <f>VLOOKUP(B745,[1]TQT_MASTER!B:O,4,0)</f>
        <v>Advisor, Technical</v>
      </c>
      <c r="G745" s="834" t="str">
        <f>VLOOKUP(B745,[1]TQT_MASTER!B:O,3,0)</f>
        <v>Advisor</v>
      </c>
      <c r="H745" s="834">
        <f>VLOOKUP(B745,[1]TQT_MASTER!B:O,6,0)</f>
        <v>12759</v>
      </c>
      <c r="I745" s="834" t="str">
        <f>VLOOKUP(B745,[1]TQT_MASTER!B:O,5,0)</f>
        <v>Afif Saif Nasser Harhara Alyafei</v>
      </c>
      <c r="J745" s="834" t="str">
        <f>VLOOKUP(B745,[1]TQT_MASTER!B:O,7,0)</f>
        <v>TQT - Chief Executive Office</v>
      </c>
      <c r="K745" s="834" t="str">
        <f>VLOOKUP(B745,[1]TQT_MASTER!B:O,8,0)</f>
        <v>TQT - Chief Executive Office</v>
      </c>
      <c r="L745" s="834" t="str">
        <f>VLOOKUP(B745,[1]TQT_MASTER!B:O,9,0)</f>
        <v>CEO</v>
      </c>
      <c r="M745" s="834" t="str">
        <f>VLOOKUP(B745,[1]TQT_MASTER!B:O,10,0)</f>
        <v>TRANSCO - CEO</v>
      </c>
      <c r="N745" s="835">
        <f>VLOOKUP(B745,[1]TQT_MASTER!B:O,11,0)</f>
        <v>24289</v>
      </c>
      <c r="O745" s="833">
        <f>VLOOKUP(B745,[1]TQT_MASTER!B:O,14,0)</f>
        <v>46387</v>
      </c>
      <c r="P745" s="842" t="s">
        <v>620</v>
      </c>
      <c r="Q745" s="834" t="s">
        <v>846</v>
      </c>
      <c r="R745" s="842"/>
      <c r="S745" s="842"/>
      <c r="T745" s="839" t="s">
        <v>336</v>
      </c>
      <c r="U745" s="842" t="s">
        <v>337</v>
      </c>
      <c r="V745" s="836">
        <v>44566</v>
      </c>
      <c r="W745" s="836">
        <v>45170</v>
      </c>
      <c r="X745" s="836">
        <v>46265</v>
      </c>
      <c r="Y745" s="882">
        <v>3.0027397260273974</v>
      </c>
      <c r="Z745" s="904">
        <f t="shared" ca="1" si="39"/>
        <v>60</v>
      </c>
      <c r="AA745" s="839" t="s">
        <v>600</v>
      </c>
      <c r="AB745" s="883">
        <v>69688.5</v>
      </c>
      <c r="AC745" s="841">
        <v>46692</v>
      </c>
      <c r="AD745" s="842" t="s">
        <v>777</v>
      </c>
      <c r="AE745" s="843" t="str">
        <f ca="1">IF(OR(Z745="",NOT(ISNUMBER(Z745))),"",LOOKUP(Z745,{0,16,21,26,31,36,41,46,51,56,60,66},{"[0-15]","[16-20]","[21-25]","[26-30]","[31-35]","[36-40]","[41-45]","[46-50]","[51-55]","[56-59]","[60-65]","[66-99]"}))</f>
        <v>[60-65]</v>
      </c>
      <c r="AF745" s="839" t="str">
        <f t="shared" si="37"/>
        <v>3+ years</v>
      </c>
      <c r="AG745" s="839" t="str">
        <f t="shared" ca="1" si="38"/>
        <v>Over 90 Days</v>
      </c>
    </row>
    <row r="746" spans="1:33" ht="16.5" thickTop="1" thickBot="1" x14ac:dyDescent="0.3">
      <c r="A746" s="839">
        <v>10</v>
      </c>
      <c r="B746" s="830" t="s">
        <v>523</v>
      </c>
      <c r="C746" s="839" t="s">
        <v>338</v>
      </c>
      <c r="D746" s="880"/>
      <c r="E746" s="887">
        <f>VLOOKUP(B746,[1]TQT_MASTER!B:O,13,0)</f>
        <v>44571</v>
      </c>
      <c r="F746" s="834" t="str">
        <f>VLOOKUP(B746,[1]TQT_MASTER!B:O,4,0)</f>
        <v>Clerk, Stores</v>
      </c>
      <c r="G746" s="834" t="str">
        <f>VLOOKUP(B746,[1]TQT_MASTER!B:O,3,0)</f>
        <v>Clerk</v>
      </c>
      <c r="H746" s="834">
        <f>VLOOKUP(B746,[1]TQT_MASTER!B:O,6,0)</f>
        <v>12667</v>
      </c>
      <c r="I746" s="834" t="str">
        <f>VLOOKUP(B746,[1]TQT_MASTER!B:O,5,0)</f>
        <v>Eid Abdulla Sidiqi Alhammadi</v>
      </c>
      <c r="J746" s="834" t="str">
        <f>VLOOKUP(B746,[1]TQT_MASTER!B:O,7,0)</f>
        <v>TQT - Financial Operations &amp; Internal Controls</v>
      </c>
      <c r="K746" s="834" t="str">
        <f>VLOOKUP(B746,[1]TQT_MASTER!B:O,8,0)</f>
        <v>TQT - Chief Financial Office</v>
      </c>
      <c r="L746" s="834" t="str">
        <f>VLOOKUP(B746,[1]TQT_MASTER!B:O,9,0)</f>
        <v>Finance - FIN</v>
      </c>
      <c r="M746" s="834" t="str">
        <f>VLOOKUP(B746,[1]TQT_MASTER!B:O,10,0)</f>
        <v>TRANSCO - Financial Operations - FIN</v>
      </c>
      <c r="N746" s="835">
        <f>VLOOKUP(B746,[1]TQT_MASTER!B:O,11,0)</f>
        <v>26910</v>
      </c>
      <c r="O746" s="833">
        <f>VLOOKUP(B746,[1]TQT_MASTER!B:O,14,0)</f>
        <v>46387</v>
      </c>
      <c r="P746" s="842" t="s">
        <v>620</v>
      </c>
      <c r="Q746" s="834" t="s">
        <v>846</v>
      </c>
      <c r="R746" s="842"/>
      <c r="S746" s="842"/>
      <c r="T746" s="839" t="s">
        <v>304</v>
      </c>
      <c r="U746" s="842" t="s">
        <v>305</v>
      </c>
      <c r="V746" s="836">
        <v>44571</v>
      </c>
      <c r="W746" s="836">
        <v>45170</v>
      </c>
      <c r="X746" s="836">
        <v>46265</v>
      </c>
      <c r="Y746" s="882">
        <v>3.0027397260273974</v>
      </c>
      <c r="Z746" s="902">
        <f t="shared" ca="1" si="39"/>
        <v>53</v>
      </c>
      <c r="AA746" s="839" t="s">
        <v>600</v>
      </c>
      <c r="AB746" s="883">
        <v>6688.5</v>
      </c>
      <c r="AC746" s="841">
        <v>46692</v>
      </c>
      <c r="AD746" s="842" t="s">
        <v>777</v>
      </c>
      <c r="AE746" s="843" t="str">
        <f ca="1">IF(OR(Z746="",NOT(ISNUMBER(Z746))),"",LOOKUP(Z746,{0,16,21,26,31,36,41,46,51,56,60,66},{"[0-15]","[16-20]","[21-25]","[26-30]","[31-35]","[36-40]","[41-45]","[46-50]","[51-55]","[56-59]","[60-65]","[66-99]"}))</f>
        <v>[51-55]</v>
      </c>
      <c r="AF746" s="839" t="str">
        <f t="shared" si="37"/>
        <v>3+ years</v>
      </c>
      <c r="AG746" s="839" t="str">
        <f t="shared" ca="1" si="38"/>
        <v>Over 90 Days</v>
      </c>
    </row>
    <row r="747" spans="1:33" ht="16.5" thickTop="1" thickBot="1" x14ac:dyDescent="0.3">
      <c r="A747" s="839">
        <v>11</v>
      </c>
      <c r="B747" s="830" t="s">
        <v>522</v>
      </c>
      <c r="C747" s="839" t="s">
        <v>341</v>
      </c>
      <c r="D747" s="880"/>
      <c r="E747" s="887">
        <f>VLOOKUP(B747,[1]TQT_MASTER!B:O,13,0)</f>
        <v>44571</v>
      </c>
      <c r="F747" s="834" t="str">
        <f>VLOOKUP(B747,[1]TQT_MASTER!B:O,4,0)</f>
        <v>Associate, Accounts Payable Accounting</v>
      </c>
      <c r="G747" s="834" t="str">
        <f>VLOOKUP(B747,[1]TQT_MASTER!B:O,3,0)</f>
        <v>Associate</v>
      </c>
      <c r="H747" s="834">
        <f>VLOOKUP(B747,[1]TQT_MASTER!B:O,6,0)</f>
        <v>12667</v>
      </c>
      <c r="I747" s="834" t="str">
        <f>VLOOKUP(B747,[1]TQT_MASTER!B:O,5,0)</f>
        <v>Eid Abdulla Sidiqi Alhammadi</v>
      </c>
      <c r="J747" s="834" t="str">
        <f>VLOOKUP(B747,[1]TQT_MASTER!B:O,7,0)</f>
        <v>TQT - Financial Operations &amp; Internal Controls</v>
      </c>
      <c r="K747" s="834" t="str">
        <f>VLOOKUP(B747,[1]TQT_MASTER!B:O,8,0)</f>
        <v>TQT - Chief Financial Office</v>
      </c>
      <c r="L747" s="834" t="str">
        <f>VLOOKUP(B747,[1]TQT_MASTER!B:O,9,0)</f>
        <v>Finance - FIN</v>
      </c>
      <c r="M747" s="834" t="str">
        <f>VLOOKUP(B747,[1]TQT_MASTER!B:O,10,0)</f>
        <v>TRANSCO - Financial Operations - FIN</v>
      </c>
      <c r="N747" s="835">
        <f>VLOOKUP(B747,[1]TQT_MASTER!B:O,11,0)</f>
        <v>22996</v>
      </c>
      <c r="O747" s="833">
        <f>VLOOKUP(B747,[1]TQT_MASTER!B:O,14,0)</f>
        <v>46387</v>
      </c>
      <c r="P747" s="842" t="s">
        <v>611</v>
      </c>
      <c r="Q747" s="834" t="s">
        <v>846</v>
      </c>
      <c r="R747" s="842" t="s">
        <v>612</v>
      </c>
      <c r="S747" s="842" t="s">
        <v>616</v>
      </c>
      <c r="T747" s="839" t="s">
        <v>304</v>
      </c>
      <c r="U747" s="842" t="s">
        <v>316</v>
      </c>
      <c r="V747" s="836">
        <v>44571</v>
      </c>
      <c r="W747" s="836">
        <v>45170</v>
      </c>
      <c r="X747" s="836">
        <v>46265</v>
      </c>
      <c r="Y747" s="882">
        <v>3.0027397260273974</v>
      </c>
      <c r="Z747" s="902">
        <f t="shared" ca="1" si="39"/>
        <v>63</v>
      </c>
      <c r="AA747" s="839" t="s">
        <v>600</v>
      </c>
      <c r="AB747" s="883">
        <v>38811.15</v>
      </c>
      <c r="AC747" s="841">
        <v>46692</v>
      </c>
      <c r="AD747" s="842" t="s">
        <v>777</v>
      </c>
      <c r="AE747" s="843" t="str">
        <f ca="1">IF(OR(Z747="",NOT(ISNUMBER(Z747))),"",LOOKUP(Z747,{0,16,21,26,31,36,41,46,51,56,60,66},{"[0-15]","[16-20]","[21-25]","[26-30]","[31-35]","[36-40]","[41-45]","[46-50]","[51-55]","[56-59]","[60-65]","[66-99]"}))</f>
        <v>[60-65]</v>
      </c>
      <c r="AF747" s="839" t="str">
        <f t="shared" si="37"/>
        <v>3+ years</v>
      </c>
      <c r="AG747" s="839" t="str">
        <f t="shared" ca="1" si="38"/>
        <v>Over 90 Days</v>
      </c>
    </row>
    <row r="748" spans="1:33" ht="16.5" thickTop="1" thickBot="1" x14ac:dyDescent="0.3">
      <c r="A748" s="839">
        <v>12</v>
      </c>
      <c r="B748" s="830" t="s">
        <v>528</v>
      </c>
      <c r="C748" s="839" t="s">
        <v>344</v>
      </c>
      <c r="D748" s="880"/>
      <c r="E748" s="887">
        <f>VLOOKUP(B748,[1]TQT_MASTER!B:O,13,0)</f>
        <v>44606</v>
      </c>
      <c r="F748" s="834" t="str">
        <f>VLOOKUP(B748,[1]TQT_MASTER!B:O,4,0)</f>
        <v>Lead, Automation &amp; Digitalization</v>
      </c>
      <c r="G748" s="834" t="str">
        <f>VLOOKUP(B748,[1]TQT_MASTER!B:O,3,0)</f>
        <v>Lead</v>
      </c>
      <c r="H748" s="834">
        <f>VLOOKUP(B748,[1]TQT_MASTER!B:O,6,0)</f>
        <v>11996</v>
      </c>
      <c r="I748" s="834" t="str">
        <f>VLOOKUP(B748,[1]TQT_MASTER!B:O,5,0)</f>
        <v>Ramakrishna Subramanian</v>
      </c>
      <c r="J748" s="834" t="str">
        <f>VLOOKUP(B748,[1]TQT_MASTER!B:O,7,0)</f>
        <v>TQT - Chief Executive Office</v>
      </c>
      <c r="K748" s="834" t="str">
        <f>VLOOKUP(B748,[1]TQT_MASTER!B:O,8,0)</f>
        <v>TQT - Chief Executive Office</v>
      </c>
      <c r="L748" s="834" t="str">
        <f>VLOOKUP(B748,[1]TQT_MASTER!B:O,9,0)</f>
        <v>CEO</v>
      </c>
      <c r="M748" s="834" t="str">
        <f>VLOOKUP(B748,[1]TQT_MASTER!B:O,10,0)</f>
        <v>TRANSCO - Operations - COO</v>
      </c>
      <c r="N748" s="835">
        <f>VLOOKUP(B748,[1]TQT_MASTER!B:O,11,0)</f>
        <v>21847</v>
      </c>
      <c r="O748" s="833">
        <f>VLOOKUP(B748,[1]TQT_MASTER!B:O,14,0)</f>
        <v>46387</v>
      </c>
      <c r="P748" s="842" t="s">
        <v>611</v>
      </c>
      <c r="Q748" s="834" t="s">
        <v>846</v>
      </c>
      <c r="R748" s="842" t="s">
        <v>612</v>
      </c>
      <c r="S748" s="842"/>
      <c r="T748" s="839" t="s">
        <v>304</v>
      </c>
      <c r="U748" s="842" t="s">
        <v>333</v>
      </c>
      <c r="V748" s="836">
        <v>44608</v>
      </c>
      <c r="W748" s="836">
        <v>45170</v>
      </c>
      <c r="X748" s="836">
        <v>46265</v>
      </c>
      <c r="Y748" s="882">
        <v>3.0027397260273974</v>
      </c>
      <c r="Z748" s="902">
        <f t="shared" ca="1" si="39"/>
        <v>66</v>
      </c>
      <c r="AA748" s="839" t="s">
        <v>600</v>
      </c>
      <c r="AB748" s="883">
        <v>45013.5</v>
      </c>
      <c r="AC748" s="841">
        <v>46692</v>
      </c>
      <c r="AD748" s="842" t="s">
        <v>777</v>
      </c>
      <c r="AE748" s="843" t="str">
        <f ca="1">IF(OR(Z748="",NOT(ISNUMBER(Z748))),"",LOOKUP(Z748,{0,16,21,26,31,36,41,46,51,56,60,66},{"[0-15]","[16-20]","[21-25]","[26-30]","[31-35]","[36-40]","[41-45]","[46-50]","[51-55]","[56-59]","[60-65]","[66-99]"}))</f>
        <v>[66-99]</v>
      </c>
      <c r="AF748" s="839" t="str">
        <f t="shared" si="37"/>
        <v>3+ years</v>
      </c>
      <c r="AG748" s="839" t="str">
        <f t="shared" ca="1" si="38"/>
        <v>Over 90 Days</v>
      </c>
    </row>
    <row r="749" spans="1:33" ht="16.5" thickTop="1" thickBot="1" x14ac:dyDescent="0.3">
      <c r="A749" s="839">
        <v>13</v>
      </c>
      <c r="B749" s="830" t="s">
        <v>539</v>
      </c>
      <c r="C749" s="839" t="s">
        <v>347</v>
      </c>
      <c r="D749" s="880"/>
      <c r="E749" s="887">
        <f>VLOOKUP(B749,[1]TQT_MASTER!B:O,13,0)</f>
        <v>44816</v>
      </c>
      <c r="F749" s="834" t="str">
        <f>VLOOKUP(B749,[1]TQT_MASTER!B:O,4,0)</f>
        <v>Engineer, CMMS Data Quality Governance</v>
      </c>
      <c r="G749" s="834" t="str">
        <f>VLOOKUP(B749,[1]TQT_MASTER!B:O,3,0)</f>
        <v>Engineer</v>
      </c>
      <c r="H749" s="834">
        <f>VLOOKUP(B749,[1]TQT_MASTER!B:O,6,0)</f>
        <v>12713</v>
      </c>
      <c r="I749" s="834" t="str">
        <f>VLOOKUP(B749,[1]TQT_MASTER!B:O,5,0)</f>
        <v>Ahmed Mohamed Abdulla ALWahedi</v>
      </c>
      <c r="J749" s="834" t="str">
        <f>VLOOKUP(B749,[1]TQT_MASTER!B:O,7,0)</f>
        <v>TQT - Asset Management</v>
      </c>
      <c r="K749" s="834" t="str">
        <f>VLOOKUP(B749,[1]TQT_MASTER!B:O,8,0)</f>
        <v>TQT - Chief Operating Office</v>
      </c>
      <c r="L749" s="834" t="str">
        <f>VLOOKUP(B749,[1]TQT_MASTER!B:O,9,0)</f>
        <v>Asset Management - COO</v>
      </c>
      <c r="M749" s="834" t="str">
        <f>VLOOKUP(B749,[1]TQT_MASTER!B:O,10,0)</f>
        <v>TRANSCO - Asset Information - COO</v>
      </c>
      <c r="N749" s="835">
        <f>VLOOKUP(B749,[1]TQT_MASTER!B:O,11,0)</f>
        <v>26032</v>
      </c>
      <c r="O749" s="833">
        <f>VLOOKUP(B749,[1]TQT_MASTER!B:O,14,0)</f>
        <v>46578</v>
      </c>
      <c r="P749" s="842" t="s">
        <v>620</v>
      </c>
      <c r="Q749" s="834" t="s">
        <v>846</v>
      </c>
      <c r="R749" s="842"/>
      <c r="S749" s="842"/>
      <c r="T749" s="839" t="s">
        <v>304</v>
      </c>
      <c r="U749" s="842" t="s">
        <v>333</v>
      </c>
      <c r="V749" s="836">
        <v>44816</v>
      </c>
      <c r="W749" s="836">
        <v>45170</v>
      </c>
      <c r="X749" s="836">
        <v>46265</v>
      </c>
      <c r="Y749" s="882">
        <v>3.0027397260273974</v>
      </c>
      <c r="Z749" s="902">
        <f t="shared" ca="1" si="39"/>
        <v>55</v>
      </c>
      <c r="AA749" s="839" t="s">
        <v>600</v>
      </c>
      <c r="AB749" s="883">
        <v>26638.5</v>
      </c>
      <c r="AC749" s="841">
        <v>46692</v>
      </c>
      <c r="AD749" s="842" t="s">
        <v>777</v>
      </c>
      <c r="AE749" s="843" t="str">
        <f ca="1">IF(OR(Z749="",NOT(ISNUMBER(Z749))),"",LOOKUP(Z749,{0,16,21,26,31,36,41,46,51,56,60,66},{"[0-15]","[16-20]","[21-25]","[26-30]","[31-35]","[36-40]","[41-45]","[46-50]","[51-55]","[56-59]","[60-65]","[66-99]"}))</f>
        <v>[51-55]</v>
      </c>
      <c r="AF749" s="839" t="str">
        <f t="shared" si="37"/>
        <v>3+ years</v>
      </c>
      <c r="AG749" s="839" t="str">
        <f t="shared" ca="1" si="38"/>
        <v>Over 90 Days</v>
      </c>
    </row>
    <row r="750" spans="1:33" ht="16.5" thickTop="1" thickBot="1" x14ac:dyDescent="0.3">
      <c r="A750" s="839">
        <v>14</v>
      </c>
      <c r="B750" s="830" t="s">
        <v>541</v>
      </c>
      <c r="C750" s="839" t="s">
        <v>350</v>
      </c>
      <c r="D750" s="880"/>
      <c r="E750" s="887">
        <f>VLOOKUP(B750,[1]TQT_MASTER!B:O,13,0)</f>
        <v>44809</v>
      </c>
      <c r="F750" s="834" t="str">
        <f>VLOOKUP(B750,[1]TQT_MASTER!B:O,4,0)</f>
        <v>Associate, Graphic Design</v>
      </c>
      <c r="G750" s="834" t="str">
        <f>VLOOKUP(B750,[1]TQT_MASTER!B:O,3,0)</f>
        <v>Associate</v>
      </c>
      <c r="H750" s="834" t="e">
        <f>VLOOKUP(B750,[1]TQT_MASTER!B:O,6,0)</f>
        <v>#REF!</v>
      </c>
      <c r="I750" s="834" t="str">
        <f>VLOOKUP(B750,[1]TQT_MASTER!B:O,5,0)</f>
        <v>Hessa Alemadi</v>
      </c>
      <c r="J750" s="834" t="str">
        <f>VLOOKUP(B750,[1]TQT_MASTER!B:O,7,0)</f>
        <v>TQT - External Communications</v>
      </c>
      <c r="K750" s="834" t="str">
        <f>VLOOKUP(B750,[1]TQT_MASTER!B:O,8,0)</f>
        <v>TQT - Chief Corporate Services Office</v>
      </c>
      <c r="L750" s="834" t="str">
        <f>VLOOKUP(B750,[1]TQT_MASTER!B:O,9,0)</f>
        <v>Human Resources - HRD</v>
      </c>
      <c r="M750" s="834" t="str">
        <f>VLOOKUP(B750,[1]TQT_MASTER!B:O,10,0)</f>
        <v>TRANSCO - External Communications - HRD</v>
      </c>
      <c r="N750" s="835">
        <f>VLOOKUP(B750,[1]TQT_MASTER!B:O,11,0)</f>
        <v>32200</v>
      </c>
      <c r="O750" s="833">
        <f>VLOOKUP(B750,[1]TQT_MASTER!B:O,14,0)</f>
        <v>46269</v>
      </c>
      <c r="P750" s="842" t="s">
        <v>611</v>
      </c>
      <c r="Q750" s="834" t="s">
        <v>846</v>
      </c>
      <c r="R750" s="842" t="s">
        <v>612</v>
      </c>
      <c r="S750" s="842"/>
      <c r="T750" s="839" t="s">
        <v>304</v>
      </c>
      <c r="U750" s="842" t="s">
        <v>333</v>
      </c>
      <c r="V750" s="836">
        <v>44809</v>
      </c>
      <c r="W750" s="836">
        <v>45170</v>
      </c>
      <c r="X750" s="836">
        <v>46265</v>
      </c>
      <c r="Y750" s="882">
        <v>3.0027397260273974</v>
      </c>
      <c r="Z750" s="902">
        <f t="shared" ca="1" si="39"/>
        <v>38</v>
      </c>
      <c r="AA750" s="839" t="s">
        <v>600</v>
      </c>
      <c r="AB750" s="883">
        <v>26638.5</v>
      </c>
      <c r="AC750" s="841">
        <v>46692</v>
      </c>
      <c r="AD750" s="842" t="s">
        <v>777</v>
      </c>
      <c r="AE750" s="843" t="str">
        <f ca="1">IF(OR(Z750="",NOT(ISNUMBER(Z750))),"",LOOKUP(Z750,{0,16,21,26,31,36,41,46,51,56,60,66},{"[0-15]","[16-20]","[21-25]","[26-30]","[31-35]","[36-40]","[41-45]","[46-50]","[51-55]","[56-59]","[60-65]","[66-99]"}))</f>
        <v>[36-40]</v>
      </c>
      <c r="AF750" s="839" t="str">
        <f t="shared" si="37"/>
        <v>3+ years</v>
      </c>
      <c r="AG750" s="839" t="str">
        <f t="shared" ca="1" si="38"/>
        <v>Expired</v>
      </c>
    </row>
    <row r="751" spans="1:33" ht="16.5" thickTop="1" thickBot="1" x14ac:dyDescent="0.3">
      <c r="A751" s="839">
        <v>15</v>
      </c>
      <c r="B751" s="830" t="s">
        <v>533</v>
      </c>
      <c r="C751" s="839" t="s">
        <v>353</v>
      </c>
      <c r="D751" s="880"/>
      <c r="E751" s="887">
        <f>VLOOKUP(B751,[1]TQT_MASTER!B:O,13,0)</f>
        <v>44830</v>
      </c>
      <c r="F751" s="834" t="str">
        <f>VLOOKUP(B751,[1]TQT_MASTER!B:O,4,0)</f>
        <v>Associate, General Ledger Accounting</v>
      </c>
      <c r="G751" s="834" t="str">
        <f>VLOOKUP(B751,[1]TQT_MASTER!B:O,3,0)</f>
        <v>Associate</v>
      </c>
      <c r="H751" s="834">
        <f>VLOOKUP(B751,[1]TQT_MASTER!B:O,6,0)</f>
        <v>12959</v>
      </c>
      <c r="I751" s="834" t="str">
        <f>VLOOKUP(B751,[1]TQT_MASTER!B:O,5,0)</f>
        <v>Jasmine Kooner</v>
      </c>
      <c r="J751" s="834" t="str">
        <f>VLOOKUP(B751,[1]TQT_MASTER!B:O,7,0)</f>
        <v>TQT - Financial Control</v>
      </c>
      <c r="K751" s="834" t="str">
        <f>VLOOKUP(B751,[1]TQT_MASTER!B:O,8,0)</f>
        <v>TQT - Chief Financial Office</v>
      </c>
      <c r="L751" s="834" t="str">
        <f>VLOOKUP(B751,[1]TQT_MASTER!B:O,9,0)</f>
        <v>Finance - FIN</v>
      </c>
      <c r="M751" s="834" t="str">
        <f>VLOOKUP(B751,[1]TQT_MASTER!B:O,10,0)</f>
        <v>TRANSCO - Financial Controlling - FIN</v>
      </c>
      <c r="N751" s="835">
        <f>VLOOKUP(B751,[1]TQT_MASTER!B:O,11,0)</f>
        <v>31575</v>
      </c>
      <c r="O751" s="833">
        <f>VLOOKUP(B751,[1]TQT_MASTER!B:O,14,0)</f>
        <v>46471</v>
      </c>
      <c r="P751" s="842" t="s">
        <v>620</v>
      </c>
      <c r="Q751" s="834" t="s">
        <v>846</v>
      </c>
      <c r="R751" s="842"/>
      <c r="S751" s="842"/>
      <c r="T751" s="839" t="s">
        <v>304</v>
      </c>
      <c r="U751" s="842" t="s">
        <v>356</v>
      </c>
      <c r="V751" s="836">
        <v>44831</v>
      </c>
      <c r="W751" s="836">
        <v>45170</v>
      </c>
      <c r="X751" s="836">
        <v>46265</v>
      </c>
      <c r="Y751" s="882">
        <v>3.0027397260273974</v>
      </c>
      <c r="Z751" s="902">
        <f t="shared" ca="1" si="39"/>
        <v>40</v>
      </c>
      <c r="AA751" s="839" t="s">
        <v>600</v>
      </c>
      <c r="AB751" s="883">
        <v>26638.5</v>
      </c>
      <c r="AC751" s="841">
        <v>46692</v>
      </c>
      <c r="AD751" s="842" t="s">
        <v>777</v>
      </c>
      <c r="AE751" s="843" t="str">
        <f ca="1">IF(OR(Z751="",NOT(ISNUMBER(Z751))),"",LOOKUP(Z751,{0,16,21,26,31,36,41,46,51,56,60,66},{"[0-15]","[16-20]","[21-25]","[26-30]","[31-35]","[36-40]","[41-45]","[46-50]","[51-55]","[56-59]","[60-65]","[66-99]"}))</f>
        <v>[36-40]</v>
      </c>
      <c r="AF751" s="839" t="str">
        <f t="shared" si="37"/>
        <v>3+ years</v>
      </c>
      <c r="AG751" s="839" t="str">
        <f t="shared" ca="1" si="38"/>
        <v>Over 90 Days</v>
      </c>
    </row>
    <row r="752" spans="1:33" ht="16.5" thickTop="1" thickBot="1" x14ac:dyDescent="0.3">
      <c r="A752" s="839">
        <v>16</v>
      </c>
      <c r="B752" s="830" t="s">
        <v>532</v>
      </c>
      <c r="C752" s="839" t="s">
        <v>357</v>
      </c>
      <c r="D752" s="880"/>
      <c r="E752" s="887">
        <f>VLOOKUP(B752,[1]TQT_MASTER!B:O,13,0)</f>
        <v>44970</v>
      </c>
      <c r="F752" s="834" t="str">
        <f>VLOOKUP(B752,[1]TQT_MASTER!B:O,4,0)</f>
        <v>Associate, Talent Acquisition</v>
      </c>
      <c r="G752" s="834" t="str">
        <f>VLOOKUP(B752,[1]TQT_MASTER!B:O,3,0)</f>
        <v>Associate</v>
      </c>
      <c r="H752" s="834">
        <f>VLOOKUP(B752,[1]TQT_MASTER!B:O,6,0)</f>
        <v>15131</v>
      </c>
      <c r="I752" s="834" t="str">
        <f>VLOOKUP(B752,[1]TQT_MASTER!B:O,5,0)</f>
        <v>Abdulrahman Mohammed R AlMane</v>
      </c>
      <c r="J752" s="834" t="str">
        <f>VLOOKUP(B752,[1]TQT_MASTER!B:O,7,0)</f>
        <v>TQT - HR Operations</v>
      </c>
      <c r="K752" s="834" t="str">
        <f>VLOOKUP(B752,[1]TQT_MASTER!B:O,8,0)</f>
        <v>TQT - Chief Corporate Services Office</v>
      </c>
      <c r="L752" s="834" t="str">
        <f>VLOOKUP(B752,[1]TQT_MASTER!B:O,9,0)</f>
        <v>Human Resources - HRD</v>
      </c>
      <c r="M752" s="834" t="str">
        <f>VLOOKUP(B752,[1]TQT_MASTER!B:O,10,0)</f>
        <v>TRANSCO - Talent Acquisition - HRD</v>
      </c>
      <c r="N752" s="835">
        <f>VLOOKUP(B752,[1]TQT_MASTER!B:O,11,0)</f>
        <v>31644</v>
      </c>
      <c r="O752" s="833">
        <f>VLOOKUP(B752,[1]TQT_MASTER!B:O,14,0)</f>
        <v>46429</v>
      </c>
      <c r="P752" s="842" t="s">
        <v>620</v>
      </c>
      <c r="Q752" s="834" t="s">
        <v>846</v>
      </c>
      <c r="R752" s="842"/>
      <c r="S752" s="842"/>
      <c r="T752" s="839" t="s">
        <v>304</v>
      </c>
      <c r="U752" s="842" t="s">
        <v>333</v>
      </c>
      <c r="V752" s="836">
        <v>44970</v>
      </c>
      <c r="W752" s="836">
        <v>45170</v>
      </c>
      <c r="X752" s="836">
        <v>46265</v>
      </c>
      <c r="Y752" s="882">
        <v>3.0027397260273974</v>
      </c>
      <c r="Z752" s="902">
        <f t="shared" ca="1" si="39"/>
        <v>40</v>
      </c>
      <c r="AA752" s="839" t="s">
        <v>600</v>
      </c>
      <c r="AB752" s="883">
        <v>21388.5</v>
      </c>
      <c r="AC752" s="841">
        <v>46692</v>
      </c>
      <c r="AD752" s="842" t="s">
        <v>777</v>
      </c>
      <c r="AE752" s="843" t="str">
        <f ca="1">IF(OR(Z752="",NOT(ISNUMBER(Z752))),"",LOOKUP(Z752,{0,16,21,26,31,36,41,46,51,56,60,66},{"[0-15]","[16-20]","[21-25]","[26-30]","[31-35]","[36-40]","[41-45]","[46-50]","[51-55]","[56-59]","[60-65]","[66-99]"}))</f>
        <v>[36-40]</v>
      </c>
      <c r="AF752" s="839" t="str">
        <f t="shared" si="37"/>
        <v>3+ years</v>
      </c>
      <c r="AG752" s="839" t="str">
        <f t="shared" ca="1" si="38"/>
        <v>Over 90 Days</v>
      </c>
    </row>
    <row r="753" spans="1:33" ht="16.5" thickTop="1" thickBot="1" x14ac:dyDescent="0.3">
      <c r="A753" s="839">
        <v>17</v>
      </c>
      <c r="B753" s="830" t="s">
        <v>540</v>
      </c>
      <c r="C753" s="839" t="s">
        <v>360</v>
      </c>
      <c r="D753" s="880"/>
      <c r="E753" s="887">
        <f>VLOOKUP(B753,[1]TQT_MASTER!B:O,13,0)</f>
        <v>45152</v>
      </c>
      <c r="F753" s="834" t="str">
        <f>VLOOKUP(B753,[1]TQT_MASTER!B:O,4,0)</f>
        <v>Executive Assistant, Corporate Services Office</v>
      </c>
      <c r="G753" s="834" t="str">
        <f>VLOOKUP(B753,[1]TQT_MASTER!B:O,3,0)</f>
        <v>Assistant</v>
      </c>
      <c r="H753" s="834">
        <f>VLOOKUP(B753,[1]TQT_MASTER!B:O,6,0)</f>
        <v>12780</v>
      </c>
      <c r="I753" s="834" t="str">
        <f>VLOOKUP(B753,[1]TQT_MASTER!B:O,5,0)</f>
        <v>Bader Ahmed Mohamed Saqer Al Hammadi</v>
      </c>
      <c r="J753" s="834" t="str">
        <f>VLOOKUP(B753,[1]TQT_MASTER!B:O,7,0)</f>
        <v>TQT - Chief Corporate Services Office</v>
      </c>
      <c r="K753" s="834" t="str">
        <f>VLOOKUP(B753,[1]TQT_MASTER!B:O,8,0)</f>
        <v>TQT - Chief Corporate Services Office</v>
      </c>
      <c r="L753" s="834" t="str">
        <f>VLOOKUP(B753,[1]TQT_MASTER!B:O,9,0)</f>
        <v>Human Resources - HRD</v>
      </c>
      <c r="M753" s="834" t="str">
        <f>VLOOKUP(B753,[1]TQT_MASTER!B:O,10,0)</f>
        <v>TRANSCO - Human Resources - HRD</v>
      </c>
      <c r="N753" s="835">
        <f>VLOOKUP(B753,[1]TQT_MASTER!B:O,11,0)</f>
        <v>29611</v>
      </c>
      <c r="O753" s="833">
        <f>VLOOKUP(B753,[1]TQT_MASTER!B:O,14,0)</f>
        <v>46248</v>
      </c>
      <c r="P753" s="842" t="s">
        <v>620</v>
      </c>
      <c r="Q753" s="834" t="s">
        <v>846</v>
      </c>
      <c r="R753" s="842"/>
      <c r="S753" s="842"/>
      <c r="T753" s="839" t="s">
        <v>304</v>
      </c>
      <c r="U753" s="842" t="s">
        <v>305</v>
      </c>
      <c r="V753" s="836">
        <v>45152</v>
      </c>
      <c r="W753" s="836">
        <v>45170</v>
      </c>
      <c r="X753" s="836">
        <v>46265</v>
      </c>
      <c r="Y753" s="882">
        <v>3.0027397260273974</v>
      </c>
      <c r="Z753" s="904">
        <f t="shared" ca="1" si="39"/>
        <v>45</v>
      </c>
      <c r="AA753" s="839" t="s">
        <v>600</v>
      </c>
      <c r="AB753" s="883">
        <v>29138.5</v>
      </c>
      <c r="AC753" s="841">
        <v>46692</v>
      </c>
      <c r="AD753" s="842" t="s">
        <v>777</v>
      </c>
      <c r="AE753" s="843" t="str">
        <f ca="1">IF(OR(Z753="",NOT(ISNUMBER(Z753))),"",LOOKUP(Z753,{0,16,21,26,31,36,41,46,51,56,60,66},{"[0-15]","[16-20]","[21-25]","[26-30]","[31-35]","[36-40]","[41-45]","[46-50]","[51-55]","[56-59]","[60-65]","[66-99]"}))</f>
        <v>[41-45]</v>
      </c>
      <c r="AF753" s="839" t="str">
        <f t="shared" si="37"/>
        <v>3+ years</v>
      </c>
      <c r="AG753" s="839" t="str">
        <f t="shared" ca="1" si="38"/>
        <v>Expired</v>
      </c>
    </row>
    <row r="754" spans="1:33" ht="16.5" thickTop="1" thickBot="1" x14ac:dyDescent="0.3">
      <c r="A754" s="839">
        <v>18</v>
      </c>
      <c r="B754" s="830" t="s">
        <v>543</v>
      </c>
      <c r="C754" s="839" t="s">
        <v>363</v>
      </c>
      <c r="D754" s="880"/>
      <c r="E754" s="887">
        <f>VLOOKUP(B754,[1]TQT_MASTER!B:O,13,0)</f>
        <v>45236</v>
      </c>
      <c r="F754" s="834" t="str">
        <f>VLOOKUP(B754,[1]TQT_MASTER!B:O,4,0)</f>
        <v>Associate, Talent Acquisition</v>
      </c>
      <c r="G754" s="834" t="str">
        <f>VLOOKUP(B754,[1]TQT_MASTER!B:O,3,0)</f>
        <v>Associate</v>
      </c>
      <c r="H754" s="834">
        <f>VLOOKUP(B754,[1]TQT_MASTER!B:O,6,0)</f>
        <v>15131</v>
      </c>
      <c r="I754" s="834" t="str">
        <f>VLOOKUP(B754,[1]TQT_MASTER!B:O,5,0)</f>
        <v>Abdulrahman Mohammed R AlMane</v>
      </c>
      <c r="J754" s="834" t="str">
        <f>VLOOKUP(B754,[1]TQT_MASTER!B:O,7,0)</f>
        <v>TQT - HR Operations</v>
      </c>
      <c r="K754" s="834" t="str">
        <f>VLOOKUP(B754,[1]TQT_MASTER!B:O,8,0)</f>
        <v>TQT - Chief Corporate Services Office</v>
      </c>
      <c r="L754" s="834" t="str">
        <f>VLOOKUP(B754,[1]TQT_MASTER!B:O,9,0)</f>
        <v>Human Resources - HRD</v>
      </c>
      <c r="M754" s="834" t="str">
        <f>VLOOKUP(B754,[1]TQT_MASTER!B:O,10,0)</f>
        <v>TRANSCO - Talent Acquisition - HRD</v>
      </c>
      <c r="N754" s="835">
        <f>VLOOKUP(B754,[1]TQT_MASTER!B:O,11,0)</f>
        <v>32450</v>
      </c>
      <c r="O754" s="833">
        <f>VLOOKUP(B754,[1]TQT_MASTER!B:O,14,0)</f>
        <v>46331</v>
      </c>
      <c r="P754" s="842" t="s">
        <v>611</v>
      </c>
      <c r="Q754" s="834" t="s">
        <v>846</v>
      </c>
      <c r="R754" s="842" t="s">
        <v>612</v>
      </c>
      <c r="S754" s="842" t="s">
        <v>616</v>
      </c>
      <c r="T754" s="839" t="s">
        <v>304</v>
      </c>
      <c r="U754" s="842" t="s">
        <v>333</v>
      </c>
      <c r="V754" s="836">
        <v>45236</v>
      </c>
      <c r="W754" s="836">
        <v>45236</v>
      </c>
      <c r="X754" s="836">
        <v>46265</v>
      </c>
      <c r="Y754" s="882">
        <v>2.8219178082191783</v>
      </c>
      <c r="Z754" s="902">
        <f t="shared" ca="1" si="39"/>
        <v>37</v>
      </c>
      <c r="AA754" s="839" t="s">
        <v>600</v>
      </c>
      <c r="AB754" s="883">
        <v>25063.5</v>
      </c>
      <c r="AC754" s="841">
        <v>46692</v>
      </c>
      <c r="AD754" s="842" t="s">
        <v>777</v>
      </c>
      <c r="AE754" s="843" t="str">
        <f ca="1">IF(OR(Z754="",NOT(ISNUMBER(Z754))),"",LOOKUP(Z754,{0,16,21,26,31,36,41,46,51,56,60,66},{"[0-15]","[16-20]","[21-25]","[26-30]","[31-35]","[36-40]","[41-45]","[46-50]","[51-55]","[56-59]","[60-65]","[66-99]"}))</f>
        <v>[36-40]</v>
      </c>
      <c r="AF754" s="839" t="str">
        <f t="shared" si="37"/>
        <v>2-3 years</v>
      </c>
      <c r="AG754" s="839" t="str">
        <f t="shared" ca="1" si="38"/>
        <v>Within 60 Days</v>
      </c>
    </row>
    <row r="755" spans="1:33" ht="16.5" thickTop="1" thickBot="1" x14ac:dyDescent="0.3">
      <c r="A755" s="839">
        <v>19</v>
      </c>
      <c r="B755" s="830" t="s">
        <v>534</v>
      </c>
      <c r="C755" s="839" t="s">
        <v>365</v>
      </c>
      <c r="D755" s="880"/>
      <c r="E755" s="887">
        <f>VLOOKUP(B755,[1]TQT_MASTER!B:O,13,0)</f>
        <v>45411</v>
      </c>
      <c r="F755" s="834" t="str">
        <f>VLOOKUP(B755,[1]TQT_MASTER!B:O,4,0)</f>
        <v>Lead, Projects</v>
      </c>
      <c r="G755" s="834" t="str">
        <f>VLOOKUP(B755,[1]TQT_MASTER!B:O,3,0)</f>
        <v>Lead</v>
      </c>
      <c r="H755" s="834">
        <f>VLOOKUP(B755,[1]TQT_MASTER!B:O,6,0)</f>
        <v>11743</v>
      </c>
      <c r="I755" s="834" t="str">
        <f>VLOOKUP(B755,[1]TQT_MASTER!B:O,5,0)</f>
        <v>MARYAM ABDULLAH EBRAHIM ALGAZ ALALI</v>
      </c>
      <c r="J755" s="834" t="str">
        <f>VLOOKUP(B755,[1]TQT_MASTER!B:O,7,0)</f>
        <v>TQT - Asset Management</v>
      </c>
      <c r="K755" s="834" t="str">
        <f>VLOOKUP(B755,[1]TQT_MASTER!B:O,8,0)</f>
        <v>TQT - Chief Operating Office</v>
      </c>
      <c r="L755" s="834" t="str">
        <f>VLOOKUP(B755,[1]TQT_MASTER!B:O,9,0)</f>
        <v>Asset Management - COO</v>
      </c>
      <c r="M755" s="834" t="str">
        <f>VLOOKUP(B755,[1]TQT_MASTER!B:O,10,0)</f>
        <v>TRANSCO - Asset Management Services - COO</v>
      </c>
      <c r="N755" s="835">
        <f>VLOOKUP(B755,[1]TQT_MASTER!B:O,11,0)</f>
        <v>24421</v>
      </c>
      <c r="O755" s="833">
        <f>VLOOKUP(B755,[1]TQT_MASTER!B:O,14,0)</f>
        <v>46323</v>
      </c>
      <c r="P755" s="842" t="s">
        <v>611</v>
      </c>
      <c r="Q755" s="834" t="s">
        <v>846</v>
      </c>
      <c r="R755" s="842" t="s">
        <v>612</v>
      </c>
      <c r="S755" s="842"/>
      <c r="T755" s="839" t="s">
        <v>304</v>
      </c>
      <c r="U755" s="842" t="s">
        <v>368</v>
      </c>
      <c r="V755" s="836">
        <v>45411</v>
      </c>
      <c r="W755" s="836">
        <v>45411</v>
      </c>
      <c r="X755" s="836">
        <v>46265</v>
      </c>
      <c r="Y755" s="882">
        <v>2.3424657534246576</v>
      </c>
      <c r="Z755" s="902">
        <f t="shared" ca="1" si="39"/>
        <v>59</v>
      </c>
      <c r="AA755" s="839" t="s">
        <v>600</v>
      </c>
      <c r="AB755" s="883">
        <v>68638.5</v>
      </c>
      <c r="AC755" s="841">
        <v>46692</v>
      </c>
      <c r="AD755" s="842" t="s">
        <v>777</v>
      </c>
      <c r="AE755" s="843" t="str">
        <f ca="1">IF(OR(Z755="",NOT(ISNUMBER(Z755))),"",LOOKUP(Z755,{0,16,21,26,31,36,41,46,51,56,60,66},{"[0-15]","[16-20]","[21-25]","[26-30]","[31-35]","[36-40]","[41-45]","[46-50]","[51-55]","[56-59]","[60-65]","[66-99]"}))</f>
        <v>[56-59]</v>
      </c>
      <c r="AF755" s="839" t="str">
        <f t="shared" si="37"/>
        <v>2-3 years</v>
      </c>
      <c r="AG755" s="839" t="str">
        <f t="shared" ca="1" si="38"/>
        <v>Within 60 Days</v>
      </c>
    </row>
    <row r="756" spans="1:33" ht="16.5" thickTop="1" thickBot="1" x14ac:dyDescent="0.3">
      <c r="A756" s="839">
        <v>20</v>
      </c>
      <c r="B756" s="830" t="s">
        <v>535</v>
      </c>
      <c r="C756" s="839" t="s">
        <v>369</v>
      </c>
      <c r="D756" s="880"/>
      <c r="E756" s="887">
        <f>VLOOKUP(B756,[1]TQT_MASTER!B:O,13,0)</f>
        <v>45446</v>
      </c>
      <c r="F756" s="834" t="str">
        <f>VLOOKUP(B756,[1]TQT_MASTER!B:O,4,0)</f>
        <v>Business Partner, Talent Acquisition</v>
      </c>
      <c r="G756" s="834" t="str">
        <f>VLOOKUP(B756,[1]TQT_MASTER!B:O,3,0)</f>
        <v>Business Partner</v>
      </c>
      <c r="H756" s="834">
        <f>VLOOKUP(B756,[1]TQT_MASTER!B:O,6,0)</f>
        <v>15131</v>
      </c>
      <c r="I756" s="834" t="str">
        <f>VLOOKUP(B756,[1]TQT_MASTER!B:O,5,0)</f>
        <v>Abdulrahman Mohammed R AlMane</v>
      </c>
      <c r="J756" s="834" t="str">
        <f>VLOOKUP(B756,[1]TQT_MASTER!B:O,7,0)</f>
        <v>TQT - HR Operations</v>
      </c>
      <c r="K756" s="834" t="str">
        <f>VLOOKUP(B756,[1]TQT_MASTER!B:O,8,0)</f>
        <v>TQT - Chief Corporate Services Office</v>
      </c>
      <c r="L756" s="834" t="str">
        <f>VLOOKUP(B756,[1]TQT_MASTER!B:O,9,0)</f>
        <v>Human Resources - HRD</v>
      </c>
      <c r="M756" s="834" t="str">
        <f>VLOOKUP(B756,[1]TQT_MASTER!B:O,10,0)</f>
        <v>TRANSCO - Talent Acquisition - HRD</v>
      </c>
      <c r="N756" s="835">
        <f>VLOOKUP(B756,[1]TQT_MASTER!B:O,11,0)</f>
        <v>32081</v>
      </c>
      <c r="O756" s="833">
        <f>VLOOKUP(B756,[1]TQT_MASTER!B:O,14,0)</f>
        <v>46549</v>
      </c>
      <c r="P756" s="842" t="s">
        <v>611</v>
      </c>
      <c r="Q756" s="834" t="s">
        <v>846</v>
      </c>
      <c r="R756" s="842"/>
      <c r="S756" s="842" t="s">
        <v>621</v>
      </c>
      <c r="T756" s="839" t="s">
        <v>304</v>
      </c>
      <c r="U756" s="842" t="s">
        <v>333</v>
      </c>
      <c r="V756" s="836">
        <v>45454</v>
      </c>
      <c r="W756" s="836">
        <v>45454</v>
      </c>
      <c r="X756" s="836">
        <v>46265</v>
      </c>
      <c r="Y756" s="882">
        <v>2.2246575342465755</v>
      </c>
      <c r="Z756" s="902">
        <f t="shared" ca="1" si="39"/>
        <v>38</v>
      </c>
      <c r="AA756" s="839" t="s">
        <v>600</v>
      </c>
      <c r="AB756" s="883">
        <v>35038.5</v>
      </c>
      <c r="AC756" s="841">
        <v>46692</v>
      </c>
      <c r="AD756" s="842" t="s">
        <v>777</v>
      </c>
      <c r="AE756" s="843" t="str">
        <f ca="1">IF(OR(Z756="",NOT(ISNUMBER(Z756))),"",LOOKUP(Z756,{0,16,21,26,31,36,41,46,51,56,60,66},{"[0-15]","[16-20]","[21-25]","[26-30]","[31-35]","[36-40]","[41-45]","[46-50]","[51-55]","[56-59]","[60-65]","[66-99]"}))</f>
        <v>[36-40]</v>
      </c>
      <c r="AF756" s="839" t="str">
        <f t="shared" si="37"/>
        <v>2-3 years</v>
      </c>
      <c r="AG756" s="839" t="str">
        <f t="shared" ca="1" si="38"/>
        <v>Over 90 Days</v>
      </c>
    </row>
    <row r="757" spans="1:33" ht="16.5" thickTop="1" thickBot="1" x14ac:dyDescent="0.3">
      <c r="A757" s="839">
        <v>21</v>
      </c>
      <c r="B757" s="830" t="s">
        <v>542</v>
      </c>
      <c r="C757" s="839" t="s">
        <v>372</v>
      </c>
      <c r="D757" s="880"/>
      <c r="E757" s="887">
        <f>VLOOKUP(B757,[1]TQT_MASTER!B:O,13,0)</f>
        <v>45600</v>
      </c>
      <c r="F757" s="834" t="str">
        <f>VLOOKUP(B757,[1]TQT_MASTER!B:O,4,0)</f>
        <v>Lead, Procurement</v>
      </c>
      <c r="G757" s="834" t="str">
        <f>VLOOKUP(B757,[1]TQT_MASTER!B:O,3,0)</f>
        <v>Lead</v>
      </c>
      <c r="H757" s="834">
        <f>VLOOKUP(B757,[1]TQT_MASTER!B:O,6,0)</f>
        <v>12623</v>
      </c>
      <c r="I757" s="834" t="str">
        <f>VLOOKUP(B757,[1]TQT_MASTER!B:O,5,0)</f>
        <v>Alia Al Kaabi</v>
      </c>
      <c r="J757" s="834" t="str">
        <f>VLOOKUP(B757,[1]TQT_MASTER!B:O,7,0)</f>
        <v>TQT - Supply Chain</v>
      </c>
      <c r="K757" s="834" t="str">
        <f>VLOOKUP(B757,[1]TQT_MASTER!B:O,8,0)</f>
        <v>TQT - Chief Financial Office</v>
      </c>
      <c r="L757" s="834" t="str">
        <f>VLOOKUP(B757,[1]TQT_MASTER!B:O,9,0)</f>
        <v>Supply Chain - PSS</v>
      </c>
      <c r="M757" s="834" t="e">
        <f>VLOOKUP(B757,[1]TQT_MASTER!B:O,10,0)</f>
        <v>#REF!</v>
      </c>
      <c r="N757" s="835">
        <f>VLOOKUP(B757,[1]TQT_MASTER!B:O,11,0)</f>
        <v>22302</v>
      </c>
      <c r="O757" s="833">
        <f>VLOOKUP(B757,[1]TQT_MASTER!B:O,14,0)</f>
        <v>46329</v>
      </c>
      <c r="P757" s="842" t="s">
        <v>620</v>
      </c>
      <c r="Q757" s="834" t="s">
        <v>846</v>
      </c>
      <c r="R757" s="842"/>
      <c r="S757" s="842"/>
      <c r="T757" s="839" t="s">
        <v>304</v>
      </c>
      <c r="U757" s="842" t="s">
        <v>333</v>
      </c>
      <c r="V757" s="836">
        <v>45600</v>
      </c>
      <c r="W757" s="836">
        <v>45600</v>
      </c>
      <c r="X757" s="836">
        <v>46265</v>
      </c>
      <c r="Y757" s="882">
        <v>1.8246575342465754</v>
      </c>
      <c r="Z757" s="902">
        <f t="shared" ca="1" si="39"/>
        <v>65</v>
      </c>
      <c r="AA757" s="839" t="s">
        <v>600</v>
      </c>
      <c r="AB757" s="883">
        <v>44488.5</v>
      </c>
      <c r="AC757" s="841">
        <v>46692</v>
      </c>
      <c r="AD757" s="842" t="s">
        <v>777</v>
      </c>
      <c r="AE757" s="843" t="str">
        <f ca="1">IF(OR(Z757="",NOT(ISNUMBER(Z757))),"",LOOKUP(Z757,{0,16,21,26,31,36,41,46,51,56,60,66},{"[0-15]","[16-20]","[21-25]","[26-30]","[31-35]","[36-40]","[41-45]","[46-50]","[51-55]","[56-59]","[60-65]","[66-99]"}))</f>
        <v>[60-65]</v>
      </c>
      <c r="AF757" s="839" t="str">
        <f t="shared" si="37"/>
        <v>1-2 years</v>
      </c>
      <c r="AG757" s="839" t="str">
        <f t="shared" ca="1" si="38"/>
        <v>Within 60 Days</v>
      </c>
    </row>
    <row r="758" spans="1:33" ht="16.5" thickTop="1" thickBot="1" x14ac:dyDescent="0.3">
      <c r="A758" s="839">
        <v>22</v>
      </c>
      <c r="B758" s="830">
        <v>200088</v>
      </c>
      <c r="C758" s="839" t="s">
        <v>378</v>
      </c>
      <c r="D758" s="880"/>
      <c r="E758" s="887">
        <f>VLOOKUP(B758,[1]TQT_MASTER!B:O,13,0)</f>
        <v>45677</v>
      </c>
      <c r="F758" s="834" t="str">
        <f>VLOOKUP(B758,[1]TQT_MASTER!B:O,4,0)</f>
        <v>Advisor, Water Asset</v>
      </c>
      <c r="G758" s="834" t="str">
        <f>VLOOKUP(B758,[1]TQT_MASTER!B:O,3,0)</f>
        <v>Advisor</v>
      </c>
      <c r="H758" s="834">
        <f>VLOOKUP(B758,[1]TQT_MASTER!B:O,6,0)</f>
        <v>12013</v>
      </c>
      <c r="I758" s="834" t="str">
        <f>VLOOKUP(B758,[1]TQT_MASTER!B:O,5,0)</f>
        <v>ABDULLA MOHAMMED AL NUAIMI</v>
      </c>
      <c r="J758" s="834" t="str">
        <f>VLOOKUP(B758,[1]TQT_MASTER!B:O,7,0)</f>
        <v>TQT - Asset Management</v>
      </c>
      <c r="K758" s="834" t="str">
        <f>VLOOKUP(B758,[1]TQT_MASTER!B:O,8,0)</f>
        <v>TQT - Chief Operating Office</v>
      </c>
      <c r="L758" s="834" t="str">
        <f>VLOOKUP(B758,[1]TQT_MASTER!B:O,9,0)</f>
        <v>Asset Management - COO</v>
      </c>
      <c r="M758" s="834" t="str">
        <f>VLOOKUP(B758,[1]TQT_MASTER!B:O,10,0)</f>
        <v>TRANSCO - Water Assets</v>
      </c>
      <c r="N758" s="835">
        <f>VLOOKUP(B758,[1]TQT_MASTER!B:O,11,0)</f>
        <v>22282</v>
      </c>
      <c r="O758" s="833">
        <f>VLOOKUP(B758,[1]TQT_MASTER!B:O,14,0)</f>
        <v>46405</v>
      </c>
      <c r="P758" s="842" t="s">
        <v>611</v>
      </c>
      <c r="Q758" s="834" t="s">
        <v>846</v>
      </c>
      <c r="R758" s="842" t="s">
        <v>612</v>
      </c>
      <c r="S758" s="842" t="s">
        <v>616</v>
      </c>
      <c r="T758" s="839" t="s">
        <v>304</v>
      </c>
      <c r="U758" s="842" t="s">
        <v>309</v>
      </c>
      <c r="V758" s="836">
        <v>45677</v>
      </c>
      <c r="W758" s="836">
        <v>45677</v>
      </c>
      <c r="X758" s="836">
        <v>46265</v>
      </c>
      <c r="Y758" s="882">
        <v>1.6136986301369862</v>
      </c>
      <c r="Z758" s="902">
        <f t="shared" ca="1" si="39"/>
        <v>65</v>
      </c>
      <c r="AA758" s="839" t="s">
        <v>600</v>
      </c>
      <c r="AB758" s="883">
        <v>52888.5</v>
      </c>
      <c r="AC758" s="841">
        <v>46692</v>
      </c>
      <c r="AD758" s="842" t="s">
        <v>777</v>
      </c>
      <c r="AE758" s="843" t="str">
        <f ca="1">IF(OR(Z758="",NOT(ISNUMBER(Z758))),"",LOOKUP(Z758,{0,16,21,26,31,36,41,46,51,56,60,66},{"[0-15]","[16-20]","[21-25]","[26-30]","[31-35]","[36-40]","[41-45]","[46-50]","[51-55]","[56-59]","[60-65]","[66-99]"}))</f>
        <v>[60-65]</v>
      </c>
      <c r="AF758" s="839" t="str">
        <f t="shared" si="37"/>
        <v>1-2 years</v>
      </c>
      <c r="AG758" s="839" t="str">
        <f t="shared" ca="1" si="38"/>
        <v>Over 90 Days</v>
      </c>
    </row>
    <row r="759" spans="1:33" ht="16.5" thickTop="1" thickBot="1" x14ac:dyDescent="0.3">
      <c r="A759" s="839">
        <v>23</v>
      </c>
      <c r="B759" s="830">
        <v>200795</v>
      </c>
      <c r="C759" s="839" t="s">
        <v>382</v>
      </c>
      <c r="D759" s="880"/>
      <c r="E759" s="887">
        <f>VLOOKUP(B759,[1]TQT_MASTER!B:O,13,0)</f>
        <v>45831</v>
      </c>
      <c r="F759" s="834" t="str">
        <f>VLOOKUP(B759,[1]TQT_MASTER!B:O,4,0)</f>
        <v>Fusion EPM Support, Sr. Associate</v>
      </c>
      <c r="G759" s="834" t="str">
        <f>VLOOKUP(B759,[1]TQT_MASTER!B:O,3,0)</f>
        <v>Senior Associate</v>
      </c>
      <c r="H759" s="834">
        <f>VLOOKUP(B759,[1]TQT_MASTER!B:O,6,0)</f>
        <v>12775</v>
      </c>
      <c r="I759" s="834" t="str">
        <f>VLOOKUP(B759,[1]TQT_MASTER!B:O,5,0)</f>
        <v>Barend Pieter Van Der Walt</v>
      </c>
      <c r="J759" s="834" t="str">
        <f>VLOOKUP(B759,[1]TQT_MASTER!B:O,7,0)</f>
        <v>TQT - Business Planning</v>
      </c>
      <c r="K759" s="834" t="str">
        <f>VLOOKUP(B759,[1]TQT_MASTER!B:O,8,0)</f>
        <v>TQT - Chief Financial Office</v>
      </c>
      <c r="L759" s="834" t="str">
        <f>VLOOKUP(B759,[1]TQT_MASTER!B:O,9,0)</f>
        <v>Finance - FIN</v>
      </c>
      <c r="M759" s="834" t="str">
        <f>VLOOKUP(B759,[1]TQT_MASTER!B:O,10,0)</f>
        <v>TRANSCO - Business Planning - FIN</v>
      </c>
      <c r="N759" s="835">
        <f>VLOOKUP(B759,[1]TQT_MASTER!B:O,11,0)</f>
        <v>31222</v>
      </c>
      <c r="O759" s="833">
        <f>VLOOKUP(B759,[1]TQT_MASTER!B:O,14,0)</f>
        <v>46555</v>
      </c>
      <c r="P759" s="842" t="s">
        <v>611</v>
      </c>
      <c r="Q759" s="834" t="s">
        <v>846</v>
      </c>
      <c r="R759" s="842"/>
      <c r="S759" s="842"/>
      <c r="T759" s="839" t="s">
        <v>304</v>
      </c>
      <c r="U759" s="842" t="s">
        <v>333</v>
      </c>
      <c r="V759" s="836">
        <v>45831</v>
      </c>
      <c r="W759" s="836">
        <v>45831</v>
      </c>
      <c r="X759" s="836">
        <v>46265</v>
      </c>
      <c r="Y759" s="882">
        <v>1.1917808219178083</v>
      </c>
      <c r="Z759" s="902">
        <f t="shared" ca="1" si="39"/>
        <v>41</v>
      </c>
      <c r="AA759" s="839" t="s">
        <v>600</v>
      </c>
      <c r="AB759" s="883">
        <v>31888.5</v>
      </c>
      <c r="AC759" s="841">
        <v>46692</v>
      </c>
      <c r="AD759" s="842" t="s">
        <v>777</v>
      </c>
      <c r="AE759" s="843" t="str">
        <f ca="1">IF(OR(Z759="",NOT(ISNUMBER(Z759))),"",LOOKUP(Z759,{0,16,21,26,31,36,41,46,51,56,60,66},{"[0-15]","[16-20]","[21-25]","[26-30]","[31-35]","[36-40]","[41-45]","[46-50]","[51-55]","[56-59]","[60-65]","[66-99]"}))</f>
        <v>[41-45]</v>
      </c>
      <c r="AF759" s="839" t="str">
        <f t="shared" si="37"/>
        <v>1-2 years</v>
      </c>
      <c r="AG759" s="839" t="str">
        <f t="shared" ca="1" si="38"/>
        <v>Over 90 Days</v>
      </c>
    </row>
    <row r="760" spans="1:33" ht="16.5" thickTop="1" thickBot="1" x14ac:dyDescent="0.3">
      <c r="A760" s="839">
        <v>24</v>
      </c>
      <c r="B760" s="847">
        <v>201184</v>
      </c>
      <c r="C760" s="839">
        <v>14221</v>
      </c>
      <c r="D760" s="880"/>
      <c r="E760" s="887">
        <f>VLOOKUP(B760,[1]TQT_MASTER!B:O,13,0)</f>
        <v>45887</v>
      </c>
      <c r="F760" s="834" t="str">
        <f>VLOOKUP(B760,[1]TQT_MASTER!B:O,4,0)</f>
        <v>Associate, People Development</v>
      </c>
      <c r="G760" s="834" t="str">
        <f>VLOOKUP(B760,[1]TQT_MASTER!B:O,3,0)</f>
        <v>Associate</v>
      </c>
      <c r="H760" s="834">
        <f>VLOOKUP(B760,[1]TQT_MASTER!B:O,6,0)</f>
        <v>15162</v>
      </c>
      <c r="I760" s="834" t="str">
        <f>VLOOKUP(B760,[1]TQT_MASTER!B:O,5,0)</f>
        <v>Wadima Mohammed Hamad AlMazrouei</v>
      </c>
      <c r="J760" s="834" t="str">
        <f>VLOOKUP(B760,[1]TQT_MASTER!B:O,7,0)</f>
        <v>TQT - People Management &amp; Performance</v>
      </c>
      <c r="K760" s="834" t="str">
        <f>VLOOKUP(B760,[1]TQT_MASTER!B:O,8,0)</f>
        <v>TQT - Chief Corporate Services Office</v>
      </c>
      <c r="L760" s="834" t="str">
        <f>VLOOKUP(B760,[1]TQT_MASTER!B:O,9,0)</f>
        <v>Human Resources - HRD</v>
      </c>
      <c r="M760" s="834" t="str">
        <f>VLOOKUP(B760,[1]TQT_MASTER!B:O,10,0)</f>
        <v>TRANSCO - Human Resources - HRD</v>
      </c>
      <c r="N760" s="835">
        <f>VLOOKUP(B760,[1]TQT_MASTER!B:O,11,0)</f>
        <v>32306</v>
      </c>
      <c r="O760" s="833">
        <f>VLOOKUP(B760,[1]TQT_MASTER!B:O,14,0)</f>
        <v>46251</v>
      </c>
      <c r="P760" s="842" t="s">
        <v>620</v>
      </c>
      <c r="Q760" s="834" t="s">
        <v>846</v>
      </c>
      <c r="R760" s="842"/>
      <c r="S760" s="842"/>
      <c r="T760" s="839" t="s">
        <v>304</v>
      </c>
      <c r="U760" s="839" t="s">
        <v>333</v>
      </c>
      <c r="V760" s="836">
        <v>45887</v>
      </c>
      <c r="W760" s="836">
        <v>45887</v>
      </c>
      <c r="X760" s="836">
        <v>46265</v>
      </c>
      <c r="Y760" s="882">
        <v>1.0383561643835617</v>
      </c>
      <c r="Z760" s="838">
        <f t="shared" ca="1" si="39"/>
        <v>38</v>
      </c>
      <c r="AA760" s="839" t="s">
        <v>600</v>
      </c>
      <c r="AB760" s="883">
        <v>23388.5</v>
      </c>
      <c r="AC760" s="841">
        <v>46692</v>
      </c>
      <c r="AD760" s="842" t="s">
        <v>777</v>
      </c>
      <c r="AE760" s="843" t="str">
        <f ca="1">IF(OR(Z760="",NOT(ISNUMBER(Z760))),"",LOOKUP(Z760,{0,16,21,26,31,36,41,46,51,56,60,66},{"[0-15]","[16-20]","[21-25]","[26-30]","[31-35]","[36-40]","[41-45]","[46-50]","[51-55]","[56-59]","[60-65]","[66-99]"}))</f>
        <v>[36-40]</v>
      </c>
      <c r="AF760" s="839" t="str">
        <f t="shared" si="37"/>
        <v>1-2 years</v>
      </c>
      <c r="AG760" s="839" t="str">
        <f t="shared" ca="1" si="38"/>
        <v>Expired</v>
      </c>
    </row>
    <row r="761" spans="1:33" ht="16.5" thickTop="1" thickBot="1" x14ac:dyDescent="0.3">
      <c r="A761" s="839">
        <v>25</v>
      </c>
      <c r="B761" s="847">
        <v>201086</v>
      </c>
      <c r="C761" s="839">
        <v>13919</v>
      </c>
      <c r="D761" s="880"/>
      <c r="E761" s="887">
        <f>VLOOKUP(B761,[1]TQT_MASTER!B:O,13,0)</f>
        <v>45873</v>
      </c>
      <c r="F761" s="834" t="str">
        <f>VLOOKUP(B761,[1]TQT_MASTER!B:O,4,0)</f>
        <v>Senior Engineer, Network Model Management</v>
      </c>
      <c r="G761" s="834" t="str">
        <f>VLOOKUP(B761,[1]TQT_MASTER!B:O,3,0)</f>
        <v>Senior Engineer</v>
      </c>
      <c r="H761" s="834">
        <f>VLOOKUP(B761,[1]TQT_MASTER!B:O,6,0)</f>
        <v>11743</v>
      </c>
      <c r="I761" s="834" t="str">
        <f>VLOOKUP(B761,[1]TQT_MASTER!B:O,5,0)</f>
        <v>Maryam Abullah Ebrahim Algaz Alali</v>
      </c>
      <c r="J761" s="834" t="str">
        <f>VLOOKUP(B761,[1]TQT_MASTER!B:O,7,0)</f>
        <v>TQT - Asset Management</v>
      </c>
      <c r="K761" s="834" t="str">
        <f>VLOOKUP(B761,[1]TQT_MASTER!B:O,8,0)</f>
        <v>TQT - Chief Operating Office</v>
      </c>
      <c r="L761" s="834" t="str">
        <f>VLOOKUP(B761,[1]TQT_MASTER!B:O,9,0)</f>
        <v>Asset Management - COO</v>
      </c>
      <c r="M761" s="834" t="str">
        <f>VLOOKUP(B761,[1]TQT_MASTER!B:O,10,0)</f>
        <v>TQT - Operations Technology Strategy</v>
      </c>
      <c r="N761" s="835">
        <f>VLOOKUP(B761,[1]TQT_MASTER!B:O,11,0)</f>
        <v>33856</v>
      </c>
      <c r="O761" s="833">
        <f>VLOOKUP(B761,[1]TQT_MASTER!B:O,14,0)</f>
        <v>46237</v>
      </c>
      <c r="P761" s="842" t="s">
        <v>620</v>
      </c>
      <c r="Q761" s="834" t="s">
        <v>846</v>
      </c>
      <c r="R761" s="842"/>
      <c r="S761" s="842"/>
      <c r="T761" s="839" t="s">
        <v>389</v>
      </c>
      <c r="U761" s="842" t="s">
        <v>333</v>
      </c>
      <c r="V761" s="836">
        <v>45873</v>
      </c>
      <c r="W761" s="836">
        <v>45873</v>
      </c>
      <c r="X761" s="836">
        <v>46265</v>
      </c>
      <c r="Y761" s="882">
        <v>1.0767123287671232</v>
      </c>
      <c r="Z761" s="902">
        <f t="shared" ca="1" si="39"/>
        <v>34</v>
      </c>
      <c r="AA761" s="839" t="s">
        <v>600</v>
      </c>
      <c r="AB761" s="883">
        <v>31888.5</v>
      </c>
      <c r="AC761" s="841">
        <v>46692</v>
      </c>
      <c r="AD761" s="842" t="s">
        <v>777</v>
      </c>
      <c r="AE761" s="843" t="str">
        <f ca="1">IF(OR(Z761="",NOT(ISNUMBER(Z761))),"",LOOKUP(Z761,{0,16,21,26,31,36,41,46,51,56,60,66},{"[0-15]","[16-20]","[21-25]","[26-30]","[31-35]","[36-40]","[41-45]","[46-50]","[51-55]","[56-59]","[60-65]","[66-99]"}))</f>
        <v>[31-35]</v>
      </c>
      <c r="AF761" s="839" t="str">
        <f t="shared" si="37"/>
        <v>1-2 years</v>
      </c>
      <c r="AG761" s="839" t="str">
        <f t="shared" ca="1" si="38"/>
        <v>Expired</v>
      </c>
    </row>
    <row r="762" spans="1:33" ht="16.5" thickTop="1" thickBot="1" x14ac:dyDescent="0.3">
      <c r="A762" s="839">
        <v>26</v>
      </c>
      <c r="B762" s="830">
        <v>201085</v>
      </c>
      <c r="C762" s="830">
        <v>201085</v>
      </c>
      <c r="D762" s="880"/>
      <c r="E762" s="887">
        <f>VLOOKUP(B762,[1]TQT_MASTER!B:O,13,0)</f>
        <v>45901</v>
      </c>
      <c r="F762" s="834" t="str">
        <f>VLOOKUP(B762,[1]TQT_MASTER!B:O,4,0)</f>
        <v>Engineer, Power Systems</v>
      </c>
      <c r="G762" s="834" t="str">
        <f>VLOOKUP(B762,[1]TQT_MASTER!B:O,3,0)</f>
        <v>Engineer</v>
      </c>
      <c r="H762" s="834">
        <f>VLOOKUP(B762,[1]TQT_MASTER!B:O,6,0)</f>
        <v>10903</v>
      </c>
      <c r="I762" s="834" t="str">
        <f>VLOOKUP(B762,[1]TQT_MASTER!B:O,5,0)</f>
        <v>Ahmed Attia Saber Ghazi</v>
      </c>
      <c r="J762" s="834" t="str">
        <f>VLOOKUP(B762,[1]TQT_MASTER!B:O,7,0)</f>
        <v>TQT - Asset Management</v>
      </c>
      <c r="K762" s="834" t="str">
        <f>VLOOKUP(B762,[1]TQT_MASTER!B:O,8,0)</f>
        <v>TQT - Chief Operating Office</v>
      </c>
      <c r="L762" s="834" t="str">
        <f>VLOOKUP(B762,[1]TQT_MASTER!B:O,9,0)</f>
        <v>Asset Management - COO</v>
      </c>
      <c r="M762" s="834" t="str">
        <f>VLOOKUP(B762,[1]TQT_MASTER!B:O,10,0)</f>
        <v>TQT - Power Planning</v>
      </c>
      <c r="N762" s="835">
        <f>VLOOKUP(B762,[1]TQT_MASTER!B:O,11,0)</f>
        <v>36486</v>
      </c>
      <c r="O762" s="833">
        <f>VLOOKUP(B762,[1]TQT_MASTER!B:O,14,0)</f>
        <v>46265</v>
      </c>
      <c r="P762" s="842" t="s">
        <v>620</v>
      </c>
      <c r="Q762" s="834" t="s">
        <v>846</v>
      </c>
      <c r="R762" s="842"/>
      <c r="S762" s="842"/>
      <c r="T762" s="839" t="s">
        <v>304</v>
      </c>
      <c r="U762" s="842" t="s">
        <v>333</v>
      </c>
      <c r="V762" s="836">
        <v>45901</v>
      </c>
      <c r="W762" s="836">
        <v>45901</v>
      </c>
      <c r="X762" s="836">
        <v>46265</v>
      </c>
      <c r="Y762" s="882">
        <v>1</v>
      </c>
      <c r="Z762" s="902">
        <f t="shared" ca="1" si="39"/>
        <v>26</v>
      </c>
      <c r="AA762" s="839" t="s">
        <v>600</v>
      </c>
      <c r="AB762" s="883">
        <v>18238.5</v>
      </c>
      <c r="AC762" s="841">
        <v>46692</v>
      </c>
      <c r="AD762" s="842" t="s">
        <v>777</v>
      </c>
      <c r="AE762" s="843" t="str">
        <f ca="1">IF(OR(Z762="",NOT(ISNUMBER(Z762))),"",LOOKUP(Z762,{0,16,21,26,31,36,41,46,51,56,60,66},{"[0-15]","[16-20]","[21-25]","[26-30]","[31-35]","[36-40]","[41-45]","[46-50]","[51-55]","[56-59]","[60-65]","[66-99]"}))</f>
        <v>[26-30]</v>
      </c>
      <c r="AF762" s="839" t="str">
        <f t="shared" si="37"/>
        <v>0-1 years</v>
      </c>
      <c r="AG762" s="839" t="str">
        <f t="shared" ca="1" si="38"/>
        <v>Expired</v>
      </c>
    </row>
    <row r="763" spans="1:33" ht="16.5" thickTop="1" thickBot="1" x14ac:dyDescent="0.3">
      <c r="A763" s="839">
        <v>27</v>
      </c>
      <c r="B763" s="830">
        <v>201773</v>
      </c>
      <c r="C763" s="847">
        <v>14158</v>
      </c>
      <c r="D763" s="880"/>
      <c r="E763" s="887">
        <f>VLOOKUP(B763,[1]TQT_MASTER!B:O,13,0)</f>
        <v>45978</v>
      </c>
      <c r="F763" s="834" t="str">
        <f>VLOOKUP(B763,[1]TQT_MASTER!B:O,4,0)</f>
        <v>Associate, OD &amp; Planning</v>
      </c>
      <c r="G763" s="834" t="str">
        <f>VLOOKUP(B763,[1]TQT_MASTER!B:O,3,0)</f>
        <v>Associate</v>
      </c>
      <c r="H763" s="834">
        <f>VLOOKUP(B763,[1]TQT_MASTER!B:O,6,0)</f>
        <v>12869</v>
      </c>
      <c r="I763" s="834" t="str">
        <f>VLOOKUP(B763,[1]TQT_MASTER!B:O,5,0)</f>
        <v>Shefa Obaid</v>
      </c>
      <c r="J763" s="834" t="str">
        <f>VLOOKUP(B763,[1]TQT_MASTER!B:O,7,0)</f>
        <v>TQT - People Management &amp; Performance</v>
      </c>
      <c r="K763" s="834" t="str">
        <f>VLOOKUP(B763,[1]TQT_MASTER!B:O,8,0)</f>
        <v>TQT - Chief Corporate Services Office</v>
      </c>
      <c r="L763" s="834" t="str">
        <f>VLOOKUP(B763,[1]TQT_MASTER!B:O,9,0)</f>
        <v>Human Resources - HRD</v>
      </c>
      <c r="M763" s="834" t="str">
        <f>VLOOKUP(B763,[1]TQT_MASTER!B:O,10,0)</f>
        <v>TRANSCO - Human Resources - HRD</v>
      </c>
      <c r="N763" s="835">
        <f>VLOOKUP(B763,[1]TQT_MASTER!B:O,11,0)</f>
        <v>29381</v>
      </c>
      <c r="O763" s="833">
        <f>VLOOKUP(B763,[1]TQT_MASTER!B:O,14,0)</f>
        <v>46342</v>
      </c>
      <c r="P763" s="842" t="s">
        <v>611</v>
      </c>
      <c r="Q763" s="834" t="s">
        <v>846</v>
      </c>
      <c r="R763" s="842"/>
      <c r="S763" s="842" t="s">
        <v>616</v>
      </c>
      <c r="T763" s="839" t="s">
        <v>304</v>
      </c>
      <c r="U763" s="842" t="s">
        <v>333</v>
      </c>
      <c r="V763" s="836">
        <v>45978</v>
      </c>
      <c r="W763" s="836">
        <v>45978</v>
      </c>
      <c r="X763" s="836">
        <v>46265</v>
      </c>
      <c r="Y763" s="882">
        <v>0.78904109589041094</v>
      </c>
      <c r="Z763" s="902">
        <f t="shared" ca="1" si="39"/>
        <v>46</v>
      </c>
      <c r="AA763" s="839" t="s">
        <v>600</v>
      </c>
      <c r="AB763" s="883">
        <v>27688.5</v>
      </c>
      <c r="AC763" s="841">
        <v>46692</v>
      </c>
      <c r="AD763" s="842" t="s">
        <v>777</v>
      </c>
      <c r="AE763" s="843" t="str">
        <f ca="1">IF(OR(Z763="",NOT(ISNUMBER(Z763))),"",LOOKUP(Z763,{0,16,21,26,31,36,41,46,51,56,60,66},{"[0-15]","[16-20]","[21-25]","[26-30]","[31-35]","[36-40]","[41-45]","[46-50]","[51-55]","[56-59]","[60-65]","[66-99]"}))</f>
        <v>[46-50]</v>
      </c>
      <c r="AF763" s="839" t="str">
        <f t="shared" si="37"/>
        <v>0-1 years</v>
      </c>
      <c r="AG763" s="839" t="str">
        <f t="shared" ca="1" si="38"/>
        <v>Within 90 Days</v>
      </c>
    </row>
    <row r="764" spans="1:33" ht="16.5" thickTop="1" thickBot="1" x14ac:dyDescent="0.3">
      <c r="A764" s="839">
        <v>28</v>
      </c>
      <c r="B764" s="830">
        <v>202033</v>
      </c>
      <c r="C764" s="847">
        <v>14145</v>
      </c>
      <c r="D764" s="880"/>
      <c r="E764" s="887">
        <f>VLOOKUP(B764,[1]TQT_MASTER!B:O,13,0)</f>
        <v>46006</v>
      </c>
      <c r="F764" s="834" t="str">
        <f>VLOOKUP(B764,[1]TQT_MASTER!B:O,4,0)</f>
        <v>Senior Engineer, Network Model Management</v>
      </c>
      <c r="G764" s="834" t="str">
        <f>VLOOKUP(B764,[1]TQT_MASTER!B:O,3,0)</f>
        <v>Senior Engineer</v>
      </c>
      <c r="H764" s="834">
        <f>VLOOKUP(B764,[1]TQT_MASTER!B:O,6,0)</f>
        <v>12404</v>
      </c>
      <c r="I764" s="834" t="str">
        <f>VLOOKUP(B764,[1]TQT_MASTER!B:O,5,0)</f>
        <v>Jayaprakash Ponraj</v>
      </c>
      <c r="J764" s="834" t="str">
        <f>VLOOKUP(B764,[1]TQT_MASTER!B:O,7,0)</f>
        <v>TQT - Asset Management</v>
      </c>
      <c r="K764" s="834" t="str">
        <f>VLOOKUP(B764,[1]TQT_MASTER!B:O,8,0)</f>
        <v>TQT - Chief Operating Office</v>
      </c>
      <c r="L764" s="834" t="str">
        <f>VLOOKUP(B764,[1]TQT_MASTER!B:O,9,0)</f>
        <v>TQT - Asset Management</v>
      </c>
      <c r="M764" s="834" t="str">
        <f>VLOOKUP(B764,[1]TQT_MASTER!B:O,10,0)</f>
        <v>TQT - Chief Operating Office</v>
      </c>
      <c r="N764" s="835">
        <f>VLOOKUP(B764,[1]TQT_MASTER!B:O,11,0)</f>
        <v>31049</v>
      </c>
      <c r="O764" s="833">
        <f>VLOOKUP(B764,[1]TQT_MASTER!B:O,14,0)</f>
        <v>46370</v>
      </c>
      <c r="P764" s="842" t="s">
        <v>620</v>
      </c>
      <c r="Q764" s="834" t="s">
        <v>846</v>
      </c>
      <c r="R764" s="842"/>
      <c r="S764" s="842"/>
      <c r="T764" s="839" t="s">
        <v>304</v>
      </c>
      <c r="U764" s="842" t="s">
        <v>333</v>
      </c>
      <c r="V764" s="836">
        <v>46006</v>
      </c>
      <c r="W764" s="836">
        <v>46006</v>
      </c>
      <c r="X764" s="836">
        <v>46265</v>
      </c>
      <c r="Y764" s="882">
        <v>0.71232876712328763</v>
      </c>
      <c r="Z764" s="902">
        <f t="shared" ca="1" si="39"/>
        <v>41</v>
      </c>
      <c r="AA764" s="839" t="s">
        <v>600</v>
      </c>
      <c r="AB764" s="883">
        <v>31888.5</v>
      </c>
      <c r="AC764" s="841">
        <v>46692</v>
      </c>
      <c r="AD764" s="842" t="s">
        <v>777</v>
      </c>
      <c r="AE764" s="843" t="str">
        <f ca="1">IF(OR(Z764="",NOT(ISNUMBER(Z764))),"",LOOKUP(Z764,{0,16,21,26,31,36,41,46,51,56,60,66},{"[0-15]","[16-20]","[21-25]","[26-30]","[31-35]","[36-40]","[41-45]","[46-50]","[51-55]","[56-59]","[60-65]","[66-99]"}))</f>
        <v>[41-45]</v>
      </c>
      <c r="AF764" s="839" t="str">
        <f t="shared" si="37"/>
        <v>0-1 years</v>
      </c>
      <c r="AG764" s="839" t="str">
        <f t="shared" ca="1" si="38"/>
        <v>Within 90 Days</v>
      </c>
    </row>
    <row r="765" spans="1:33" ht="16.5" thickTop="1" thickBot="1" x14ac:dyDescent="0.3">
      <c r="A765" s="839">
        <v>29</v>
      </c>
      <c r="B765" s="830">
        <v>202034</v>
      </c>
      <c r="C765" s="847">
        <v>14174</v>
      </c>
      <c r="D765" s="880"/>
      <c r="E765" s="887">
        <f>VLOOKUP(B765,[1]TQT_MASTER!B:O,13,0)</f>
        <v>46006</v>
      </c>
      <c r="F765" s="834" t="str">
        <f>VLOOKUP(B765,[1]TQT_MASTER!B:O,4,0)</f>
        <v>Associate, Accounts Payable Accounting</v>
      </c>
      <c r="G765" s="834" t="str">
        <f>VLOOKUP(B765,[1]TQT_MASTER!B:O,3,0)</f>
        <v>Associate</v>
      </c>
      <c r="H765" s="834">
        <f>VLOOKUP(B765,[1]TQT_MASTER!B:O,6,0)</f>
        <v>12667</v>
      </c>
      <c r="I765" s="834" t="str">
        <f>VLOOKUP(B765,[1]TQT_MASTER!B:O,5,0)</f>
        <v>Eid ABDULLAH Sidiqi Alhammadi</v>
      </c>
      <c r="J765" s="834" t="str">
        <f>VLOOKUP(B765,[1]TQT_MASTER!B:O,7,0)</f>
        <v>TQT - Financial Operations &amp; Internal Controls</v>
      </c>
      <c r="K765" s="834" t="str">
        <f>VLOOKUP(B765,[1]TQT_MASTER!B:O,8,0)</f>
        <v>TQT - Chief Financial Office</v>
      </c>
      <c r="L765" s="834" t="str">
        <f>VLOOKUP(B765,[1]TQT_MASTER!B:O,9,0)</f>
        <v>Finance - FIN</v>
      </c>
      <c r="M765" s="834" t="str">
        <f>VLOOKUP(B765,[1]TQT_MASTER!B:O,10,0)</f>
        <v>TRANSCO - Financial Operations - FIN</v>
      </c>
      <c r="N765" s="835">
        <f>VLOOKUP(B765,[1]TQT_MASTER!B:O,11,0)</f>
        <v>35364</v>
      </c>
      <c r="O765" s="833">
        <f>VLOOKUP(B765,[1]TQT_MASTER!B:O,14,0)</f>
        <v>46370</v>
      </c>
      <c r="P765" s="842" t="s">
        <v>620</v>
      </c>
      <c r="Q765" s="834" t="s">
        <v>846</v>
      </c>
      <c r="R765" s="842"/>
      <c r="S765" s="842"/>
      <c r="T765" s="839" t="s">
        <v>304</v>
      </c>
      <c r="U765" s="842" t="s">
        <v>356</v>
      </c>
      <c r="V765" s="836">
        <v>46006</v>
      </c>
      <c r="W765" s="836">
        <v>46006</v>
      </c>
      <c r="X765" s="836">
        <v>46265</v>
      </c>
      <c r="Y765" s="882">
        <v>0.71232876712328763</v>
      </c>
      <c r="Z765" s="902">
        <f t="shared" ca="1" si="39"/>
        <v>29</v>
      </c>
      <c r="AA765" s="839" t="s">
        <v>600</v>
      </c>
      <c r="AB765" s="883">
        <v>21388.5</v>
      </c>
      <c r="AC765" s="841">
        <v>46692</v>
      </c>
      <c r="AD765" s="842" t="s">
        <v>777</v>
      </c>
      <c r="AE765" s="843" t="str">
        <f ca="1">IF(OR(Z765="",NOT(ISNUMBER(Z765))),"",LOOKUP(Z765,{0,16,21,26,31,36,41,46,51,56,60,66},{"[0-15]","[16-20]","[21-25]","[26-30]","[31-35]","[36-40]","[41-45]","[46-50]","[51-55]","[56-59]","[60-65]","[66-99]"}))</f>
        <v>[26-30]</v>
      </c>
      <c r="AF765" s="839" t="str">
        <f t="shared" si="37"/>
        <v>0-1 years</v>
      </c>
      <c r="AG765" s="839" t="str">
        <f t="shared" ca="1" si="38"/>
        <v>Within 90 Days</v>
      </c>
    </row>
    <row r="766" spans="1:33" ht="16.5" thickTop="1" thickBot="1" x14ac:dyDescent="0.3">
      <c r="A766" s="839">
        <v>30</v>
      </c>
      <c r="B766" s="830">
        <v>202315</v>
      </c>
      <c r="C766" s="847">
        <v>14335</v>
      </c>
      <c r="D766" s="880"/>
      <c r="E766" s="887">
        <f>VLOOKUP(B766,[1]TQT_MASTER!B:O,13,0)</f>
        <v>46055</v>
      </c>
      <c r="F766" s="834" t="str">
        <f>VLOOKUP(B766,[1]TQT_MASTER!B:O,4,0)</f>
        <v>Officer, Communications</v>
      </c>
      <c r="G766" s="834" t="str">
        <f>VLOOKUP(B766,[1]TQT_MASTER!B:O,3,0)</f>
        <v>Officer</v>
      </c>
      <c r="H766" s="834">
        <f>VLOOKUP(B766,[1]TQT_MASTER!B:O,6,0)</f>
        <v>15077</v>
      </c>
      <c r="I766" s="834" t="str">
        <f>VLOOKUP(B766,[1]TQT_MASTER!B:O,5,0)</f>
        <v>Bahaa Khalil Omran</v>
      </c>
      <c r="J766" s="834" t="str">
        <f>VLOOKUP(B766,[1]TQT_MASTER!B:O,7,0)</f>
        <v>TQT - External Communications</v>
      </c>
      <c r="K766" s="834" t="str">
        <f>VLOOKUP(B766,[1]TQT_MASTER!B:O,8,0)</f>
        <v>TQT - Chief Corporate Services Office</v>
      </c>
      <c r="L766" s="834" t="str">
        <f>VLOOKUP(B766,[1]TQT_MASTER!B:O,9,0)</f>
        <v>Human Resources - HRD</v>
      </c>
      <c r="M766" s="834" t="str">
        <f>VLOOKUP(B766,[1]TQT_MASTER!B:O,10,0)</f>
        <v>TRANSCO - External Communications - HRD</v>
      </c>
      <c r="N766" s="835">
        <f>VLOOKUP(B766,[1]TQT_MASTER!B:O,11,0)</f>
        <v>34516</v>
      </c>
      <c r="O766" s="833">
        <f>VLOOKUP(B766,[1]TQT_MASTER!B:O,14,0)</f>
        <v>46389</v>
      </c>
      <c r="P766" s="842" t="s">
        <v>611</v>
      </c>
      <c r="Q766" s="834" t="s">
        <v>846</v>
      </c>
      <c r="R766" s="842" t="s">
        <v>612</v>
      </c>
      <c r="S766" s="842" t="s">
        <v>616</v>
      </c>
      <c r="T766" s="839"/>
      <c r="U766" s="842" t="s">
        <v>309</v>
      </c>
      <c r="V766" s="836">
        <v>46055</v>
      </c>
      <c r="W766" s="836">
        <v>46055</v>
      </c>
      <c r="X766" s="836">
        <v>46265</v>
      </c>
      <c r="Y766" s="882">
        <v>0.57808219178082187</v>
      </c>
      <c r="Z766" s="902">
        <f t="shared" ca="1" si="39"/>
        <v>32</v>
      </c>
      <c r="AA766" s="839" t="s">
        <v>600</v>
      </c>
      <c r="AB766" s="883">
        <v>16138.5</v>
      </c>
      <c r="AC766" s="841">
        <v>46692</v>
      </c>
      <c r="AD766" s="842" t="s">
        <v>777</v>
      </c>
      <c r="AE766" s="843" t="str">
        <f ca="1">IF(OR(Z766="",NOT(ISNUMBER(Z766))),"",LOOKUP(Z766,{0,16,21,26,31,36,41,46,51,56,60,66},{"[0-15]","[16-20]","[21-25]","[26-30]","[31-35]","[36-40]","[41-45]","[46-50]","[51-55]","[56-59]","[60-65]","[66-99]"}))</f>
        <v>[31-35]</v>
      </c>
      <c r="AF766" s="839" t="str">
        <f t="shared" si="37"/>
        <v>0-1 years</v>
      </c>
      <c r="AG766" s="839" t="str">
        <f t="shared" ca="1" si="38"/>
        <v>Over 90 Days</v>
      </c>
    </row>
    <row r="767" spans="1:33" ht="16.5" thickTop="1" thickBot="1" x14ac:dyDescent="0.3">
      <c r="A767" s="839">
        <v>31</v>
      </c>
      <c r="B767" s="830">
        <v>202372</v>
      </c>
      <c r="C767" s="831">
        <v>202372</v>
      </c>
      <c r="D767" s="880"/>
      <c r="E767" s="887">
        <f>VLOOKUP(B767,[1]TQT_MASTER!B:O,13,0)</f>
        <v>46083</v>
      </c>
      <c r="F767" s="834" t="str">
        <f>VLOOKUP(B767,[1]TQT_MASTER!B:O,4,0)</f>
        <v>Associate, Graphic Design</v>
      </c>
      <c r="G767" s="834" t="str">
        <f>VLOOKUP(B767,[1]TQT_MASTER!B:O,3,0)</f>
        <v>Associate</v>
      </c>
      <c r="H767" s="834">
        <f>VLOOKUP(B767,[1]TQT_MASTER!B:O,6,0)</f>
        <v>15077</v>
      </c>
      <c r="I767" s="834" t="str">
        <f>VLOOKUP(B767,[1]TQT_MASTER!B:O,5,0)</f>
        <v>Bahaa Khalil Omran</v>
      </c>
      <c r="J767" s="834" t="str">
        <f>VLOOKUP(B767,[1]TQT_MASTER!B:O,7,0)</f>
        <v>TQT - Corporate Communications</v>
      </c>
      <c r="K767" s="834" t="str">
        <f>VLOOKUP(B767,[1]TQT_MASTER!B:O,8,0)</f>
        <v>TQT - Chief Corporate Services Office</v>
      </c>
      <c r="L767" s="834" t="str">
        <f>VLOOKUP(B767,[1]TQT_MASTER!B:O,9,0)</f>
        <v>Human Resources - HRD</v>
      </c>
      <c r="M767" s="834" t="str">
        <f>VLOOKUP(B767,[1]TQT_MASTER!B:O,10,0)</f>
        <v>Corporate Communications</v>
      </c>
      <c r="N767" s="835">
        <f>VLOOKUP(B767,[1]TQT_MASTER!B:O,11,0)</f>
        <v>35936</v>
      </c>
      <c r="O767" s="833">
        <f>VLOOKUP(B767,[1]TQT_MASTER!B:O,14,0)</f>
        <v>46447</v>
      </c>
      <c r="P767" s="842" t="s">
        <v>611</v>
      </c>
      <c r="Q767" s="834" t="s">
        <v>846</v>
      </c>
      <c r="R767" s="842" t="s">
        <v>612</v>
      </c>
      <c r="S767" s="842" t="s">
        <v>616</v>
      </c>
      <c r="T767" s="839"/>
      <c r="U767" s="842" t="s">
        <v>356</v>
      </c>
      <c r="V767" s="836">
        <v>46083</v>
      </c>
      <c r="W767" s="836">
        <v>46083</v>
      </c>
      <c r="X767" s="836">
        <v>46265</v>
      </c>
      <c r="Y767" s="882">
        <v>0.50136986301369868</v>
      </c>
      <c r="Z767" s="902">
        <f t="shared" ca="1" si="39"/>
        <v>28</v>
      </c>
      <c r="AA767" s="839" t="s">
        <v>600</v>
      </c>
      <c r="AB767" s="883">
        <v>16138.5</v>
      </c>
      <c r="AC767" s="841">
        <v>46692</v>
      </c>
      <c r="AD767" s="842" t="s">
        <v>777</v>
      </c>
      <c r="AE767" s="843" t="str">
        <f ca="1">IF(OR(Z767="",NOT(ISNUMBER(Z767))),"",LOOKUP(Z767,{0,16,21,26,31,36,41,46,51,56,60,66},{"[0-15]","[16-20]","[21-25]","[26-30]","[31-35]","[36-40]","[41-45]","[46-50]","[51-55]","[56-59]","[60-65]","[66-99]"}))</f>
        <v>[26-30]</v>
      </c>
      <c r="AF767" s="839" t="str">
        <f t="shared" si="37"/>
        <v>0-1 years</v>
      </c>
      <c r="AG767" s="839" t="str">
        <f t="shared" ca="1" si="38"/>
        <v>Over 90 Days</v>
      </c>
    </row>
    <row r="768" spans="1:33" ht="16.5" thickTop="1" thickBot="1" x14ac:dyDescent="0.3">
      <c r="A768" s="839">
        <v>32</v>
      </c>
      <c r="B768" s="830">
        <v>202645</v>
      </c>
      <c r="C768" s="831">
        <v>202645</v>
      </c>
      <c r="D768" s="880"/>
      <c r="E768" s="887">
        <f>VLOOKUP(B768,[1]TQT_MASTER!B:O,13,0)</f>
        <v>46103</v>
      </c>
      <c r="F768" s="834" t="str">
        <f>VLOOKUP(B768,[1]TQT_MASTER!B:O,4,0)</f>
        <v>Engineer, Contract</v>
      </c>
      <c r="G768" s="834" t="str">
        <f>VLOOKUP(B768,[1]TQT_MASTER!B:O,3,0)</f>
        <v>Engineer</v>
      </c>
      <c r="H768" s="834">
        <f>VLOOKUP(B768,[1]TQT_MASTER!B:O,6,0)</f>
        <v>12214</v>
      </c>
      <c r="I768" s="834" t="str">
        <f>VLOOKUP(B768,[1]TQT_MASTER!B:O,5,0)</f>
        <v>Mahmood Abdulmunaim Saed</v>
      </c>
      <c r="J768" s="834" t="str">
        <f>VLOOKUP(B768,[1]TQT_MASTER!B:O,7,0)</f>
        <v>TQT - Supply Chain</v>
      </c>
      <c r="K768" s="834" t="str">
        <f>VLOOKUP(B768,[1]TQT_MASTER!B:O,8,0)</f>
        <v>TQT - Chief Financial Office</v>
      </c>
      <c r="L768" s="834" t="str">
        <f>VLOOKUP(B768,[1]TQT_MASTER!B:O,9,0)</f>
        <v>TQT - Supply Chain</v>
      </c>
      <c r="M768" s="834" t="e">
        <f>VLOOKUP(B768,[1]TQT_MASTER!B:O,10,0)</f>
        <v>#REF!</v>
      </c>
      <c r="N768" s="835">
        <f>VLOOKUP(B768,[1]TQT_MASTER!B:O,11,0)</f>
        <v>32325</v>
      </c>
      <c r="O768" s="833">
        <f>VLOOKUP(B768,[1]TQT_MASTER!B:O,14,0)</f>
        <v>46467</v>
      </c>
      <c r="P768" s="842" t="s">
        <v>620</v>
      </c>
      <c r="Q768" s="834" t="s">
        <v>846</v>
      </c>
      <c r="R768" s="842"/>
      <c r="S768" s="842"/>
      <c r="T768" s="839"/>
      <c r="U768" s="842" t="s">
        <v>333</v>
      </c>
      <c r="V768" s="836">
        <v>46104</v>
      </c>
      <c r="W768" s="836">
        <v>46104</v>
      </c>
      <c r="X768" s="836">
        <v>46265</v>
      </c>
      <c r="Y768" s="882">
        <v>0.44383561643835617</v>
      </c>
      <c r="Z768" s="902">
        <f t="shared" ca="1" si="39"/>
        <v>38</v>
      </c>
      <c r="AA768" s="839" t="s">
        <v>600</v>
      </c>
      <c r="AB768" s="883">
        <v>35038.5</v>
      </c>
      <c r="AC768" s="841">
        <v>46692</v>
      </c>
      <c r="AD768" s="842" t="s">
        <v>777</v>
      </c>
      <c r="AE768" s="843" t="str">
        <f ca="1">IF(OR(Z768="",NOT(ISNUMBER(Z768))),"",LOOKUP(Z768,{0,16,21,26,31,36,41,46,51,56,60,66},{"[0-15]","[16-20]","[21-25]","[26-30]","[31-35]","[36-40]","[41-45]","[46-50]","[51-55]","[56-59]","[60-65]","[66-99]"}))</f>
        <v>[36-40]</v>
      </c>
      <c r="AF768" s="839" t="str">
        <f t="shared" si="37"/>
        <v>0-1 years</v>
      </c>
      <c r="AG768" s="839" t="str">
        <f t="shared" ca="1" si="38"/>
        <v>Over 90 Days</v>
      </c>
    </row>
    <row r="769" spans="1:33" ht="16.5" thickTop="1" thickBot="1" x14ac:dyDescent="0.3">
      <c r="A769" s="839">
        <v>33</v>
      </c>
      <c r="B769" s="830">
        <v>203053</v>
      </c>
      <c r="C769" s="831">
        <v>203053</v>
      </c>
      <c r="D769" s="880"/>
      <c r="E769" s="887">
        <f>VLOOKUP(B769,[1]TQT_MASTER!B:O,13,0)</f>
        <v>46149</v>
      </c>
      <c r="F769" s="834" t="str">
        <f>VLOOKUP(B769,[1]TQT_MASTER!B:O,4,0)</f>
        <v>Sr Associate HR Projects</v>
      </c>
      <c r="G769" s="834" t="str">
        <f>VLOOKUP(B769,[1]TQT_MASTER!B:O,3,0)</f>
        <v>Sr Associate</v>
      </c>
      <c r="H769" s="834" t="e">
        <f>VLOOKUP(B769,[1]TQT_MASTER!B:O,6,0)</f>
        <v>#REF!</v>
      </c>
      <c r="I769" s="834" t="str">
        <f>VLOOKUP(B769,[1]TQT_MASTER!B:O,5,0)</f>
        <v>Bader Alhammadi</v>
      </c>
      <c r="J769" s="834" t="e">
        <f>VLOOKUP(B769,[1]TQT_MASTER!B:O,7,0)</f>
        <v>#REF!</v>
      </c>
      <c r="K769" s="834" t="str">
        <f>VLOOKUP(B769,[1]TQT_MASTER!B:O,8,0)</f>
        <v>TQT - Chief Corporate Services Office</v>
      </c>
      <c r="L769" s="834" t="str">
        <f>VLOOKUP(B769,[1]TQT_MASTER!B:O,9,0)</f>
        <v>Human Resources - HRD</v>
      </c>
      <c r="M769" s="834" t="e">
        <f>VLOOKUP(B769,[1]TQT_MASTER!B:O,10,0)</f>
        <v>#REF!</v>
      </c>
      <c r="N769" s="835">
        <f>VLOOKUP(B769,[1]TQT_MASTER!B:O,11,0)</f>
        <v>31815</v>
      </c>
      <c r="O769" s="833">
        <f>VLOOKUP(B769,[1]TQT_MASTER!B:O,14,0)</f>
        <v>46513</v>
      </c>
      <c r="P769" s="842" t="s">
        <v>620</v>
      </c>
      <c r="Q769" s="834" t="s">
        <v>846</v>
      </c>
      <c r="R769" s="842"/>
      <c r="S769" s="842"/>
      <c r="T769" s="839"/>
      <c r="U769" s="842" t="s">
        <v>650</v>
      </c>
      <c r="V769" s="836">
        <v>46155</v>
      </c>
      <c r="W769" s="836"/>
      <c r="X769" s="836">
        <f>EDATE(V769,36)</f>
        <v>47251</v>
      </c>
      <c r="Y769" s="882">
        <v>2.7397260273972603E-3</v>
      </c>
      <c r="Z769" s="838">
        <f t="shared" ca="1" si="39"/>
        <v>39</v>
      </c>
      <c r="AA769" s="839" t="s">
        <v>600</v>
      </c>
      <c r="AB769" s="883">
        <v>37138.5</v>
      </c>
      <c r="AC769" s="841">
        <v>46692</v>
      </c>
      <c r="AD769" s="842" t="s">
        <v>777</v>
      </c>
      <c r="AE769" s="843" t="str">
        <f ca="1">IF(OR(Z769="",NOT(ISNUMBER(Z769))),"",LOOKUP(Z769,{0,16,21,26,31,36,41,46,51,56,60,66},{"[0-15]","[16-20]","[21-25]","[26-30]","[31-35]","[36-40]","[41-45]","[46-50]","[51-55]","[56-59]","[60-65]","[66-99]"}))</f>
        <v>[36-40]</v>
      </c>
      <c r="AF769" s="839" t="str">
        <f t="shared" si="37"/>
        <v>3+ years</v>
      </c>
      <c r="AG769" s="839" t="str">
        <f t="shared" ca="1" si="38"/>
        <v>Over 90 Days</v>
      </c>
    </row>
    <row r="770" spans="1:33" ht="16.5" thickTop="1" thickBot="1" x14ac:dyDescent="0.3">
      <c r="A770" s="839">
        <v>34</v>
      </c>
      <c r="B770" s="830">
        <v>202805</v>
      </c>
      <c r="C770" s="831">
        <v>202805</v>
      </c>
      <c r="D770" s="880"/>
      <c r="E770" s="887">
        <f>VLOOKUP(B770,[1]TQT_MASTER!B:O,13,0)</f>
        <v>46132</v>
      </c>
      <c r="F770" s="834" t="str">
        <f>VLOOKUP(B770,[1]TQT_MASTER!B:O,4,0)</f>
        <v>CEO Advisor</v>
      </c>
      <c r="G770" s="834" t="str">
        <f>VLOOKUP(B770,[1]TQT_MASTER!B:O,3,0)</f>
        <v>Advisor</v>
      </c>
      <c r="H770" s="834">
        <v>12759</v>
      </c>
      <c r="I770" s="834" t="s">
        <v>954</v>
      </c>
      <c r="J770" s="834" t="e">
        <f>VLOOKUP(B770,[1]TQT_MASTER!B:O,7,0)</f>
        <v>#REF!</v>
      </c>
      <c r="K770" s="834" t="str">
        <f>VLOOKUP(B770,[1]TQT_MASTER!B:O,8,0)</f>
        <v>TQT - Chief Executive Office</v>
      </c>
      <c r="L770" s="834" t="e">
        <f>VLOOKUP(B770,[1]TQT_MASTER!B:O,9,0)</f>
        <v>#REF!</v>
      </c>
      <c r="M770" s="834" t="e">
        <f>VLOOKUP(B770,[1]TQT_MASTER!B:O,10,0)</f>
        <v>#REF!</v>
      </c>
      <c r="N770" s="884">
        <v>22892</v>
      </c>
      <c r="O770" s="885">
        <v>46496</v>
      </c>
      <c r="P770" s="842" t="s">
        <v>611</v>
      </c>
      <c r="Q770" s="834" t="s">
        <v>846</v>
      </c>
      <c r="R770" s="842"/>
      <c r="S770" s="842"/>
      <c r="T770" s="839"/>
      <c r="U770" s="842" t="s">
        <v>650</v>
      </c>
      <c r="V770" s="836">
        <v>46132</v>
      </c>
      <c r="W770" s="836"/>
      <c r="X770" s="836">
        <f>EDATE(V770,36)</f>
        <v>47228</v>
      </c>
      <c r="Y770" s="882">
        <v>2.7397260273972603E-3</v>
      </c>
      <c r="Z770" s="904">
        <f ca="1">IF(N770="","",DATEDIF(IF(ISNUMBER(N770),N770,DATE(IF(VALUE(RIGHT(N770,LEN(N770)-FIND("/",N770,FIND("/",N770)+1)))&lt;30,2000,1900)+VALUE(RIGHT(N770,LEN(N770)-FIND("/",N770,FIND("/",N770)+1))),VALUE(LEFT(N770,FIND("/",N770)-1)),VALUE(MID(N770,FIND("/",N770)+1,FIND("/",N770,FIND("/",N770)+1)-FIND("/",N770)-1)))),TODAY(),"Y"))</f>
        <v>64</v>
      </c>
      <c r="AA770" s="839" t="s">
        <v>600</v>
      </c>
      <c r="AB770" s="883">
        <v>40288.5</v>
      </c>
      <c r="AC770" s="841">
        <v>46692</v>
      </c>
      <c r="AD770" s="842" t="s">
        <v>777</v>
      </c>
      <c r="AE770" s="843" t="str">
        <f ca="1">IF(OR(Z770="",NOT(ISNUMBER(Z770))),"",LOOKUP(Z770,{0,16,21,26,31,36,41,46,51,56,60,66},{"[0-15]","[16-20]","[21-25]","[26-30]","[31-35]","[36-40]","[41-45]","[46-50]","[51-55]","[56-59]","[60-65]","[66-99]"}))</f>
        <v>[60-65]</v>
      </c>
      <c r="AF770" s="839" t="str">
        <f t="shared" si="37"/>
        <v>3+ years</v>
      </c>
      <c r="AG770" s="839" t="str">
        <f t="shared" ca="1" si="38"/>
        <v>Over 90 Days</v>
      </c>
    </row>
    <row r="771" spans="1:33" ht="16.5" thickTop="1" thickBot="1" x14ac:dyDescent="0.3">
      <c r="A771" s="886">
        <v>35</v>
      </c>
      <c r="B771" s="851">
        <v>203281</v>
      </c>
      <c r="C771" s="851"/>
      <c r="D771" s="852"/>
      <c r="E771" s="887">
        <f>VLOOKUP(B771,[1]TQT_MASTER!B:O,13,0)</f>
        <v>46244</v>
      </c>
      <c r="F771" s="854" t="str">
        <f>VLOOKUP(B771,[1]TQT_MASTER!B:O,4,0)</f>
        <v>Sr Associate Branding &amp; Internal Communication</v>
      </c>
      <c r="G771" s="854" t="str">
        <f>VLOOKUP(B771,[1]TQT_MASTER!B:O,3,0)</f>
        <v>Sr Associate</v>
      </c>
      <c r="H771" s="854" t="e">
        <f>VLOOKUP(B771,[1]TQT_MASTER!B:O,6,0)</f>
        <v>#REF!</v>
      </c>
      <c r="I771" s="854" t="s">
        <v>955</v>
      </c>
      <c r="J771" s="854" t="e">
        <f>VLOOKUP(B771,[1]TQT_MASTER!B:O,7,0)</f>
        <v>#REF!</v>
      </c>
      <c r="K771" s="854" t="str">
        <f>VLOOKUP(B771,[1]TQT_MASTER!B:O,8,0)</f>
        <v>TQT - Chief Corporate Services Office</v>
      </c>
      <c r="L771" s="854" t="str">
        <f>VLOOKUP(B771,[1]TQT_MASTER!B:O,9,0)</f>
        <v>Human Resources - HRD</v>
      </c>
      <c r="M771" s="854" t="str">
        <f>VLOOKUP(B771,[1]TQT_MASTER!B:O,10,0)</f>
        <v>Corporate Communications</v>
      </c>
      <c r="N771" s="855">
        <v>32051</v>
      </c>
      <c r="O771" s="853">
        <v>46295</v>
      </c>
      <c r="P771" s="854" t="s">
        <v>611</v>
      </c>
      <c r="Q771" s="854" t="s">
        <v>846</v>
      </c>
      <c r="R771" s="857"/>
      <c r="S771" s="857"/>
      <c r="T771" s="858"/>
      <c r="U771" s="854"/>
      <c r="V771" s="859">
        <v>46211</v>
      </c>
      <c r="W771" s="860"/>
      <c r="X771" s="859">
        <v>46295</v>
      </c>
      <c r="Y771" s="861"/>
      <c r="Z771" s="862">
        <f t="shared" ref="Z771:Z804" ca="1" si="40">IF(N771="","",DATEDIF(IF(ISNUMBER(N771),N771,DATE(IF(VALUE(RIGHT(N771,LEN(N771)-FIND("/",N771,FIND("/",N771)+1)))&lt;30,2000,1900)+VALUE(RIGHT(N771,LEN(N771)-FIND("/",N771,FIND("/",N771)+1))),VALUE(LEFT(N771,FIND("/",N771)-1)),VALUE(MID(N771,FIND("/",N771)+1,FIND("/",N771,FIND("/",N771)+1)-FIND("/",N771)-1)))),TODAY(),"Y"))</f>
        <v>38</v>
      </c>
      <c r="AA771" s="858" t="s">
        <v>600</v>
      </c>
      <c r="AB771" s="863">
        <v>32500</v>
      </c>
      <c r="AC771" s="864">
        <v>46692</v>
      </c>
      <c r="AD771" s="857" t="s">
        <v>777</v>
      </c>
      <c r="AE771" s="843" t="str">
        <f ca="1">IF(OR(Z771="",NOT(ISNUMBER(Z771))),"",LOOKUP(Z771,{0,16,21,26,31,36,41,46,51,56,60,66},{"[0-15]","[16-20]","[21-25]","[26-30]","[31-35]","[36-40]","[41-45]","[46-50]","[51-55]","[56-59]","[60-65]","[66-99]"}))</f>
        <v>[36-40]</v>
      </c>
      <c r="AF771" s="839" t="str">
        <f t="shared" ref="AF771:AF834" si="41">IF(OR(V771="",X771=""),"",IF(YEARFRAC(V771,X771,1)&lt;1,"0-1 years",IF(YEARFRAC(V771,X771,1)&lt;2,"1-2 years",IF(YEARFRAC(V771,X771,1)&lt;3,"2-3 years","3+ years"))))</f>
        <v>0-1 years</v>
      </c>
      <c r="AG771" s="839" t="str">
        <f t="shared" ref="AG771:AG834" ca="1" si="42">IF(O771="","",IF(O771&lt;TODAY(),"Expired",IF(O771&lt;=TODAY()+30,"Within 30 Days",IF(O771&lt;=TODAY()+60,"Within 60 Days",IF(O771&lt;=TODAY()+90,"Within 90 Days","Over 90 Days")))))</f>
        <v>Within 30 Days</v>
      </c>
    </row>
    <row r="772" spans="1:33" ht="16.5" thickTop="1" thickBot="1" x14ac:dyDescent="0.3">
      <c r="A772" s="875">
        <v>1</v>
      </c>
      <c r="B772" s="866" t="s">
        <v>526</v>
      </c>
      <c r="C772" s="875" t="s">
        <v>300</v>
      </c>
      <c r="D772" s="888"/>
      <c r="E772" s="887">
        <f>VLOOKUP(B772,[1]TQT_MASTER!B:O,13,0)</f>
        <v>44566</v>
      </c>
      <c r="F772" s="870" t="str">
        <f>VLOOKUP(B772,[1]TQT_MASTER!B:O,4,0)</f>
        <v>Engineer, Water Asset Performance</v>
      </c>
      <c r="G772" s="870" t="str">
        <f>VLOOKUP(B772,[1]TQT_MASTER!B:O,3,0)</f>
        <v>Engineer</v>
      </c>
      <c r="H772" s="870">
        <f>VLOOKUP(B772,[1]TQT_MASTER!B:O,6,0)</f>
        <v>200662</v>
      </c>
      <c r="I772" s="870" t="str">
        <f>VLOOKUP(B772,[1]TQT_MASTER!B:O,5,0)</f>
        <v>Benjamin Redwood</v>
      </c>
      <c r="J772" s="870" t="str">
        <f>VLOOKUP(B772,[1]TQT_MASTER!B:O,7,0)</f>
        <v>TQT - Asset Management</v>
      </c>
      <c r="K772" s="870" t="str">
        <f>VLOOKUP(B772,[1]TQT_MASTER!B:O,8,0)</f>
        <v>TQT - Chief Operating Office</v>
      </c>
      <c r="L772" s="870" t="str">
        <f>VLOOKUP(B772,[1]TQT_MASTER!B:O,9,0)</f>
        <v>Asset Management - COO</v>
      </c>
      <c r="M772" s="870" t="str">
        <f>VLOOKUP(B772,[1]TQT_MASTER!B:O,10,0)</f>
        <v>TRANSCO - Water Asset Strategy &amp; Performance - COO</v>
      </c>
      <c r="N772" s="871">
        <f>VLOOKUP(B772,[1]TQT_MASTER!B:O,11,0)</f>
        <v>22312</v>
      </c>
      <c r="O772" s="869">
        <f>VLOOKUP(B772,[1]TQT_MASTER!B:O,14,0)</f>
        <v>46387</v>
      </c>
      <c r="P772" s="878" t="s">
        <v>611</v>
      </c>
      <c r="Q772" s="870" t="s">
        <v>846</v>
      </c>
      <c r="R772" s="878" t="s">
        <v>612</v>
      </c>
      <c r="S772" s="878"/>
      <c r="T772" s="875" t="s">
        <v>304</v>
      </c>
      <c r="U772" s="878" t="s">
        <v>305</v>
      </c>
      <c r="V772" s="872">
        <v>44566</v>
      </c>
      <c r="W772" s="872">
        <v>45170</v>
      </c>
      <c r="X772" s="872">
        <v>46265</v>
      </c>
      <c r="Y772" s="889">
        <v>3.0027397260273974</v>
      </c>
      <c r="Z772" s="903">
        <f t="shared" ca="1" si="40"/>
        <v>65</v>
      </c>
      <c r="AA772" s="875" t="s">
        <v>600</v>
      </c>
      <c r="AB772" s="890">
        <v>33988.5</v>
      </c>
      <c r="AC772" s="877">
        <v>46722</v>
      </c>
      <c r="AD772" s="878" t="s">
        <v>777</v>
      </c>
      <c r="AE772" s="843" t="str">
        <f ca="1">IF(OR(Z772="",NOT(ISNUMBER(Z772))),"",LOOKUP(Z772,{0,16,21,26,31,36,41,46,51,56,60,66},{"[0-15]","[16-20]","[21-25]","[26-30]","[31-35]","[36-40]","[41-45]","[46-50]","[51-55]","[56-59]","[60-65]","[66-99]"}))</f>
        <v>[60-65]</v>
      </c>
      <c r="AF772" s="839" t="str">
        <f t="shared" si="41"/>
        <v>3+ years</v>
      </c>
      <c r="AG772" s="839" t="str">
        <f t="shared" ca="1" si="42"/>
        <v>Over 90 Days</v>
      </c>
    </row>
    <row r="773" spans="1:33" ht="16.5" thickTop="1" thickBot="1" x14ac:dyDescent="0.3">
      <c r="A773" s="839">
        <v>2</v>
      </c>
      <c r="B773" s="830" t="s">
        <v>537</v>
      </c>
      <c r="C773" s="839" t="s">
        <v>306</v>
      </c>
      <c r="D773" s="880"/>
      <c r="E773" s="887">
        <f>VLOOKUP(B773,[1]TQT_MASTER!B:O,13,0)</f>
        <v>44571</v>
      </c>
      <c r="F773" s="834" t="str">
        <f>VLOOKUP(B773,[1]TQT_MASTER!B:O,4,0)</f>
        <v>Technical Advisor</v>
      </c>
      <c r="G773" s="834" t="str">
        <f>VLOOKUP(B773,[1]TQT_MASTER!B:O,3,0)</f>
        <v>Advisor</v>
      </c>
      <c r="H773" s="834">
        <f>VLOOKUP(B773,[1]TQT_MASTER!B:O,6,0)</f>
        <v>10924</v>
      </c>
      <c r="I773" s="834" t="str">
        <f>VLOOKUP(B773,[1]TQT_MASTER!B:O,5,0)</f>
        <v>Bruce</v>
      </c>
      <c r="J773" s="834" t="str">
        <f>VLOOKUP(B773,[1]TQT_MASTER!B:O,7,0)</f>
        <v>TQT - Chief Operating Office</v>
      </c>
      <c r="K773" s="834" t="str">
        <f>VLOOKUP(B773,[1]TQT_MASTER!B:O,8,0)</f>
        <v>TQT - Chief Operating Office</v>
      </c>
      <c r="L773" s="834" t="str">
        <f>VLOOKUP(B773,[1]TQT_MASTER!B:O,9,0)</f>
        <v>Asset Management - COO</v>
      </c>
      <c r="M773" s="834" t="str">
        <f>VLOOKUP(B773,[1]TQT_MASTER!B:O,10,0)</f>
        <v>TRANSCO - Power Asset Management - COO</v>
      </c>
      <c r="N773" s="835">
        <f>VLOOKUP(B773,[1]TQT_MASTER!B:O,11,0)</f>
        <v>21098</v>
      </c>
      <c r="O773" s="833">
        <f>VLOOKUP(B773,[1]TQT_MASTER!B:O,14,0)</f>
        <v>46387</v>
      </c>
      <c r="P773" s="842" t="s">
        <v>611</v>
      </c>
      <c r="Q773" s="834" t="s">
        <v>846</v>
      </c>
      <c r="R773" s="842" t="s">
        <v>612</v>
      </c>
      <c r="S773" s="842" t="s">
        <v>616</v>
      </c>
      <c r="T773" s="839" t="s">
        <v>304</v>
      </c>
      <c r="U773" s="842" t="s">
        <v>309</v>
      </c>
      <c r="V773" s="836">
        <v>44571</v>
      </c>
      <c r="W773" s="836">
        <v>45170</v>
      </c>
      <c r="X773" s="836">
        <v>46265</v>
      </c>
      <c r="Y773" s="882">
        <v>3.0027397260273974</v>
      </c>
      <c r="Z773" s="902">
        <f t="shared" ca="1" si="40"/>
        <v>68</v>
      </c>
      <c r="AA773" s="839" t="s">
        <v>600</v>
      </c>
      <c r="AB773" s="883">
        <v>55116.6</v>
      </c>
      <c r="AC773" s="841">
        <v>46722</v>
      </c>
      <c r="AD773" s="842" t="s">
        <v>777</v>
      </c>
      <c r="AE773" s="843" t="str">
        <f ca="1">IF(OR(Z773="",NOT(ISNUMBER(Z773))),"",LOOKUP(Z773,{0,16,21,26,31,36,41,46,51,56,60,66},{"[0-15]","[16-20]","[21-25]","[26-30]","[31-35]","[36-40]","[41-45]","[46-50]","[51-55]","[56-59]","[60-65]","[66-99]"}))</f>
        <v>[66-99]</v>
      </c>
      <c r="AF773" s="839" t="str">
        <f t="shared" si="41"/>
        <v>3+ years</v>
      </c>
      <c r="AG773" s="839" t="str">
        <f t="shared" ca="1" si="42"/>
        <v>Over 90 Days</v>
      </c>
    </row>
    <row r="774" spans="1:33" ht="16.5" thickTop="1" thickBot="1" x14ac:dyDescent="0.3">
      <c r="A774" s="839">
        <v>3</v>
      </c>
      <c r="B774" s="830" t="s">
        <v>310</v>
      </c>
      <c r="C774" s="839" t="s">
        <v>310</v>
      </c>
      <c r="D774" s="880"/>
      <c r="E774" s="887">
        <v>44571</v>
      </c>
      <c r="F774" s="834" t="s">
        <v>312</v>
      </c>
      <c r="G774" s="834" t="s">
        <v>312</v>
      </c>
      <c r="H774" s="834"/>
      <c r="I774" s="834"/>
      <c r="J774" s="845"/>
      <c r="K774" s="845" t="s">
        <v>905</v>
      </c>
      <c r="L774" s="834"/>
      <c r="M774" s="834"/>
      <c r="N774" s="835">
        <v>20821</v>
      </c>
      <c r="O774" s="833">
        <v>46203</v>
      </c>
      <c r="P774" s="842" t="s">
        <v>611</v>
      </c>
      <c r="Q774" s="834" t="s">
        <v>846</v>
      </c>
      <c r="R774" s="842" t="s">
        <v>612</v>
      </c>
      <c r="S774" s="842"/>
      <c r="T774" s="839" t="s">
        <v>304</v>
      </c>
      <c r="U774" s="842" t="s">
        <v>305</v>
      </c>
      <c r="V774" s="836">
        <v>44571</v>
      </c>
      <c r="W774" s="836">
        <v>46203</v>
      </c>
      <c r="X774" s="836">
        <v>46265</v>
      </c>
      <c r="Y774" s="882">
        <v>3.0027397260273974</v>
      </c>
      <c r="Z774" s="904">
        <f t="shared" ca="1" si="40"/>
        <v>69</v>
      </c>
      <c r="AA774" s="839" t="s">
        <v>600</v>
      </c>
      <c r="AB774" s="883">
        <v>45390.45</v>
      </c>
      <c r="AC774" s="841">
        <v>46722</v>
      </c>
      <c r="AD774" s="842" t="s">
        <v>928</v>
      </c>
      <c r="AE774" s="843" t="str">
        <f ca="1">IF(OR(Z774="",NOT(ISNUMBER(Z774))),"",LOOKUP(Z774,{0,16,21,26,31,36,41,46,51,56,60,66},{"[0-15]","[16-20]","[21-25]","[26-30]","[31-35]","[36-40]","[41-45]","[46-50]","[51-55]","[56-59]","[60-65]","[66-99]"}))</f>
        <v>[66-99]</v>
      </c>
      <c r="AF774" s="839" t="str">
        <f t="shared" si="41"/>
        <v>3+ years</v>
      </c>
      <c r="AG774" s="839" t="str">
        <f t="shared" ca="1" si="42"/>
        <v>Expired</v>
      </c>
    </row>
    <row r="775" spans="1:33" ht="16.5" thickTop="1" thickBot="1" x14ac:dyDescent="0.3">
      <c r="A775" s="839">
        <v>4</v>
      </c>
      <c r="B775" s="830" t="s">
        <v>527</v>
      </c>
      <c r="C775" s="839" t="s">
        <v>313</v>
      </c>
      <c r="D775" s="880"/>
      <c r="E775" s="887">
        <f>VLOOKUP(B775,[1]TQT_MASTER!B:O,13,0)</f>
        <v>44571</v>
      </c>
      <c r="F775" s="834" t="str">
        <f>VLOOKUP(B775,[1]TQT_MASTER!B:O,4,0)</f>
        <v>Sr. Engineer, Infrastructure Coordination</v>
      </c>
      <c r="G775" s="834" t="str">
        <f>VLOOKUP(B775,[1]TQT_MASTER!B:O,3,0)</f>
        <v>Senior Engineer</v>
      </c>
      <c r="H775" s="834">
        <f>VLOOKUP(B775,[1]TQT_MASTER!B:O,6,0)</f>
        <v>11810</v>
      </c>
      <c r="I775" s="834" t="str">
        <f>VLOOKUP(B775,[1]TQT_MASTER!B:O,5,0)</f>
        <v>YOUSIF ABDUL RAHMAN AHMED MOHAMMED ALMARZOUQI</v>
      </c>
      <c r="J775" s="834" t="str">
        <f>VLOOKUP(B775,[1]TQT_MASTER!B:O,7,0)</f>
        <v>TQT - Asset Management</v>
      </c>
      <c r="K775" s="834" t="str">
        <f>VLOOKUP(B775,[1]TQT_MASTER!B:O,8,0)</f>
        <v>TQT - Chief Operating Office</v>
      </c>
      <c r="L775" s="834" t="str">
        <f>VLOOKUP(B775,[1]TQT_MASTER!B:O,9,0)</f>
        <v>Asset Management - COO</v>
      </c>
      <c r="M775" s="834" t="str">
        <f>VLOOKUP(B775,[1]TQT_MASTER!B:O,10,0)</f>
        <v>TRANSCO - Infrastructure Coordination &amp; Services - COO</v>
      </c>
      <c r="N775" s="835">
        <f>VLOOKUP(B775,[1]TQT_MASTER!B:O,11,0)</f>
        <v>21283</v>
      </c>
      <c r="O775" s="833">
        <f>VLOOKUP(B775,[1]TQT_MASTER!B:O,14,0)</f>
        <v>46387</v>
      </c>
      <c r="P775" s="842" t="s">
        <v>611</v>
      </c>
      <c r="Q775" s="834" t="s">
        <v>846</v>
      </c>
      <c r="R775" s="842" t="s">
        <v>612</v>
      </c>
      <c r="S775" s="842"/>
      <c r="T775" s="839" t="s">
        <v>304</v>
      </c>
      <c r="U775" s="842" t="s">
        <v>316</v>
      </c>
      <c r="V775" s="836">
        <v>44571</v>
      </c>
      <c r="W775" s="836">
        <v>45170</v>
      </c>
      <c r="X775" s="836">
        <v>46265</v>
      </c>
      <c r="Y775" s="882">
        <v>3.0027397260273974</v>
      </c>
      <c r="Z775" s="905">
        <f t="shared" ca="1" si="40"/>
        <v>68</v>
      </c>
      <c r="AA775" s="839" t="s">
        <v>600</v>
      </c>
      <c r="AB775" s="883">
        <v>47355</v>
      </c>
      <c r="AC775" s="841">
        <v>46722</v>
      </c>
      <c r="AD775" s="842" t="s">
        <v>777</v>
      </c>
      <c r="AE775" s="843" t="str">
        <f ca="1">IF(OR(Z775="",NOT(ISNUMBER(Z775))),"",LOOKUP(Z775,{0,16,21,26,31,36,41,46,51,56,60,66},{"[0-15]","[16-20]","[21-25]","[26-30]","[31-35]","[36-40]","[41-45]","[46-50]","[51-55]","[56-59]","[60-65]","[66-99]"}))</f>
        <v>[66-99]</v>
      </c>
      <c r="AF775" s="839" t="str">
        <f t="shared" si="41"/>
        <v>3+ years</v>
      </c>
      <c r="AG775" s="839" t="str">
        <f t="shared" ca="1" si="42"/>
        <v>Over 90 Days</v>
      </c>
    </row>
    <row r="776" spans="1:33" ht="16.5" thickTop="1" thickBot="1" x14ac:dyDescent="0.3">
      <c r="A776" s="839">
        <v>5</v>
      </c>
      <c r="B776" s="830" t="s">
        <v>536</v>
      </c>
      <c r="C776" s="839" t="s">
        <v>317</v>
      </c>
      <c r="D776" s="880"/>
      <c r="E776" s="887">
        <f>VLOOKUP(B776,[1]TQT_MASTER!B:O,13,0)</f>
        <v>44571</v>
      </c>
      <c r="F776" s="834" t="str">
        <f>VLOOKUP(B776,[1]TQT_MASTER!B:O,4,0)</f>
        <v>Sr. Technician, Surveying</v>
      </c>
      <c r="G776" s="834" t="str">
        <f>VLOOKUP(B776,[1]TQT_MASTER!B:O,3,0)</f>
        <v>Senior Technician</v>
      </c>
      <c r="H776" s="834">
        <f>VLOOKUP(B776,[1]TQT_MASTER!B:O,6,0)</f>
        <v>11810</v>
      </c>
      <c r="I776" s="834" t="str">
        <f>VLOOKUP(B776,[1]TQT_MASTER!B:O,5,0)</f>
        <v>YOUSIF ABDUL RAHMAN AHMED MOHAMMED ALMARZOUQI</v>
      </c>
      <c r="J776" s="834" t="str">
        <f>VLOOKUP(B776,[1]TQT_MASTER!B:O,7,0)</f>
        <v>TQT - Asset Management</v>
      </c>
      <c r="K776" s="834" t="str">
        <f>VLOOKUP(B776,[1]TQT_MASTER!B:O,8,0)</f>
        <v>TQT - Chief Operating Office</v>
      </c>
      <c r="L776" s="834" t="str">
        <f>VLOOKUP(B776,[1]TQT_MASTER!B:O,9,0)</f>
        <v>Asset Management - COO</v>
      </c>
      <c r="M776" s="834" t="str">
        <f>VLOOKUP(B776,[1]TQT_MASTER!B:O,10,0)</f>
        <v>TRANSCO - Infrastructure Coordination &amp; Services - COO</v>
      </c>
      <c r="N776" s="835">
        <f>VLOOKUP(B776,[1]TQT_MASTER!B:O,11,0)</f>
        <v>22277</v>
      </c>
      <c r="O776" s="833">
        <f>VLOOKUP(B776,[1]TQT_MASTER!B:O,14,0)</f>
        <v>46387</v>
      </c>
      <c r="P776" s="842" t="s">
        <v>611</v>
      </c>
      <c r="Q776" s="834" t="s">
        <v>846</v>
      </c>
      <c r="R776" s="842" t="s">
        <v>612</v>
      </c>
      <c r="S776" s="842" t="s">
        <v>616</v>
      </c>
      <c r="T776" s="839" t="s">
        <v>304</v>
      </c>
      <c r="U776" s="842" t="s">
        <v>309</v>
      </c>
      <c r="V776" s="836">
        <v>44571</v>
      </c>
      <c r="W776" s="836">
        <v>45170</v>
      </c>
      <c r="X776" s="836">
        <v>46265</v>
      </c>
      <c r="Y776" s="882">
        <v>3.0027397260273974</v>
      </c>
      <c r="Z776" s="904">
        <f t="shared" ca="1" si="40"/>
        <v>65</v>
      </c>
      <c r="AA776" s="839" t="s">
        <v>600</v>
      </c>
      <c r="AB776" s="883">
        <v>21750.75</v>
      </c>
      <c r="AC776" s="841">
        <v>46722</v>
      </c>
      <c r="AD776" s="842" t="s">
        <v>777</v>
      </c>
      <c r="AE776" s="843" t="str">
        <f ca="1">IF(OR(Z776="",NOT(ISNUMBER(Z776))),"",LOOKUP(Z776,{0,16,21,26,31,36,41,46,51,56,60,66},{"[0-15]","[16-20]","[21-25]","[26-30]","[31-35]","[36-40]","[41-45]","[46-50]","[51-55]","[56-59]","[60-65]","[66-99]"}))</f>
        <v>[60-65]</v>
      </c>
      <c r="AF776" s="839" t="str">
        <f t="shared" si="41"/>
        <v>3+ years</v>
      </c>
      <c r="AG776" s="839" t="str">
        <f t="shared" ca="1" si="42"/>
        <v>Over 90 Days</v>
      </c>
    </row>
    <row r="777" spans="1:33" ht="16.5" thickTop="1" thickBot="1" x14ac:dyDescent="0.3">
      <c r="A777" s="839">
        <v>6</v>
      </c>
      <c r="B777" s="830" t="s">
        <v>531</v>
      </c>
      <c r="C777" s="839" t="s">
        <v>323</v>
      </c>
      <c r="D777" s="880"/>
      <c r="E777" s="887">
        <f>VLOOKUP(B777,[1]TQT_MASTER!B:O,13,0)</f>
        <v>44571</v>
      </c>
      <c r="F777" s="834" t="str">
        <f>VLOOKUP(B777,[1]TQT_MASTER!B:O,4,0)</f>
        <v>Sr. Associate, Inventory</v>
      </c>
      <c r="G777" s="834" t="str">
        <f>VLOOKUP(B777,[1]TQT_MASTER!B:O,3,0)</f>
        <v>Senior Associate</v>
      </c>
      <c r="H777" s="834">
        <f>VLOOKUP(B777,[1]TQT_MASTER!B:O,6,0)</f>
        <v>11888</v>
      </c>
      <c r="I777" s="834" t="str">
        <f>VLOOKUP(B777,[1]TQT_MASTER!B:O,5,0)</f>
        <v>MOHAMED ALI MOHAMED A. FAISAL ALSHEHHI</v>
      </c>
      <c r="J777" s="834" t="str">
        <f>VLOOKUP(B777,[1]TQT_MASTER!B:O,7,0)</f>
        <v>TQT - Supply Chain</v>
      </c>
      <c r="K777" s="834" t="str">
        <f>VLOOKUP(B777,[1]TQT_MASTER!B:O,8,0)</f>
        <v>TQT - Chief Financial Office</v>
      </c>
      <c r="L777" s="834" t="str">
        <f>VLOOKUP(B777,[1]TQT_MASTER!B:O,9,0)</f>
        <v>Supply Chain - PSS</v>
      </c>
      <c r="M777" s="834" t="str">
        <f>VLOOKUP(B777,[1]TQT_MASTER!B:O,10,0)</f>
        <v>TRANSCO - Inventory Management - PSS</v>
      </c>
      <c r="N777" s="835">
        <f>VLOOKUP(B777,[1]TQT_MASTER!B:O,11,0)</f>
        <v>24080</v>
      </c>
      <c r="O777" s="833">
        <f>VLOOKUP(B777,[1]TQT_MASTER!B:O,14,0)</f>
        <v>46387</v>
      </c>
      <c r="P777" s="842" t="s">
        <v>611</v>
      </c>
      <c r="Q777" s="834" t="s">
        <v>846</v>
      </c>
      <c r="R777" s="842" t="s">
        <v>612</v>
      </c>
      <c r="S777" s="842" t="s">
        <v>619</v>
      </c>
      <c r="T777" s="839" t="s">
        <v>304</v>
      </c>
      <c r="U777" s="842" t="s">
        <v>305</v>
      </c>
      <c r="V777" s="836">
        <v>44571</v>
      </c>
      <c r="W777" s="836">
        <v>45170</v>
      </c>
      <c r="X777" s="836">
        <v>46265</v>
      </c>
      <c r="Y777" s="882">
        <v>3.0027397260273974</v>
      </c>
      <c r="Z777" s="902">
        <f t="shared" ca="1" si="40"/>
        <v>60</v>
      </c>
      <c r="AA777" s="839" t="s">
        <v>600</v>
      </c>
      <c r="AB777" s="883">
        <v>40461.75</v>
      </c>
      <c r="AC777" s="841">
        <v>46722</v>
      </c>
      <c r="AD777" s="842" t="s">
        <v>777</v>
      </c>
      <c r="AE777" s="843" t="str">
        <f ca="1">IF(OR(Z777="",NOT(ISNUMBER(Z777))),"",LOOKUP(Z777,{0,16,21,26,31,36,41,46,51,56,60,66},{"[0-15]","[16-20]","[21-25]","[26-30]","[31-35]","[36-40]","[41-45]","[46-50]","[51-55]","[56-59]","[60-65]","[66-99]"}))</f>
        <v>[60-65]</v>
      </c>
      <c r="AF777" s="839" t="str">
        <f t="shared" si="41"/>
        <v>3+ years</v>
      </c>
      <c r="AG777" s="839" t="str">
        <f t="shared" ca="1" si="42"/>
        <v>Over 90 Days</v>
      </c>
    </row>
    <row r="778" spans="1:33" ht="16.5" thickTop="1" thickBot="1" x14ac:dyDescent="0.3">
      <c r="A778" s="839">
        <v>7</v>
      </c>
      <c r="B778" s="830" t="s">
        <v>530</v>
      </c>
      <c r="C778" s="839" t="s">
        <v>326</v>
      </c>
      <c r="D778" s="880"/>
      <c r="E778" s="887">
        <f>VLOOKUP(B778,[1]TQT_MASTER!B:O,13,0)</f>
        <v>44571</v>
      </c>
      <c r="F778" s="834" t="str">
        <f>VLOOKUP(B778,[1]TQT_MASTER!B:O,4,0)</f>
        <v>Clerk, Driver</v>
      </c>
      <c r="G778" s="834" t="str">
        <f>VLOOKUP(B778,[1]TQT_MASTER!B:O,3,0)</f>
        <v>Clerk</v>
      </c>
      <c r="H778" s="834">
        <f>VLOOKUP(B778,[1]TQT_MASTER!B:O,6,0)</f>
        <v>11969</v>
      </c>
      <c r="I778" s="834" t="str">
        <f>VLOOKUP(B778,[1]TQT_MASTER!B:O,5,0)</f>
        <v>AHMED NASSER MOHAMMED NASSER AL SENANI</v>
      </c>
      <c r="J778" s="834" t="str">
        <f>VLOOKUP(B778,[1]TQT_MASTER!B:O,7,0)</f>
        <v>TQT - Support Services</v>
      </c>
      <c r="K778" s="834" t="str">
        <f>VLOOKUP(B778,[1]TQT_MASTER!B:O,8,0)</f>
        <v>TQT - Chief Corporate Services Office</v>
      </c>
      <c r="L778" s="834" t="str">
        <f>VLOOKUP(B778,[1]TQT_MASTER!B:O,9,0)</f>
        <v>Shared Services - PSS</v>
      </c>
      <c r="M778" s="834" t="str">
        <f>VLOOKUP(B778,[1]TQT_MASTER!B:O,10,0)</f>
        <v>TRANSCO - Transport - PSS</v>
      </c>
      <c r="N778" s="835">
        <f>VLOOKUP(B778,[1]TQT_MASTER!B:O,11,0)</f>
        <v>28284</v>
      </c>
      <c r="O778" s="833">
        <f>VLOOKUP(B778,[1]TQT_MASTER!B:O,14,0)</f>
        <v>46387</v>
      </c>
      <c r="P778" s="842" t="s">
        <v>611</v>
      </c>
      <c r="Q778" s="834" t="s">
        <v>846</v>
      </c>
      <c r="R778" s="842" t="s">
        <v>612</v>
      </c>
      <c r="S778" s="842" t="s">
        <v>621</v>
      </c>
      <c r="T778" s="839" t="s">
        <v>304</v>
      </c>
      <c r="U778" s="842" t="s">
        <v>329</v>
      </c>
      <c r="V778" s="836">
        <v>44571</v>
      </c>
      <c r="W778" s="836">
        <v>45170</v>
      </c>
      <c r="X778" s="836">
        <v>46265</v>
      </c>
      <c r="Y778" s="882">
        <v>3.0027397260273974</v>
      </c>
      <c r="Z778" s="902">
        <f t="shared" ca="1" si="40"/>
        <v>49</v>
      </c>
      <c r="AA778" s="839" t="s">
        <v>600</v>
      </c>
      <c r="AB778" s="883">
        <v>5587.7955000000002</v>
      </c>
      <c r="AC778" s="841">
        <v>46722</v>
      </c>
      <c r="AD778" s="842" t="s">
        <v>777</v>
      </c>
      <c r="AE778" s="843" t="str">
        <f ca="1">IF(OR(Z778="",NOT(ISNUMBER(Z778))),"",LOOKUP(Z778,{0,16,21,26,31,36,41,46,51,56,60,66},{"[0-15]","[16-20]","[21-25]","[26-30]","[31-35]","[36-40]","[41-45]","[46-50]","[51-55]","[56-59]","[60-65]","[66-99]"}))</f>
        <v>[46-50]</v>
      </c>
      <c r="AF778" s="839" t="str">
        <f t="shared" si="41"/>
        <v>3+ years</v>
      </c>
      <c r="AG778" s="839" t="str">
        <f t="shared" ca="1" si="42"/>
        <v>Over 90 Days</v>
      </c>
    </row>
    <row r="779" spans="1:33" ht="16.5" thickTop="1" thickBot="1" x14ac:dyDescent="0.3">
      <c r="A779" s="839">
        <v>8</v>
      </c>
      <c r="B779" s="830" t="s">
        <v>524</v>
      </c>
      <c r="C779" s="839" t="s">
        <v>330</v>
      </c>
      <c r="D779" s="880"/>
      <c r="E779" s="887">
        <f>VLOOKUP(B779,[1]TQT_MASTER!B:O,13,0)</f>
        <v>44566</v>
      </c>
      <c r="F779" s="834" t="str">
        <f>VLOOKUP(B779,[1]TQT_MASTER!B:O,4,0)</f>
        <v>Assistant, Management</v>
      </c>
      <c r="G779" s="834" t="str">
        <f>VLOOKUP(B779,[1]TQT_MASTER!B:O,3,0)</f>
        <v>Assistant</v>
      </c>
      <c r="H779" s="834">
        <f>VLOOKUP(B779,[1]TQT_MASTER!B:O,6,0)</f>
        <v>11566</v>
      </c>
      <c r="I779" s="834" t="str">
        <f>VLOOKUP(B779,[1]TQT_MASTER!B:O,5,0)</f>
        <v>PAUL ANDREW ROBERTS</v>
      </c>
      <c r="J779" s="834" t="str">
        <f>VLOOKUP(B779,[1]TQT_MASTER!B:O,7,0)</f>
        <v>TQT - Safety &amp; Risk Management</v>
      </c>
      <c r="K779" s="834" t="str">
        <f>VLOOKUP(B779,[1]TQT_MASTER!B:O,8,0)</f>
        <v>TQT - Chief Executive Office</v>
      </c>
      <c r="L779" s="834" t="str">
        <f>VLOOKUP(B779,[1]TQT_MASTER!B:O,9,0)</f>
        <v>HSEQ</v>
      </c>
      <c r="M779" s="834" t="str">
        <f>VLOOKUP(B779,[1]TQT_MASTER!B:O,10,0)</f>
        <v>TRANSCO - HSEQ - SRM</v>
      </c>
      <c r="N779" s="835">
        <f>VLOOKUP(B779,[1]TQT_MASTER!B:O,11,0)</f>
        <v>33248</v>
      </c>
      <c r="O779" s="833">
        <f>VLOOKUP(B779,[1]TQT_MASTER!B:O,14,0)</f>
        <v>46387</v>
      </c>
      <c r="P779" s="842" t="s">
        <v>611</v>
      </c>
      <c r="Q779" s="834" t="s">
        <v>846</v>
      </c>
      <c r="R779" s="842" t="s">
        <v>612</v>
      </c>
      <c r="S779" s="842" t="s">
        <v>621</v>
      </c>
      <c r="T779" s="839" t="s">
        <v>304</v>
      </c>
      <c r="U779" s="842" t="s">
        <v>333</v>
      </c>
      <c r="V779" s="836">
        <v>44566</v>
      </c>
      <c r="W779" s="836">
        <v>45170</v>
      </c>
      <c r="X779" s="836">
        <v>46265</v>
      </c>
      <c r="Y779" s="882">
        <v>3.0027397260273974</v>
      </c>
      <c r="Z779" s="902">
        <f t="shared" ca="1" si="40"/>
        <v>35</v>
      </c>
      <c r="AA779" s="839" t="s">
        <v>600</v>
      </c>
      <c r="AB779" s="883">
        <v>12988.5</v>
      </c>
      <c r="AC779" s="841">
        <v>46722</v>
      </c>
      <c r="AD779" s="842" t="s">
        <v>777</v>
      </c>
      <c r="AE779" s="843" t="str">
        <f ca="1">IF(OR(Z779="",NOT(ISNUMBER(Z779))),"",LOOKUP(Z779,{0,16,21,26,31,36,41,46,51,56,60,66},{"[0-15]","[16-20]","[21-25]","[26-30]","[31-35]","[36-40]","[41-45]","[46-50]","[51-55]","[56-59]","[60-65]","[66-99]"}))</f>
        <v>[31-35]</v>
      </c>
      <c r="AF779" s="839" t="str">
        <f t="shared" si="41"/>
        <v>3+ years</v>
      </c>
      <c r="AG779" s="839" t="str">
        <f t="shared" ca="1" si="42"/>
        <v>Over 90 Days</v>
      </c>
    </row>
    <row r="780" spans="1:33" ht="16.5" thickTop="1" thickBot="1" x14ac:dyDescent="0.3">
      <c r="A780" s="839">
        <v>9</v>
      </c>
      <c r="B780" s="830" t="s">
        <v>529</v>
      </c>
      <c r="C780" s="839" t="s">
        <v>334</v>
      </c>
      <c r="D780" s="880"/>
      <c r="E780" s="887">
        <f>VLOOKUP(B780,[1]TQT_MASTER!B:O,13,0)</f>
        <v>44566</v>
      </c>
      <c r="F780" s="834" t="str">
        <f>VLOOKUP(B780,[1]TQT_MASTER!B:O,4,0)</f>
        <v>Advisor, Technical</v>
      </c>
      <c r="G780" s="834" t="str">
        <f>VLOOKUP(B780,[1]TQT_MASTER!B:O,3,0)</f>
        <v>Advisor</v>
      </c>
      <c r="H780" s="834">
        <f>VLOOKUP(B780,[1]TQT_MASTER!B:O,6,0)</f>
        <v>12759</v>
      </c>
      <c r="I780" s="834" t="str">
        <f>VLOOKUP(B780,[1]TQT_MASTER!B:O,5,0)</f>
        <v>Afif Saif Nasser Harhara Alyafei</v>
      </c>
      <c r="J780" s="834" t="str">
        <f>VLOOKUP(B780,[1]TQT_MASTER!B:O,7,0)</f>
        <v>TQT - Chief Executive Office</v>
      </c>
      <c r="K780" s="834" t="str">
        <f>VLOOKUP(B780,[1]TQT_MASTER!B:O,8,0)</f>
        <v>TQT - Chief Executive Office</v>
      </c>
      <c r="L780" s="834" t="str">
        <f>VLOOKUP(B780,[1]TQT_MASTER!B:O,9,0)</f>
        <v>CEO</v>
      </c>
      <c r="M780" s="834" t="str">
        <f>VLOOKUP(B780,[1]TQT_MASTER!B:O,10,0)</f>
        <v>TRANSCO - CEO</v>
      </c>
      <c r="N780" s="835">
        <f>VLOOKUP(B780,[1]TQT_MASTER!B:O,11,0)</f>
        <v>24289</v>
      </c>
      <c r="O780" s="833">
        <f>VLOOKUP(B780,[1]TQT_MASTER!B:O,14,0)</f>
        <v>46387</v>
      </c>
      <c r="P780" s="842" t="s">
        <v>620</v>
      </c>
      <c r="Q780" s="834" t="s">
        <v>846</v>
      </c>
      <c r="R780" s="842"/>
      <c r="S780" s="842"/>
      <c r="T780" s="839" t="s">
        <v>336</v>
      </c>
      <c r="U780" s="842" t="s">
        <v>337</v>
      </c>
      <c r="V780" s="836">
        <v>44566</v>
      </c>
      <c r="W780" s="836">
        <v>45170</v>
      </c>
      <c r="X780" s="836">
        <v>46265</v>
      </c>
      <c r="Y780" s="882">
        <v>3.0027397260273974</v>
      </c>
      <c r="Z780" s="904">
        <f t="shared" ca="1" si="40"/>
        <v>60</v>
      </c>
      <c r="AA780" s="839" t="s">
        <v>600</v>
      </c>
      <c r="AB780" s="883">
        <v>69688.5</v>
      </c>
      <c r="AC780" s="841">
        <v>46722</v>
      </c>
      <c r="AD780" s="842" t="s">
        <v>777</v>
      </c>
      <c r="AE780" s="843" t="str">
        <f ca="1">IF(OR(Z780="",NOT(ISNUMBER(Z780))),"",LOOKUP(Z780,{0,16,21,26,31,36,41,46,51,56,60,66},{"[0-15]","[16-20]","[21-25]","[26-30]","[31-35]","[36-40]","[41-45]","[46-50]","[51-55]","[56-59]","[60-65]","[66-99]"}))</f>
        <v>[60-65]</v>
      </c>
      <c r="AF780" s="839" t="str">
        <f t="shared" si="41"/>
        <v>3+ years</v>
      </c>
      <c r="AG780" s="839" t="str">
        <f t="shared" ca="1" si="42"/>
        <v>Over 90 Days</v>
      </c>
    </row>
    <row r="781" spans="1:33" ht="16.5" thickTop="1" thickBot="1" x14ac:dyDescent="0.3">
      <c r="A781" s="839">
        <v>10</v>
      </c>
      <c r="B781" s="830" t="s">
        <v>523</v>
      </c>
      <c r="C781" s="839" t="s">
        <v>338</v>
      </c>
      <c r="D781" s="880"/>
      <c r="E781" s="887">
        <f>VLOOKUP(B781,[1]TQT_MASTER!B:O,13,0)</f>
        <v>44571</v>
      </c>
      <c r="F781" s="834" t="str">
        <f>VLOOKUP(B781,[1]TQT_MASTER!B:O,4,0)</f>
        <v>Clerk, Stores</v>
      </c>
      <c r="G781" s="834" t="str">
        <f>VLOOKUP(B781,[1]TQT_MASTER!B:O,3,0)</f>
        <v>Clerk</v>
      </c>
      <c r="H781" s="834">
        <f>VLOOKUP(B781,[1]TQT_MASTER!B:O,6,0)</f>
        <v>12667</v>
      </c>
      <c r="I781" s="834" t="str">
        <f>VLOOKUP(B781,[1]TQT_MASTER!B:O,5,0)</f>
        <v>Eid Abdulla Sidiqi Alhammadi</v>
      </c>
      <c r="J781" s="834" t="str">
        <f>VLOOKUP(B781,[1]TQT_MASTER!B:O,7,0)</f>
        <v>TQT - Financial Operations &amp; Internal Controls</v>
      </c>
      <c r="K781" s="834" t="str">
        <f>VLOOKUP(B781,[1]TQT_MASTER!B:O,8,0)</f>
        <v>TQT - Chief Financial Office</v>
      </c>
      <c r="L781" s="834" t="str">
        <f>VLOOKUP(B781,[1]TQT_MASTER!B:O,9,0)</f>
        <v>Finance - FIN</v>
      </c>
      <c r="M781" s="834" t="str">
        <f>VLOOKUP(B781,[1]TQT_MASTER!B:O,10,0)</f>
        <v>TRANSCO - Financial Operations - FIN</v>
      </c>
      <c r="N781" s="835">
        <f>VLOOKUP(B781,[1]TQT_MASTER!B:O,11,0)</f>
        <v>26910</v>
      </c>
      <c r="O781" s="833">
        <f>VLOOKUP(B781,[1]TQT_MASTER!B:O,14,0)</f>
        <v>46387</v>
      </c>
      <c r="P781" s="842" t="s">
        <v>620</v>
      </c>
      <c r="Q781" s="834" t="s">
        <v>846</v>
      </c>
      <c r="R781" s="842"/>
      <c r="S781" s="842"/>
      <c r="T781" s="839" t="s">
        <v>304</v>
      </c>
      <c r="U781" s="842" t="s">
        <v>305</v>
      </c>
      <c r="V781" s="836">
        <v>44571</v>
      </c>
      <c r="W781" s="836">
        <v>45170</v>
      </c>
      <c r="X781" s="836">
        <v>46265</v>
      </c>
      <c r="Y781" s="882">
        <v>3.0027397260273974</v>
      </c>
      <c r="Z781" s="902">
        <f t="shared" ca="1" si="40"/>
        <v>53</v>
      </c>
      <c r="AA781" s="839" t="s">
        <v>600</v>
      </c>
      <c r="AB781" s="883">
        <v>6688.5</v>
      </c>
      <c r="AC781" s="841">
        <v>46722</v>
      </c>
      <c r="AD781" s="842" t="s">
        <v>777</v>
      </c>
      <c r="AE781" s="843" t="str">
        <f ca="1">IF(OR(Z781="",NOT(ISNUMBER(Z781))),"",LOOKUP(Z781,{0,16,21,26,31,36,41,46,51,56,60,66},{"[0-15]","[16-20]","[21-25]","[26-30]","[31-35]","[36-40]","[41-45]","[46-50]","[51-55]","[56-59]","[60-65]","[66-99]"}))</f>
        <v>[51-55]</v>
      </c>
      <c r="AF781" s="839" t="str">
        <f t="shared" si="41"/>
        <v>3+ years</v>
      </c>
      <c r="AG781" s="839" t="str">
        <f t="shared" ca="1" si="42"/>
        <v>Over 90 Days</v>
      </c>
    </row>
    <row r="782" spans="1:33" ht="16.5" thickTop="1" thickBot="1" x14ac:dyDescent="0.3">
      <c r="A782" s="839">
        <v>11</v>
      </c>
      <c r="B782" s="830" t="s">
        <v>522</v>
      </c>
      <c r="C782" s="839" t="s">
        <v>341</v>
      </c>
      <c r="D782" s="880"/>
      <c r="E782" s="887">
        <f>VLOOKUP(B782,[1]TQT_MASTER!B:O,13,0)</f>
        <v>44571</v>
      </c>
      <c r="F782" s="834" t="str">
        <f>VLOOKUP(B782,[1]TQT_MASTER!B:O,4,0)</f>
        <v>Associate, Accounts Payable Accounting</v>
      </c>
      <c r="G782" s="834" t="str">
        <f>VLOOKUP(B782,[1]TQT_MASTER!B:O,3,0)</f>
        <v>Associate</v>
      </c>
      <c r="H782" s="834">
        <f>VLOOKUP(B782,[1]TQT_MASTER!B:O,6,0)</f>
        <v>12667</v>
      </c>
      <c r="I782" s="834" t="str">
        <f>VLOOKUP(B782,[1]TQT_MASTER!B:O,5,0)</f>
        <v>Eid Abdulla Sidiqi Alhammadi</v>
      </c>
      <c r="J782" s="834" t="str">
        <f>VLOOKUP(B782,[1]TQT_MASTER!B:O,7,0)</f>
        <v>TQT - Financial Operations &amp; Internal Controls</v>
      </c>
      <c r="K782" s="834" t="str">
        <f>VLOOKUP(B782,[1]TQT_MASTER!B:O,8,0)</f>
        <v>TQT - Chief Financial Office</v>
      </c>
      <c r="L782" s="834" t="str">
        <f>VLOOKUP(B782,[1]TQT_MASTER!B:O,9,0)</f>
        <v>Finance - FIN</v>
      </c>
      <c r="M782" s="834" t="str">
        <f>VLOOKUP(B782,[1]TQT_MASTER!B:O,10,0)</f>
        <v>TRANSCO - Financial Operations - FIN</v>
      </c>
      <c r="N782" s="835">
        <f>VLOOKUP(B782,[1]TQT_MASTER!B:O,11,0)</f>
        <v>22996</v>
      </c>
      <c r="O782" s="833">
        <f>VLOOKUP(B782,[1]TQT_MASTER!B:O,14,0)</f>
        <v>46387</v>
      </c>
      <c r="P782" s="842" t="s">
        <v>611</v>
      </c>
      <c r="Q782" s="834" t="s">
        <v>846</v>
      </c>
      <c r="R782" s="842" t="s">
        <v>612</v>
      </c>
      <c r="S782" s="842" t="s">
        <v>616</v>
      </c>
      <c r="T782" s="839" t="s">
        <v>304</v>
      </c>
      <c r="U782" s="842" t="s">
        <v>316</v>
      </c>
      <c r="V782" s="836">
        <v>44571</v>
      </c>
      <c r="W782" s="836">
        <v>45170</v>
      </c>
      <c r="X782" s="836">
        <v>46265</v>
      </c>
      <c r="Y782" s="882">
        <v>3.0027397260273974</v>
      </c>
      <c r="Z782" s="902">
        <f t="shared" ca="1" si="40"/>
        <v>63</v>
      </c>
      <c r="AA782" s="839" t="s">
        <v>600</v>
      </c>
      <c r="AB782" s="883">
        <v>38811.15</v>
      </c>
      <c r="AC782" s="841">
        <v>46722</v>
      </c>
      <c r="AD782" s="842" t="s">
        <v>777</v>
      </c>
      <c r="AE782" s="843" t="str">
        <f ca="1">IF(OR(Z782="",NOT(ISNUMBER(Z782))),"",LOOKUP(Z782,{0,16,21,26,31,36,41,46,51,56,60,66},{"[0-15]","[16-20]","[21-25]","[26-30]","[31-35]","[36-40]","[41-45]","[46-50]","[51-55]","[56-59]","[60-65]","[66-99]"}))</f>
        <v>[60-65]</v>
      </c>
      <c r="AF782" s="839" t="str">
        <f t="shared" si="41"/>
        <v>3+ years</v>
      </c>
      <c r="AG782" s="839" t="str">
        <f t="shared" ca="1" si="42"/>
        <v>Over 90 Days</v>
      </c>
    </row>
    <row r="783" spans="1:33" ht="16.5" thickTop="1" thickBot="1" x14ac:dyDescent="0.3">
      <c r="A783" s="839">
        <v>12</v>
      </c>
      <c r="B783" s="830" t="s">
        <v>528</v>
      </c>
      <c r="C783" s="839" t="s">
        <v>344</v>
      </c>
      <c r="D783" s="880"/>
      <c r="E783" s="887">
        <f>VLOOKUP(B783,[1]TQT_MASTER!B:O,13,0)</f>
        <v>44606</v>
      </c>
      <c r="F783" s="834" t="str">
        <f>VLOOKUP(B783,[1]TQT_MASTER!B:O,4,0)</f>
        <v>Lead, Automation &amp; Digitalization</v>
      </c>
      <c r="G783" s="834" t="str">
        <f>VLOOKUP(B783,[1]TQT_MASTER!B:O,3,0)</f>
        <v>Lead</v>
      </c>
      <c r="H783" s="834">
        <f>VLOOKUP(B783,[1]TQT_MASTER!B:O,6,0)</f>
        <v>11996</v>
      </c>
      <c r="I783" s="834" t="str">
        <f>VLOOKUP(B783,[1]TQT_MASTER!B:O,5,0)</f>
        <v>Ramakrishna Subramanian</v>
      </c>
      <c r="J783" s="834" t="str">
        <f>VLOOKUP(B783,[1]TQT_MASTER!B:O,7,0)</f>
        <v>TQT - Chief Executive Office</v>
      </c>
      <c r="K783" s="834" t="str">
        <f>VLOOKUP(B783,[1]TQT_MASTER!B:O,8,0)</f>
        <v>TQT - Chief Executive Office</v>
      </c>
      <c r="L783" s="834" t="str">
        <f>VLOOKUP(B783,[1]TQT_MASTER!B:O,9,0)</f>
        <v>CEO</v>
      </c>
      <c r="M783" s="834" t="str">
        <f>VLOOKUP(B783,[1]TQT_MASTER!B:O,10,0)</f>
        <v>TRANSCO - Operations - COO</v>
      </c>
      <c r="N783" s="835">
        <f>VLOOKUP(B783,[1]TQT_MASTER!B:O,11,0)</f>
        <v>21847</v>
      </c>
      <c r="O783" s="833">
        <f>VLOOKUP(B783,[1]TQT_MASTER!B:O,14,0)</f>
        <v>46387</v>
      </c>
      <c r="P783" s="842" t="s">
        <v>611</v>
      </c>
      <c r="Q783" s="834" t="s">
        <v>846</v>
      </c>
      <c r="R783" s="842" t="s">
        <v>612</v>
      </c>
      <c r="S783" s="842"/>
      <c r="T783" s="839" t="s">
        <v>304</v>
      </c>
      <c r="U783" s="842" t="s">
        <v>333</v>
      </c>
      <c r="V783" s="836">
        <v>44608</v>
      </c>
      <c r="W783" s="836">
        <v>45170</v>
      </c>
      <c r="X783" s="836">
        <v>46265</v>
      </c>
      <c r="Y783" s="882">
        <v>3.0027397260273974</v>
      </c>
      <c r="Z783" s="902">
        <f t="shared" ca="1" si="40"/>
        <v>66</v>
      </c>
      <c r="AA783" s="839" t="s">
        <v>600</v>
      </c>
      <c r="AB783" s="883">
        <v>45013.5</v>
      </c>
      <c r="AC783" s="841">
        <v>46722</v>
      </c>
      <c r="AD783" s="842" t="s">
        <v>777</v>
      </c>
      <c r="AE783" s="843" t="str">
        <f ca="1">IF(OR(Z783="",NOT(ISNUMBER(Z783))),"",LOOKUP(Z783,{0,16,21,26,31,36,41,46,51,56,60,66},{"[0-15]","[16-20]","[21-25]","[26-30]","[31-35]","[36-40]","[41-45]","[46-50]","[51-55]","[56-59]","[60-65]","[66-99]"}))</f>
        <v>[66-99]</v>
      </c>
      <c r="AF783" s="839" t="str">
        <f t="shared" si="41"/>
        <v>3+ years</v>
      </c>
      <c r="AG783" s="839" t="str">
        <f t="shared" ca="1" si="42"/>
        <v>Over 90 Days</v>
      </c>
    </row>
    <row r="784" spans="1:33" ht="16.5" thickTop="1" thickBot="1" x14ac:dyDescent="0.3">
      <c r="A784" s="839">
        <v>13</v>
      </c>
      <c r="B784" s="830" t="s">
        <v>539</v>
      </c>
      <c r="C784" s="839" t="s">
        <v>347</v>
      </c>
      <c r="D784" s="880"/>
      <c r="E784" s="887">
        <f>VLOOKUP(B784,[1]TQT_MASTER!B:O,13,0)</f>
        <v>44816</v>
      </c>
      <c r="F784" s="834" t="str">
        <f>VLOOKUP(B784,[1]TQT_MASTER!B:O,4,0)</f>
        <v>Engineer, CMMS Data Quality Governance</v>
      </c>
      <c r="G784" s="834" t="str">
        <f>VLOOKUP(B784,[1]TQT_MASTER!B:O,3,0)</f>
        <v>Engineer</v>
      </c>
      <c r="H784" s="834">
        <f>VLOOKUP(B784,[1]TQT_MASTER!B:O,6,0)</f>
        <v>12713</v>
      </c>
      <c r="I784" s="834" t="str">
        <f>VLOOKUP(B784,[1]TQT_MASTER!B:O,5,0)</f>
        <v>Ahmed Mohamed Abdulla ALWahedi</v>
      </c>
      <c r="J784" s="834" t="str">
        <f>VLOOKUP(B784,[1]TQT_MASTER!B:O,7,0)</f>
        <v>TQT - Asset Management</v>
      </c>
      <c r="K784" s="834" t="str">
        <f>VLOOKUP(B784,[1]TQT_MASTER!B:O,8,0)</f>
        <v>TQT - Chief Operating Office</v>
      </c>
      <c r="L784" s="834" t="str">
        <f>VLOOKUP(B784,[1]TQT_MASTER!B:O,9,0)</f>
        <v>Asset Management - COO</v>
      </c>
      <c r="M784" s="834" t="str">
        <f>VLOOKUP(B784,[1]TQT_MASTER!B:O,10,0)</f>
        <v>TRANSCO - Asset Information - COO</v>
      </c>
      <c r="N784" s="835">
        <f>VLOOKUP(B784,[1]TQT_MASTER!B:O,11,0)</f>
        <v>26032</v>
      </c>
      <c r="O784" s="833">
        <f>VLOOKUP(B784,[1]TQT_MASTER!B:O,14,0)</f>
        <v>46578</v>
      </c>
      <c r="P784" s="842" t="s">
        <v>620</v>
      </c>
      <c r="Q784" s="834" t="s">
        <v>846</v>
      </c>
      <c r="R784" s="842"/>
      <c r="S784" s="842"/>
      <c r="T784" s="839" t="s">
        <v>304</v>
      </c>
      <c r="U784" s="842" t="s">
        <v>333</v>
      </c>
      <c r="V784" s="836">
        <v>44816</v>
      </c>
      <c r="W784" s="836">
        <v>45170</v>
      </c>
      <c r="X784" s="836">
        <v>46265</v>
      </c>
      <c r="Y784" s="882">
        <v>3.0027397260273974</v>
      </c>
      <c r="Z784" s="902">
        <f t="shared" ca="1" si="40"/>
        <v>55</v>
      </c>
      <c r="AA784" s="839" t="s">
        <v>600</v>
      </c>
      <c r="AB784" s="883">
        <v>26638.5</v>
      </c>
      <c r="AC784" s="841">
        <v>46722</v>
      </c>
      <c r="AD784" s="842" t="s">
        <v>777</v>
      </c>
      <c r="AE784" s="843" t="str">
        <f ca="1">IF(OR(Z784="",NOT(ISNUMBER(Z784))),"",LOOKUP(Z784,{0,16,21,26,31,36,41,46,51,56,60,66},{"[0-15]","[16-20]","[21-25]","[26-30]","[31-35]","[36-40]","[41-45]","[46-50]","[51-55]","[56-59]","[60-65]","[66-99]"}))</f>
        <v>[51-55]</v>
      </c>
      <c r="AF784" s="839" t="str">
        <f t="shared" si="41"/>
        <v>3+ years</v>
      </c>
      <c r="AG784" s="839" t="str">
        <f t="shared" ca="1" si="42"/>
        <v>Over 90 Days</v>
      </c>
    </row>
    <row r="785" spans="1:33" ht="16.5" thickTop="1" thickBot="1" x14ac:dyDescent="0.3">
      <c r="A785" s="839">
        <v>14</v>
      </c>
      <c r="B785" s="830" t="s">
        <v>541</v>
      </c>
      <c r="C785" s="839" t="s">
        <v>350</v>
      </c>
      <c r="D785" s="880"/>
      <c r="E785" s="887">
        <f>VLOOKUP(B785,[1]TQT_MASTER!B:O,13,0)</f>
        <v>44809</v>
      </c>
      <c r="F785" s="834" t="str">
        <f>VLOOKUP(B785,[1]TQT_MASTER!B:O,4,0)</f>
        <v>Associate, Graphic Design</v>
      </c>
      <c r="G785" s="834" t="str">
        <f>VLOOKUP(B785,[1]TQT_MASTER!B:O,3,0)</f>
        <v>Associate</v>
      </c>
      <c r="H785" s="834" t="e">
        <f>VLOOKUP(B785,[1]TQT_MASTER!B:O,6,0)</f>
        <v>#REF!</v>
      </c>
      <c r="I785" s="834" t="str">
        <f>VLOOKUP(B785,[1]TQT_MASTER!B:O,5,0)</f>
        <v>Hessa Alemadi</v>
      </c>
      <c r="J785" s="834" t="str">
        <f>VLOOKUP(B785,[1]TQT_MASTER!B:O,7,0)</f>
        <v>TQT - External Communications</v>
      </c>
      <c r="K785" s="834" t="str">
        <f>VLOOKUP(B785,[1]TQT_MASTER!B:O,8,0)</f>
        <v>TQT - Chief Corporate Services Office</v>
      </c>
      <c r="L785" s="834" t="str">
        <f>VLOOKUP(B785,[1]TQT_MASTER!B:O,9,0)</f>
        <v>Human Resources - HRD</v>
      </c>
      <c r="M785" s="834" t="str">
        <f>VLOOKUP(B785,[1]TQT_MASTER!B:O,10,0)</f>
        <v>TRANSCO - External Communications - HRD</v>
      </c>
      <c r="N785" s="835">
        <f>VLOOKUP(B785,[1]TQT_MASTER!B:O,11,0)</f>
        <v>32200</v>
      </c>
      <c r="O785" s="833">
        <f>VLOOKUP(B785,[1]TQT_MASTER!B:O,14,0)</f>
        <v>46269</v>
      </c>
      <c r="P785" s="842" t="s">
        <v>611</v>
      </c>
      <c r="Q785" s="834" t="s">
        <v>846</v>
      </c>
      <c r="R785" s="842" t="s">
        <v>612</v>
      </c>
      <c r="S785" s="842"/>
      <c r="T785" s="839" t="s">
        <v>304</v>
      </c>
      <c r="U785" s="842" t="s">
        <v>333</v>
      </c>
      <c r="V785" s="836">
        <v>44809</v>
      </c>
      <c r="W785" s="836">
        <v>45170</v>
      </c>
      <c r="X785" s="836">
        <v>46265</v>
      </c>
      <c r="Y785" s="882">
        <v>3.0027397260273974</v>
      </c>
      <c r="Z785" s="902">
        <f t="shared" ca="1" si="40"/>
        <v>38</v>
      </c>
      <c r="AA785" s="839" t="s">
        <v>600</v>
      </c>
      <c r="AB785" s="883">
        <v>26638.5</v>
      </c>
      <c r="AC785" s="841">
        <v>46722</v>
      </c>
      <c r="AD785" s="842" t="s">
        <v>777</v>
      </c>
      <c r="AE785" s="843" t="str">
        <f ca="1">IF(OR(Z785="",NOT(ISNUMBER(Z785))),"",LOOKUP(Z785,{0,16,21,26,31,36,41,46,51,56,60,66},{"[0-15]","[16-20]","[21-25]","[26-30]","[31-35]","[36-40]","[41-45]","[46-50]","[51-55]","[56-59]","[60-65]","[66-99]"}))</f>
        <v>[36-40]</v>
      </c>
      <c r="AF785" s="839" t="str">
        <f t="shared" si="41"/>
        <v>3+ years</v>
      </c>
      <c r="AG785" s="839" t="str">
        <f t="shared" ca="1" si="42"/>
        <v>Expired</v>
      </c>
    </row>
    <row r="786" spans="1:33" ht="16.5" thickTop="1" thickBot="1" x14ac:dyDescent="0.3">
      <c r="A786" s="839">
        <v>15</v>
      </c>
      <c r="B786" s="830" t="s">
        <v>533</v>
      </c>
      <c r="C786" s="839" t="s">
        <v>353</v>
      </c>
      <c r="D786" s="880"/>
      <c r="E786" s="887">
        <f>VLOOKUP(B786,[1]TQT_MASTER!B:O,13,0)</f>
        <v>44830</v>
      </c>
      <c r="F786" s="834" t="str">
        <f>VLOOKUP(B786,[1]TQT_MASTER!B:O,4,0)</f>
        <v>Associate, General Ledger Accounting</v>
      </c>
      <c r="G786" s="834" t="str">
        <f>VLOOKUP(B786,[1]TQT_MASTER!B:O,3,0)</f>
        <v>Associate</v>
      </c>
      <c r="H786" s="834">
        <f>VLOOKUP(B786,[1]TQT_MASTER!B:O,6,0)</f>
        <v>12959</v>
      </c>
      <c r="I786" s="834" t="str">
        <f>VLOOKUP(B786,[1]TQT_MASTER!B:O,5,0)</f>
        <v>Jasmine Kooner</v>
      </c>
      <c r="J786" s="834" t="str">
        <f>VLOOKUP(B786,[1]TQT_MASTER!B:O,7,0)</f>
        <v>TQT - Financial Control</v>
      </c>
      <c r="K786" s="834" t="str">
        <f>VLOOKUP(B786,[1]TQT_MASTER!B:O,8,0)</f>
        <v>TQT - Chief Financial Office</v>
      </c>
      <c r="L786" s="834" t="str">
        <f>VLOOKUP(B786,[1]TQT_MASTER!B:O,9,0)</f>
        <v>Finance - FIN</v>
      </c>
      <c r="M786" s="834" t="str">
        <f>VLOOKUP(B786,[1]TQT_MASTER!B:O,10,0)</f>
        <v>TRANSCO - Financial Controlling - FIN</v>
      </c>
      <c r="N786" s="835">
        <f>VLOOKUP(B786,[1]TQT_MASTER!B:O,11,0)</f>
        <v>31575</v>
      </c>
      <c r="O786" s="833">
        <f>VLOOKUP(B786,[1]TQT_MASTER!B:O,14,0)</f>
        <v>46471</v>
      </c>
      <c r="P786" s="842" t="s">
        <v>620</v>
      </c>
      <c r="Q786" s="834" t="s">
        <v>846</v>
      </c>
      <c r="R786" s="842"/>
      <c r="S786" s="842"/>
      <c r="T786" s="839" t="s">
        <v>304</v>
      </c>
      <c r="U786" s="842" t="s">
        <v>356</v>
      </c>
      <c r="V786" s="836">
        <v>44831</v>
      </c>
      <c r="W786" s="836">
        <v>45170</v>
      </c>
      <c r="X786" s="836">
        <v>46265</v>
      </c>
      <c r="Y786" s="882">
        <v>3.0027397260273974</v>
      </c>
      <c r="Z786" s="902">
        <f t="shared" ca="1" si="40"/>
        <v>40</v>
      </c>
      <c r="AA786" s="839" t="s">
        <v>600</v>
      </c>
      <c r="AB786" s="883">
        <v>26638.5</v>
      </c>
      <c r="AC786" s="841">
        <v>46722</v>
      </c>
      <c r="AD786" s="842" t="s">
        <v>777</v>
      </c>
      <c r="AE786" s="843" t="str">
        <f ca="1">IF(OR(Z786="",NOT(ISNUMBER(Z786))),"",LOOKUP(Z786,{0,16,21,26,31,36,41,46,51,56,60,66},{"[0-15]","[16-20]","[21-25]","[26-30]","[31-35]","[36-40]","[41-45]","[46-50]","[51-55]","[56-59]","[60-65]","[66-99]"}))</f>
        <v>[36-40]</v>
      </c>
      <c r="AF786" s="839" t="str">
        <f t="shared" si="41"/>
        <v>3+ years</v>
      </c>
      <c r="AG786" s="839" t="str">
        <f t="shared" ca="1" si="42"/>
        <v>Over 90 Days</v>
      </c>
    </row>
    <row r="787" spans="1:33" ht="16.5" thickTop="1" thickBot="1" x14ac:dyDescent="0.3">
      <c r="A787" s="839">
        <v>16</v>
      </c>
      <c r="B787" s="830" t="s">
        <v>532</v>
      </c>
      <c r="C787" s="839" t="s">
        <v>357</v>
      </c>
      <c r="D787" s="880"/>
      <c r="E787" s="887">
        <f>VLOOKUP(B787,[1]TQT_MASTER!B:O,13,0)</f>
        <v>44970</v>
      </c>
      <c r="F787" s="834" t="str">
        <f>VLOOKUP(B787,[1]TQT_MASTER!B:O,4,0)</f>
        <v>Associate, Talent Acquisition</v>
      </c>
      <c r="G787" s="834" t="str">
        <f>VLOOKUP(B787,[1]TQT_MASTER!B:O,3,0)</f>
        <v>Associate</v>
      </c>
      <c r="H787" s="834">
        <f>VLOOKUP(B787,[1]TQT_MASTER!B:O,6,0)</f>
        <v>15131</v>
      </c>
      <c r="I787" s="834" t="str">
        <f>VLOOKUP(B787,[1]TQT_MASTER!B:O,5,0)</f>
        <v>Abdulrahman Mohammed R AlMane</v>
      </c>
      <c r="J787" s="834" t="str">
        <f>VLOOKUP(B787,[1]TQT_MASTER!B:O,7,0)</f>
        <v>TQT - HR Operations</v>
      </c>
      <c r="K787" s="834" t="str">
        <f>VLOOKUP(B787,[1]TQT_MASTER!B:O,8,0)</f>
        <v>TQT - Chief Corporate Services Office</v>
      </c>
      <c r="L787" s="834" t="str">
        <f>VLOOKUP(B787,[1]TQT_MASTER!B:O,9,0)</f>
        <v>Human Resources - HRD</v>
      </c>
      <c r="M787" s="834" t="str">
        <f>VLOOKUP(B787,[1]TQT_MASTER!B:O,10,0)</f>
        <v>TRANSCO - Talent Acquisition - HRD</v>
      </c>
      <c r="N787" s="835">
        <f>VLOOKUP(B787,[1]TQT_MASTER!B:O,11,0)</f>
        <v>31644</v>
      </c>
      <c r="O787" s="833">
        <f>VLOOKUP(B787,[1]TQT_MASTER!B:O,14,0)</f>
        <v>46429</v>
      </c>
      <c r="P787" s="842" t="s">
        <v>620</v>
      </c>
      <c r="Q787" s="834" t="s">
        <v>846</v>
      </c>
      <c r="R787" s="842"/>
      <c r="S787" s="842"/>
      <c r="T787" s="839" t="s">
        <v>304</v>
      </c>
      <c r="U787" s="842" t="s">
        <v>333</v>
      </c>
      <c r="V787" s="836">
        <v>44970</v>
      </c>
      <c r="W787" s="836">
        <v>45170</v>
      </c>
      <c r="X787" s="836">
        <v>46265</v>
      </c>
      <c r="Y787" s="882">
        <v>3.0027397260273974</v>
      </c>
      <c r="Z787" s="902">
        <f t="shared" ca="1" si="40"/>
        <v>40</v>
      </c>
      <c r="AA787" s="839" t="s">
        <v>600</v>
      </c>
      <c r="AB787" s="883">
        <v>21388.5</v>
      </c>
      <c r="AC787" s="841">
        <v>46722</v>
      </c>
      <c r="AD787" s="842" t="s">
        <v>777</v>
      </c>
      <c r="AE787" s="843" t="str">
        <f ca="1">IF(OR(Z787="",NOT(ISNUMBER(Z787))),"",LOOKUP(Z787,{0,16,21,26,31,36,41,46,51,56,60,66},{"[0-15]","[16-20]","[21-25]","[26-30]","[31-35]","[36-40]","[41-45]","[46-50]","[51-55]","[56-59]","[60-65]","[66-99]"}))</f>
        <v>[36-40]</v>
      </c>
      <c r="AF787" s="839" t="str">
        <f t="shared" si="41"/>
        <v>3+ years</v>
      </c>
      <c r="AG787" s="839" t="str">
        <f t="shared" ca="1" si="42"/>
        <v>Over 90 Days</v>
      </c>
    </row>
    <row r="788" spans="1:33" ht="16.5" thickTop="1" thickBot="1" x14ac:dyDescent="0.3">
      <c r="A788" s="839">
        <v>17</v>
      </c>
      <c r="B788" s="830" t="s">
        <v>540</v>
      </c>
      <c r="C788" s="839" t="s">
        <v>360</v>
      </c>
      <c r="D788" s="880"/>
      <c r="E788" s="887">
        <f>VLOOKUP(B788,[1]TQT_MASTER!B:O,13,0)</f>
        <v>45152</v>
      </c>
      <c r="F788" s="834" t="str">
        <f>VLOOKUP(B788,[1]TQT_MASTER!B:O,4,0)</f>
        <v>Executive Assistant, Corporate Services Office</v>
      </c>
      <c r="G788" s="834" t="str">
        <f>VLOOKUP(B788,[1]TQT_MASTER!B:O,3,0)</f>
        <v>Assistant</v>
      </c>
      <c r="H788" s="834">
        <f>VLOOKUP(B788,[1]TQT_MASTER!B:O,6,0)</f>
        <v>12780</v>
      </c>
      <c r="I788" s="834" t="str">
        <f>VLOOKUP(B788,[1]TQT_MASTER!B:O,5,0)</f>
        <v>Bader Ahmed Mohamed Saqer Al Hammadi</v>
      </c>
      <c r="J788" s="834" t="str">
        <f>VLOOKUP(B788,[1]TQT_MASTER!B:O,7,0)</f>
        <v>TQT - Chief Corporate Services Office</v>
      </c>
      <c r="K788" s="834" t="str">
        <f>VLOOKUP(B788,[1]TQT_MASTER!B:O,8,0)</f>
        <v>TQT - Chief Corporate Services Office</v>
      </c>
      <c r="L788" s="834" t="str">
        <f>VLOOKUP(B788,[1]TQT_MASTER!B:O,9,0)</f>
        <v>Human Resources - HRD</v>
      </c>
      <c r="M788" s="834" t="str">
        <f>VLOOKUP(B788,[1]TQT_MASTER!B:O,10,0)</f>
        <v>TRANSCO - Human Resources - HRD</v>
      </c>
      <c r="N788" s="835">
        <f>VLOOKUP(B788,[1]TQT_MASTER!B:O,11,0)</f>
        <v>29611</v>
      </c>
      <c r="O788" s="833">
        <f>VLOOKUP(B788,[1]TQT_MASTER!B:O,14,0)</f>
        <v>46248</v>
      </c>
      <c r="P788" s="842" t="s">
        <v>620</v>
      </c>
      <c r="Q788" s="834" t="s">
        <v>846</v>
      </c>
      <c r="R788" s="842"/>
      <c r="S788" s="842"/>
      <c r="T788" s="839" t="s">
        <v>304</v>
      </c>
      <c r="U788" s="842" t="s">
        <v>305</v>
      </c>
      <c r="V788" s="836">
        <v>45152</v>
      </c>
      <c r="W788" s="836">
        <v>45170</v>
      </c>
      <c r="X788" s="836">
        <v>46265</v>
      </c>
      <c r="Y788" s="882">
        <v>3.0027397260273974</v>
      </c>
      <c r="Z788" s="904">
        <f t="shared" ca="1" si="40"/>
        <v>45</v>
      </c>
      <c r="AA788" s="839" t="s">
        <v>600</v>
      </c>
      <c r="AB788" s="883">
        <v>29138.5</v>
      </c>
      <c r="AC788" s="841">
        <v>46722</v>
      </c>
      <c r="AD788" s="842" t="s">
        <v>777</v>
      </c>
      <c r="AE788" s="843" t="str">
        <f ca="1">IF(OR(Z788="",NOT(ISNUMBER(Z788))),"",LOOKUP(Z788,{0,16,21,26,31,36,41,46,51,56,60,66},{"[0-15]","[16-20]","[21-25]","[26-30]","[31-35]","[36-40]","[41-45]","[46-50]","[51-55]","[56-59]","[60-65]","[66-99]"}))</f>
        <v>[41-45]</v>
      </c>
      <c r="AF788" s="839" t="str">
        <f t="shared" si="41"/>
        <v>3+ years</v>
      </c>
      <c r="AG788" s="839" t="str">
        <f t="shared" ca="1" si="42"/>
        <v>Expired</v>
      </c>
    </row>
    <row r="789" spans="1:33" ht="16.5" thickTop="1" thickBot="1" x14ac:dyDescent="0.3">
      <c r="A789" s="839">
        <v>18</v>
      </c>
      <c r="B789" s="830" t="s">
        <v>543</v>
      </c>
      <c r="C789" s="839" t="s">
        <v>363</v>
      </c>
      <c r="D789" s="880"/>
      <c r="E789" s="887">
        <f>VLOOKUP(B789,[1]TQT_MASTER!B:O,13,0)</f>
        <v>45236</v>
      </c>
      <c r="F789" s="834" t="str">
        <f>VLOOKUP(B789,[1]TQT_MASTER!B:O,4,0)</f>
        <v>Associate, Talent Acquisition</v>
      </c>
      <c r="G789" s="834" t="str">
        <f>VLOOKUP(B789,[1]TQT_MASTER!B:O,3,0)</f>
        <v>Associate</v>
      </c>
      <c r="H789" s="834">
        <f>VLOOKUP(B789,[1]TQT_MASTER!B:O,6,0)</f>
        <v>15131</v>
      </c>
      <c r="I789" s="834" t="str">
        <f>VLOOKUP(B789,[1]TQT_MASTER!B:O,5,0)</f>
        <v>Abdulrahman Mohammed R AlMane</v>
      </c>
      <c r="J789" s="834" t="str">
        <f>VLOOKUP(B789,[1]TQT_MASTER!B:O,7,0)</f>
        <v>TQT - HR Operations</v>
      </c>
      <c r="K789" s="834" t="str">
        <f>VLOOKUP(B789,[1]TQT_MASTER!B:O,8,0)</f>
        <v>TQT - Chief Corporate Services Office</v>
      </c>
      <c r="L789" s="834" t="str">
        <f>VLOOKUP(B789,[1]TQT_MASTER!B:O,9,0)</f>
        <v>Human Resources - HRD</v>
      </c>
      <c r="M789" s="834" t="str">
        <f>VLOOKUP(B789,[1]TQT_MASTER!B:O,10,0)</f>
        <v>TRANSCO - Talent Acquisition - HRD</v>
      </c>
      <c r="N789" s="835">
        <f>VLOOKUP(B789,[1]TQT_MASTER!B:O,11,0)</f>
        <v>32450</v>
      </c>
      <c r="O789" s="833">
        <f>VLOOKUP(B789,[1]TQT_MASTER!B:O,14,0)</f>
        <v>46331</v>
      </c>
      <c r="P789" s="842" t="s">
        <v>611</v>
      </c>
      <c r="Q789" s="834" t="s">
        <v>846</v>
      </c>
      <c r="R789" s="842" t="s">
        <v>612</v>
      </c>
      <c r="S789" s="842" t="s">
        <v>616</v>
      </c>
      <c r="T789" s="839" t="s">
        <v>304</v>
      </c>
      <c r="U789" s="842" t="s">
        <v>333</v>
      </c>
      <c r="V789" s="836">
        <v>45236</v>
      </c>
      <c r="W789" s="836">
        <v>45236</v>
      </c>
      <c r="X789" s="836">
        <v>46265</v>
      </c>
      <c r="Y789" s="882">
        <v>2.8219178082191783</v>
      </c>
      <c r="Z789" s="902">
        <f t="shared" ca="1" si="40"/>
        <v>37</v>
      </c>
      <c r="AA789" s="839" t="s">
        <v>600</v>
      </c>
      <c r="AB789" s="883">
        <v>25063.5</v>
      </c>
      <c r="AC789" s="841">
        <v>46722</v>
      </c>
      <c r="AD789" s="842" t="s">
        <v>777</v>
      </c>
      <c r="AE789" s="843" t="str">
        <f ca="1">IF(OR(Z789="",NOT(ISNUMBER(Z789))),"",LOOKUP(Z789,{0,16,21,26,31,36,41,46,51,56,60,66},{"[0-15]","[16-20]","[21-25]","[26-30]","[31-35]","[36-40]","[41-45]","[46-50]","[51-55]","[56-59]","[60-65]","[66-99]"}))</f>
        <v>[36-40]</v>
      </c>
      <c r="AF789" s="839" t="str">
        <f t="shared" si="41"/>
        <v>2-3 years</v>
      </c>
      <c r="AG789" s="839" t="str">
        <f t="shared" ca="1" si="42"/>
        <v>Within 60 Days</v>
      </c>
    </row>
    <row r="790" spans="1:33" ht="16.5" thickTop="1" thickBot="1" x14ac:dyDescent="0.3">
      <c r="A790" s="839">
        <v>19</v>
      </c>
      <c r="B790" s="830" t="s">
        <v>534</v>
      </c>
      <c r="C790" s="839" t="s">
        <v>365</v>
      </c>
      <c r="D790" s="880"/>
      <c r="E790" s="887">
        <f>VLOOKUP(B790,[1]TQT_MASTER!B:O,13,0)</f>
        <v>45411</v>
      </c>
      <c r="F790" s="834" t="str">
        <f>VLOOKUP(B790,[1]TQT_MASTER!B:O,4,0)</f>
        <v>Lead, Projects</v>
      </c>
      <c r="G790" s="834" t="str">
        <f>VLOOKUP(B790,[1]TQT_MASTER!B:O,3,0)</f>
        <v>Lead</v>
      </c>
      <c r="H790" s="834">
        <f>VLOOKUP(B790,[1]TQT_MASTER!B:O,6,0)</f>
        <v>11743</v>
      </c>
      <c r="I790" s="834" t="str">
        <f>VLOOKUP(B790,[1]TQT_MASTER!B:O,5,0)</f>
        <v>MARYAM ABDULLAH EBRAHIM ALGAZ ALALI</v>
      </c>
      <c r="J790" s="834" t="str">
        <f>VLOOKUP(B790,[1]TQT_MASTER!B:O,7,0)</f>
        <v>TQT - Asset Management</v>
      </c>
      <c r="K790" s="834" t="str">
        <f>VLOOKUP(B790,[1]TQT_MASTER!B:O,8,0)</f>
        <v>TQT - Chief Operating Office</v>
      </c>
      <c r="L790" s="834" t="str">
        <f>VLOOKUP(B790,[1]TQT_MASTER!B:O,9,0)</f>
        <v>Asset Management - COO</v>
      </c>
      <c r="M790" s="834" t="str">
        <f>VLOOKUP(B790,[1]TQT_MASTER!B:O,10,0)</f>
        <v>TRANSCO - Asset Management Services - COO</v>
      </c>
      <c r="N790" s="835">
        <f>VLOOKUP(B790,[1]TQT_MASTER!B:O,11,0)</f>
        <v>24421</v>
      </c>
      <c r="O790" s="833">
        <f>VLOOKUP(B790,[1]TQT_MASTER!B:O,14,0)</f>
        <v>46323</v>
      </c>
      <c r="P790" s="842" t="s">
        <v>611</v>
      </c>
      <c r="Q790" s="834" t="s">
        <v>846</v>
      </c>
      <c r="R790" s="842" t="s">
        <v>612</v>
      </c>
      <c r="S790" s="842"/>
      <c r="T790" s="839" t="s">
        <v>304</v>
      </c>
      <c r="U790" s="842" t="s">
        <v>368</v>
      </c>
      <c r="V790" s="836">
        <v>45411</v>
      </c>
      <c r="W790" s="836">
        <v>45411</v>
      </c>
      <c r="X790" s="836">
        <v>46265</v>
      </c>
      <c r="Y790" s="882">
        <v>2.3424657534246576</v>
      </c>
      <c r="Z790" s="902">
        <f t="shared" ca="1" si="40"/>
        <v>59</v>
      </c>
      <c r="AA790" s="839" t="s">
        <v>600</v>
      </c>
      <c r="AB790" s="883">
        <v>68638.5</v>
      </c>
      <c r="AC790" s="841">
        <v>46722</v>
      </c>
      <c r="AD790" s="842" t="s">
        <v>777</v>
      </c>
      <c r="AE790" s="843" t="str">
        <f ca="1">IF(OR(Z790="",NOT(ISNUMBER(Z790))),"",LOOKUP(Z790,{0,16,21,26,31,36,41,46,51,56,60,66},{"[0-15]","[16-20]","[21-25]","[26-30]","[31-35]","[36-40]","[41-45]","[46-50]","[51-55]","[56-59]","[60-65]","[66-99]"}))</f>
        <v>[56-59]</v>
      </c>
      <c r="AF790" s="839" t="str">
        <f t="shared" si="41"/>
        <v>2-3 years</v>
      </c>
      <c r="AG790" s="839" t="str">
        <f t="shared" ca="1" si="42"/>
        <v>Within 60 Days</v>
      </c>
    </row>
    <row r="791" spans="1:33" ht="16.5" thickTop="1" thickBot="1" x14ac:dyDescent="0.3">
      <c r="A791" s="839">
        <v>20</v>
      </c>
      <c r="B791" s="830" t="s">
        <v>535</v>
      </c>
      <c r="C791" s="839" t="s">
        <v>369</v>
      </c>
      <c r="D791" s="880"/>
      <c r="E791" s="887">
        <f>VLOOKUP(B791,[1]TQT_MASTER!B:O,13,0)</f>
        <v>45446</v>
      </c>
      <c r="F791" s="834" t="str">
        <f>VLOOKUP(B791,[1]TQT_MASTER!B:O,4,0)</f>
        <v>Business Partner, Talent Acquisition</v>
      </c>
      <c r="G791" s="834" t="str">
        <f>VLOOKUP(B791,[1]TQT_MASTER!B:O,3,0)</f>
        <v>Business Partner</v>
      </c>
      <c r="H791" s="834">
        <f>VLOOKUP(B791,[1]TQT_MASTER!B:O,6,0)</f>
        <v>15131</v>
      </c>
      <c r="I791" s="834" t="str">
        <f>VLOOKUP(B791,[1]TQT_MASTER!B:O,5,0)</f>
        <v>Abdulrahman Mohammed R AlMane</v>
      </c>
      <c r="J791" s="834" t="str">
        <f>VLOOKUP(B791,[1]TQT_MASTER!B:O,7,0)</f>
        <v>TQT - HR Operations</v>
      </c>
      <c r="K791" s="834" t="str">
        <f>VLOOKUP(B791,[1]TQT_MASTER!B:O,8,0)</f>
        <v>TQT - Chief Corporate Services Office</v>
      </c>
      <c r="L791" s="834" t="str">
        <f>VLOOKUP(B791,[1]TQT_MASTER!B:O,9,0)</f>
        <v>Human Resources - HRD</v>
      </c>
      <c r="M791" s="834" t="str">
        <f>VLOOKUP(B791,[1]TQT_MASTER!B:O,10,0)</f>
        <v>TRANSCO - Talent Acquisition - HRD</v>
      </c>
      <c r="N791" s="835">
        <f>VLOOKUP(B791,[1]TQT_MASTER!B:O,11,0)</f>
        <v>32081</v>
      </c>
      <c r="O791" s="833">
        <f>VLOOKUP(B791,[1]TQT_MASTER!B:O,14,0)</f>
        <v>46549</v>
      </c>
      <c r="P791" s="842" t="s">
        <v>611</v>
      </c>
      <c r="Q791" s="834" t="s">
        <v>846</v>
      </c>
      <c r="R791" s="842"/>
      <c r="S791" s="842" t="s">
        <v>621</v>
      </c>
      <c r="T791" s="839" t="s">
        <v>304</v>
      </c>
      <c r="U791" s="842" t="s">
        <v>333</v>
      </c>
      <c r="V791" s="836">
        <v>45454</v>
      </c>
      <c r="W791" s="836">
        <v>45454</v>
      </c>
      <c r="X791" s="836">
        <v>46265</v>
      </c>
      <c r="Y791" s="882">
        <v>2.2246575342465755</v>
      </c>
      <c r="Z791" s="902">
        <f t="shared" ca="1" si="40"/>
        <v>38</v>
      </c>
      <c r="AA791" s="839" t="s">
        <v>600</v>
      </c>
      <c r="AB791" s="883">
        <v>35038.5</v>
      </c>
      <c r="AC791" s="841">
        <v>46722</v>
      </c>
      <c r="AD791" s="842" t="s">
        <v>777</v>
      </c>
      <c r="AE791" s="843" t="str">
        <f ca="1">IF(OR(Z791="",NOT(ISNUMBER(Z791))),"",LOOKUP(Z791,{0,16,21,26,31,36,41,46,51,56,60,66},{"[0-15]","[16-20]","[21-25]","[26-30]","[31-35]","[36-40]","[41-45]","[46-50]","[51-55]","[56-59]","[60-65]","[66-99]"}))</f>
        <v>[36-40]</v>
      </c>
      <c r="AF791" s="839" t="str">
        <f t="shared" si="41"/>
        <v>2-3 years</v>
      </c>
      <c r="AG791" s="839" t="str">
        <f t="shared" ca="1" si="42"/>
        <v>Over 90 Days</v>
      </c>
    </row>
    <row r="792" spans="1:33" ht="16.5" thickTop="1" thickBot="1" x14ac:dyDescent="0.3">
      <c r="A792" s="839">
        <v>21</v>
      </c>
      <c r="B792" s="830" t="s">
        <v>542</v>
      </c>
      <c r="C792" s="839" t="s">
        <v>372</v>
      </c>
      <c r="D792" s="880"/>
      <c r="E792" s="887">
        <f>VLOOKUP(B792,[1]TQT_MASTER!B:O,13,0)</f>
        <v>45600</v>
      </c>
      <c r="F792" s="834" t="str">
        <f>VLOOKUP(B792,[1]TQT_MASTER!B:O,4,0)</f>
        <v>Lead, Procurement</v>
      </c>
      <c r="G792" s="834" t="str">
        <f>VLOOKUP(B792,[1]TQT_MASTER!B:O,3,0)</f>
        <v>Lead</v>
      </c>
      <c r="H792" s="834">
        <f>VLOOKUP(B792,[1]TQT_MASTER!B:O,6,0)</f>
        <v>12623</v>
      </c>
      <c r="I792" s="834" t="str">
        <f>VLOOKUP(B792,[1]TQT_MASTER!B:O,5,0)</f>
        <v>Alia Al Kaabi</v>
      </c>
      <c r="J792" s="834" t="str">
        <f>VLOOKUP(B792,[1]TQT_MASTER!B:O,7,0)</f>
        <v>TQT - Supply Chain</v>
      </c>
      <c r="K792" s="834" t="str">
        <f>VLOOKUP(B792,[1]TQT_MASTER!B:O,8,0)</f>
        <v>TQT - Chief Financial Office</v>
      </c>
      <c r="L792" s="834" t="str">
        <f>VLOOKUP(B792,[1]TQT_MASTER!B:O,9,0)</f>
        <v>Supply Chain - PSS</v>
      </c>
      <c r="M792" s="834" t="e">
        <f>VLOOKUP(B792,[1]TQT_MASTER!B:O,10,0)</f>
        <v>#REF!</v>
      </c>
      <c r="N792" s="835">
        <f>VLOOKUP(B792,[1]TQT_MASTER!B:O,11,0)</f>
        <v>22302</v>
      </c>
      <c r="O792" s="833">
        <f>VLOOKUP(B792,[1]TQT_MASTER!B:O,14,0)</f>
        <v>46329</v>
      </c>
      <c r="P792" s="842" t="s">
        <v>620</v>
      </c>
      <c r="Q792" s="834" t="s">
        <v>846</v>
      </c>
      <c r="R792" s="842"/>
      <c r="S792" s="842"/>
      <c r="T792" s="839" t="s">
        <v>304</v>
      </c>
      <c r="U792" s="842" t="s">
        <v>333</v>
      </c>
      <c r="V792" s="836">
        <v>45600</v>
      </c>
      <c r="W792" s="836">
        <v>45600</v>
      </c>
      <c r="X792" s="836">
        <v>46265</v>
      </c>
      <c r="Y792" s="882">
        <v>1.8246575342465754</v>
      </c>
      <c r="Z792" s="902">
        <f t="shared" ca="1" si="40"/>
        <v>65</v>
      </c>
      <c r="AA792" s="839" t="s">
        <v>600</v>
      </c>
      <c r="AB792" s="883">
        <v>44488.5</v>
      </c>
      <c r="AC792" s="841">
        <v>46722</v>
      </c>
      <c r="AD792" s="842" t="s">
        <v>777</v>
      </c>
      <c r="AE792" s="843" t="str">
        <f ca="1">IF(OR(Z792="",NOT(ISNUMBER(Z792))),"",LOOKUP(Z792,{0,16,21,26,31,36,41,46,51,56,60,66},{"[0-15]","[16-20]","[21-25]","[26-30]","[31-35]","[36-40]","[41-45]","[46-50]","[51-55]","[56-59]","[60-65]","[66-99]"}))</f>
        <v>[60-65]</v>
      </c>
      <c r="AF792" s="839" t="str">
        <f t="shared" si="41"/>
        <v>1-2 years</v>
      </c>
      <c r="AG792" s="839" t="str">
        <f t="shared" ca="1" si="42"/>
        <v>Within 60 Days</v>
      </c>
    </row>
    <row r="793" spans="1:33" ht="16.5" thickTop="1" thickBot="1" x14ac:dyDescent="0.3">
      <c r="A793" s="839">
        <v>22</v>
      </c>
      <c r="B793" s="830">
        <v>200088</v>
      </c>
      <c r="C793" s="839" t="s">
        <v>378</v>
      </c>
      <c r="D793" s="880"/>
      <c r="E793" s="887">
        <f>VLOOKUP(B793,[1]TQT_MASTER!B:O,13,0)</f>
        <v>45677</v>
      </c>
      <c r="F793" s="834" t="str">
        <f>VLOOKUP(B793,[1]TQT_MASTER!B:O,4,0)</f>
        <v>Advisor, Water Asset</v>
      </c>
      <c r="G793" s="834" t="str">
        <f>VLOOKUP(B793,[1]TQT_MASTER!B:O,3,0)</f>
        <v>Advisor</v>
      </c>
      <c r="H793" s="834">
        <f>VLOOKUP(B793,[1]TQT_MASTER!B:O,6,0)</f>
        <v>12013</v>
      </c>
      <c r="I793" s="834" t="str">
        <f>VLOOKUP(B793,[1]TQT_MASTER!B:O,5,0)</f>
        <v>ABDULLA MOHAMMED AL NUAIMI</v>
      </c>
      <c r="J793" s="834" t="str">
        <f>VLOOKUP(B793,[1]TQT_MASTER!B:O,7,0)</f>
        <v>TQT - Asset Management</v>
      </c>
      <c r="K793" s="834" t="str">
        <f>VLOOKUP(B793,[1]TQT_MASTER!B:O,8,0)</f>
        <v>TQT - Chief Operating Office</v>
      </c>
      <c r="L793" s="834" t="str">
        <f>VLOOKUP(B793,[1]TQT_MASTER!B:O,9,0)</f>
        <v>Asset Management - COO</v>
      </c>
      <c r="M793" s="834" t="str">
        <f>VLOOKUP(B793,[1]TQT_MASTER!B:O,10,0)</f>
        <v>TRANSCO - Water Assets</v>
      </c>
      <c r="N793" s="835">
        <f>VLOOKUP(B793,[1]TQT_MASTER!B:O,11,0)</f>
        <v>22282</v>
      </c>
      <c r="O793" s="833">
        <f>VLOOKUP(B793,[1]TQT_MASTER!B:O,14,0)</f>
        <v>46405</v>
      </c>
      <c r="P793" s="842" t="s">
        <v>611</v>
      </c>
      <c r="Q793" s="834" t="s">
        <v>846</v>
      </c>
      <c r="R793" s="842" t="s">
        <v>612</v>
      </c>
      <c r="S793" s="842" t="s">
        <v>616</v>
      </c>
      <c r="T793" s="839" t="s">
        <v>304</v>
      </c>
      <c r="U793" s="842" t="s">
        <v>309</v>
      </c>
      <c r="V793" s="836">
        <v>45677</v>
      </c>
      <c r="W793" s="836">
        <v>45677</v>
      </c>
      <c r="X793" s="836">
        <v>46265</v>
      </c>
      <c r="Y793" s="882">
        <v>1.6136986301369862</v>
      </c>
      <c r="Z793" s="902">
        <f t="shared" ca="1" si="40"/>
        <v>65</v>
      </c>
      <c r="AA793" s="839" t="s">
        <v>600</v>
      </c>
      <c r="AB793" s="883">
        <v>52888.5</v>
      </c>
      <c r="AC793" s="841">
        <v>46722</v>
      </c>
      <c r="AD793" s="842" t="s">
        <v>777</v>
      </c>
      <c r="AE793" s="843" t="str">
        <f ca="1">IF(OR(Z793="",NOT(ISNUMBER(Z793))),"",LOOKUP(Z793,{0,16,21,26,31,36,41,46,51,56,60,66},{"[0-15]","[16-20]","[21-25]","[26-30]","[31-35]","[36-40]","[41-45]","[46-50]","[51-55]","[56-59]","[60-65]","[66-99]"}))</f>
        <v>[60-65]</v>
      </c>
      <c r="AF793" s="839" t="str">
        <f t="shared" si="41"/>
        <v>1-2 years</v>
      </c>
      <c r="AG793" s="839" t="str">
        <f t="shared" ca="1" si="42"/>
        <v>Over 90 Days</v>
      </c>
    </row>
    <row r="794" spans="1:33" ht="16.5" thickTop="1" thickBot="1" x14ac:dyDescent="0.3">
      <c r="A794" s="839">
        <v>23</v>
      </c>
      <c r="B794" s="830">
        <v>200795</v>
      </c>
      <c r="C794" s="839" t="s">
        <v>382</v>
      </c>
      <c r="D794" s="880"/>
      <c r="E794" s="887">
        <f>VLOOKUP(B794,[1]TQT_MASTER!B:O,13,0)</f>
        <v>45831</v>
      </c>
      <c r="F794" s="834" t="str">
        <f>VLOOKUP(B794,[1]TQT_MASTER!B:O,4,0)</f>
        <v>Fusion EPM Support, Sr. Associate</v>
      </c>
      <c r="G794" s="834" t="str">
        <f>VLOOKUP(B794,[1]TQT_MASTER!B:O,3,0)</f>
        <v>Senior Associate</v>
      </c>
      <c r="H794" s="834">
        <f>VLOOKUP(B794,[1]TQT_MASTER!B:O,6,0)</f>
        <v>12775</v>
      </c>
      <c r="I794" s="834" t="str">
        <f>VLOOKUP(B794,[1]TQT_MASTER!B:O,5,0)</f>
        <v>Barend Pieter Van Der Walt</v>
      </c>
      <c r="J794" s="834" t="str">
        <f>VLOOKUP(B794,[1]TQT_MASTER!B:O,7,0)</f>
        <v>TQT - Business Planning</v>
      </c>
      <c r="K794" s="834" t="str">
        <f>VLOOKUP(B794,[1]TQT_MASTER!B:O,8,0)</f>
        <v>TQT - Chief Financial Office</v>
      </c>
      <c r="L794" s="834" t="str">
        <f>VLOOKUP(B794,[1]TQT_MASTER!B:O,9,0)</f>
        <v>Finance - FIN</v>
      </c>
      <c r="M794" s="834" t="str">
        <f>VLOOKUP(B794,[1]TQT_MASTER!B:O,10,0)</f>
        <v>TRANSCO - Business Planning - FIN</v>
      </c>
      <c r="N794" s="835">
        <f>VLOOKUP(B794,[1]TQT_MASTER!B:O,11,0)</f>
        <v>31222</v>
      </c>
      <c r="O794" s="833">
        <f>VLOOKUP(B794,[1]TQT_MASTER!B:O,14,0)</f>
        <v>46555</v>
      </c>
      <c r="P794" s="842" t="s">
        <v>611</v>
      </c>
      <c r="Q794" s="834" t="s">
        <v>846</v>
      </c>
      <c r="R794" s="842"/>
      <c r="S794" s="842"/>
      <c r="T794" s="839" t="s">
        <v>304</v>
      </c>
      <c r="U794" s="842" t="s">
        <v>333</v>
      </c>
      <c r="V794" s="836">
        <v>45831</v>
      </c>
      <c r="W794" s="836">
        <v>45831</v>
      </c>
      <c r="X794" s="836">
        <v>46265</v>
      </c>
      <c r="Y794" s="882">
        <v>1.1917808219178083</v>
      </c>
      <c r="Z794" s="902">
        <f t="shared" ca="1" si="40"/>
        <v>41</v>
      </c>
      <c r="AA794" s="839" t="s">
        <v>600</v>
      </c>
      <c r="AB794" s="883">
        <v>31888.5</v>
      </c>
      <c r="AC794" s="841">
        <v>46722</v>
      </c>
      <c r="AD794" s="842" t="s">
        <v>777</v>
      </c>
      <c r="AE794" s="843" t="str">
        <f ca="1">IF(OR(Z794="",NOT(ISNUMBER(Z794))),"",LOOKUP(Z794,{0,16,21,26,31,36,41,46,51,56,60,66},{"[0-15]","[16-20]","[21-25]","[26-30]","[31-35]","[36-40]","[41-45]","[46-50]","[51-55]","[56-59]","[60-65]","[66-99]"}))</f>
        <v>[41-45]</v>
      </c>
      <c r="AF794" s="839" t="str">
        <f t="shared" si="41"/>
        <v>1-2 years</v>
      </c>
      <c r="AG794" s="839" t="str">
        <f t="shared" ca="1" si="42"/>
        <v>Over 90 Days</v>
      </c>
    </row>
    <row r="795" spans="1:33" ht="16.5" thickTop="1" thickBot="1" x14ac:dyDescent="0.3">
      <c r="A795" s="839">
        <v>24</v>
      </c>
      <c r="B795" s="847">
        <v>201184</v>
      </c>
      <c r="C795" s="839">
        <v>14221</v>
      </c>
      <c r="D795" s="880"/>
      <c r="E795" s="887">
        <f>VLOOKUP(B795,[1]TQT_MASTER!B:O,13,0)</f>
        <v>45887</v>
      </c>
      <c r="F795" s="834" t="str">
        <f>VLOOKUP(B795,[1]TQT_MASTER!B:O,4,0)</f>
        <v>Associate, People Development</v>
      </c>
      <c r="G795" s="834" t="str">
        <f>VLOOKUP(B795,[1]TQT_MASTER!B:O,3,0)</f>
        <v>Associate</v>
      </c>
      <c r="H795" s="834">
        <f>VLOOKUP(B795,[1]TQT_MASTER!B:O,6,0)</f>
        <v>15162</v>
      </c>
      <c r="I795" s="834" t="str">
        <f>VLOOKUP(B795,[1]TQT_MASTER!B:O,5,0)</f>
        <v>Wadima Mohammed Hamad AlMazrouei</v>
      </c>
      <c r="J795" s="834" t="str">
        <f>VLOOKUP(B795,[1]TQT_MASTER!B:O,7,0)</f>
        <v>TQT - People Management &amp; Performance</v>
      </c>
      <c r="K795" s="834" t="str">
        <f>VLOOKUP(B795,[1]TQT_MASTER!B:O,8,0)</f>
        <v>TQT - Chief Corporate Services Office</v>
      </c>
      <c r="L795" s="834" t="str">
        <f>VLOOKUP(B795,[1]TQT_MASTER!B:O,9,0)</f>
        <v>Human Resources - HRD</v>
      </c>
      <c r="M795" s="834" t="str">
        <f>VLOOKUP(B795,[1]TQT_MASTER!B:O,10,0)</f>
        <v>TRANSCO - Human Resources - HRD</v>
      </c>
      <c r="N795" s="835">
        <f>VLOOKUP(B795,[1]TQT_MASTER!B:O,11,0)</f>
        <v>32306</v>
      </c>
      <c r="O795" s="833">
        <f>VLOOKUP(B795,[1]TQT_MASTER!B:O,14,0)</f>
        <v>46251</v>
      </c>
      <c r="P795" s="842" t="s">
        <v>620</v>
      </c>
      <c r="Q795" s="834" t="s">
        <v>846</v>
      </c>
      <c r="R795" s="842"/>
      <c r="S795" s="842"/>
      <c r="T795" s="839" t="s">
        <v>304</v>
      </c>
      <c r="U795" s="839" t="s">
        <v>333</v>
      </c>
      <c r="V795" s="836">
        <v>45887</v>
      </c>
      <c r="W795" s="836">
        <v>45887</v>
      </c>
      <c r="X795" s="836">
        <v>46265</v>
      </c>
      <c r="Y795" s="882">
        <v>1.0383561643835617</v>
      </c>
      <c r="Z795" s="838">
        <f t="shared" ca="1" si="40"/>
        <v>38</v>
      </c>
      <c r="AA795" s="839" t="s">
        <v>600</v>
      </c>
      <c r="AB795" s="883">
        <v>23388.5</v>
      </c>
      <c r="AC795" s="841">
        <v>46722</v>
      </c>
      <c r="AD795" s="842" t="s">
        <v>777</v>
      </c>
      <c r="AE795" s="843" t="str">
        <f ca="1">IF(OR(Z795="",NOT(ISNUMBER(Z795))),"",LOOKUP(Z795,{0,16,21,26,31,36,41,46,51,56,60,66},{"[0-15]","[16-20]","[21-25]","[26-30]","[31-35]","[36-40]","[41-45]","[46-50]","[51-55]","[56-59]","[60-65]","[66-99]"}))</f>
        <v>[36-40]</v>
      </c>
      <c r="AF795" s="839" t="str">
        <f t="shared" si="41"/>
        <v>1-2 years</v>
      </c>
      <c r="AG795" s="839" t="str">
        <f t="shared" ca="1" si="42"/>
        <v>Expired</v>
      </c>
    </row>
    <row r="796" spans="1:33" ht="16.5" thickTop="1" thickBot="1" x14ac:dyDescent="0.3">
      <c r="A796" s="839">
        <v>25</v>
      </c>
      <c r="B796" s="847">
        <v>201086</v>
      </c>
      <c r="C796" s="839">
        <v>13919</v>
      </c>
      <c r="D796" s="880"/>
      <c r="E796" s="887">
        <f>VLOOKUP(B796,[1]TQT_MASTER!B:O,13,0)</f>
        <v>45873</v>
      </c>
      <c r="F796" s="834" t="str">
        <f>VLOOKUP(B796,[1]TQT_MASTER!B:O,4,0)</f>
        <v>Senior Engineer, Network Model Management</v>
      </c>
      <c r="G796" s="834" t="str">
        <f>VLOOKUP(B796,[1]TQT_MASTER!B:O,3,0)</f>
        <v>Senior Engineer</v>
      </c>
      <c r="H796" s="834">
        <f>VLOOKUP(B796,[1]TQT_MASTER!B:O,6,0)</f>
        <v>11743</v>
      </c>
      <c r="I796" s="834" t="str">
        <f>VLOOKUP(B796,[1]TQT_MASTER!B:O,5,0)</f>
        <v>Maryam Abullah Ebrahim Algaz Alali</v>
      </c>
      <c r="J796" s="834" t="str">
        <f>VLOOKUP(B796,[1]TQT_MASTER!B:O,7,0)</f>
        <v>TQT - Asset Management</v>
      </c>
      <c r="K796" s="834" t="str">
        <f>VLOOKUP(B796,[1]TQT_MASTER!B:O,8,0)</f>
        <v>TQT - Chief Operating Office</v>
      </c>
      <c r="L796" s="834" t="str">
        <f>VLOOKUP(B796,[1]TQT_MASTER!B:O,9,0)</f>
        <v>Asset Management - COO</v>
      </c>
      <c r="M796" s="834" t="str">
        <f>VLOOKUP(B796,[1]TQT_MASTER!B:O,10,0)</f>
        <v>TQT - Operations Technology Strategy</v>
      </c>
      <c r="N796" s="835">
        <f>VLOOKUP(B796,[1]TQT_MASTER!B:O,11,0)</f>
        <v>33856</v>
      </c>
      <c r="O796" s="833">
        <f>VLOOKUP(B796,[1]TQT_MASTER!B:O,14,0)</f>
        <v>46237</v>
      </c>
      <c r="P796" s="842" t="s">
        <v>620</v>
      </c>
      <c r="Q796" s="834" t="s">
        <v>846</v>
      </c>
      <c r="R796" s="842"/>
      <c r="S796" s="842"/>
      <c r="T796" s="839" t="s">
        <v>389</v>
      </c>
      <c r="U796" s="842" t="s">
        <v>333</v>
      </c>
      <c r="V796" s="836">
        <v>45873</v>
      </c>
      <c r="W796" s="836">
        <v>45873</v>
      </c>
      <c r="X796" s="836">
        <v>46265</v>
      </c>
      <c r="Y796" s="882">
        <v>1.0767123287671232</v>
      </c>
      <c r="Z796" s="902">
        <f t="shared" ca="1" si="40"/>
        <v>34</v>
      </c>
      <c r="AA796" s="839" t="s">
        <v>600</v>
      </c>
      <c r="AB796" s="883">
        <v>31888.5</v>
      </c>
      <c r="AC796" s="841">
        <v>46722</v>
      </c>
      <c r="AD796" s="842" t="s">
        <v>777</v>
      </c>
      <c r="AE796" s="843" t="str">
        <f ca="1">IF(OR(Z796="",NOT(ISNUMBER(Z796))),"",LOOKUP(Z796,{0,16,21,26,31,36,41,46,51,56,60,66},{"[0-15]","[16-20]","[21-25]","[26-30]","[31-35]","[36-40]","[41-45]","[46-50]","[51-55]","[56-59]","[60-65]","[66-99]"}))</f>
        <v>[31-35]</v>
      </c>
      <c r="AF796" s="839" t="str">
        <f t="shared" si="41"/>
        <v>1-2 years</v>
      </c>
      <c r="AG796" s="839" t="str">
        <f t="shared" ca="1" si="42"/>
        <v>Expired</v>
      </c>
    </row>
    <row r="797" spans="1:33" ht="16.5" thickTop="1" thickBot="1" x14ac:dyDescent="0.3">
      <c r="A797" s="839">
        <v>26</v>
      </c>
      <c r="B797" s="830">
        <v>201085</v>
      </c>
      <c r="C797" s="830">
        <v>201085</v>
      </c>
      <c r="D797" s="880"/>
      <c r="E797" s="887">
        <f>VLOOKUP(B797,[1]TQT_MASTER!B:O,13,0)</f>
        <v>45901</v>
      </c>
      <c r="F797" s="834" t="str">
        <f>VLOOKUP(B797,[1]TQT_MASTER!B:O,4,0)</f>
        <v>Engineer, Power Systems</v>
      </c>
      <c r="G797" s="834" t="str">
        <f>VLOOKUP(B797,[1]TQT_MASTER!B:O,3,0)</f>
        <v>Engineer</v>
      </c>
      <c r="H797" s="834">
        <f>VLOOKUP(B797,[1]TQT_MASTER!B:O,6,0)</f>
        <v>10903</v>
      </c>
      <c r="I797" s="834" t="str">
        <f>VLOOKUP(B797,[1]TQT_MASTER!B:O,5,0)</f>
        <v>Ahmed Attia Saber Ghazi</v>
      </c>
      <c r="J797" s="834" t="str">
        <f>VLOOKUP(B797,[1]TQT_MASTER!B:O,7,0)</f>
        <v>TQT - Asset Management</v>
      </c>
      <c r="K797" s="834" t="str">
        <f>VLOOKUP(B797,[1]TQT_MASTER!B:O,8,0)</f>
        <v>TQT - Chief Operating Office</v>
      </c>
      <c r="L797" s="834" t="str">
        <f>VLOOKUP(B797,[1]TQT_MASTER!B:O,9,0)</f>
        <v>Asset Management - COO</v>
      </c>
      <c r="M797" s="834" t="str">
        <f>VLOOKUP(B797,[1]TQT_MASTER!B:O,10,0)</f>
        <v>TQT - Power Planning</v>
      </c>
      <c r="N797" s="835">
        <f>VLOOKUP(B797,[1]TQT_MASTER!B:O,11,0)</f>
        <v>36486</v>
      </c>
      <c r="O797" s="833">
        <f>VLOOKUP(B797,[1]TQT_MASTER!B:O,14,0)</f>
        <v>46265</v>
      </c>
      <c r="P797" s="842" t="s">
        <v>620</v>
      </c>
      <c r="Q797" s="834" t="s">
        <v>846</v>
      </c>
      <c r="R797" s="842"/>
      <c r="S797" s="842"/>
      <c r="T797" s="839" t="s">
        <v>304</v>
      </c>
      <c r="U797" s="842" t="s">
        <v>333</v>
      </c>
      <c r="V797" s="836">
        <v>45901</v>
      </c>
      <c r="W797" s="836">
        <v>45901</v>
      </c>
      <c r="X797" s="836">
        <v>46265</v>
      </c>
      <c r="Y797" s="882">
        <v>1</v>
      </c>
      <c r="Z797" s="902">
        <f t="shared" ca="1" si="40"/>
        <v>26</v>
      </c>
      <c r="AA797" s="839" t="s">
        <v>600</v>
      </c>
      <c r="AB797" s="883">
        <v>18238.5</v>
      </c>
      <c r="AC797" s="841">
        <v>46722</v>
      </c>
      <c r="AD797" s="842" t="s">
        <v>777</v>
      </c>
      <c r="AE797" s="843" t="str">
        <f ca="1">IF(OR(Z797="",NOT(ISNUMBER(Z797))),"",LOOKUP(Z797,{0,16,21,26,31,36,41,46,51,56,60,66},{"[0-15]","[16-20]","[21-25]","[26-30]","[31-35]","[36-40]","[41-45]","[46-50]","[51-55]","[56-59]","[60-65]","[66-99]"}))</f>
        <v>[26-30]</v>
      </c>
      <c r="AF797" s="839" t="str">
        <f t="shared" si="41"/>
        <v>0-1 years</v>
      </c>
      <c r="AG797" s="839" t="str">
        <f t="shared" ca="1" si="42"/>
        <v>Expired</v>
      </c>
    </row>
    <row r="798" spans="1:33" ht="16.5" thickTop="1" thickBot="1" x14ac:dyDescent="0.3">
      <c r="A798" s="839">
        <v>27</v>
      </c>
      <c r="B798" s="830">
        <v>201773</v>
      </c>
      <c r="C798" s="847">
        <v>14158</v>
      </c>
      <c r="D798" s="880"/>
      <c r="E798" s="887">
        <f>VLOOKUP(B798,[1]TQT_MASTER!B:O,13,0)</f>
        <v>45978</v>
      </c>
      <c r="F798" s="834" t="str">
        <f>VLOOKUP(B798,[1]TQT_MASTER!B:O,4,0)</f>
        <v>Associate, OD &amp; Planning</v>
      </c>
      <c r="G798" s="834" t="str">
        <f>VLOOKUP(B798,[1]TQT_MASTER!B:O,3,0)</f>
        <v>Associate</v>
      </c>
      <c r="H798" s="834">
        <f>VLOOKUP(B798,[1]TQT_MASTER!B:O,6,0)</f>
        <v>12869</v>
      </c>
      <c r="I798" s="834" t="str">
        <f>VLOOKUP(B798,[1]TQT_MASTER!B:O,5,0)</f>
        <v>Shefa Obaid</v>
      </c>
      <c r="J798" s="834" t="str">
        <f>VLOOKUP(B798,[1]TQT_MASTER!B:O,7,0)</f>
        <v>TQT - People Management &amp; Performance</v>
      </c>
      <c r="K798" s="834" t="str">
        <f>VLOOKUP(B798,[1]TQT_MASTER!B:O,8,0)</f>
        <v>TQT - Chief Corporate Services Office</v>
      </c>
      <c r="L798" s="834" t="str">
        <f>VLOOKUP(B798,[1]TQT_MASTER!B:O,9,0)</f>
        <v>Human Resources - HRD</v>
      </c>
      <c r="M798" s="834" t="str">
        <f>VLOOKUP(B798,[1]TQT_MASTER!B:O,10,0)</f>
        <v>TRANSCO - Human Resources - HRD</v>
      </c>
      <c r="N798" s="835">
        <f>VLOOKUP(B798,[1]TQT_MASTER!B:O,11,0)</f>
        <v>29381</v>
      </c>
      <c r="O798" s="833">
        <f>VLOOKUP(B798,[1]TQT_MASTER!B:O,14,0)</f>
        <v>46342</v>
      </c>
      <c r="P798" s="842" t="s">
        <v>611</v>
      </c>
      <c r="Q798" s="834" t="s">
        <v>846</v>
      </c>
      <c r="R798" s="842"/>
      <c r="S798" s="842" t="s">
        <v>616</v>
      </c>
      <c r="T798" s="839" t="s">
        <v>304</v>
      </c>
      <c r="U798" s="842" t="s">
        <v>333</v>
      </c>
      <c r="V798" s="836">
        <v>45978</v>
      </c>
      <c r="W798" s="836">
        <v>45978</v>
      </c>
      <c r="X798" s="836">
        <v>46265</v>
      </c>
      <c r="Y798" s="882">
        <v>0.78904109589041094</v>
      </c>
      <c r="Z798" s="902">
        <f t="shared" ca="1" si="40"/>
        <v>46</v>
      </c>
      <c r="AA798" s="839" t="s">
        <v>600</v>
      </c>
      <c r="AB798" s="883">
        <v>27688.5</v>
      </c>
      <c r="AC798" s="841">
        <v>46722</v>
      </c>
      <c r="AD798" s="842" t="s">
        <v>777</v>
      </c>
      <c r="AE798" s="843" t="str">
        <f ca="1">IF(OR(Z798="",NOT(ISNUMBER(Z798))),"",LOOKUP(Z798,{0,16,21,26,31,36,41,46,51,56,60,66},{"[0-15]","[16-20]","[21-25]","[26-30]","[31-35]","[36-40]","[41-45]","[46-50]","[51-55]","[56-59]","[60-65]","[66-99]"}))</f>
        <v>[46-50]</v>
      </c>
      <c r="AF798" s="839" t="str">
        <f t="shared" si="41"/>
        <v>0-1 years</v>
      </c>
      <c r="AG798" s="839" t="str">
        <f t="shared" ca="1" si="42"/>
        <v>Within 90 Days</v>
      </c>
    </row>
    <row r="799" spans="1:33" ht="16.5" thickTop="1" thickBot="1" x14ac:dyDescent="0.3">
      <c r="A799" s="839">
        <v>28</v>
      </c>
      <c r="B799" s="830">
        <v>202033</v>
      </c>
      <c r="C799" s="847">
        <v>14145</v>
      </c>
      <c r="D799" s="880"/>
      <c r="E799" s="887">
        <f>VLOOKUP(B799,[1]TQT_MASTER!B:O,13,0)</f>
        <v>46006</v>
      </c>
      <c r="F799" s="834" t="str">
        <f>VLOOKUP(B799,[1]TQT_MASTER!B:O,4,0)</f>
        <v>Senior Engineer, Network Model Management</v>
      </c>
      <c r="G799" s="834" t="str">
        <f>VLOOKUP(B799,[1]TQT_MASTER!B:O,3,0)</f>
        <v>Senior Engineer</v>
      </c>
      <c r="H799" s="834">
        <f>VLOOKUP(B799,[1]TQT_MASTER!B:O,6,0)</f>
        <v>12404</v>
      </c>
      <c r="I799" s="834" t="str">
        <f>VLOOKUP(B799,[1]TQT_MASTER!B:O,5,0)</f>
        <v>Jayaprakash Ponraj</v>
      </c>
      <c r="J799" s="834" t="str">
        <f>VLOOKUP(B799,[1]TQT_MASTER!B:O,7,0)</f>
        <v>TQT - Asset Management</v>
      </c>
      <c r="K799" s="834" t="str">
        <f>VLOOKUP(B799,[1]TQT_MASTER!B:O,8,0)</f>
        <v>TQT - Chief Operating Office</v>
      </c>
      <c r="L799" s="834" t="str">
        <f>VLOOKUP(B799,[1]TQT_MASTER!B:O,9,0)</f>
        <v>TQT - Asset Management</v>
      </c>
      <c r="M799" s="834" t="str">
        <f>VLOOKUP(B799,[1]TQT_MASTER!B:O,10,0)</f>
        <v>TQT - Chief Operating Office</v>
      </c>
      <c r="N799" s="835">
        <f>VLOOKUP(B799,[1]TQT_MASTER!B:O,11,0)</f>
        <v>31049</v>
      </c>
      <c r="O799" s="833">
        <f>VLOOKUP(B799,[1]TQT_MASTER!B:O,14,0)</f>
        <v>46370</v>
      </c>
      <c r="P799" s="842" t="s">
        <v>620</v>
      </c>
      <c r="Q799" s="834" t="s">
        <v>846</v>
      </c>
      <c r="R799" s="842"/>
      <c r="S799" s="842"/>
      <c r="T799" s="839" t="s">
        <v>304</v>
      </c>
      <c r="U799" s="842" t="s">
        <v>333</v>
      </c>
      <c r="V799" s="836">
        <v>46006</v>
      </c>
      <c r="W799" s="836">
        <v>46006</v>
      </c>
      <c r="X799" s="836">
        <v>46265</v>
      </c>
      <c r="Y799" s="882">
        <v>0.71232876712328763</v>
      </c>
      <c r="Z799" s="902">
        <f t="shared" ca="1" si="40"/>
        <v>41</v>
      </c>
      <c r="AA799" s="839" t="s">
        <v>600</v>
      </c>
      <c r="AB799" s="883">
        <v>31888.5</v>
      </c>
      <c r="AC799" s="841">
        <v>46722</v>
      </c>
      <c r="AD799" s="842" t="s">
        <v>777</v>
      </c>
      <c r="AE799" s="843" t="str">
        <f ca="1">IF(OR(Z799="",NOT(ISNUMBER(Z799))),"",LOOKUP(Z799,{0,16,21,26,31,36,41,46,51,56,60,66},{"[0-15]","[16-20]","[21-25]","[26-30]","[31-35]","[36-40]","[41-45]","[46-50]","[51-55]","[56-59]","[60-65]","[66-99]"}))</f>
        <v>[41-45]</v>
      </c>
      <c r="AF799" s="839" t="str">
        <f t="shared" si="41"/>
        <v>0-1 years</v>
      </c>
      <c r="AG799" s="839" t="str">
        <f t="shared" ca="1" si="42"/>
        <v>Within 90 Days</v>
      </c>
    </row>
    <row r="800" spans="1:33" ht="16.5" thickTop="1" thickBot="1" x14ac:dyDescent="0.3">
      <c r="A800" s="839">
        <v>29</v>
      </c>
      <c r="B800" s="830">
        <v>202034</v>
      </c>
      <c r="C800" s="847">
        <v>14174</v>
      </c>
      <c r="D800" s="880"/>
      <c r="E800" s="887">
        <f>VLOOKUP(B800,[1]TQT_MASTER!B:O,13,0)</f>
        <v>46006</v>
      </c>
      <c r="F800" s="834" t="str">
        <f>VLOOKUP(B800,[1]TQT_MASTER!B:O,4,0)</f>
        <v>Associate, Accounts Payable Accounting</v>
      </c>
      <c r="G800" s="834" t="str">
        <f>VLOOKUP(B800,[1]TQT_MASTER!B:O,3,0)</f>
        <v>Associate</v>
      </c>
      <c r="H800" s="834">
        <f>VLOOKUP(B800,[1]TQT_MASTER!B:O,6,0)</f>
        <v>12667</v>
      </c>
      <c r="I800" s="834" t="str">
        <f>VLOOKUP(B800,[1]TQT_MASTER!B:O,5,0)</f>
        <v>Eid ABDULLAH Sidiqi Alhammadi</v>
      </c>
      <c r="J800" s="834" t="str">
        <f>VLOOKUP(B800,[1]TQT_MASTER!B:O,7,0)</f>
        <v>TQT - Financial Operations &amp; Internal Controls</v>
      </c>
      <c r="K800" s="834" t="str">
        <f>VLOOKUP(B800,[1]TQT_MASTER!B:O,8,0)</f>
        <v>TQT - Chief Financial Office</v>
      </c>
      <c r="L800" s="834" t="str">
        <f>VLOOKUP(B800,[1]TQT_MASTER!B:O,9,0)</f>
        <v>Finance - FIN</v>
      </c>
      <c r="M800" s="834" t="str">
        <f>VLOOKUP(B800,[1]TQT_MASTER!B:O,10,0)</f>
        <v>TRANSCO - Financial Operations - FIN</v>
      </c>
      <c r="N800" s="835">
        <f>VLOOKUP(B800,[1]TQT_MASTER!B:O,11,0)</f>
        <v>35364</v>
      </c>
      <c r="O800" s="833">
        <f>VLOOKUP(B800,[1]TQT_MASTER!B:O,14,0)</f>
        <v>46370</v>
      </c>
      <c r="P800" s="842" t="s">
        <v>620</v>
      </c>
      <c r="Q800" s="834" t="s">
        <v>846</v>
      </c>
      <c r="R800" s="842"/>
      <c r="S800" s="842"/>
      <c r="T800" s="839" t="s">
        <v>304</v>
      </c>
      <c r="U800" s="842" t="s">
        <v>356</v>
      </c>
      <c r="V800" s="836">
        <v>46006</v>
      </c>
      <c r="W800" s="836">
        <v>46006</v>
      </c>
      <c r="X800" s="836">
        <v>46265</v>
      </c>
      <c r="Y800" s="882">
        <v>0.71232876712328763</v>
      </c>
      <c r="Z800" s="902">
        <f t="shared" ca="1" si="40"/>
        <v>29</v>
      </c>
      <c r="AA800" s="839" t="s">
        <v>600</v>
      </c>
      <c r="AB800" s="883">
        <v>21388.5</v>
      </c>
      <c r="AC800" s="841">
        <v>46722</v>
      </c>
      <c r="AD800" s="842" t="s">
        <v>777</v>
      </c>
      <c r="AE800" s="843" t="str">
        <f ca="1">IF(OR(Z800="",NOT(ISNUMBER(Z800))),"",LOOKUP(Z800,{0,16,21,26,31,36,41,46,51,56,60,66},{"[0-15]","[16-20]","[21-25]","[26-30]","[31-35]","[36-40]","[41-45]","[46-50]","[51-55]","[56-59]","[60-65]","[66-99]"}))</f>
        <v>[26-30]</v>
      </c>
      <c r="AF800" s="839" t="str">
        <f t="shared" si="41"/>
        <v>0-1 years</v>
      </c>
      <c r="AG800" s="839" t="str">
        <f t="shared" ca="1" si="42"/>
        <v>Within 90 Days</v>
      </c>
    </row>
    <row r="801" spans="1:33" ht="16.5" thickTop="1" thickBot="1" x14ac:dyDescent="0.3">
      <c r="A801" s="839">
        <v>30</v>
      </c>
      <c r="B801" s="830">
        <v>202315</v>
      </c>
      <c r="C801" s="847">
        <v>14335</v>
      </c>
      <c r="D801" s="880"/>
      <c r="E801" s="887">
        <f>VLOOKUP(B801,[1]TQT_MASTER!B:O,13,0)</f>
        <v>46055</v>
      </c>
      <c r="F801" s="834" t="str">
        <f>VLOOKUP(B801,[1]TQT_MASTER!B:O,4,0)</f>
        <v>Officer, Communications</v>
      </c>
      <c r="G801" s="834" t="str">
        <f>VLOOKUP(B801,[1]TQT_MASTER!B:O,3,0)</f>
        <v>Officer</v>
      </c>
      <c r="H801" s="834">
        <f>VLOOKUP(B801,[1]TQT_MASTER!B:O,6,0)</f>
        <v>15077</v>
      </c>
      <c r="I801" s="834" t="str">
        <f>VLOOKUP(B801,[1]TQT_MASTER!B:O,5,0)</f>
        <v>Bahaa Khalil Omran</v>
      </c>
      <c r="J801" s="834" t="str">
        <f>VLOOKUP(B801,[1]TQT_MASTER!B:O,7,0)</f>
        <v>TQT - External Communications</v>
      </c>
      <c r="K801" s="834" t="str">
        <f>VLOOKUP(B801,[1]TQT_MASTER!B:O,8,0)</f>
        <v>TQT - Chief Corporate Services Office</v>
      </c>
      <c r="L801" s="834" t="str">
        <f>VLOOKUP(B801,[1]TQT_MASTER!B:O,9,0)</f>
        <v>Human Resources - HRD</v>
      </c>
      <c r="M801" s="834" t="str">
        <f>VLOOKUP(B801,[1]TQT_MASTER!B:O,10,0)</f>
        <v>TRANSCO - External Communications - HRD</v>
      </c>
      <c r="N801" s="835">
        <f>VLOOKUP(B801,[1]TQT_MASTER!B:O,11,0)</f>
        <v>34516</v>
      </c>
      <c r="O801" s="833">
        <f>VLOOKUP(B801,[1]TQT_MASTER!B:O,14,0)</f>
        <v>46389</v>
      </c>
      <c r="P801" s="842" t="s">
        <v>611</v>
      </c>
      <c r="Q801" s="834" t="s">
        <v>846</v>
      </c>
      <c r="R801" s="842" t="s">
        <v>612</v>
      </c>
      <c r="S801" s="842" t="s">
        <v>616</v>
      </c>
      <c r="T801" s="839"/>
      <c r="U801" s="842" t="s">
        <v>309</v>
      </c>
      <c r="V801" s="836">
        <v>46055</v>
      </c>
      <c r="W801" s="836">
        <v>46055</v>
      </c>
      <c r="X801" s="836">
        <v>46265</v>
      </c>
      <c r="Y801" s="882">
        <v>0.57808219178082187</v>
      </c>
      <c r="Z801" s="902">
        <f t="shared" ca="1" si="40"/>
        <v>32</v>
      </c>
      <c r="AA801" s="839" t="s">
        <v>600</v>
      </c>
      <c r="AB801" s="883">
        <v>16138.5</v>
      </c>
      <c r="AC801" s="841">
        <v>46722</v>
      </c>
      <c r="AD801" s="842" t="s">
        <v>777</v>
      </c>
      <c r="AE801" s="843" t="str">
        <f ca="1">IF(OR(Z801="",NOT(ISNUMBER(Z801))),"",LOOKUP(Z801,{0,16,21,26,31,36,41,46,51,56,60,66},{"[0-15]","[16-20]","[21-25]","[26-30]","[31-35]","[36-40]","[41-45]","[46-50]","[51-55]","[56-59]","[60-65]","[66-99]"}))</f>
        <v>[31-35]</v>
      </c>
      <c r="AF801" s="839" t="str">
        <f t="shared" si="41"/>
        <v>0-1 years</v>
      </c>
      <c r="AG801" s="839" t="str">
        <f t="shared" ca="1" si="42"/>
        <v>Over 90 Days</v>
      </c>
    </row>
    <row r="802" spans="1:33" ht="16.5" thickTop="1" thickBot="1" x14ac:dyDescent="0.3">
      <c r="A802" s="839">
        <v>31</v>
      </c>
      <c r="B802" s="830">
        <v>202372</v>
      </c>
      <c r="C802" s="831">
        <v>202372</v>
      </c>
      <c r="D802" s="880"/>
      <c r="E802" s="887">
        <f>VLOOKUP(B802,[1]TQT_MASTER!B:O,13,0)</f>
        <v>46083</v>
      </c>
      <c r="F802" s="834" t="str">
        <f>VLOOKUP(B802,[1]TQT_MASTER!B:O,4,0)</f>
        <v>Associate, Graphic Design</v>
      </c>
      <c r="G802" s="834" t="str">
        <f>VLOOKUP(B802,[1]TQT_MASTER!B:O,3,0)</f>
        <v>Associate</v>
      </c>
      <c r="H802" s="834">
        <f>VLOOKUP(B802,[1]TQT_MASTER!B:O,6,0)</f>
        <v>15077</v>
      </c>
      <c r="I802" s="834" t="str">
        <f>VLOOKUP(B802,[1]TQT_MASTER!B:O,5,0)</f>
        <v>Bahaa Khalil Omran</v>
      </c>
      <c r="J802" s="834" t="str">
        <f>VLOOKUP(B802,[1]TQT_MASTER!B:O,7,0)</f>
        <v>TQT - Corporate Communications</v>
      </c>
      <c r="K802" s="834" t="str">
        <f>VLOOKUP(B802,[1]TQT_MASTER!B:O,8,0)</f>
        <v>TQT - Chief Corporate Services Office</v>
      </c>
      <c r="L802" s="834" t="str">
        <f>VLOOKUP(B802,[1]TQT_MASTER!B:O,9,0)</f>
        <v>Human Resources - HRD</v>
      </c>
      <c r="M802" s="834" t="str">
        <f>VLOOKUP(B802,[1]TQT_MASTER!B:O,10,0)</f>
        <v>Corporate Communications</v>
      </c>
      <c r="N802" s="835">
        <f>VLOOKUP(B802,[1]TQT_MASTER!B:O,11,0)</f>
        <v>35936</v>
      </c>
      <c r="O802" s="833">
        <f>VLOOKUP(B802,[1]TQT_MASTER!B:O,14,0)</f>
        <v>46447</v>
      </c>
      <c r="P802" s="842" t="s">
        <v>611</v>
      </c>
      <c r="Q802" s="834" t="s">
        <v>846</v>
      </c>
      <c r="R802" s="842" t="s">
        <v>612</v>
      </c>
      <c r="S802" s="842" t="s">
        <v>616</v>
      </c>
      <c r="T802" s="839"/>
      <c r="U802" s="842" t="s">
        <v>356</v>
      </c>
      <c r="V802" s="836">
        <v>46083</v>
      </c>
      <c r="W802" s="836">
        <v>46083</v>
      </c>
      <c r="X802" s="836">
        <v>46265</v>
      </c>
      <c r="Y802" s="882">
        <v>0.50136986301369868</v>
      </c>
      <c r="Z802" s="902">
        <f t="shared" ca="1" si="40"/>
        <v>28</v>
      </c>
      <c r="AA802" s="839" t="s">
        <v>600</v>
      </c>
      <c r="AB802" s="883">
        <v>16138.5</v>
      </c>
      <c r="AC802" s="841">
        <v>46722</v>
      </c>
      <c r="AD802" s="842" t="s">
        <v>777</v>
      </c>
      <c r="AE802" s="843" t="str">
        <f ca="1">IF(OR(Z802="",NOT(ISNUMBER(Z802))),"",LOOKUP(Z802,{0,16,21,26,31,36,41,46,51,56,60,66},{"[0-15]","[16-20]","[21-25]","[26-30]","[31-35]","[36-40]","[41-45]","[46-50]","[51-55]","[56-59]","[60-65]","[66-99]"}))</f>
        <v>[26-30]</v>
      </c>
      <c r="AF802" s="839" t="str">
        <f t="shared" si="41"/>
        <v>0-1 years</v>
      </c>
      <c r="AG802" s="839" t="str">
        <f t="shared" ca="1" si="42"/>
        <v>Over 90 Days</v>
      </c>
    </row>
    <row r="803" spans="1:33" ht="16.5" thickTop="1" thickBot="1" x14ac:dyDescent="0.3">
      <c r="A803" s="839">
        <v>32</v>
      </c>
      <c r="B803" s="830">
        <v>202645</v>
      </c>
      <c r="C803" s="831">
        <v>202645</v>
      </c>
      <c r="D803" s="880"/>
      <c r="E803" s="887">
        <f>VLOOKUP(B803,[1]TQT_MASTER!B:O,13,0)</f>
        <v>46103</v>
      </c>
      <c r="F803" s="834" t="str">
        <f>VLOOKUP(B803,[1]TQT_MASTER!B:O,4,0)</f>
        <v>Engineer, Contract</v>
      </c>
      <c r="G803" s="834" t="str">
        <f>VLOOKUP(B803,[1]TQT_MASTER!B:O,3,0)</f>
        <v>Engineer</v>
      </c>
      <c r="H803" s="834">
        <f>VLOOKUP(B803,[1]TQT_MASTER!B:O,6,0)</f>
        <v>12214</v>
      </c>
      <c r="I803" s="834" t="str">
        <f>VLOOKUP(B803,[1]TQT_MASTER!B:O,5,0)</f>
        <v>Mahmood Abdulmunaim Saed</v>
      </c>
      <c r="J803" s="834" t="str">
        <f>VLOOKUP(B803,[1]TQT_MASTER!B:O,7,0)</f>
        <v>TQT - Supply Chain</v>
      </c>
      <c r="K803" s="834" t="str">
        <f>VLOOKUP(B803,[1]TQT_MASTER!B:O,8,0)</f>
        <v>TQT - Chief Financial Office</v>
      </c>
      <c r="L803" s="834" t="str">
        <f>VLOOKUP(B803,[1]TQT_MASTER!B:O,9,0)</f>
        <v>TQT - Supply Chain</v>
      </c>
      <c r="M803" s="834" t="e">
        <f>VLOOKUP(B803,[1]TQT_MASTER!B:O,10,0)</f>
        <v>#REF!</v>
      </c>
      <c r="N803" s="835">
        <f>VLOOKUP(B803,[1]TQT_MASTER!B:O,11,0)</f>
        <v>32325</v>
      </c>
      <c r="O803" s="833">
        <f>VLOOKUP(B803,[1]TQT_MASTER!B:O,14,0)</f>
        <v>46467</v>
      </c>
      <c r="P803" s="842" t="s">
        <v>620</v>
      </c>
      <c r="Q803" s="834" t="s">
        <v>846</v>
      </c>
      <c r="R803" s="842"/>
      <c r="S803" s="842"/>
      <c r="T803" s="839"/>
      <c r="U803" s="842" t="s">
        <v>333</v>
      </c>
      <c r="V803" s="836">
        <v>46104</v>
      </c>
      <c r="W803" s="836">
        <v>46104</v>
      </c>
      <c r="X803" s="836">
        <v>46265</v>
      </c>
      <c r="Y803" s="882">
        <v>0.44383561643835617</v>
      </c>
      <c r="Z803" s="902">
        <f t="shared" ca="1" si="40"/>
        <v>38</v>
      </c>
      <c r="AA803" s="839" t="s">
        <v>600</v>
      </c>
      <c r="AB803" s="883">
        <v>35038.5</v>
      </c>
      <c r="AC803" s="841">
        <v>46722</v>
      </c>
      <c r="AD803" s="842" t="s">
        <v>777</v>
      </c>
      <c r="AE803" s="843" t="str">
        <f ca="1">IF(OR(Z803="",NOT(ISNUMBER(Z803))),"",LOOKUP(Z803,{0,16,21,26,31,36,41,46,51,56,60,66},{"[0-15]","[16-20]","[21-25]","[26-30]","[31-35]","[36-40]","[41-45]","[46-50]","[51-55]","[56-59]","[60-65]","[66-99]"}))</f>
        <v>[36-40]</v>
      </c>
      <c r="AF803" s="839" t="str">
        <f t="shared" si="41"/>
        <v>0-1 years</v>
      </c>
      <c r="AG803" s="839" t="str">
        <f t="shared" ca="1" si="42"/>
        <v>Over 90 Days</v>
      </c>
    </row>
    <row r="804" spans="1:33" ht="16.5" thickTop="1" thickBot="1" x14ac:dyDescent="0.3">
      <c r="A804" s="839">
        <v>33</v>
      </c>
      <c r="B804" s="830">
        <v>203053</v>
      </c>
      <c r="C804" s="831">
        <v>203053</v>
      </c>
      <c r="D804" s="880"/>
      <c r="E804" s="887">
        <f>VLOOKUP(B804,[1]TQT_MASTER!B:O,13,0)</f>
        <v>46149</v>
      </c>
      <c r="F804" s="834" t="str">
        <f>VLOOKUP(B804,[1]TQT_MASTER!B:O,4,0)</f>
        <v>Sr Associate HR Projects</v>
      </c>
      <c r="G804" s="834" t="str">
        <f>VLOOKUP(B804,[1]TQT_MASTER!B:O,3,0)</f>
        <v>Sr Associate</v>
      </c>
      <c r="H804" s="834" t="e">
        <f>VLOOKUP(B804,[1]TQT_MASTER!B:O,6,0)</f>
        <v>#REF!</v>
      </c>
      <c r="I804" s="834" t="str">
        <f>VLOOKUP(B804,[1]TQT_MASTER!B:O,5,0)</f>
        <v>Bader Alhammadi</v>
      </c>
      <c r="J804" s="834" t="e">
        <f>VLOOKUP(B804,[1]TQT_MASTER!B:O,7,0)</f>
        <v>#REF!</v>
      </c>
      <c r="K804" s="834" t="str">
        <f>VLOOKUP(B804,[1]TQT_MASTER!B:O,8,0)</f>
        <v>TQT - Chief Corporate Services Office</v>
      </c>
      <c r="L804" s="834" t="str">
        <f>VLOOKUP(B804,[1]TQT_MASTER!B:O,9,0)</f>
        <v>Human Resources - HRD</v>
      </c>
      <c r="M804" s="834" t="e">
        <f>VLOOKUP(B804,[1]TQT_MASTER!B:O,10,0)</f>
        <v>#REF!</v>
      </c>
      <c r="N804" s="835">
        <f>VLOOKUP(B804,[1]TQT_MASTER!B:O,11,0)</f>
        <v>31815</v>
      </c>
      <c r="O804" s="833">
        <f>VLOOKUP(B804,[1]TQT_MASTER!B:O,14,0)</f>
        <v>46513</v>
      </c>
      <c r="P804" s="842" t="s">
        <v>620</v>
      </c>
      <c r="Q804" s="834" t="s">
        <v>846</v>
      </c>
      <c r="R804" s="842"/>
      <c r="S804" s="842"/>
      <c r="T804" s="839"/>
      <c r="U804" s="842" t="s">
        <v>650</v>
      </c>
      <c r="V804" s="836">
        <v>46155</v>
      </c>
      <c r="W804" s="836"/>
      <c r="X804" s="836">
        <f>EDATE(V804,36)</f>
        <v>47251</v>
      </c>
      <c r="Y804" s="882">
        <v>2.7397260273972603E-3</v>
      </c>
      <c r="Z804" s="838">
        <f t="shared" ca="1" si="40"/>
        <v>39</v>
      </c>
      <c r="AA804" s="839" t="s">
        <v>600</v>
      </c>
      <c r="AB804" s="883">
        <v>37138.5</v>
      </c>
      <c r="AC804" s="841">
        <v>46722</v>
      </c>
      <c r="AD804" s="842" t="s">
        <v>777</v>
      </c>
      <c r="AE804" s="843" t="str">
        <f ca="1">IF(OR(Z804="",NOT(ISNUMBER(Z804))),"",LOOKUP(Z804,{0,16,21,26,31,36,41,46,51,56,60,66},{"[0-15]","[16-20]","[21-25]","[26-30]","[31-35]","[36-40]","[41-45]","[46-50]","[51-55]","[56-59]","[60-65]","[66-99]"}))</f>
        <v>[36-40]</v>
      </c>
      <c r="AF804" s="839" t="str">
        <f t="shared" si="41"/>
        <v>3+ years</v>
      </c>
      <c r="AG804" s="839" t="str">
        <f t="shared" ca="1" si="42"/>
        <v>Over 90 Days</v>
      </c>
    </row>
    <row r="805" spans="1:33" ht="16.5" thickTop="1" thickBot="1" x14ac:dyDescent="0.3">
      <c r="A805" s="839">
        <v>34</v>
      </c>
      <c r="B805" s="830">
        <v>202805</v>
      </c>
      <c r="C805" s="831">
        <v>202805</v>
      </c>
      <c r="D805" s="880"/>
      <c r="E805" s="887">
        <f>VLOOKUP(B805,[1]TQT_MASTER!B:O,13,0)</f>
        <v>46132</v>
      </c>
      <c r="F805" s="834" t="str">
        <f>VLOOKUP(B805,[1]TQT_MASTER!B:O,4,0)</f>
        <v>CEO Advisor</v>
      </c>
      <c r="G805" s="834" t="str">
        <f>VLOOKUP(B805,[1]TQT_MASTER!B:O,3,0)</f>
        <v>Advisor</v>
      </c>
      <c r="H805" s="834">
        <v>12759</v>
      </c>
      <c r="I805" s="834" t="s">
        <v>954</v>
      </c>
      <c r="J805" s="834" t="e">
        <f>VLOOKUP(B805,[1]TQT_MASTER!B:O,7,0)</f>
        <v>#REF!</v>
      </c>
      <c r="K805" s="834" t="str">
        <f>VLOOKUP(B805,[1]TQT_MASTER!B:O,8,0)</f>
        <v>TQT - Chief Executive Office</v>
      </c>
      <c r="L805" s="834" t="e">
        <f>VLOOKUP(B805,[1]TQT_MASTER!B:O,9,0)</f>
        <v>#REF!</v>
      </c>
      <c r="M805" s="834" t="e">
        <f>VLOOKUP(B805,[1]TQT_MASTER!B:O,10,0)</f>
        <v>#REF!</v>
      </c>
      <c r="N805" s="884">
        <v>22892</v>
      </c>
      <c r="O805" s="885">
        <v>46496</v>
      </c>
      <c r="P805" s="842" t="s">
        <v>611</v>
      </c>
      <c r="Q805" s="834" t="s">
        <v>846</v>
      </c>
      <c r="R805" s="842"/>
      <c r="S805" s="842"/>
      <c r="T805" s="839"/>
      <c r="U805" s="842" t="s">
        <v>650</v>
      </c>
      <c r="V805" s="836">
        <v>46132</v>
      </c>
      <c r="W805" s="836"/>
      <c r="X805" s="836">
        <f>EDATE(V805,36)</f>
        <v>47228</v>
      </c>
      <c r="Y805" s="882">
        <v>2.7397260273972603E-3</v>
      </c>
      <c r="Z805" s="904">
        <f ca="1">IF(N805="","",DATEDIF(IF(ISNUMBER(N805),N805,DATE(IF(VALUE(RIGHT(N805,LEN(N805)-FIND("/",N805,FIND("/",N805)+1)))&lt;30,2000,1900)+VALUE(RIGHT(N805,LEN(N805)-FIND("/",N805,FIND("/",N805)+1))),VALUE(LEFT(N805,FIND("/",N805)-1)),VALUE(MID(N805,FIND("/",N805)+1,FIND("/",N805,FIND("/",N805)+1)-FIND("/",N805)-1)))),TODAY(),"Y"))</f>
        <v>64</v>
      </c>
      <c r="AA805" s="839" t="s">
        <v>600</v>
      </c>
      <c r="AB805" s="883">
        <v>40288.5</v>
      </c>
      <c r="AC805" s="841">
        <v>46722</v>
      </c>
      <c r="AD805" s="842" t="s">
        <v>777</v>
      </c>
      <c r="AE805" s="843" t="str">
        <f ca="1">IF(OR(Z805="",NOT(ISNUMBER(Z805))),"",LOOKUP(Z805,{0,16,21,26,31,36,41,46,51,56,60,66},{"[0-15]","[16-20]","[21-25]","[26-30]","[31-35]","[36-40]","[41-45]","[46-50]","[51-55]","[56-59]","[60-65]","[66-99]"}))</f>
        <v>[60-65]</v>
      </c>
      <c r="AF805" s="839" t="str">
        <f t="shared" si="41"/>
        <v>3+ years</v>
      </c>
      <c r="AG805" s="839" t="str">
        <f t="shared" ca="1" si="42"/>
        <v>Over 90 Days</v>
      </c>
    </row>
    <row r="806" spans="1:33" ht="16.5" thickTop="1" thickBot="1" x14ac:dyDescent="0.3">
      <c r="A806" s="886">
        <v>35</v>
      </c>
      <c r="B806" s="851">
        <v>203281</v>
      </c>
      <c r="C806" s="851"/>
      <c r="D806" s="852"/>
      <c r="E806" s="887">
        <f>VLOOKUP(B806,[1]TQT_MASTER!B:O,13,0)</f>
        <v>46244</v>
      </c>
      <c r="F806" s="854" t="str">
        <f>VLOOKUP(B806,[1]TQT_MASTER!B:O,4,0)</f>
        <v>Sr Associate Branding &amp; Internal Communication</v>
      </c>
      <c r="G806" s="854" t="str">
        <f>VLOOKUP(B806,[1]TQT_MASTER!B:O,3,0)</f>
        <v>Sr Associate</v>
      </c>
      <c r="H806" s="854" t="e">
        <f>VLOOKUP(B806,[1]TQT_MASTER!B:O,6,0)</f>
        <v>#REF!</v>
      </c>
      <c r="I806" s="854" t="s">
        <v>955</v>
      </c>
      <c r="J806" s="854" t="e">
        <f>VLOOKUP(B806,[1]TQT_MASTER!B:O,7,0)</f>
        <v>#REF!</v>
      </c>
      <c r="K806" s="854" t="str">
        <f>VLOOKUP(B806,[1]TQT_MASTER!B:O,8,0)</f>
        <v>TQT - Chief Corporate Services Office</v>
      </c>
      <c r="L806" s="854" t="str">
        <f>VLOOKUP(B806,[1]TQT_MASTER!B:O,9,0)</f>
        <v>Human Resources - HRD</v>
      </c>
      <c r="M806" s="854" t="str">
        <f>VLOOKUP(B806,[1]TQT_MASTER!B:O,10,0)</f>
        <v>Corporate Communications</v>
      </c>
      <c r="N806" s="855">
        <v>32051</v>
      </c>
      <c r="O806" s="853">
        <v>46295</v>
      </c>
      <c r="P806" s="854" t="s">
        <v>611</v>
      </c>
      <c r="Q806" s="854" t="s">
        <v>846</v>
      </c>
      <c r="R806" s="857"/>
      <c r="S806" s="857"/>
      <c r="T806" s="858"/>
      <c r="U806" s="854"/>
      <c r="V806" s="859">
        <v>46211</v>
      </c>
      <c r="W806" s="860"/>
      <c r="X806" s="859">
        <v>46295</v>
      </c>
      <c r="Y806" s="861"/>
      <c r="Z806" s="862">
        <f t="shared" ref="Z806:Z839" ca="1" si="43">IF(N806="","",DATEDIF(IF(ISNUMBER(N806),N806,DATE(IF(VALUE(RIGHT(N806,LEN(N806)-FIND("/",N806,FIND("/",N806)+1)))&lt;30,2000,1900)+VALUE(RIGHT(N806,LEN(N806)-FIND("/",N806,FIND("/",N806)+1))),VALUE(LEFT(N806,FIND("/",N806)-1)),VALUE(MID(N806,FIND("/",N806)+1,FIND("/",N806,FIND("/",N806)+1)-FIND("/",N806)-1)))),TODAY(),"Y"))</f>
        <v>38</v>
      </c>
      <c r="AA806" s="858" t="s">
        <v>600</v>
      </c>
      <c r="AB806" s="863">
        <v>32500</v>
      </c>
      <c r="AC806" s="864">
        <v>46722</v>
      </c>
      <c r="AD806" s="857" t="s">
        <v>777</v>
      </c>
      <c r="AE806" s="843" t="str">
        <f ca="1">IF(OR(Z806="",NOT(ISNUMBER(Z806))),"",LOOKUP(Z806,{0,16,21,26,31,36,41,46,51,56,60,66},{"[0-15]","[16-20]","[21-25]","[26-30]","[31-35]","[36-40]","[41-45]","[46-50]","[51-55]","[56-59]","[60-65]","[66-99]"}))</f>
        <v>[36-40]</v>
      </c>
      <c r="AF806" s="839" t="str">
        <f t="shared" si="41"/>
        <v>0-1 years</v>
      </c>
      <c r="AG806" s="839" t="str">
        <f t="shared" ca="1" si="42"/>
        <v>Within 30 Days</v>
      </c>
    </row>
    <row r="807" spans="1:33" ht="16.5" thickTop="1" thickBot="1" x14ac:dyDescent="0.3">
      <c r="A807" s="875">
        <v>1</v>
      </c>
      <c r="B807" s="866" t="s">
        <v>526</v>
      </c>
      <c r="C807" s="875" t="s">
        <v>300</v>
      </c>
      <c r="D807" s="888"/>
      <c r="E807" s="887">
        <f>VLOOKUP(B807,[1]TQT_MASTER!B:O,13,0)</f>
        <v>44566</v>
      </c>
      <c r="F807" s="870" t="str">
        <f>VLOOKUP(B807,[1]TQT_MASTER!B:O,4,0)</f>
        <v>Engineer, Water Asset Performance</v>
      </c>
      <c r="G807" s="870" t="str">
        <f>VLOOKUP(B807,[1]TQT_MASTER!B:O,3,0)</f>
        <v>Engineer</v>
      </c>
      <c r="H807" s="870">
        <f>VLOOKUP(B807,[1]TQT_MASTER!B:O,6,0)</f>
        <v>200662</v>
      </c>
      <c r="I807" s="870" t="str">
        <f>VLOOKUP(B807,[1]TQT_MASTER!B:O,5,0)</f>
        <v>Benjamin Redwood</v>
      </c>
      <c r="J807" s="870" t="str">
        <f>VLOOKUP(B807,[1]TQT_MASTER!B:O,7,0)</f>
        <v>TQT - Asset Management</v>
      </c>
      <c r="K807" s="870" t="str">
        <f>VLOOKUP(B807,[1]TQT_MASTER!B:O,8,0)</f>
        <v>TQT - Chief Operating Office</v>
      </c>
      <c r="L807" s="870" t="str">
        <f>VLOOKUP(B807,[1]TQT_MASTER!B:O,9,0)</f>
        <v>Asset Management - COO</v>
      </c>
      <c r="M807" s="870" t="str">
        <f>VLOOKUP(B807,[1]TQT_MASTER!B:O,10,0)</f>
        <v>TRANSCO - Water Asset Strategy &amp; Performance - COO</v>
      </c>
      <c r="N807" s="871">
        <f>VLOOKUP(B807,[1]TQT_MASTER!B:O,11,0)</f>
        <v>22312</v>
      </c>
      <c r="O807" s="869">
        <f>VLOOKUP(B807,[1]TQT_MASTER!B:O,14,0)</f>
        <v>46387</v>
      </c>
      <c r="P807" s="878" t="s">
        <v>611</v>
      </c>
      <c r="Q807" s="870" t="s">
        <v>846</v>
      </c>
      <c r="R807" s="878" t="s">
        <v>612</v>
      </c>
      <c r="S807" s="878"/>
      <c r="T807" s="875" t="s">
        <v>304</v>
      </c>
      <c r="U807" s="878" t="s">
        <v>305</v>
      </c>
      <c r="V807" s="872">
        <v>44566</v>
      </c>
      <c r="W807" s="872">
        <v>45170</v>
      </c>
      <c r="X807" s="872">
        <v>46265</v>
      </c>
      <c r="Y807" s="889">
        <v>3.0027397260273974</v>
      </c>
      <c r="Z807" s="903">
        <f t="shared" ca="1" si="43"/>
        <v>65</v>
      </c>
      <c r="AA807" s="875" t="s">
        <v>600</v>
      </c>
      <c r="AB807" s="890">
        <v>33988.5</v>
      </c>
      <c r="AC807" s="877">
        <v>46753</v>
      </c>
      <c r="AD807" s="878" t="s">
        <v>777</v>
      </c>
      <c r="AE807" s="843" t="str">
        <f ca="1">IF(OR(Z807="",NOT(ISNUMBER(Z807))),"",LOOKUP(Z807,{0,16,21,26,31,36,41,46,51,56,60,66},{"[0-15]","[16-20]","[21-25]","[26-30]","[31-35]","[36-40]","[41-45]","[46-50]","[51-55]","[56-59]","[60-65]","[66-99]"}))</f>
        <v>[60-65]</v>
      </c>
      <c r="AF807" s="839" t="str">
        <f t="shared" si="41"/>
        <v>3+ years</v>
      </c>
      <c r="AG807" s="839" t="str">
        <f t="shared" ca="1" si="42"/>
        <v>Over 90 Days</v>
      </c>
    </row>
    <row r="808" spans="1:33" ht="16.5" thickTop="1" thickBot="1" x14ac:dyDescent="0.3">
      <c r="A808" s="839">
        <v>2</v>
      </c>
      <c r="B808" s="830" t="s">
        <v>537</v>
      </c>
      <c r="C808" s="839" t="s">
        <v>306</v>
      </c>
      <c r="D808" s="880"/>
      <c r="E808" s="887">
        <f>VLOOKUP(B808,[1]TQT_MASTER!B:O,13,0)</f>
        <v>44571</v>
      </c>
      <c r="F808" s="834" t="str">
        <f>VLOOKUP(B808,[1]TQT_MASTER!B:O,4,0)</f>
        <v>Technical Advisor</v>
      </c>
      <c r="G808" s="834" t="str">
        <f>VLOOKUP(B808,[1]TQT_MASTER!B:O,3,0)</f>
        <v>Advisor</v>
      </c>
      <c r="H808" s="834">
        <f>VLOOKUP(B808,[1]TQT_MASTER!B:O,6,0)</f>
        <v>10924</v>
      </c>
      <c r="I808" s="834" t="str">
        <f>VLOOKUP(B808,[1]TQT_MASTER!B:O,5,0)</f>
        <v>Bruce</v>
      </c>
      <c r="J808" s="834" t="str">
        <f>VLOOKUP(B808,[1]TQT_MASTER!B:O,7,0)</f>
        <v>TQT - Chief Operating Office</v>
      </c>
      <c r="K808" s="834" t="str">
        <f>VLOOKUP(B808,[1]TQT_MASTER!B:O,8,0)</f>
        <v>TQT - Chief Operating Office</v>
      </c>
      <c r="L808" s="834" t="str">
        <f>VLOOKUP(B808,[1]TQT_MASTER!B:O,9,0)</f>
        <v>Asset Management - COO</v>
      </c>
      <c r="M808" s="834" t="str">
        <f>VLOOKUP(B808,[1]TQT_MASTER!B:O,10,0)</f>
        <v>TRANSCO - Power Asset Management - COO</v>
      </c>
      <c r="N808" s="835">
        <f>VLOOKUP(B808,[1]TQT_MASTER!B:O,11,0)</f>
        <v>21098</v>
      </c>
      <c r="O808" s="833">
        <f>VLOOKUP(B808,[1]TQT_MASTER!B:O,14,0)</f>
        <v>46387</v>
      </c>
      <c r="P808" s="842" t="s">
        <v>611</v>
      </c>
      <c r="Q808" s="834" t="s">
        <v>846</v>
      </c>
      <c r="R808" s="842" t="s">
        <v>612</v>
      </c>
      <c r="S808" s="842" t="s">
        <v>616</v>
      </c>
      <c r="T808" s="839" t="s">
        <v>304</v>
      </c>
      <c r="U808" s="842" t="s">
        <v>309</v>
      </c>
      <c r="V808" s="836">
        <v>44571</v>
      </c>
      <c r="W808" s="836">
        <v>45170</v>
      </c>
      <c r="X808" s="836">
        <v>46265</v>
      </c>
      <c r="Y808" s="882">
        <v>3.0027397260273974</v>
      </c>
      <c r="Z808" s="902">
        <f t="shared" ca="1" si="43"/>
        <v>68</v>
      </c>
      <c r="AA808" s="839" t="s">
        <v>600</v>
      </c>
      <c r="AB808" s="883">
        <v>55116.6</v>
      </c>
      <c r="AC808" s="841">
        <v>46753</v>
      </c>
      <c r="AD808" s="842" t="s">
        <v>777</v>
      </c>
      <c r="AE808" s="843" t="str">
        <f ca="1">IF(OR(Z808="",NOT(ISNUMBER(Z808))),"",LOOKUP(Z808,{0,16,21,26,31,36,41,46,51,56,60,66},{"[0-15]","[16-20]","[21-25]","[26-30]","[31-35]","[36-40]","[41-45]","[46-50]","[51-55]","[56-59]","[60-65]","[66-99]"}))</f>
        <v>[66-99]</v>
      </c>
      <c r="AF808" s="839" t="str">
        <f t="shared" si="41"/>
        <v>3+ years</v>
      </c>
      <c r="AG808" s="839" t="str">
        <f t="shared" ca="1" si="42"/>
        <v>Over 90 Days</v>
      </c>
    </row>
    <row r="809" spans="1:33" ht="16.5" thickTop="1" thickBot="1" x14ac:dyDescent="0.3">
      <c r="A809" s="839">
        <v>3</v>
      </c>
      <c r="B809" s="830" t="s">
        <v>310</v>
      </c>
      <c r="C809" s="839" t="s">
        <v>310</v>
      </c>
      <c r="D809" s="880"/>
      <c r="E809" s="887">
        <v>44571</v>
      </c>
      <c r="F809" s="834" t="s">
        <v>312</v>
      </c>
      <c r="G809" s="834" t="s">
        <v>312</v>
      </c>
      <c r="H809" s="834"/>
      <c r="I809" s="834"/>
      <c r="J809" s="845"/>
      <c r="K809" s="845" t="s">
        <v>905</v>
      </c>
      <c r="L809" s="834"/>
      <c r="M809" s="834"/>
      <c r="N809" s="835">
        <v>20821</v>
      </c>
      <c r="O809" s="833">
        <v>46203</v>
      </c>
      <c r="P809" s="842" t="s">
        <v>611</v>
      </c>
      <c r="Q809" s="834" t="s">
        <v>846</v>
      </c>
      <c r="R809" s="842" t="s">
        <v>612</v>
      </c>
      <c r="S809" s="842"/>
      <c r="T809" s="839" t="s">
        <v>304</v>
      </c>
      <c r="U809" s="842" t="s">
        <v>305</v>
      </c>
      <c r="V809" s="836">
        <v>44571</v>
      </c>
      <c r="W809" s="836">
        <v>46203</v>
      </c>
      <c r="X809" s="836">
        <v>46265</v>
      </c>
      <c r="Y809" s="882">
        <v>3.0027397260273974</v>
      </c>
      <c r="Z809" s="904">
        <f t="shared" ca="1" si="43"/>
        <v>69</v>
      </c>
      <c r="AA809" s="839" t="s">
        <v>600</v>
      </c>
      <c r="AB809" s="883">
        <v>45390.45</v>
      </c>
      <c r="AC809" s="841">
        <v>46753</v>
      </c>
      <c r="AD809" s="842" t="s">
        <v>928</v>
      </c>
      <c r="AE809" s="843" t="str">
        <f ca="1">IF(OR(Z809="",NOT(ISNUMBER(Z809))),"",LOOKUP(Z809,{0,16,21,26,31,36,41,46,51,56,60,66},{"[0-15]","[16-20]","[21-25]","[26-30]","[31-35]","[36-40]","[41-45]","[46-50]","[51-55]","[56-59]","[60-65]","[66-99]"}))</f>
        <v>[66-99]</v>
      </c>
      <c r="AF809" s="839" t="str">
        <f t="shared" si="41"/>
        <v>3+ years</v>
      </c>
      <c r="AG809" s="839" t="str">
        <f t="shared" ca="1" si="42"/>
        <v>Expired</v>
      </c>
    </row>
    <row r="810" spans="1:33" ht="16.5" thickTop="1" thickBot="1" x14ac:dyDescent="0.3">
      <c r="A810" s="839">
        <v>4</v>
      </c>
      <c r="B810" s="830" t="s">
        <v>527</v>
      </c>
      <c r="C810" s="839" t="s">
        <v>313</v>
      </c>
      <c r="D810" s="880"/>
      <c r="E810" s="887">
        <f>VLOOKUP(B810,[1]TQT_MASTER!B:O,13,0)</f>
        <v>44571</v>
      </c>
      <c r="F810" s="834" t="str">
        <f>VLOOKUP(B810,[1]TQT_MASTER!B:O,4,0)</f>
        <v>Sr. Engineer, Infrastructure Coordination</v>
      </c>
      <c r="G810" s="834" t="str">
        <f>VLOOKUP(B810,[1]TQT_MASTER!B:O,3,0)</f>
        <v>Senior Engineer</v>
      </c>
      <c r="H810" s="834">
        <f>VLOOKUP(B810,[1]TQT_MASTER!B:O,6,0)</f>
        <v>11810</v>
      </c>
      <c r="I810" s="834" t="str">
        <f>VLOOKUP(B810,[1]TQT_MASTER!B:O,5,0)</f>
        <v>YOUSIF ABDUL RAHMAN AHMED MOHAMMED ALMARZOUQI</v>
      </c>
      <c r="J810" s="834" t="str">
        <f>VLOOKUP(B810,[1]TQT_MASTER!B:O,7,0)</f>
        <v>TQT - Asset Management</v>
      </c>
      <c r="K810" s="834" t="str">
        <f>VLOOKUP(B810,[1]TQT_MASTER!B:O,8,0)</f>
        <v>TQT - Chief Operating Office</v>
      </c>
      <c r="L810" s="834" t="str">
        <f>VLOOKUP(B810,[1]TQT_MASTER!B:O,9,0)</f>
        <v>Asset Management - COO</v>
      </c>
      <c r="M810" s="834" t="str">
        <f>VLOOKUP(B810,[1]TQT_MASTER!B:O,10,0)</f>
        <v>TRANSCO - Infrastructure Coordination &amp; Services - COO</v>
      </c>
      <c r="N810" s="835">
        <f>VLOOKUP(B810,[1]TQT_MASTER!B:O,11,0)</f>
        <v>21283</v>
      </c>
      <c r="O810" s="833">
        <f>VLOOKUP(B810,[1]TQT_MASTER!B:O,14,0)</f>
        <v>46387</v>
      </c>
      <c r="P810" s="842" t="s">
        <v>611</v>
      </c>
      <c r="Q810" s="834" t="s">
        <v>846</v>
      </c>
      <c r="R810" s="842" t="s">
        <v>612</v>
      </c>
      <c r="S810" s="842"/>
      <c r="T810" s="839" t="s">
        <v>304</v>
      </c>
      <c r="U810" s="842" t="s">
        <v>316</v>
      </c>
      <c r="V810" s="836">
        <v>44571</v>
      </c>
      <c r="W810" s="836">
        <v>45170</v>
      </c>
      <c r="X810" s="836">
        <v>46265</v>
      </c>
      <c r="Y810" s="882">
        <v>3.0027397260273974</v>
      </c>
      <c r="Z810" s="905">
        <f t="shared" ca="1" si="43"/>
        <v>68</v>
      </c>
      <c r="AA810" s="839" t="s">
        <v>600</v>
      </c>
      <c r="AB810" s="883">
        <v>47355</v>
      </c>
      <c r="AC810" s="841">
        <v>46753</v>
      </c>
      <c r="AD810" s="842" t="s">
        <v>777</v>
      </c>
      <c r="AE810" s="843" t="str">
        <f ca="1">IF(OR(Z810="",NOT(ISNUMBER(Z810))),"",LOOKUP(Z810,{0,16,21,26,31,36,41,46,51,56,60,66},{"[0-15]","[16-20]","[21-25]","[26-30]","[31-35]","[36-40]","[41-45]","[46-50]","[51-55]","[56-59]","[60-65]","[66-99]"}))</f>
        <v>[66-99]</v>
      </c>
      <c r="AF810" s="839" t="str">
        <f t="shared" si="41"/>
        <v>3+ years</v>
      </c>
      <c r="AG810" s="839" t="str">
        <f t="shared" ca="1" si="42"/>
        <v>Over 90 Days</v>
      </c>
    </row>
    <row r="811" spans="1:33" ht="16.5" thickTop="1" thickBot="1" x14ac:dyDescent="0.3">
      <c r="A811" s="839">
        <v>5</v>
      </c>
      <c r="B811" s="830" t="s">
        <v>536</v>
      </c>
      <c r="C811" s="839" t="s">
        <v>317</v>
      </c>
      <c r="D811" s="880"/>
      <c r="E811" s="887">
        <f>VLOOKUP(B811,[1]TQT_MASTER!B:O,13,0)</f>
        <v>44571</v>
      </c>
      <c r="F811" s="834" t="str">
        <f>VLOOKUP(B811,[1]TQT_MASTER!B:O,4,0)</f>
        <v>Sr. Technician, Surveying</v>
      </c>
      <c r="G811" s="834" t="str">
        <f>VLOOKUP(B811,[1]TQT_MASTER!B:O,3,0)</f>
        <v>Senior Technician</v>
      </c>
      <c r="H811" s="834">
        <f>VLOOKUP(B811,[1]TQT_MASTER!B:O,6,0)</f>
        <v>11810</v>
      </c>
      <c r="I811" s="834" t="str">
        <f>VLOOKUP(B811,[1]TQT_MASTER!B:O,5,0)</f>
        <v>YOUSIF ABDUL RAHMAN AHMED MOHAMMED ALMARZOUQI</v>
      </c>
      <c r="J811" s="834" t="str">
        <f>VLOOKUP(B811,[1]TQT_MASTER!B:O,7,0)</f>
        <v>TQT - Asset Management</v>
      </c>
      <c r="K811" s="834" t="str">
        <f>VLOOKUP(B811,[1]TQT_MASTER!B:O,8,0)</f>
        <v>TQT - Chief Operating Office</v>
      </c>
      <c r="L811" s="834" t="str">
        <f>VLOOKUP(B811,[1]TQT_MASTER!B:O,9,0)</f>
        <v>Asset Management - COO</v>
      </c>
      <c r="M811" s="834" t="str">
        <f>VLOOKUP(B811,[1]TQT_MASTER!B:O,10,0)</f>
        <v>TRANSCO - Infrastructure Coordination &amp; Services - COO</v>
      </c>
      <c r="N811" s="835">
        <f>VLOOKUP(B811,[1]TQT_MASTER!B:O,11,0)</f>
        <v>22277</v>
      </c>
      <c r="O811" s="833">
        <f>VLOOKUP(B811,[1]TQT_MASTER!B:O,14,0)</f>
        <v>46387</v>
      </c>
      <c r="P811" s="842" t="s">
        <v>611</v>
      </c>
      <c r="Q811" s="834" t="s">
        <v>846</v>
      </c>
      <c r="R811" s="842" t="s">
        <v>612</v>
      </c>
      <c r="S811" s="842" t="s">
        <v>616</v>
      </c>
      <c r="T811" s="839" t="s">
        <v>304</v>
      </c>
      <c r="U811" s="842" t="s">
        <v>309</v>
      </c>
      <c r="V811" s="836">
        <v>44571</v>
      </c>
      <c r="W811" s="836">
        <v>45170</v>
      </c>
      <c r="X811" s="836">
        <v>46265</v>
      </c>
      <c r="Y811" s="882">
        <v>3.0027397260273974</v>
      </c>
      <c r="Z811" s="904">
        <f t="shared" ca="1" si="43"/>
        <v>65</v>
      </c>
      <c r="AA811" s="839" t="s">
        <v>600</v>
      </c>
      <c r="AB811" s="883">
        <v>21750.75</v>
      </c>
      <c r="AC811" s="841">
        <v>46753</v>
      </c>
      <c r="AD811" s="842" t="s">
        <v>777</v>
      </c>
      <c r="AE811" s="843" t="str">
        <f ca="1">IF(OR(Z811="",NOT(ISNUMBER(Z811))),"",LOOKUP(Z811,{0,16,21,26,31,36,41,46,51,56,60,66},{"[0-15]","[16-20]","[21-25]","[26-30]","[31-35]","[36-40]","[41-45]","[46-50]","[51-55]","[56-59]","[60-65]","[66-99]"}))</f>
        <v>[60-65]</v>
      </c>
      <c r="AF811" s="839" t="str">
        <f t="shared" si="41"/>
        <v>3+ years</v>
      </c>
      <c r="AG811" s="839" t="str">
        <f t="shared" ca="1" si="42"/>
        <v>Over 90 Days</v>
      </c>
    </row>
    <row r="812" spans="1:33" ht="16.5" thickTop="1" thickBot="1" x14ac:dyDescent="0.3">
      <c r="A812" s="839">
        <v>6</v>
      </c>
      <c r="B812" s="830" t="s">
        <v>531</v>
      </c>
      <c r="C812" s="839" t="s">
        <v>323</v>
      </c>
      <c r="D812" s="880"/>
      <c r="E812" s="887">
        <f>VLOOKUP(B812,[1]TQT_MASTER!B:O,13,0)</f>
        <v>44571</v>
      </c>
      <c r="F812" s="834" t="str">
        <f>VLOOKUP(B812,[1]TQT_MASTER!B:O,4,0)</f>
        <v>Sr. Associate, Inventory</v>
      </c>
      <c r="G812" s="834" t="str">
        <f>VLOOKUP(B812,[1]TQT_MASTER!B:O,3,0)</f>
        <v>Senior Associate</v>
      </c>
      <c r="H812" s="834">
        <f>VLOOKUP(B812,[1]TQT_MASTER!B:O,6,0)</f>
        <v>11888</v>
      </c>
      <c r="I812" s="834" t="str">
        <f>VLOOKUP(B812,[1]TQT_MASTER!B:O,5,0)</f>
        <v>MOHAMED ALI MOHAMED A. FAISAL ALSHEHHI</v>
      </c>
      <c r="J812" s="834" t="str">
        <f>VLOOKUP(B812,[1]TQT_MASTER!B:O,7,0)</f>
        <v>TQT - Supply Chain</v>
      </c>
      <c r="K812" s="834" t="str">
        <f>VLOOKUP(B812,[1]TQT_MASTER!B:O,8,0)</f>
        <v>TQT - Chief Financial Office</v>
      </c>
      <c r="L812" s="834" t="str">
        <f>VLOOKUP(B812,[1]TQT_MASTER!B:O,9,0)</f>
        <v>Supply Chain - PSS</v>
      </c>
      <c r="M812" s="834" t="str">
        <f>VLOOKUP(B812,[1]TQT_MASTER!B:O,10,0)</f>
        <v>TRANSCO - Inventory Management - PSS</v>
      </c>
      <c r="N812" s="835">
        <f>VLOOKUP(B812,[1]TQT_MASTER!B:O,11,0)</f>
        <v>24080</v>
      </c>
      <c r="O812" s="833">
        <f>VLOOKUP(B812,[1]TQT_MASTER!B:O,14,0)</f>
        <v>46387</v>
      </c>
      <c r="P812" s="842" t="s">
        <v>611</v>
      </c>
      <c r="Q812" s="834" t="s">
        <v>846</v>
      </c>
      <c r="R812" s="842" t="s">
        <v>612</v>
      </c>
      <c r="S812" s="842" t="s">
        <v>619</v>
      </c>
      <c r="T812" s="839" t="s">
        <v>304</v>
      </c>
      <c r="U812" s="842" t="s">
        <v>305</v>
      </c>
      <c r="V812" s="836">
        <v>44571</v>
      </c>
      <c r="W812" s="836">
        <v>45170</v>
      </c>
      <c r="X812" s="836">
        <v>46265</v>
      </c>
      <c r="Y812" s="882">
        <v>3.0027397260273974</v>
      </c>
      <c r="Z812" s="902">
        <f t="shared" ca="1" si="43"/>
        <v>60</v>
      </c>
      <c r="AA812" s="839" t="s">
        <v>600</v>
      </c>
      <c r="AB812" s="883">
        <v>40461.75</v>
      </c>
      <c r="AC812" s="841">
        <v>46753</v>
      </c>
      <c r="AD812" s="842" t="s">
        <v>777</v>
      </c>
      <c r="AE812" s="843" t="str">
        <f ca="1">IF(OR(Z812="",NOT(ISNUMBER(Z812))),"",LOOKUP(Z812,{0,16,21,26,31,36,41,46,51,56,60,66},{"[0-15]","[16-20]","[21-25]","[26-30]","[31-35]","[36-40]","[41-45]","[46-50]","[51-55]","[56-59]","[60-65]","[66-99]"}))</f>
        <v>[60-65]</v>
      </c>
      <c r="AF812" s="839" t="str">
        <f t="shared" si="41"/>
        <v>3+ years</v>
      </c>
      <c r="AG812" s="839" t="str">
        <f t="shared" ca="1" si="42"/>
        <v>Over 90 Days</v>
      </c>
    </row>
    <row r="813" spans="1:33" ht="16.5" thickTop="1" thickBot="1" x14ac:dyDescent="0.3">
      <c r="A813" s="839">
        <v>7</v>
      </c>
      <c r="B813" s="830" t="s">
        <v>530</v>
      </c>
      <c r="C813" s="839" t="s">
        <v>326</v>
      </c>
      <c r="D813" s="880"/>
      <c r="E813" s="887">
        <f>VLOOKUP(B813,[1]TQT_MASTER!B:O,13,0)</f>
        <v>44571</v>
      </c>
      <c r="F813" s="834" t="str">
        <f>VLOOKUP(B813,[1]TQT_MASTER!B:O,4,0)</f>
        <v>Clerk, Driver</v>
      </c>
      <c r="G813" s="834" t="str">
        <f>VLOOKUP(B813,[1]TQT_MASTER!B:O,3,0)</f>
        <v>Clerk</v>
      </c>
      <c r="H813" s="834">
        <f>VLOOKUP(B813,[1]TQT_MASTER!B:O,6,0)</f>
        <v>11969</v>
      </c>
      <c r="I813" s="834" t="str">
        <f>VLOOKUP(B813,[1]TQT_MASTER!B:O,5,0)</f>
        <v>AHMED NASSER MOHAMMED NASSER AL SENANI</v>
      </c>
      <c r="J813" s="834" t="str">
        <f>VLOOKUP(B813,[1]TQT_MASTER!B:O,7,0)</f>
        <v>TQT - Support Services</v>
      </c>
      <c r="K813" s="834" t="str">
        <f>VLOOKUP(B813,[1]TQT_MASTER!B:O,8,0)</f>
        <v>TQT - Chief Corporate Services Office</v>
      </c>
      <c r="L813" s="834" t="str">
        <f>VLOOKUP(B813,[1]TQT_MASTER!B:O,9,0)</f>
        <v>Shared Services - PSS</v>
      </c>
      <c r="M813" s="834" t="str">
        <f>VLOOKUP(B813,[1]TQT_MASTER!B:O,10,0)</f>
        <v>TRANSCO - Transport - PSS</v>
      </c>
      <c r="N813" s="835">
        <f>VLOOKUP(B813,[1]TQT_MASTER!B:O,11,0)</f>
        <v>28284</v>
      </c>
      <c r="O813" s="833">
        <f>VLOOKUP(B813,[1]TQT_MASTER!B:O,14,0)</f>
        <v>46387</v>
      </c>
      <c r="P813" s="842" t="s">
        <v>611</v>
      </c>
      <c r="Q813" s="834" t="s">
        <v>846</v>
      </c>
      <c r="R813" s="842" t="s">
        <v>612</v>
      </c>
      <c r="S813" s="842" t="s">
        <v>621</v>
      </c>
      <c r="T813" s="839" t="s">
        <v>304</v>
      </c>
      <c r="U813" s="842" t="s">
        <v>329</v>
      </c>
      <c r="V813" s="836">
        <v>44571</v>
      </c>
      <c r="W813" s="836">
        <v>45170</v>
      </c>
      <c r="X813" s="836">
        <v>46265</v>
      </c>
      <c r="Y813" s="882">
        <v>3.0027397260273974</v>
      </c>
      <c r="Z813" s="902">
        <f t="shared" ca="1" si="43"/>
        <v>49</v>
      </c>
      <c r="AA813" s="839" t="s">
        <v>600</v>
      </c>
      <c r="AB813" s="883">
        <v>5587.7955000000002</v>
      </c>
      <c r="AC813" s="841">
        <v>46753</v>
      </c>
      <c r="AD813" s="842" t="s">
        <v>777</v>
      </c>
      <c r="AE813" s="843" t="str">
        <f ca="1">IF(OR(Z813="",NOT(ISNUMBER(Z813))),"",LOOKUP(Z813,{0,16,21,26,31,36,41,46,51,56,60,66},{"[0-15]","[16-20]","[21-25]","[26-30]","[31-35]","[36-40]","[41-45]","[46-50]","[51-55]","[56-59]","[60-65]","[66-99]"}))</f>
        <v>[46-50]</v>
      </c>
      <c r="AF813" s="839" t="str">
        <f t="shared" si="41"/>
        <v>3+ years</v>
      </c>
      <c r="AG813" s="839" t="str">
        <f t="shared" ca="1" si="42"/>
        <v>Over 90 Days</v>
      </c>
    </row>
    <row r="814" spans="1:33" ht="16.5" thickTop="1" thickBot="1" x14ac:dyDescent="0.3">
      <c r="A814" s="839">
        <v>8</v>
      </c>
      <c r="B814" s="830" t="s">
        <v>524</v>
      </c>
      <c r="C814" s="839" t="s">
        <v>330</v>
      </c>
      <c r="D814" s="880"/>
      <c r="E814" s="887">
        <f>VLOOKUP(B814,[1]TQT_MASTER!B:O,13,0)</f>
        <v>44566</v>
      </c>
      <c r="F814" s="834" t="str">
        <f>VLOOKUP(B814,[1]TQT_MASTER!B:O,4,0)</f>
        <v>Assistant, Management</v>
      </c>
      <c r="G814" s="834" t="str">
        <f>VLOOKUP(B814,[1]TQT_MASTER!B:O,3,0)</f>
        <v>Assistant</v>
      </c>
      <c r="H814" s="834">
        <f>VLOOKUP(B814,[1]TQT_MASTER!B:O,6,0)</f>
        <v>11566</v>
      </c>
      <c r="I814" s="834" t="str">
        <f>VLOOKUP(B814,[1]TQT_MASTER!B:O,5,0)</f>
        <v>PAUL ANDREW ROBERTS</v>
      </c>
      <c r="J814" s="834" t="str">
        <f>VLOOKUP(B814,[1]TQT_MASTER!B:O,7,0)</f>
        <v>TQT - Safety &amp; Risk Management</v>
      </c>
      <c r="K814" s="834" t="str">
        <f>VLOOKUP(B814,[1]TQT_MASTER!B:O,8,0)</f>
        <v>TQT - Chief Executive Office</v>
      </c>
      <c r="L814" s="834" t="str">
        <f>VLOOKUP(B814,[1]TQT_MASTER!B:O,9,0)</f>
        <v>HSEQ</v>
      </c>
      <c r="M814" s="834" t="str">
        <f>VLOOKUP(B814,[1]TQT_MASTER!B:O,10,0)</f>
        <v>TRANSCO - HSEQ - SRM</v>
      </c>
      <c r="N814" s="835">
        <f>VLOOKUP(B814,[1]TQT_MASTER!B:O,11,0)</f>
        <v>33248</v>
      </c>
      <c r="O814" s="833">
        <f>VLOOKUP(B814,[1]TQT_MASTER!B:O,14,0)</f>
        <v>46387</v>
      </c>
      <c r="P814" s="842" t="s">
        <v>611</v>
      </c>
      <c r="Q814" s="834" t="s">
        <v>846</v>
      </c>
      <c r="R814" s="842" t="s">
        <v>612</v>
      </c>
      <c r="S814" s="842" t="s">
        <v>621</v>
      </c>
      <c r="T814" s="839" t="s">
        <v>304</v>
      </c>
      <c r="U814" s="842" t="s">
        <v>333</v>
      </c>
      <c r="V814" s="836">
        <v>44566</v>
      </c>
      <c r="W814" s="836">
        <v>45170</v>
      </c>
      <c r="X814" s="836">
        <v>46265</v>
      </c>
      <c r="Y814" s="882">
        <v>3.0027397260273974</v>
      </c>
      <c r="Z814" s="902">
        <f t="shared" ca="1" si="43"/>
        <v>35</v>
      </c>
      <c r="AA814" s="839" t="s">
        <v>600</v>
      </c>
      <c r="AB814" s="883">
        <v>12988.5</v>
      </c>
      <c r="AC814" s="841">
        <v>46753</v>
      </c>
      <c r="AD814" s="842" t="s">
        <v>777</v>
      </c>
      <c r="AE814" s="843" t="str">
        <f ca="1">IF(OR(Z814="",NOT(ISNUMBER(Z814))),"",LOOKUP(Z814,{0,16,21,26,31,36,41,46,51,56,60,66},{"[0-15]","[16-20]","[21-25]","[26-30]","[31-35]","[36-40]","[41-45]","[46-50]","[51-55]","[56-59]","[60-65]","[66-99]"}))</f>
        <v>[31-35]</v>
      </c>
      <c r="AF814" s="839" t="str">
        <f t="shared" si="41"/>
        <v>3+ years</v>
      </c>
      <c r="AG814" s="839" t="str">
        <f t="shared" ca="1" si="42"/>
        <v>Over 90 Days</v>
      </c>
    </row>
    <row r="815" spans="1:33" ht="16.5" thickTop="1" thickBot="1" x14ac:dyDescent="0.3">
      <c r="A815" s="839">
        <v>9</v>
      </c>
      <c r="B815" s="830" t="s">
        <v>529</v>
      </c>
      <c r="C815" s="839" t="s">
        <v>334</v>
      </c>
      <c r="D815" s="880"/>
      <c r="E815" s="887">
        <f>VLOOKUP(B815,[1]TQT_MASTER!B:O,13,0)</f>
        <v>44566</v>
      </c>
      <c r="F815" s="834" t="str">
        <f>VLOOKUP(B815,[1]TQT_MASTER!B:O,4,0)</f>
        <v>Advisor, Technical</v>
      </c>
      <c r="G815" s="834" t="str">
        <f>VLOOKUP(B815,[1]TQT_MASTER!B:O,3,0)</f>
        <v>Advisor</v>
      </c>
      <c r="H815" s="834">
        <f>VLOOKUP(B815,[1]TQT_MASTER!B:O,6,0)</f>
        <v>12759</v>
      </c>
      <c r="I815" s="834" t="str">
        <f>VLOOKUP(B815,[1]TQT_MASTER!B:O,5,0)</f>
        <v>Afif Saif Nasser Harhara Alyafei</v>
      </c>
      <c r="J815" s="834" t="str">
        <f>VLOOKUP(B815,[1]TQT_MASTER!B:O,7,0)</f>
        <v>TQT - Chief Executive Office</v>
      </c>
      <c r="K815" s="834" t="str">
        <f>VLOOKUP(B815,[1]TQT_MASTER!B:O,8,0)</f>
        <v>TQT - Chief Executive Office</v>
      </c>
      <c r="L815" s="834" t="str">
        <f>VLOOKUP(B815,[1]TQT_MASTER!B:O,9,0)</f>
        <v>CEO</v>
      </c>
      <c r="M815" s="834" t="str">
        <f>VLOOKUP(B815,[1]TQT_MASTER!B:O,10,0)</f>
        <v>TRANSCO - CEO</v>
      </c>
      <c r="N815" s="835">
        <f>VLOOKUP(B815,[1]TQT_MASTER!B:O,11,0)</f>
        <v>24289</v>
      </c>
      <c r="O815" s="833">
        <f>VLOOKUP(B815,[1]TQT_MASTER!B:O,14,0)</f>
        <v>46387</v>
      </c>
      <c r="P815" s="842" t="s">
        <v>620</v>
      </c>
      <c r="Q815" s="834" t="s">
        <v>846</v>
      </c>
      <c r="R815" s="842"/>
      <c r="S815" s="842"/>
      <c r="T815" s="839" t="s">
        <v>336</v>
      </c>
      <c r="U815" s="842" t="s">
        <v>337</v>
      </c>
      <c r="V815" s="836">
        <v>44566</v>
      </c>
      <c r="W815" s="836">
        <v>45170</v>
      </c>
      <c r="X815" s="836">
        <v>46265</v>
      </c>
      <c r="Y815" s="882">
        <v>3.0027397260273974</v>
      </c>
      <c r="Z815" s="904">
        <f t="shared" ca="1" si="43"/>
        <v>60</v>
      </c>
      <c r="AA815" s="839" t="s">
        <v>600</v>
      </c>
      <c r="AB815" s="883">
        <v>69688.5</v>
      </c>
      <c r="AC815" s="841">
        <v>46753</v>
      </c>
      <c r="AD815" s="842" t="s">
        <v>777</v>
      </c>
      <c r="AE815" s="843" t="str">
        <f ca="1">IF(OR(Z815="",NOT(ISNUMBER(Z815))),"",LOOKUP(Z815,{0,16,21,26,31,36,41,46,51,56,60,66},{"[0-15]","[16-20]","[21-25]","[26-30]","[31-35]","[36-40]","[41-45]","[46-50]","[51-55]","[56-59]","[60-65]","[66-99]"}))</f>
        <v>[60-65]</v>
      </c>
      <c r="AF815" s="839" t="str">
        <f t="shared" si="41"/>
        <v>3+ years</v>
      </c>
      <c r="AG815" s="839" t="str">
        <f t="shared" ca="1" si="42"/>
        <v>Over 90 Days</v>
      </c>
    </row>
    <row r="816" spans="1:33" ht="16.5" thickTop="1" thickBot="1" x14ac:dyDescent="0.3">
      <c r="A816" s="839">
        <v>10</v>
      </c>
      <c r="B816" s="830" t="s">
        <v>523</v>
      </c>
      <c r="C816" s="839" t="s">
        <v>338</v>
      </c>
      <c r="D816" s="880"/>
      <c r="E816" s="887">
        <f>VLOOKUP(B816,[1]TQT_MASTER!B:O,13,0)</f>
        <v>44571</v>
      </c>
      <c r="F816" s="834" t="str">
        <f>VLOOKUP(B816,[1]TQT_MASTER!B:O,4,0)</f>
        <v>Clerk, Stores</v>
      </c>
      <c r="G816" s="834" t="str">
        <f>VLOOKUP(B816,[1]TQT_MASTER!B:O,3,0)</f>
        <v>Clerk</v>
      </c>
      <c r="H816" s="834">
        <f>VLOOKUP(B816,[1]TQT_MASTER!B:O,6,0)</f>
        <v>12667</v>
      </c>
      <c r="I816" s="834" t="str">
        <f>VLOOKUP(B816,[1]TQT_MASTER!B:O,5,0)</f>
        <v>Eid Abdulla Sidiqi Alhammadi</v>
      </c>
      <c r="J816" s="834" t="str">
        <f>VLOOKUP(B816,[1]TQT_MASTER!B:O,7,0)</f>
        <v>TQT - Financial Operations &amp; Internal Controls</v>
      </c>
      <c r="K816" s="834" t="str">
        <f>VLOOKUP(B816,[1]TQT_MASTER!B:O,8,0)</f>
        <v>TQT - Chief Financial Office</v>
      </c>
      <c r="L816" s="834" t="str">
        <f>VLOOKUP(B816,[1]TQT_MASTER!B:O,9,0)</f>
        <v>Finance - FIN</v>
      </c>
      <c r="M816" s="834" t="str">
        <f>VLOOKUP(B816,[1]TQT_MASTER!B:O,10,0)</f>
        <v>TRANSCO - Financial Operations - FIN</v>
      </c>
      <c r="N816" s="835">
        <f>VLOOKUP(B816,[1]TQT_MASTER!B:O,11,0)</f>
        <v>26910</v>
      </c>
      <c r="O816" s="833">
        <f>VLOOKUP(B816,[1]TQT_MASTER!B:O,14,0)</f>
        <v>46387</v>
      </c>
      <c r="P816" s="842" t="s">
        <v>620</v>
      </c>
      <c r="Q816" s="834" t="s">
        <v>846</v>
      </c>
      <c r="R816" s="842"/>
      <c r="S816" s="842"/>
      <c r="T816" s="839" t="s">
        <v>304</v>
      </c>
      <c r="U816" s="842" t="s">
        <v>305</v>
      </c>
      <c r="V816" s="836">
        <v>44571</v>
      </c>
      <c r="W816" s="836">
        <v>45170</v>
      </c>
      <c r="X816" s="836">
        <v>46265</v>
      </c>
      <c r="Y816" s="882">
        <v>3.0027397260273974</v>
      </c>
      <c r="Z816" s="902">
        <f t="shared" ca="1" si="43"/>
        <v>53</v>
      </c>
      <c r="AA816" s="839" t="s">
        <v>600</v>
      </c>
      <c r="AB816" s="883">
        <v>6688.5</v>
      </c>
      <c r="AC816" s="841">
        <v>46753</v>
      </c>
      <c r="AD816" s="842" t="s">
        <v>777</v>
      </c>
      <c r="AE816" s="843" t="str">
        <f ca="1">IF(OR(Z816="",NOT(ISNUMBER(Z816))),"",LOOKUP(Z816,{0,16,21,26,31,36,41,46,51,56,60,66},{"[0-15]","[16-20]","[21-25]","[26-30]","[31-35]","[36-40]","[41-45]","[46-50]","[51-55]","[56-59]","[60-65]","[66-99]"}))</f>
        <v>[51-55]</v>
      </c>
      <c r="AF816" s="839" t="str">
        <f t="shared" si="41"/>
        <v>3+ years</v>
      </c>
      <c r="AG816" s="839" t="str">
        <f t="shared" ca="1" si="42"/>
        <v>Over 90 Days</v>
      </c>
    </row>
    <row r="817" spans="1:33" ht="16.5" thickTop="1" thickBot="1" x14ac:dyDescent="0.3">
      <c r="A817" s="839">
        <v>11</v>
      </c>
      <c r="B817" s="830" t="s">
        <v>522</v>
      </c>
      <c r="C817" s="839" t="s">
        <v>341</v>
      </c>
      <c r="D817" s="880"/>
      <c r="E817" s="887">
        <f>VLOOKUP(B817,[1]TQT_MASTER!B:O,13,0)</f>
        <v>44571</v>
      </c>
      <c r="F817" s="834" t="str">
        <f>VLOOKUP(B817,[1]TQT_MASTER!B:O,4,0)</f>
        <v>Associate, Accounts Payable Accounting</v>
      </c>
      <c r="G817" s="834" t="str">
        <f>VLOOKUP(B817,[1]TQT_MASTER!B:O,3,0)</f>
        <v>Associate</v>
      </c>
      <c r="H817" s="834">
        <f>VLOOKUP(B817,[1]TQT_MASTER!B:O,6,0)</f>
        <v>12667</v>
      </c>
      <c r="I817" s="834" t="str">
        <f>VLOOKUP(B817,[1]TQT_MASTER!B:O,5,0)</f>
        <v>Eid Abdulla Sidiqi Alhammadi</v>
      </c>
      <c r="J817" s="834" t="str">
        <f>VLOOKUP(B817,[1]TQT_MASTER!B:O,7,0)</f>
        <v>TQT - Financial Operations &amp; Internal Controls</v>
      </c>
      <c r="K817" s="834" t="str">
        <f>VLOOKUP(B817,[1]TQT_MASTER!B:O,8,0)</f>
        <v>TQT - Chief Financial Office</v>
      </c>
      <c r="L817" s="834" t="str">
        <f>VLOOKUP(B817,[1]TQT_MASTER!B:O,9,0)</f>
        <v>Finance - FIN</v>
      </c>
      <c r="M817" s="834" t="str">
        <f>VLOOKUP(B817,[1]TQT_MASTER!B:O,10,0)</f>
        <v>TRANSCO - Financial Operations - FIN</v>
      </c>
      <c r="N817" s="835">
        <f>VLOOKUP(B817,[1]TQT_MASTER!B:O,11,0)</f>
        <v>22996</v>
      </c>
      <c r="O817" s="833">
        <f>VLOOKUP(B817,[1]TQT_MASTER!B:O,14,0)</f>
        <v>46387</v>
      </c>
      <c r="P817" s="842" t="s">
        <v>611</v>
      </c>
      <c r="Q817" s="834" t="s">
        <v>846</v>
      </c>
      <c r="R817" s="842" t="s">
        <v>612</v>
      </c>
      <c r="S817" s="842" t="s">
        <v>616</v>
      </c>
      <c r="T817" s="839" t="s">
        <v>304</v>
      </c>
      <c r="U817" s="842" t="s">
        <v>316</v>
      </c>
      <c r="V817" s="836">
        <v>44571</v>
      </c>
      <c r="W817" s="836">
        <v>45170</v>
      </c>
      <c r="X817" s="836">
        <v>46265</v>
      </c>
      <c r="Y817" s="882">
        <v>3.0027397260273974</v>
      </c>
      <c r="Z817" s="902">
        <f t="shared" ca="1" si="43"/>
        <v>63</v>
      </c>
      <c r="AA817" s="839" t="s">
        <v>600</v>
      </c>
      <c r="AB817" s="883">
        <v>38811.15</v>
      </c>
      <c r="AC817" s="841">
        <v>46753</v>
      </c>
      <c r="AD817" s="842" t="s">
        <v>777</v>
      </c>
      <c r="AE817" s="843" t="str">
        <f ca="1">IF(OR(Z817="",NOT(ISNUMBER(Z817))),"",LOOKUP(Z817,{0,16,21,26,31,36,41,46,51,56,60,66},{"[0-15]","[16-20]","[21-25]","[26-30]","[31-35]","[36-40]","[41-45]","[46-50]","[51-55]","[56-59]","[60-65]","[66-99]"}))</f>
        <v>[60-65]</v>
      </c>
      <c r="AF817" s="839" t="str">
        <f t="shared" si="41"/>
        <v>3+ years</v>
      </c>
      <c r="AG817" s="839" t="str">
        <f t="shared" ca="1" si="42"/>
        <v>Over 90 Days</v>
      </c>
    </row>
    <row r="818" spans="1:33" ht="16.5" thickTop="1" thickBot="1" x14ac:dyDescent="0.3">
      <c r="A818" s="839">
        <v>12</v>
      </c>
      <c r="B818" s="830" t="s">
        <v>528</v>
      </c>
      <c r="C818" s="839" t="s">
        <v>344</v>
      </c>
      <c r="D818" s="880"/>
      <c r="E818" s="887">
        <f>VLOOKUP(B818,[1]TQT_MASTER!B:O,13,0)</f>
        <v>44606</v>
      </c>
      <c r="F818" s="834" t="str">
        <f>VLOOKUP(B818,[1]TQT_MASTER!B:O,4,0)</f>
        <v>Lead, Automation &amp; Digitalization</v>
      </c>
      <c r="G818" s="834" t="str">
        <f>VLOOKUP(B818,[1]TQT_MASTER!B:O,3,0)</f>
        <v>Lead</v>
      </c>
      <c r="H818" s="834">
        <f>VLOOKUP(B818,[1]TQT_MASTER!B:O,6,0)</f>
        <v>11996</v>
      </c>
      <c r="I818" s="834" t="str">
        <f>VLOOKUP(B818,[1]TQT_MASTER!B:O,5,0)</f>
        <v>Ramakrishna Subramanian</v>
      </c>
      <c r="J818" s="834" t="str">
        <f>VLOOKUP(B818,[1]TQT_MASTER!B:O,7,0)</f>
        <v>TQT - Chief Executive Office</v>
      </c>
      <c r="K818" s="834" t="str">
        <f>VLOOKUP(B818,[1]TQT_MASTER!B:O,8,0)</f>
        <v>TQT - Chief Executive Office</v>
      </c>
      <c r="L818" s="834" t="str">
        <f>VLOOKUP(B818,[1]TQT_MASTER!B:O,9,0)</f>
        <v>CEO</v>
      </c>
      <c r="M818" s="834" t="str">
        <f>VLOOKUP(B818,[1]TQT_MASTER!B:O,10,0)</f>
        <v>TRANSCO - Operations - COO</v>
      </c>
      <c r="N818" s="835">
        <f>VLOOKUP(B818,[1]TQT_MASTER!B:O,11,0)</f>
        <v>21847</v>
      </c>
      <c r="O818" s="833">
        <f>VLOOKUP(B818,[1]TQT_MASTER!B:O,14,0)</f>
        <v>46387</v>
      </c>
      <c r="P818" s="842" t="s">
        <v>611</v>
      </c>
      <c r="Q818" s="834" t="s">
        <v>846</v>
      </c>
      <c r="R818" s="842" t="s">
        <v>612</v>
      </c>
      <c r="S818" s="842"/>
      <c r="T818" s="839" t="s">
        <v>304</v>
      </c>
      <c r="U818" s="842" t="s">
        <v>333</v>
      </c>
      <c r="V818" s="836">
        <v>44608</v>
      </c>
      <c r="W818" s="836">
        <v>45170</v>
      </c>
      <c r="X818" s="836">
        <v>46265</v>
      </c>
      <c r="Y818" s="882">
        <v>3.0027397260273974</v>
      </c>
      <c r="Z818" s="902">
        <f t="shared" ca="1" si="43"/>
        <v>66</v>
      </c>
      <c r="AA818" s="839" t="s">
        <v>600</v>
      </c>
      <c r="AB818" s="883">
        <v>45013.5</v>
      </c>
      <c r="AC818" s="841">
        <v>46753</v>
      </c>
      <c r="AD818" s="842" t="s">
        <v>777</v>
      </c>
      <c r="AE818" s="843" t="str">
        <f ca="1">IF(OR(Z818="",NOT(ISNUMBER(Z818))),"",LOOKUP(Z818,{0,16,21,26,31,36,41,46,51,56,60,66},{"[0-15]","[16-20]","[21-25]","[26-30]","[31-35]","[36-40]","[41-45]","[46-50]","[51-55]","[56-59]","[60-65]","[66-99]"}))</f>
        <v>[66-99]</v>
      </c>
      <c r="AF818" s="839" t="str">
        <f t="shared" si="41"/>
        <v>3+ years</v>
      </c>
      <c r="AG818" s="839" t="str">
        <f t="shared" ca="1" si="42"/>
        <v>Over 90 Days</v>
      </c>
    </row>
    <row r="819" spans="1:33" ht="16.5" thickTop="1" thickBot="1" x14ac:dyDescent="0.3">
      <c r="A819" s="839">
        <v>13</v>
      </c>
      <c r="B819" s="830" t="s">
        <v>539</v>
      </c>
      <c r="C819" s="839" t="s">
        <v>347</v>
      </c>
      <c r="D819" s="880"/>
      <c r="E819" s="887">
        <f>VLOOKUP(B819,[1]TQT_MASTER!B:O,13,0)</f>
        <v>44816</v>
      </c>
      <c r="F819" s="834" t="str">
        <f>VLOOKUP(B819,[1]TQT_MASTER!B:O,4,0)</f>
        <v>Engineer, CMMS Data Quality Governance</v>
      </c>
      <c r="G819" s="834" t="str">
        <f>VLOOKUP(B819,[1]TQT_MASTER!B:O,3,0)</f>
        <v>Engineer</v>
      </c>
      <c r="H819" s="834">
        <f>VLOOKUP(B819,[1]TQT_MASTER!B:O,6,0)</f>
        <v>12713</v>
      </c>
      <c r="I819" s="834" t="str">
        <f>VLOOKUP(B819,[1]TQT_MASTER!B:O,5,0)</f>
        <v>Ahmed Mohamed Abdulla ALWahedi</v>
      </c>
      <c r="J819" s="834" t="str">
        <f>VLOOKUP(B819,[1]TQT_MASTER!B:O,7,0)</f>
        <v>TQT - Asset Management</v>
      </c>
      <c r="K819" s="834" t="str">
        <f>VLOOKUP(B819,[1]TQT_MASTER!B:O,8,0)</f>
        <v>TQT - Chief Operating Office</v>
      </c>
      <c r="L819" s="834" t="str">
        <f>VLOOKUP(B819,[1]TQT_MASTER!B:O,9,0)</f>
        <v>Asset Management - COO</v>
      </c>
      <c r="M819" s="834" t="str">
        <f>VLOOKUP(B819,[1]TQT_MASTER!B:O,10,0)</f>
        <v>TRANSCO - Asset Information - COO</v>
      </c>
      <c r="N819" s="835">
        <f>VLOOKUP(B819,[1]TQT_MASTER!B:O,11,0)</f>
        <v>26032</v>
      </c>
      <c r="O819" s="833">
        <f>VLOOKUP(B819,[1]TQT_MASTER!B:O,14,0)</f>
        <v>46578</v>
      </c>
      <c r="P819" s="842" t="s">
        <v>620</v>
      </c>
      <c r="Q819" s="834" t="s">
        <v>846</v>
      </c>
      <c r="R819" s="842"/>
      <c r="S819" s="842"/>
      <c r="T819" s="839" t="s">
        <v>304</v>
      </c>
      <c r="U819" s="842" t="s">
        <v>333</v>
      </c>
      <c r="V819" s="836">
        <v>44816</v>
      </c>
      <c r="W819" s="836">
        <v>45170</v>
      </c>
      <c r="X819" s="836">
        <v>46265</v>
      </c>
      <c r="Y819" s="882">
        <v>3.0027397260273974</v>
      </c>
      <c r="Z819" s="902">
        <f t="shared" ca="1" si="43"/>
        <v>55</v>
      </c>
      <c r="AA819" s="839" t="s">
        <v>600</v>
      </c>
      <c r="AB819" s="883">
        <v>26638.5</v>
      </c>
      <c r="AC819" s="841">
        <v>46753</v>
      </c>
      <c r="AD819" s="842" t="s">
        <v>777</v>
      </c>
      <c r="AE819" s="843" t="str">
        <f ca="1">IF(OR(Z819="",NOT(ISNUMBER(Z819))),"",LOOKUP(Z819,{0,16,21,26,31,36,41,46,51,56,60,66},{"[0-15]","[16-20]","[21-25]","[26-30]","[31-35]","[36-40]","[41-45]","[46-50]","[51-55]","[56-59]","[60-65]","[66-99]"}))</f>
        <v>[51-55]</v>
      </c>
      <c r="AF819" s="839" t="str">
        <f t="shared" si="41"/>
        <v>3+ years</v>
      </c>
      <c r="AG819" s="839" t="str">
        <f t="shared" ca="1" si="42"/>
        <v>Over 90 Days</v>
      </c>
    </row>
    <row r="820" spans="1:33" ht="16.5" thickTop="1" thickBot="1" x14ac:dyDescent="0.3">
      <c r="A820" s="839">
        <v>14</v>
      </c>
      <c r="B820" s="830" t="s">
        <v>541</v>
      </c>
      <c r="C820" s="839" t="s">
        <v>350</v>
      </c>
      <c r="D820" s="880"/>
      <c r="E820" s="887">
        <f>VLOOKUP(B820,[1]TQT_MASTER!B:O,13,0)</f>
        <v>44809</v>
      </c>
      <c r="F820" s="834" t="str">
        <f>VLOOKUP(B820,[1]TQT_MASTER!B:O,4,0)</f>
        <v>Associate, Graphic Design</v>
      </c>
      <c r="G820" s="834" t="str">
        <f>VLOOKUP(B820,[1]TQT_MASTER!B:O,3,0)</f>
        <v>Associate</v>
      </c>
      <c r="H820" s="834" t="e">
        <f>VLOOKUP(B820,[1]TQT_MASTER!B:O,6,0)</f>
        <v>#REF!</v>
      </c>
      <c r="I820" s="834" t="str">
        <f>VLOOKUP(B820,[1]TQT_MASTER!B:O,5,0)</f>
        <v>Hessa Alemadi</v>
      </c>
      <c r="J820" s="834" t="str">
        <f>VLOOKUP(B820,[1]TQT_MASTER!B:O,7,0)</f>
        <v>TQT - External Communications</v>
      </c>
      <c r="K820" s="834" t="str">
        <f>VLOOKUP(B820,[1]TQT_MASTER!B:O,8,0)</f>
        <v>TQT - Chief Corporate Services Office</v>
      </c>
      <c r="L820" s="834" t="str">
        <f>VLOOKUP(B820,[1]TQT_MASTER!B:O,9,0)</f>
        <v>Human Resources - HRD</v>
      </c>
      <c r="M820" s="834" t="str">
        <f>VLOOKUP(B820,[1]TQT_MASTER!B:O,10,0)</f>
        <v>TRANSCO - External Communications - HRD</v>
      </c>
      <c r="N820" s="835">
        <f>VLOOKUP(B820,[1]TQT_MASTER!B:O,11,0)</f>
        <v>32200</v>
      </c>
      <c r="O820" s="833">
        <f>VLOOKUP(B820,[1]TQT_MASTER!B:O,14,0)</f>
        <v>46269</v>
      </c>
      <c r="P820" s="842" t="s">
        <v>611</v>
      </c>
      <c r="Q820" s="834" t="s">
        <v>846</v>
      </c>
      <c r="R820" s="842" t="s">
        <v>612</v>
      </c>
      <c r="S820" s="842"/>
      <c r="T820" s="839" t="s">
        <v>304</v>
      </c>
      <c r="U820" s="842" t="s">
        <v>333</v>
      </c>
      <c r="V820" s="836">
        <v>44809</v>
      </c>
      <c r="W820" s="836">
        <v>45170</v>
      </c>
      <c r="X820" s="836">
        <v>46265</v>
      </c>
      <c r="Y820" s="882">
        <v>3.0027397260273974</v>
      </c>
      <c r="Z820" s="902">
        <f t="shared" ca="1" si="43"/>
        <v>38</v>
      </c>
      <c r="AA820" s="839" t="s">
        <v>600</v>
      </c>
      <c r="AB820" s="883">
        <v>26638.5</v>
      </c>
      <c r="AC820" s="841">
        <v>46753</v>
      </c>
      <c r="AD820" s="842" t="s">
        <v>777</v>
      </c>
      <c r="AE820" s="843" t="str">
        <f ca="1">IF(OR(Z820="",NOT(ISNUMBER(Z820))),"",LOOKUP(Z820,{0,16,21,26,31,36,41,46,51,56,60,66},{"[0-15]","[16-20]","[21-25]","[26-30]","[31-35]","[36-40]","[41-45]","[46-50]","[51-55]","[56-59]","[60-65]","[66-99]"}))</f>
        <v>[36-40]</v>
      </c>
      <c r="AF820" s="839" t="str">
        <f t="shared" si="41"/>
        <v>3+ years</v>
      </c>
      <c r="AG820" s="839" t="str">
        <f t="shared" ca="1" si="42"/>
        <v>Expired</v>
      </c>
    </row>
    <row r="821" spans="1:33" ht="16.5" thickTop="1" thickBot="1" x14ac:dyDescent="0.3">
      <c r="A821" s="839">
        <v>15</v>
      </c>
      <c r="B821" s="830" t="s">
        <v>533</v>
      </c>
      <c r="C821" s="839" t="s">
        <v>353</v>
      </c>
      <c r="D821" s="880"/>
      <c r="E821" s="887">
        <f>VLOOKUP(B821,[1]TQT_MASTER!B:O,13,0)</f>
        <v>44830</v>
      </c>
      <c r="F821" s="834" t="str">
        <f>VLOOKUP(B821,[1]TQT_MASTER!B:O,4,0)</f>
        <v>Associate, General Ledger Accounting</v>
      </c>
      <c r="G821" s="834" t="str">
        <f>VLOOKUP(B821,[1]TQT_MASTER!B:O,3,0)</f>
        <v>Associate</v>
      </c>
      <c r="H821" s="834">
        <f>VLOOKUP(B821,[1]TQT_MASTER!B:O,6,0)</f>
        <v>12959</v>
      </c>
      <c r="I821" s="834" t="str">
        <f>VLOOKUP(B821,[1]TQT_MASTER!B:O,5,0)</f>
        <v>Jasmine Kooner</v>
      </c>
      <c r="J821" s="834" t="str">
        <f>VLOOKUP(B821,[1]TQT_MASTER!B:O,7,0)</f>
        <v>TQT - Financial Control</v>
      </c>
      <c r="K821" s="834" t="str">
        <f>VLOOKUP(B821,[1]TQT_MASTER!B:O,8,0)</f>
        <v>TQT - Chief Financial Office</v>
      </c>
      <c r="L821" s="834" t="str">
        <f>VLOOKUP(B821,[1]TQT_MASTER!B:O,9,0)</f>
        <v>Finance - FIN</v>
      </c>
      <c r="M821" s="834" t="str">
        <f>VLOOKUP(B821,[1]TQT_MASTER!B:O,10,0)</f>
        <v>TRANSCO - Financial Controlling - FIN</v>
      </c>
      <c r="N821" s="835">
        <f>VLOOKUP(B821,[1]TQT_MASTER!B:O,11,0)</f>
        <v>31575</v>
      </c>
      <c r="O821" s="833">
        <f>VLOOKUP(B821,[1]TQT_MASTER!B:O,14,0)</f>
        <v>46471</v>
      </c>
      <c r="P821" s="842" t="s">
        <v>620</v>
      </c>
      <c r="Q821" s="834" t="s">
        <v>846</v>
      </c>
      <c r="R821" s="842"/>
      <c r="S821" s="842"/>
      <c r="T821" s="839" t="s">
        <v>304</v>
      </c>
      <c r="U821" s="842" t="s">
        <v>356</v>
      </c>
      <c r="V821" s="836">
        <v>44831</v>
      </c>
      <c r="W821" s="836">
        <v>45170</v>
      </c>
      <c r="X821" s="836">
        <v>46265</v>
      </c>
      <c r="Y821" s="882">
        <v>3.0027397260273974</v>
      </c>
      <c r="Z821" s="902">
        <f t="shared" ca="1" si="43"/>
        <v>40</v>
      </c>
      <c r="AA821" s="839" t="s">
        <v>600</v>
      </c>
      <c r="AB821" s="883">
        <v>26638.5</v>
      </c>
      <c r="AC821" s="841">
        <v>46753</v>
      </c>
      <c r="AD821" s="842" t="s">
        <v>777</v>
      </c>
      <c r="AE821" s="843" t="str">
        <f ca="1">IF(OR(Z821="",NOT(ISNUMBER(Z821))),"",LOOKUP(Z821,{0,16,21,26,31,36,41,46,51,56,60,66},{"[0-15]","[16-20]","[21-25]","[26-30]","[31-35]","[36-40]","[41-45]","[46-50]","[51-55]","[56-59]","[60-65]","[66-99]"}))</f>
        <v>[36-40]</v>
      </c>
      <c r="AF821" s="839" t="str">
        <f t="shared" si="41"/>
        <v>3+ years</v>
      </c>
      <c r="AG821" s="839" t="str">
        <f t="shared" ca="1" si="42"/>
        <v>Over 90 Days</v>
      </c>
    </row>
    <row r="822" spans="1:33" ht="16.5" thickTop="1" thickBot="1" x14ac:dyDescent="0.3">
      <c r="A822" s="839">
        <v>16</v>
      </c>
      <c r="B822" s="830" t="s">
        <v>532</v>
      </c>
      <c r="C822" s="839" t="s">
        <v>357</v>
      </c>
      <c r="D822" s="880"/>
      <c r="E822" s="887">
        <f>VLOOKUP(B822,[1]TQT_MASTER!B:O,13,0)</f>
        <v>44970</v>
      </c>
      <c r="F822" s="834" t="str">
        <f>VLOOKUP(B822,[1]TQT_MASTER!B:O,4,0)</f>
        <v>Associate, Talent Acquisition</v>
      </c>
      <c r="G822" s="834" t="str">
        <f>VLOOKUP(B822,[1]TQT_MASTER!B:O,3,0)</f>
        <v>Associate</v>
      </c>
      <c r="H822" s="834">
        <f>VLOOKUP(B822,[1]TQT_MASTER!B:O,6,0)</f>
        <v>15131</v>
      </c>
      <c r="I822" s="834" t="str">
        <f>VLOOKUP(B822,[1]TQT_MASTER!B:O,5,0)</f>
        <v>Abdulrahman Mohammed R AlMane</v>
      </c>
      <c r="J822" s="834" t="str">
        <f>VLOOKUP(B822,[1]TQT_MASTER!B:O,7,0)</f>
        <v>TQT - HR Operations</v>
      </c>
      <c r="K822" s="834" t="str">
        <f>VLOOKUP(B822,[1]TQT_MASTER!B:O,8,0)</f>
        <v>TQT - Chief Corporate Services Office</v>
      </c>
      <c r="L822" s="834" t="str">
        <f>VLOOKUP(B822,[1]TQT_MASTER!B:O,9,0)</f>
        <v>Human Resources - HRD</v>
      </c>
      <c r="M822" s="834" t="str">
        <f>VLOOKUP(B822,[1]TQT_MASTER!B:O,10,0)</f>
        <v>TRANSCO - Talent Acquisition - HRD</v>
      </c>
      <c r="N822" s="835">
        <f>VLOOKUP(B822,[1]TQT_MASTER!B:O,11,0)</f>
        <v>31644</v>
      </c>
      <c r="O822" s="833">
        <f>VLOOKUP(B822,[1]TQT_MASTER!B:O,14,0)</f>
        <v>46429</v>
      </c>
      <c r="P822" s="842" t="s">
        <v>620</v>
      </c>
      <c r="Q822" s="834" t="s">
        <v>846</v>
      </c>
      <c r="R822" s="842"/>
      <c r="S822" s="842"/>
      <c r="T822" s="839" t="s">
        <v>304</v>
      </c>
      <c r="U822" s="842" t="s">
        <v>333</v>
      </c>
      <c r="V822" s="836">
        <v>44970</v>
      </c>
      <c r="W822" s="836">
        <v>45170</v>
      </c>
      <c r="X822" s="836">
        <v>46265</v>
      </c>
      <c r="Y822" s="882">
        <v>3.0027397260273974</v>
      </c>
      <c r="Z822" s="902">
        <f t="shared" ca="1" si="43"/>
        <v>40</v>
      </c>
      <c r="AA822" s="839" t="s">
        <v>600</v>
      </c>
      <c r="AB822" s="883">
        <v>21388.5</v>
      </c>
      <c r="AC822" s="841">
        <v>46753</v>
      </c>
      <c r="AD822" s="842" t="s">
        <v>777</v>
      </c>
      <c r="AE822" s="843" t="str">
        <f ca="1">IF(OR(Z822="",NOT(ISNUMBER(Z822))),"",LOOKUP(Z822,{0,16,21,26,31,36,41,46,51,56,60,66},{"[0-15]","[16-20]","[21-25]","[26-30]","[31-35]","[36-40]","[41-45]","[46-50]","[51-55]","[56-59]","[60-65]","[66-99]"}))</f>
        <v>[36-40]</v>
      </c>
      <c r="AF822" s="839" t="str">
        <f t="shared" si="41"/>
        <v>3+ years</v>
      </c>
      <c r="AG822" s="839" t="str">
        <f t="shared" ca="1" si="42"/>
        <v>Over 90 Days</v>
      </c>
    </row>
    <row r="823" spans="1:33" ht="16.5" thickTop="1" thickBot="1" x14ac:dyDescent="0.3">
      <c r="A823" s="839">
        <v>17</v>
      </c>
      <c r="B823" s="830" t="s">
        <v>540</v>
      </c>
      <c r="C823" s="839" t="s">
        <v>360</v>
      </c>
      <c r="D823" s="880"/>
      <c r="E823" s="887">
        <f>VLOOKUP(B823,[1]TQT_MASTER!B:O,13,0)</f>
        <v>45152</v>
      </c>
      <c r="F823" s="834" t="str">
        <f>VLOOKUP(B823,[1]TQT_MASTER!B:O,4,0)</f>
        <v>Executive Assistant, Corporate Services Office</v>
      </c>
      <c r="G823" s="834" t="str">
        <f>VLOOKUP(B823,[1]TQT_MASTER!B:O,3,0)</f>
        <v>Assistant</v>
      </c>
      <c r="H823" s="834">
        <f>VLOOKUP(B823,[1]TQT_MASTER!B:O,6,0)</f>
        <v>12780</v>
      </c>
      <c r="I823" s="834" t="str">
        <f>VLOOKUP(B823,[1]TQT_MASTER!B:O,5,0)</f>
        <v>Bader Ahmed Mohamed Saqer Al Hammadi</v>
      </c>
      <c r="J823" s="834" t="str">
        <f>VLOOKUP(B823,[1]TQT_MASTER!B:O,7,0)</f>
        <v>TQT - Chief Corporate Services Office</v>
      </c>
      <c r="K823" s="834" t="str">
        <f>VLOOKUP(B823,[1]TQT_MASTER!B:O,8,0)</f>
        <v>TQT - Chief Corporate Services Office</v>
      </c>
      <c r="L823" s="834" t="str">
        <f>VLOOKUP(B823,[1]TQT_MASTER!B:O,9,0)</f>
        <v>Human Resources - HRD</v>
      </c>
      <c r="M823" s="834" t="str">
        <f>VLOOKUP(B823,[1]TQT_MASTER!B:O,10,0)</f>
        <v>TRANSCO - Human Resources - HRD</v>
      </c>
      <c r="N823" s="835">
        <f>VLOOKUP(B823,[1]TQT_MASTER!B:O,11,0)</f>
        <v>29611</v>
      </c>
      <c r="O823" s="833">
        <f>VLOOKUP(B823,[1]TQT_MASTER!B:O,14,0)</f>
        <v>46248</v>
      </c>
      <c r="P823" s="842" t="s">
        <v>620</v>
      </c>
      <c r="Q823" s="834" t="s">
        <v>846</v>
      </c>
      <c r="R823" s="842"/>
      <c r="S823" s="842"/>
      <c r="T823" s="839" t="s">
        <v>304</v>
      </c>
      <c r="U823" s="842" t="s">
        <v>305</v>
      </c>
      <c r="V823" s="836">
        <v>45152</v>
      </c>
      <c r="W823" s="836">
        <v>45170</v>
      </c>
      <c r="X823" s="836">
        <v>46265</v>
      </c>
      <c r="Y823" s="882">
        <v>3.0027397260273974</v>
      </c>
      <c r="Z823" s="904">
        <f t="shared" ca="1" si="43"/>
        <v>45</v>
      </c>
      <c r="AA823" s="839" t="s">
        <v>600</v>
      </c>
      <c r="AB823" s="883">
        <v>29138.5</v>
      </c>
      <c r="AC823" s="841">
        <v>46753</v>
      </c>
      <c r="AD823" s="842" t="s">
        <v>777</v>
      </c>
      <c r="AE823" s="843" t="str">
        <f ca="1">IF(OR(Z823="",NOT(ISNUMBER(Z823))),"",LOOKUP(Z823,{0,16,21,26,31,36,41,46,51,56,60,66},{"[0-15]","[16-20]","[21-25]","[26-30]","[31-35]","[36-40]","[41-45]","[46-50]","[51-55]","[56-59]","[60-65]","[66-99]"}))</f>
        <v>[41-45]</v>
      </c>
      <c r="AF823" s="839" t="str">
        <f t="shared" si="41"/>
        <v>3+ years</v>
      </c>
      <c r="AG823" s="839" t="str">
        <f t="shared" ca="1" si="42"/>
        <v>Expired</v>
      </c>
    </row>
    <row r="824" spans="1:33" ht="16.5" thickTop="1" thickBot="1" x14ac:dyDescent="0.3">
      <c r="A824" s="839">
        <v>18</v>
      </c>
      <c r="B824" s="830" t="s">
        <v>543</v>
      </c>
      <c r="C824" s="839" t="s">
        <v>363</v>
      </c>
      <c r="D824" s="880"/>
      <c r="E824" s="887">
        <f>VLOOKUP(B824,[1]TQT_MASTER!B:O,13,0)</f>
        <v>45236</v>
      </c>
      <c r="F824" s="834" t="str">
        <f>VLOOKUP(B824,[1]TQT_MASTER!B:O,4,0)</f>
        <v>Associate, Talent Acquisition</v>
      </c>
      <c r="G824" s="834" t="str">
        <f>VLOOKUP(B824,[1]TQT_MASTER!B:O,3,0)</f>
        <v>Associate</v>
      </c>
      <c r="H824" s="834">
        <f>VLOOKUP(B824,[1]TQT_MASTER!B:O,6,0)</f>
        <v>15131</v>
      </c>
      <c r="I824" s="834" t="str">
        <f>VLOOKUP(B824,[1]TQT_MASTER!B:O,5,0)</f>
        <v>Abdulrahman Mohammed R AlMane</v>
      </c>
      <c r="J824" s="834" t="str">
        <f>VLOOKUP(B824,[1]TQT_MASTER!B:O,7,0)</f>
        <v>TQT - HR Operations</v>
      </c>
      <c r="K824" s="834" t="str">
        <f>VLOOKUP(B824,[1]TQT_MASTER!B:O,8,0)</f>
        <v>TQT - Chief Corporate Services Office</v>
      </c>
      <c r="L824" s="834" t="str">
        <f>VLOOKUP(B824,[1]TQT_MASTER!B:O,9,0)</f>
        <v>Human Resources - HRD</v>
      </c>
      <c r="M824" s="834" t="str">
        <f>VLOOKUP(B824,[1]TQT_MASTER!B:O,10,0)</f>
        <v>TRANSCO - Talent Acquisition - HRD</v>
      </c>
      <c r="N824" s="835">
        <f>VLOOKUP(B824,[1]TQT_MASTER!B:O,11,0)</f>
        <v>32450</v>
      </c>
      <c r="O824" s="833">
        <f>VLOOKUP(B824,[1]TQT_MASTER!B:O,14,0)</f>
        <v>46331</v>
      </c>
      <c r="P824" s="842" t="s">
        <v>611</v>
      </c>
      <c r="Q824" s="834" t="s">
        <v>846</v>
      </c>
      <c r="R824" s="842" t="s">
        <v>612</v>
      </c>
      <c r="S824" s="842" t="s">
        <v>616</v>
      </c>
      <c r="T824" s="839" t="s">
        <v>304</v>
      </c>
      <c r="U824" s="842" t="s">
        <v>333</v>
      </c>
      <c r="V824" s="836">
        <v>45236</v>
      </c>
      <c r="W824" s="836">
        <v>45236</v>
      </c>
      <c r="X824" s="836">
        <v>46265</v>
      </c>
      <c r="Y824" s="882">
        <v>2.8219178082191783</v>
      </c>
      <c r="Z824" s="902">
        <f t="shared" ca="1" si="43"/>
        <v>37</v>
      </c>
      <c r="AA824" s="839" t="s">
        <v>600</v>
      </c>
      <c r="AB824" s="883">
        <v>25063.5</v>
      </c>
      <c r="AC824" s="841">
        <v>46753</v>
      </c>
      <c r="AD824" s="842" t="s">
        <v>777</v>
      </c>
      <c r="AE824" s="843" t="str">
        <f ca="1">IF(OR(Z824="",NOT(ISNUMBER(Z824))),"",LOOKUP(Z824,{0,16,21,26,31,36,41,46,51,56,60,66},{"[0-15]","[16-20]","[21-25]","[26-30]","[31-35]","[36-40]","[41-45]","[46-50]","[51-55]","[56-59]","[60-65]","[66-99]"}))</f>
        <v>[36-40]</v>
      </c>
      <c r="AF824" s="839" t="str">
        <f t="shared" si="41"/>
        <v>2-3 years</v>
      </c>
      <c r="AG824" s="839" t="str">
        <f t="shared" ca="1" si="42"/>
        <v>Within 60 Days</v>
      </c>
    </row>
    <row r="825" spans="1:33" ht="16.5" thickTop="1" thickBot="1" x14ac:dyDescent="0.3">
      <c r="A825" s="839">
        <v>19</v>
      </c>
      <c r="B825" s="830" t="s">
        <v>534</v>
      </c>
      <c r="C825" s="839" t="s">
        <v>365</v>
      </c>
      <c r="D825" s="880"/>
      <c r="E825" s="887">
        <f>VLOOKUP(B825,[1]TQT_MASTER!B:O,13,0)</f>
        <v>45411</v>
      </c>
      <c r="F825" s="834" t="str">
        <f>VLOOKUP(B825,[1]TQT_MASTER!B:O,4,0)</f>
        <v>Lead, Projects</v>
      </c>
      <c r="G825" s="834" t="str">
        <f>VLOOKUP(B825,[1]TQT_MASTER!B:O,3,0)</f>
        <v>Lead</v>
      </c>
      <c r="H825" s="834">
        <f>VLOOKUP(B825,[1]TQT_MASTER!B:O,6,0)</f>
        <v>11743</v>
      </c>
      <c r="I825" s="834" t="str">
        <f>VLOOKUP(B825,[1]TQT_MASTER!B:O,5,0)</f>
        <v>MARYAM ABDULLAH EBRAHIM ALGAZ ALALI</v>
      </c>
      <c r="J825" s="834" t="str">
        <f>VLOOKUP(B825,[1]TQT_MASTER!B:O,7,0)</f>
        <v>TQT - Asset Management</v>
      </c>
      <c r="K825" s="834" t="str">
        <f>VLOOKUP(B825,[1]TQT_MASTER!B:O,8,0)</f>
        <v>TQT - Chief Operating Office</v>
      </c>
      <c r="L825" s="834" t="str">
        <f>VLOOKUP(B825,[1]TQT_MASTER!B:O,9,0)</f>
        <v>Asset Management - COO</v>
      </c>
      <c r="M825" s="834" t="str">
        <f>VLOOKUP(B825,[1]TQT_MASTER!B:O,10,0)</f>
        <v>TRANSCO - Asset Management Services - COO</v>
      </c>
      <c r="N825" s="835">
        <f>VLOOKUP(B825,[1]TQT_MASTER!B:O,11,0)</f>
        <v>24421</v>
      </c>
      <c r="O825" s="833">
        <f>VLOOKUP(B825,[1]TQT_MASTER!B:O,14,0)</f>
        <v>46323</v>
      </c>
      <c r="P825" s="842" t="s">
        <v>611</v>
      </c>
      <c r="Q825" s="834" t="s">
        <v>846</v>
      </c>
      <c r="R825" s="842" t="s">
        <v>612</v>
      </c>
      <c r="S825" s="842"/>
      <c r="T825" s="839" t="s">
        <v>304</v>
      </c>
      <c r="U825" s="842" t="s">
        <v>368</v>
      </c>
      <c r="V825" s="836">
        <v>45411</v>
      </c>
      <c r="W825" s="836">
        <v>45411</v>
      </c>
      <c r="X825" s="836">
        <v>46265</v>
      </c>
      <c r="Y825" s="882">
        <v>2.3424657534246576</v>
      </c>
      <c r="Z825" s="902">
        <f t="shared" ca="1" si="43"/>
        <v>59</v>
      </c>
      <c r="AA825" s="839" t="s">
        <v>600</v>
      </c>
      <c r="AB825" s="883">
        <v>68638.5</v>
      </c>
      <c r="AC825" s="841">
        <v>46753</v>
      </c>
      <c r="AD825" s="842" t="s">
        <v>777</v>
      </c>
      <c r="AE825" s="843" t="str">
        <f ca="1">IF(OR(Z825="",NOT(ISNUMBER(Z825))),"",LOOKUP(Z825,{0,16,21,26,31,36,41,46,51,56,60,66},{"[0-15]","[16-20]","[21-25]","[26-30]","[31-35]","[36-40]","[41-45]","[46-50]","[51-55]","[56-59]","[60-65]","[66-99]"}))</f>
        <v>[56-59]</v>
      </c>
      <c r="AF825" s="839" t="str">
        <f t="shared" si="41"/>
        <v>2-3 years</v>
      </c>
      <c r="AG825" s="839" t="str">
        <f t="shared" ca="1" si="42"/>
        <v>Within 60 Days</v>
      </c>
    </row>
    <row r="826" spans="1:33" ht="16.5" thickTop="1" thickBot="1" x14ac:dyDescent="0.3">
      <c r="A826" s="839">
        <v>20</v>
      </c>
      <c r="B826" s="830" t="s">
        <v>535</v>
      </c>
      <c r="C826" s="839" t="s">
        <v>369</v>
      </c>
      <c r="D826" s="880"/>
      <c r="E826" s="887">
        <f>VLOOKUP(B826,[1]TQT_MASTER!B:O,13,0)</f>
        <v>45446</v>
      </c>
      <c r="F826" s="834" t="str">
        <f>VLOOKUP(B826,[1]TQT_MASTER!B:O,4,0)</f>
        <v>Business Partner, Talent Acquisition</v>
      </c>
      <c r="G826" s="834" t="str">
        <f>VLOOKUP(B826,[1]TQT_MASTER!B:O,3,0)</f>
        <v>Business Partner</v>
      </c>
      <c r="H826" s="834">
        <f>VLOOKUP(B826,[1]TQT_MASTER!B:O,6,0)</f>
        <v>15131</v>
      </c>
      <c r="I826" s="834" t="str">
        <f>VLOOKUP(B826,[1]TQT_MASTER!B:O,5,0)</f>
        <v>Abdulrahman Mohammed R AlMane</v>
      </c>
      <c r="J826" s="834" t="str">
        <f>VLOOKUP(B826,[1]TQT_MASTER!B:O,7,0)</f>
        <v>TQT - HR Operations</v>
      </c>
      <c r="K826" s="834" t="str">
        <f>VLOOKUP(B826,[1]TQT_MASTER!B:O,8,0)</f>
        <v>TQT - Chief Corporate Services Office</v>
      </c>
      <c r="L826" s="834" t="str">
        <f>VLOOKUP(B826,[1]TQT_MASTER!B:O,9,0)</f>
        <v>Human Resources - HRD</v>
      </c>
      <c r="M826" s="834" t="str">
        <f>VLOOKUP(B826,[1]TQT_MASTER!B:O,10,0)</f>
        <v>TRANSCO - Talent Acquisition - HRD</v>
      </c>
      <c r="N826" s="835">
        <f>VLOOKUP(B826,[1]TQT_MASTER!B:O,11,0)</f>
        <v>32081</v>
      </c>
      <c r="O826" s="833">
        <f>VLOOKUP(B826,[1]TQT_MASTER!B:O,14,0)</f>
        <v>46549</v>
      </c>
      <c r="P826" s="842" t="s">
        <v>611</v>
      </c>
      <c r="Q826" s="834" t="s">
        <v>846</v>
      </c>
      <c r="R826" s="842"/>
      <c r="S826" s="842" t="s">
        <v>621</v>
      </c>
      <c r="T826" s="839" t="s">
        <v>304</v>
      </c>
      <c r="U826" s="842" t="s">
        <v>333</v>
      </c>
      <c r="V826" s="836">
        <v>45454</v>
      </c>
      <c r="W826" s="836">
        <v>45454</v>
      </c>
      <c r="X826" s="836">
        <v>46265</v>
      </c>
      <c r="Y826" s="882">
        <v>2.2246575342465755</v>
      </c>
      <c r="Z826" s="902">
        <f t="shared" ca="1" si="43"/>
        <v>38</v>
      </c>
      <c r="AA826" s="839" t="s">
        <v>600</v>
      </c>
      <c r="AB826" s="883">
        <v>35038.5</v>
      </c>
      <c r="AC826" s="841">
        <v>46753</v>
      </c>
      <c r="AD826" s="842" t="s">
        <v>777</v>
      </c>
      <c r="AE826" s="843" t="str">
        <f ca="1">IF(OR(Z826="",NOT(ISNUMBER(Z826))),"",LOOKUP(Z826,{0,16,21,26,31,36,41,46,51,56,60,66},{"[0-15]","[16-20]","[21-25]","[26-30]","[31-35]","[36-40]","[41-45]","[46-50]","[51-55]","[56-59]","[60-65]","[66-99]"}))</f>
        <v>[36-40]</v>
      </c>
      <c r="AF826" s="839" t="str">
        <f t="shared" si="41"/>
        <v>2-3 years</v>
      </c>
      <c r="AG826" s="839" t="str">
        <f t="shared" ca="1" si="42"/>
        <v>Over 90 Days</v>
      </c>
    </row>
    <row r="827" spans="1:33" ht="16.5" thickTop="1" thickBot="1" x14ac:dyDescent="0.3">
      <c r="A827" s="839">
        <v>21</v>
      </c>
      <c r="B827" s="830" t="s">
        <v>542</v>
      </c>
      <c r="C827" s="839" t="s">
        <v>372</v>
      </c>
      <c r="D827" s="880"/>
      <c r="E827" s="887">
        <f>VLOOKUP(B827,[1]TQT_MASTER!B:O,13,0)</f>
        <v>45600</v>
      </c>
      <c r="F827" s="834" t="str">
        <f>VLOOKUP(B827,[1]TQT_MASTER!B:O,4,0)</f>
        <v>Lead, Procurement</v>
      </c>
      <c r="G827" s="834" t="str">
        <f>VLOOKUP(B827,[1]TQT_MASTER!B:O,3,0)</f>
        <v>Lead</v>
      </c>
      <c r="H827" s="834">
        <f>VLOOKUP(B827,[1]TQT_MASTER!B:O,6,0)</f>
        <v>12623</v>
      </c>
      <c r="I827" s="834" t="str">
        <f>VLOOKUP(B827,[1]TQT_MASTER!B:O,5,0)</f>
        <v>Alia Al Kaabi</v>
      </c>
      <c r="J827" s="834" t="str">
        <f>VLOOKUP(B827,[1]TQT_MASTER!B:O,7,0)</f>
        <v>TQT - Supply Chain</v>
      </c>
      <c r="K827" s="834" t="str">
        <f>VLOOKUP(B827,[1]TQT_MASTER!B:O,8,0)</f>
        <v>TQT - Chief Financial Office</v>
      </c>
      <c r="L827" s="834" t="str">
        <f>VLOOKUP(B827,[1]TQT_MASTER!B:O,9,0)</f>
        <v>Supply Chain - PSS</v>
      </c>
      <c r="M827" s="834" t="e">
        <f>VLOOKUP(B827,[1]TQT_MASTER!B:O,10,0)</f>
        <v>#REF!</v>
      </c>
      <c r="N827" s="835">
        <f>VLOOKUP(B827,[1]TQT_MASTER!B:O,11,0)</f>
        <v>22302</v>
      </c>
      <c r="O827" s="833">
        <f>VLOOKUP(B827,[1]TQT_MASTER!B:O,14,0)</f>
        <v>46329</v>
      </c>
      <c r="P827" s="842" t="s">
        <v>620</v>
      </c>
      <c r="Q827" s="834" t="s">
        <v>846</v>
      </c>
      <c r="R827" s="842"/>
      <c r="S827" s="842"/>
      <c r="T827" s="839" t="s">
        <v>304</v>
      </c>
      <c r="U827" s="842" t="s">
        <v>333</v>
      </c>
      <c r="V827" s="836">
        <v>45600</v>
      </c>
      <c r="W827" s="836">
        <v>45600</v>
      </c>
      <c r="X827" s="836">
        <v>46265</v>
      </c>
      <c r="Y827" s="882">
        <v>1.8246575342465754</v>
      </c>
      <c r="Z827" s="902">
        <f t="shared" ca="1" si="43"/>
        <v>65</v>
      </c>
      <c r="AA827" s="839" t="s">
        <v>600</v>
      </c>
      <c r="AB827" s="883">
        <v>44488.5</v>
      </c>
      <c r="AC827" s="841">
        <v>46753</v>
      </c>
      <c r="AD827" s="842" t="s">
        <v>777</v>
      </c>
      <c r="AE827" s="843" t="str">
        <f ca="1">IF(OR(Z827="",NOT(ISNUMBER(Z827))),"",LOOKUP(Z827,{0,16,21,26,31,36,41,46,51,56,60,66},{"[0-15]","[16-20]","[21-25]","[26-30]","[31-35]","[36-40]","[41-45]","[46-50]","[51-55]","[56-59]","[60-65]","[66-99]"}))</f>
        <v>[60-65]</v>
      </c>
      <c r="AF827" s="839" t="str">
        <f t="shared" si="41"/>
        <v>1-2 years</v>
      </c>
      <c r="AG827" s="839" t="str">
        <f t="shared" ca="1" si="42"/>
        <v>Within 60 Days</v>
      </c>
    </row>
    <row r="828" spans="1:33" ht="16.5" thickTop="1" thickBot="1" x14ac:dyDescent="0.3">
      <c r="A828" s="839">
        <v>22</v>
      </c>
      <c r="B828" s="830">
        <v>200088</v>
      </c>
      <c r="C828" s="839" t="s">
        <v>378</v>
      </c>
      <c r="D828" s="880"/>
      <c r="E828" s="887">
        <f>VLOOKUP(B828,[1]TQT_MASTER!B:O,13,0)</f>
        <v>45677</v>
      </c>
      <c r="F828" s="834" t="str">
        <f>VLOOKUP(B828,[1]TQT_MASTER!B:O,4,0)</f>
        <v>Advisor, Water Asset</v>
      </c>
      <c r="G828" s="834" t="str">
        <f>VLOOKUP(B828,[1]TQT_MASTER!B:O,3,0)</f>
        <v>Advisor</v>
      </c>
      <c r="H828" s="834">
        <f>VLOOKUP(B828,[1]TQT_MASTER!B:O,6,0)</f>
        <v>12013</v>
      </c>
      <c r="I828" s="834" t="str">
        <f>VLOOKUP(B828,[1]TQT_MASTER!B:O,5,0)</f>
        <v>ABDULLA MOHAMMED AL NUAIMI</v>
      </c>
      <c r="J828" s="834" t="str">
        <f>VLOOKUP(B828,[1]TQT_MASTER!B:O,7,0)</f>
        <v>TQT - Asset Management</v>
      </c>
      <c r="K828" s="834" t="str">
        <f>VLOOKUP(B828,[1]TQT_MASTER!B:O,8,0)</f>
        <v>TQT - Chief Operating Office</v>
      </c>
      <c r="L828" s="834" t="str">
        <f>VLOOKUP(B828,[1]TQT_MASTER!B:O,9,0)</f>
        <v>Asset Management - COO</v>
      </c>
      <c r="M828" s="834" t="str">
        <f>VLOOKUP(B828,[1]TQT_MASTER!B:O,10,0)</f>
        <v>TRANSCO - Water Assets</v>
      </c>
      <c r="N828" s="835">
        <f>VLOOKUP(B828,[1]TQT_MASTER!B:O,11,0)</f>
        <v>22282</v>
      </c>
      <c r="O828" s="833">
        <f>VLOOKUP(B828,[1]TQT_MASTER!B:O,14,0)</f>
        <v>46405</v>
      </c>
      <c r="P828" s="842" t="s">
        <v>611</v>
      </c>
      <c r="Q828" s="834" t="s">
        <v>846</v>
      </c>
      <c r="R828" s="842" t="s">
        <v>612</v>
      </c>
      <c r="S828" s="842" t="s">
        <v>616</v>
      </c>
      <c r="T828" s="839" t="s">
        <v>304</v>
      </c>
      <c r="U828" s="842" t="s">
        <v>309</v>
      </c>
      <c r="V828" s="836">
        <v>45677</v>
      </c>
      <c r="W828" s="836">
        <v>45677</v>
      </c>
      <c r="X828" s="836">
        <v>46265</v>
      </c>
      <c r="Y828" s="882">
        <v>1.6136986301369862</v>
      </c>
      <c r="Z828" s="902">
        <f t="shared" ca="1" si="43"/>
        <v>65</v>
      </c>
      <c r="AA828" s="839" t="s">
        <v>600</v>
      </c>
      <c r="AB828" s="883">
        <v>52888.5</v>
      </c>
      <c r="AC828" s="841">
        <v>46753</v>
      </c>
      <c r="AD828" s="842" t="s">
        <v>777</v>
      </c>
      <c r="AE828" s="843" t="str">
        <f ca="1">IF(OR(Z828="",NOT(ISNUMBER(Z828))),"",LOOKUP(Z828,{0,16,21,26,31,36,41,46,51,56,60,66},{"[0-15]","[16-20]","[21-25]","[26-30]","[31-35]","[36-40]","[41-45]","[46-50]","[51-55]","[56-59]","[60-65]","[66-99]"}))</f>
        <v>[60-65]</v>
      </c>
      <c r="AF828" s="839" t="str">
        <f t="shared" si="41"/>
        <v>1-2 years</v>
      </c>
      <c r="AG828" s="839" t="str">
        <f t="shared" ca="1" si="42"/>
        <v>Over 90 Days</v>
      </c>
    </row>
    <row r="829" spans="1:33" ht="16.5" thickTop="1" thickBot="1" x14ac:dyDescent="0.3">
      <c r="A829" s="839">
        <v>23</v>
      </c>
      <c r="B829" s="830">
        <v>200795</v>
      </c>
      <c r="C829" s="839" t="s">
        <v>382</v>
      </c>
      <c r="D829" s="880"/>
      <c r="E829" s="887">
        <f>VLOOKUP(B829,[1]TQT_MASTER!B:O,13,0)</f>
        <v>45831</v>
      </c>
      <c r="F829" s="834" t="str">
        <f>VLOOKUP(B829,[1]TQT_MASTER!B:O,4,0)</f>
        <v>Fusion EPM Support, Sr. Associate</v>
      </c>
      <c r="G829" s="834" t="str">
        <f>VLOOKUP(B829,[1]TQT_MASTER!B:O,3,0)</f>
        <v>Senior Associate</v>
      </c>
      <c r="H829" s="834">
        <f>VLOOKUP(B829,[1]TQT_MASTER!B:O,6,0)</f>
        <v>12775</v>
      </c>
      <c r="I829" s="834" t="str">
        <f>VLOOKUP(B829,[1]TQT_MASTER!B:O,5,0)</f>
        <v>Barend Pieter Van Der Walt</v>
      </c>
      <c r="J829" s="834" t="str">
        <f>VLOOKUP(B829,[1]TQT_MASTER!B:O,7,0)</f>
        <v>TQT - Business Planning</v>
      </c>
      <c r="K829" s="834" t="str">
        <f>VLOOKUP(B829,[1]TQT_MASTER!B:O,8,0)</f>
        <v>TQT - Chief Financial Office</v>
      </c>
      <c r="L829" s="834" t="str">
        <f>VLOOKUP(B829,[1]TQT_MASTER!B:O,9,0)</f>
        <v>Finance - FIN</v>
      </c>
      <c r="M829" s="834" t="str">
        <f>VLOOKUP(B829,[1]TQT_MASTER!B:O,10,0)</f>
        <v>TRANSCO - Business Planning - FIN</v>
      </c>
      <c r="N829" s="835">
        <f>VLOOKUP(B829,[1]TQT_MASTER!B:O,11,0)</f>
        <v>31222</v>
      </c>
      <c r="O829" s="833">
        <f>VLOOKUP(B829,[1]TQT_MASTER!B:O,14,0)</f>
        <v>46555</v>
      </c>
      <c r="P829" s="842" t="s">
        <v>611</v>
      </c>
      <c r="Q829" s="834" t="s">
        <v>846</v>
      </c>
      <c r="R829" s="842"/>
      <c r="S829" s="842"/>
      <c r="T829" s="839" t="s">
        <v>304</v>
      </c>
      <c r="U829" s="842" t="s">
        <v>333</v>
      </c>
      <c r="V829" s="836">
        <v>45831</v>
      </c>
      <c r="W829" s="836">
        <v>45831</v>
      </c>
      <c r="X829" s="836">
        <v>46265</v>
      </c>
      <c r="Y829" s="882">
        <v>1.1917808219178083</v>
      </c>
      <c r="Z829" s="902">
        <f t="shared" ca="1" si="43"/>
        <v>41</v>
      </c>
      <c r="AA829" s="839" t="s">
        <v>600</v>
      </c>
      <c r="AB829" s="883">
        <v>31888.5</v>
      </c>
      <c r="AC829" s="841">
        <v>46753</v>
      </c>
      <c r="AD829" s="842" t="s">
        <v>777</v>
      </c>
      <c r="AE829" s="843" t="str">
        <f ca="1">IF(OR(Z829="",NOT(ISNUMBER(Z829))),"",LOOKUP(Z829,{0,16,21,26,31,36,41,46,51,56,60,66},{"[0-15]","[16-20]","[21-25]","[26-30]","[31-35]","[36-40]","[41-45]","[46-50]","[51-55]","[56-59]","[60-65]","[66-99]"}))</f>
        <v>[41-45]</v>
      </c>
      <c r="AF829" s="839" t="str">
        <f t="shared" si="41"/>
        <v>1-2 years</v>
      </c>
      <c r="AG829" s="839" t="str">
        <f t="shared" ca="1" si="42"/>
        <v>Over 90 Days</v>
      </c>
    </row>
    <row r="830" spans="1:33" ht="16.5" thickTop="1" thickBot="1" x14ac:dyDescent="0.3">
      <c r="A830" s="839">
        <v>24</v>
      </c>
      <c r="B830" s="847">
        <v>201184</v>
      </c>
      <c r="C830" s="839">
        <v>14221</v>
      </c>
      <c r="D830" s="880"/>
      <c r="E830" s="887">
        <f>VLOOKUP(B830,[1]TQT_MASTER!B:O,13,0)</f>
        <v>45887</v>
      </c>
      <c r="F830" s="834" t="str">
        <f>VLOOKUP(B830,[1]TQT_MASTER!B:O,4,0)</f>
        <v>Associate, People Development</v>
      </c>
      <c r="G830" s="834" t="str">
        <f>VLOOKUP(B830,[1]TQT_MASTER!B:O,3,0)</f>
        <v>Associate</v>
      </c>
      <c r="H830" s="834">
        <f>VLOOKUP(B830,[1]TQT_MASTER!B:O,6,0)</f>
        <v>15162</v>
      </c>
      <c r="I830" s="834" t="str">
        <f>VLOOKUP(B830,[1]TQT_MASTER!B:O,5,0)</f>
        <v>Wadima Mohammed Hamad AlMazrouei</v>
      </c>
      <c r="J830" s="834" t="str">
        <f>VLOOKUP(B830,[1]TQT_MASTER!B:O,7,0)</f>
        <v>TQT - People Management &amp; Performance</v>
      </c>
      <c r="K830" s="834" t="str">
        <f>VLOOKUP(B830,[1]TQT_MASTER!B:O,8,0)</f>
        <v>TQT - Chief Corporate Services Office</v>
      </c>
      <c r="L830" s="834" t="str">
        <f>VLOOKUP(B830,[1]TQT_MASTER!B:O,9,0)</f>
        <v>Human Resources - HRD</v>
      </c>
      <c r="M830" s="834" t="str">
        <f>VLOOKUP(B830,[1]TQT_MASTER!B:O,10,0)</f>
        <v>TRANSCO - Human Resources - HRD</v>
      </c>
      <c r="N830" s="835">
        <f>VLOOKUP(B830,[1]TQT_MASTER!B:O,11,0)</f>
        <v>32306</v>
      </c>
      <c r="O830" s="833">
        <f>VLOOKUP(B830,[1]TQT_MASTER!B:O,14,0)</f>
        <v>46251</v>
      </c>
      <c r="P830" s="842" t="s">
        <v>620</v>
      </c>
      <c r="Q830" s="834" t="s">
        <v>846</v>
      </c>
      <c r="R830" s="842"/>
      <c r="S830" s="842"/>
      <c r="T830" s="839" t="s">
        <v>304</v>
      </c>
      <c r="U830" s="839" t="s">
        <v>333</v>
      </c>
      <c r="V830" s="836">
        <v>45887</v>
      </c>
      <c r="W830" s="836">
        <v>45887</v>
      </c>
      <c r="X830" s="836">
        <v>46265</v>
      </c>
      <c r="Y830" s="882">
        <v>1.0383561643835617</v>
      </c>
      <c r="Z830" s="838">
        <f t="shared" ca="1" si="43"/>
        <v>38</v>
      </c>
      <c r="AA830" s="839" t="s">
        <v>600</v>
      </c>
      <c r="AB830" s="883">
        <v>23388.5</v>
      </c>
      <c r="AC830" s="841">
        <v>46753</v>
      </c>
      <c r="AD830" s="842" t="s">
        <v>777</v>
      </c>
      <c r="AE830" s="843" t="str">
        <f ca="1">IF(OR(Z830="",NOT(ISNUMBER(Z830))),"",LOOKUP(Z830,{0,16,21,26,31,36,41,46,51,56,60,66},{"[0-15]","[16-20]","[21-25]","[26-30]","[31-35]","[36-40]","[41-45]","[46-50]","[51-55]","[56-59]","[60-65]","[66-99]"}))</f>
        <v>[36-40]</v>
      </c>
      <c r="AF830" s="839" t="str">
        <f t="shared" si="41"/>
        <v>1-2 years</v>
      </c>
      <c r="AG830" s="839" t="str">
        <f t="shared" ca="1" si="42"/>
        <v>Expired</v>
      </c>
    </row>
    <row r="831" spans="1:33" ht="16.5" thickTop="1" thickBot="1" x14ac:dyDescent="0.3">
      <c r="A831" s="839">
        <v>25</v>
      </c>
      <c r="B831" s="847">
        <v>201086</v>
      </c>
      <c r="C831" s="839">
        <v>13919</v>
      </c>
      <c r="D831" s="880"/>
      <c r="E831" s="887">
        <f>VLOOKUP(B831,[1]TQT_MASTER!B:O,13,0)</f>
        <v>45873</v>
      </c>
      <c r="F831" s="834" t="str">
        <f>VLOOKUP(B831,[1]TQT_MASTER!B:O,4,0)</f>
        <v>Senior Engineer, Network Model Management</v>
      </c>
      <c r="G831" s="834" t="str">
        <f>VLOOKUP(B831,[1]TQT_MASTER!B:O,3,0)</f>
        <v>Senior Engineer</v>
      </c>
      <c r="H831" s="834">
        <f>VLOOKUP(B831,[1]TQT_MASTER!B:O,6,0)</f>
        <v>11743</v>
      </c>
      <c r="I831" s="834" t="str">
        <f>VLOOKUP(B831,[1]TQT_MASTER!B:O,5,0)</f>
        <v>Maryam Abullah Ebrahim Algaz Alali</v>
      </c>
      <c r="J831" s="834" t="str">
        <f>VLOOKUP(B831,[1]TQT_MASTER!B:O,7,0)</f>
        <v>TQT - Asset Management</v>
      </c>
      <c r="K831" s="834" t="str">
        <f>VLOOKUP(B831,[1]TQT_MASTER!B:O,8,0)</f>
        <v>TQT - Chief Operating Office</v>
      </c>
      <c r="L831" s="834" t="str">
        <f>VLOOKUP(B831,[1]TQT_MASTER!B:O,9,0)</f>
        <v>Asset Management - COO</v>
      </c>
      <c r="M831" s="834" t="str">
        <f>VLOOKUP(B831,[1]TQT_MASTER!B:O,10,0)</f>
        <v>TQT - Operations Technology Strategy</v>
      </c>
      <c r="N831" s="835">
        <f>VLOOKUP(B831,[1]TQT_MASTER!B:O,11,0)</f>
        <v>33856</v>
      </c>
      <c r="O831" s="833">
        <f>VLOOKUP(B831,[1]TQT_MASTER!B:O,14,0)</f>
        <v>46237</v>
      </c>
      <c r="P831" s="842" t="s">
        <v>620</v>
      </c>
      <c r="Q831" s="834" t="s">
        <v>846</v>
      </c>
      <c r="R831" s="842"/>
      <c r="S831" s="842"/>
      <c r="T831" s="839" t="s">
        <v>389</v>
      </c>
      <c r="U831" s="842" t="s">
        <v>333</v>
      </c>
      <c r="V831" s="836">
        <v>45873</v>
      </c>
      <c r="W831" s="836">
        <v>45873</v>
      </c>
      <c r="X831" s="836">
        <v>46265</v>
      </c>
      <c r="Y831" s="882">
        <v>1.0767123287671232</v>
      </c>
      <c r="Z831" s="902">
        <f t="shared" ca="1" si="43"/>
        <v>34</v>
      </c>
      <c r="AA831" s="839" t="s">
        <v>600</v>
      </c>
      <c r="AB831" s="883">
        <v>31888.5</v>
      </c>
      <c r="AC831" s="841">
        <v>46753</v>
      </c>
      <c r="AD831" s="842" t="s">
        <v>777</v>
      </c>
      <c r="AE831" s="843" t="str">
        <f ca="1">IF(OR(Z831="",NOT(ISNUMBER(Z831))),"",LOOKUP(Z831,{0,16,21,26,31,36,41,46,51,56,60,66},{"[0-15]","[16-20]","[21-25]","[26-30]","[31-35]","[36-40]","[41-45]","[46-50]","[51-55]","[56-59]","[60-65]","[66-99]"}))</f>
        <v>[31-35]</v>
      </c>
      <c r="AF831" s="839" t="str">
        <f t="shared" si="41"/>
        <v>1-2 years</v>
      </c>
      <c r="AG831" s="839" t="str">
        <f t="shared" ca="1" si="42"/>
        <v>Expired</v>
      </c>
    </row>
    <row r="832" spans="1:33" ht="16.5" thickTop="1" thickBot="1" x14ac:dyDescent="0.3">
      <c r="A832" s="839">
        <v>26</v>
      </c>
      <c r="B832" s="830">
        <v>201085</v>
      </c>
      <c r="C832" s="830">
        <v>201085</v>
      </c>
      <c r="D832" s="880"/>
      <c r="E832" s="887">
        <f>VLOOKUP(B832,[1]TQT_MASTER!B:O,13,0)</f>
        <v>45901</v>
      </c>
      <c r="F832" s="834" t="str">
        <f>VLOOKUP(B832,[1]TQT_MASTER!B:O,4,0)</f>
        <v>Engineer, Power Systems</v>
      </c>
      <c r="G832" s="834" t="str">
        <f>VLOOKUP(B832,[1]TQT_MASTER!B:O,3,0)</f>
        <v>Engineer</v>
      </c>
      <c r="H832" s="834">
        <f>VLOOKUP(B832,[1]TQT_MASTER!B:O,6,0)</f>
        <v>10903</v>
      </c>
      <c r="I832" s="834" t="str">
        <f>VLOOKUP(B832,[1]TQT_MASTER!B:O,5,0)</f>
        <v>Ahmed Attia Saber Ghazi</v>
      </c>
      <c r="J832" s="834" t="str">
        <f>VLOOKUP(B832,[1]TQT_MASTER!B:O,7,0)</f>
        <v>TQT - Asset Management</v>
      </c>
      <c r="K832" s="834" t="str">
        <f>VLOOKUP(B832,[1]TQT_MASTER!B:O,8,0)</f>
        <v>TQT - Chief Operating Office</v>
      </c>
      <c r="L832" s="834" t="str">
        <f>VLOOKUP(B832,[1]TQT_MASTER!B:O,9,0)</f>
        <v>Asset Management - COO</v>
      </c>
      <c r="M832" s="834" t="str">
        <f>VLOOKUP(B832,[1]TQT_MASTER!B:O,10,0)</f>
        <v>TQT - Power Planning</v>
      </c>
      <c r="N832" s="835">
        <f>VLOOKUP(B832,[1]TQT_MASTER!B:O,11,0)</f>
        <v>36486</v>
      </c>
      <c r="O832" s="833">
        <f>VLOOKUP(B832,[1]TQT_MASTER!B:O,14,0)</f>
        <v>46265</v>
      </c>
      <c r="P832" s="842" t="s">
        <v>620</v>
      </c>
      <c r="Q832" s="834" t="s">
        <v>846</v>
      </c>
      <c r="R832" s="842"/>
      <c r="S832" s="842"/>
      <c r="T832" s="839" t="s">
        <v>304</v>
      </c>
      <c r="U832" s="842" t="s">
        <v>333</v>
      </c>
      <c r="V832" s="836">
        <v>45901</v>
      </c>
      <c r="W832" s="836">
        <v>45901</v>
      </c>
      <c r="X832" s="836">
        <v>46265</v>
      </c>
      <c r="Y832" s="882">
        <v>1</v>
      </c>
      <c r="Z832" s="902">
        <f t="shared" ca="1" si="43"/>
        <v>26</v>
      </c>
      <c r="AA832" s="839" t="s">
        <v>600</v>
      </c>
      <c r="AB832" s="883">
        <v>18238.5</v>
      </c>
      <c r="AC832" s="841">
        <v>46753</v>
      </c>
      <c r="AD832" s="842" t="s">
        <v>777</v>
      </c>
      <c r="AE832" s="843" t="str">
        <f ca="1">IF(OR(Z832="",NOT(ISNUMBER(Z832))),"",LOOKUP(Z832,{0,16,21,26,31,36,41,46,51,56,60,66},{"[0-15]","[16-20]","[21-25]","[26-30]","[31-35]","[36-40]","[41-45]","[46-50]","[51-55]","[56-59]","[60-65]","[66-99]"}))</f>
        <v>[26-30]</v>
      </c>
      <c r="AF832" s="839" t="str">
        <f t="shared" si="41"/>
        <v>0-1 years</v>
      </c>
      <c r="AG832" s="839" t="str">
        <f t="shared" ca="1" si="42"/>
        <v>Expired</v>
      </c>
    </row>
    <row r="833" spans="1:33" ht="16.5" thickTop="1" thickBot="1" x14ac:dyDescent="0.3">
      <c r="A833" s="839">
        <v>27</v>
      </c>
      <c r="B833" s="830">
        <v>201773</v>
      </c>
      <c r="C833" s="847">
        <v>14158</v>
      </c>
      <c r="D833" s="880"/>
      <c r="E833" s="887">
        <f>VLOOKUP(B833,[1]TQT_MASTER!B:O,13,0)</f>
        <v>45978</v>
      </c>
      <c r="F833" s="834" t="str">
        <f>VLOOKUP(B833,[1]TQT_MASTER!B:O,4,0)</f>
        <v>Associate, OD &amp; Planning</v>
      </c>
      <c r="G833" s="834" t="str">
        <f>VLOOKUP(B833,[1]TQT_MASTER!B:O,3,0)</f>
        <v>Associate</v>
      </c>
      <c r="H833" s="834">
        <f>VLOOKUP(B833,[1]TQT_MASTER!B:O,6,0)</f>
        <v>12869</v>
      </c>
      <c r="I833" s="834" t="str">
        <f>VLOOKUP(B833,[1]TQT_MASTER!B:O,5,0)</f>
        <v>Shefa Obaid</v>
      </c>
      <c r="J833" s="834" t="str">
        <f>VLOOKUP(B833,[1]TQT_MASTER!B:O,7,0)</f>
        <v>TQT - People Management &amp; Performance</v>
      </c>
      <c r="K833" s="834" t="str">
        <f>VLOOKUP(B833,[1]TQT_MASTER!B:O,8,0)</f>
        <v>TQT - Chief Corporate Services Office</v>
      </c>
      <c r="L833" s="834" t="str">
        <f>VLOOKUP(B833,[1]TQT_MASTER!B:O,9,0)</f>
        <v>Human Resources - HRD</v>
      </c>
      <c r="M833" s="834" t="str">
        <f>VLOOKUP(B833,[1]TQT_MASTER!B:O,10,0)</f>
        <v>TRANSCO - Human Resources - HRD</v>
      </c>
      <c r="N833" s="835">
        <f>VLOOKUP(B833,[1]TQT_MASTER!B:O,11,0)</f>
        <v>29381</v>
      </c>
      <c r="O833" s="833">
        <f>VLOOKUP(B833,[1]TQT_MASTER!B:O,14,0)</f>
        <v>46342</v>
      </c>
      <c r="P833" s="842" t="s">
        <v>611</v>
      </c>
      <c r="Q833" s="834" t="s">
        <v>846</v>
      </c>
      <c r="R833" s="842"/>
      <c r="S833" s="842" t="s">
        <v>616</v>
      </c>
      <c r="T833" s="839" t="s">
        <v>304</v>
      </c>
      <c r="U833" s="842" t="s">
        <v>333</v>
      </c>
      <c r="V833" s="836">
        <v>45978</v>
      </c>
      <c r="W833" s="836">
        <v>45978</v>
      </c>
      <c r="X833" s="836">
        <v>46265</v>
      </c>
      <c r="Y833" s="882">
        <v>0.78904109589041094</v>
      </c>
      <c r="Z833" s="902">
        <f t="shared" ca="1" si="43"/>
        <v>46</v>
      </c>
      <c r="AA833" s="839" t="s">
        <v>600</v>
      </c>
      <c r="AB833" s="883">
        <v>27688.5</v>
      </c>
      <c r="AC833" s="841">
        <v>46753</v>
      </c>
      <c r="AD833" s="842" t="s">
        <v>777</v>
      </c>
      <c r="AE833" s="843" t="str">
        <f ca="1">IF(OR(Z833="",NOT(ISNUMBER(Z833))),"",LOOKUP(Z833,{0,16,21,26,31,36,41,46,51,56,60,66},{"[0-15]","[16-20]","[21-25]","[26-30]","[31-35]","[36-40]","[41-45]","[46-50]","[51-55]","[56-59]","[60-65]","[66-99]"}))</f>
        <v>[46-50]</v>
      </c>
      <c r="AF833" s="839" t="str">
        <f t="shared" si="41"/>
        <v>0-1 years</v>
      </c>
      <c r="AG833" s="839" t="str">
        <f t="shared" ca="1" si="42"/>
        <v>Within 90 Days</v>
      </c>
    </row>
    <row r="834" spans="1:33" ht="16.5" thickTop="1" thickBot="1" x14ac:dyDescent="0.3">
      <c r="A834" s="839">
        <v>28</v>
      </c>
      <c r="B834" s="830">
        <v>202033</v>
      </c>
      <c r="C834" s="847">
        <v>14145</v>
      </c>
      <c r="D834" s="880"/>
      <c r="E834" s="887">
        <f>VLOOKUP(B834,[1]TQT_MASTER!B:O,13,0)</f>
        <v>46006</v>
      </c>
      <c r="F834" s="834" t="str">
        <f>VLOOKUP(B834,[1]TQT_MASTER!B:O,4,0)</f>
        <v>Senior Engineer, Network Model Management</v>
      </c>
      <c r="G834" s="834" t="str">
        <f>VLOOKUP(B834,[1]TQT_MASTER!B:O,3,0)</f>
        <v>Senior Engineer</v>
      </c>
      <c r="H834" s="834">
        <f>VLOOKUP(B834,[1]TQT_MASTER!B:O,6,0)</f>
        <v>12404</v>
      </c>
      <c r="I834" s="834" t="str">
        <f>VLOOKUP(B834,[1]TQT_MASTER!B:O,5,0)</f>
        <v>Jayaprakash Ponraj</v>
      </c>
      <c r="J834" s="834" t="str">
        <f>VLOOKUP(B834,[1]TQT_MASTER!B:O,7,0)</f>
        <v>TQT - Asset Management</v>
      </c>
      <c r="K834" s="834" t="str">
        <f>VLOOKUP(B834,[1]TQT_MASTER!B:O,8,0)</f>
        <v>TQT - Chief Operating Office</v>
      </c>
      <c r="L834" s="834" t="str">
        <f>VLOOKUP(B834,[1]TQT_MASTER!B:O,9,0)</f>
        <v>TQT - Asset Management</v>
      </c>
      <c r="M834" s="834" t="str">
        <f>VLOOKUP(B834,[1]TQT_MASTER!B:O,10,0)</f>
        <v>TQT - Chief Operating Office</v>
      </c>
      <c r="N834" s="835">
        <f>VLOOKUP(B834,[1]TQT_MASTER!B:O,11,0)</f>
        <v>31049</v>
      </c>
      <c r="O834" s="833">
        <f>VLOOKUP(B834,[1]TQT_MASTER!B:O,14,0)</f>
        <v>46370</v>
      </c>
      <c r="P834" s="842" t="s">
        <v>620</v>
      </c>
      <c r="Q834" s="834" t="s">
        <v>846</v>
      </c>
      <c r="R834" s="842"/>
      <c r="S834" s="842"/>
      <c r="T834" s="839" t="s">
        <v>304</v>
      </c>
      <c r="U834" s="842" t="s">
        <v>333</v>
      </c>
      <c r="V834" s="836">
        <v>46006</v>
      </c>
      <c r="W834" s="836">
        <v>46006</v>
      </c>
      <c r="X834" s="836">
        <v>46265</v>
      </c>
      <c r="Y834" s="882">
        <v>0.71232876712328763</v>
      </c>
      <c r="Z834" s="902">
        <f t="shared" ca="1" si="43"/>
        <v>41</v>
      </c>
      <c r="AA834" s="839" t="s">
        <v>600</v>
      </c>
      <c r="AB834" s="883">
        <v>31888.5</v>
      </c>
      <c r="AC834" s="841">
        <v>46753</v>
      </c>
      <c r="AD834" s="842" t="s">
        <v>777</v>
      </c>
      <c r="AE834" s="843" t="str">
        <f ca="1">IF(OR(Z834="",NOT(ISNUMBER(Z834))),"",LOOKUP(Z834,{0,16,21,26,31,36,41,46,51,56,60,66},{"[0-15]","[16-20]","[21-25]","[26-30]","[31-35]","[36-40]","[41-45]","[46-50]","[51-55]","[56-59]","[60-65]","[66-99]"}))</f>
        <v>[41-45]</v>
      </c>
      <c r="AF834" s="839" t="str">
        <f t="shared" si="41"/>
        <v>0-1 years</v>
      </c>
      <c r="AG834" s="839" t="str">
        <f t="shared" ca="1" si="42"/>
        <v>Within 90 Days</v>
      </c>
    </row>
    <row r="835" spans="1:33" ht="16.5" thickTop="1" thickBot="1" x14ac:dyDescent="0.3">
      <c r="A835" s="839">
        <v>29</v>
      </c>
      <c r="B835" s="830">
        <v>202034</v>
      </c>
      <c r="C835" s="847">
        <v>14174</v>
      </c>
      <c r="D835" s="880"/>
      <c r="E835" s="887">
        <f>VLOOKUP(B835,[1]TQT_MASTER!B:O,13,0)</f>
        <v>46006</v>
      </c>
      <c r="F835" s="834" t="str">
        <f>VLOOKUP(B835,[1]TQT_MASTER!B:O,4,0)</f>
        <v>Associate, Accounts Payable Accounting</v>
      </c>
      <c r="G835" s="834" t="str">
        <f>VLOOKUP(B835,[1]TQT_MASTER!B:O,3,0)</f>
        <v>Associate</v>
      </c>
      <c r="H835" s="834">
        <f>VLOOKUP(B835,[1]TQT_MASTER!B:O,6,0)</f>
        <v>12667</v>
      </c>
      <c r="I835" s="834" t="str">
        <f>VLOOKUP(B835,[1]TQT_MASTER!B:O,5,0)</f>
        <v>Eid ABDULLAH Sidiqi Alhammadi</v>
      </c>
      <c r="J835" s="834" t="str">
        <f>VLOOKUP(B835,[1]TQT_MASTER!B:O,7,0)</f>
        <v>TQT - Financial Operations &amp; Internal Controls</v>
      </c>
      <c r="K835" s="834" t="str">
        <f>VLOOKUP(B835,[1]TQT_MASTER!B:O,8,0)</f>
        <v>TQT - Chief Financial Office</v>
      </c>
      <c r="L835" s="834" t="str">
        <f>VLOOKUP(B835,[1]TQT_MASTER!B:O,9,0)</f>
        <v>Finance - FIN</v>
      </c>
      <c r="M835" s="834" t="str">
        <f>VLOOKUP(B835,[1]TQT_MASTER!B:O,10,0)</f>
        <v>TRANSCO - Financial Operations - FIN</v>
      </c>
      <c r="N835" s="835">
        <f>VLOOKUP(B835,[1]TQT_MASTER!B:O,11,0)</f>
        <v>35364</v>
      </c>
      <c r="O835" s="833">
        <f>VLOOKUP(B835,[1]TQT_MASTER!B:O,14,0)</f>
        <v>46370</v>
      </c>
      <c r="P835" s="842" t="s">
        <v>620</v>
      </c>
      <c r="Q835" s="834" t="s">
        <v>846</v>
      </c>
      <c r="R835" s="842"/>
      <c r="S835" s="842"/>
      <c r="T835" s="839" t="s">
        <v>304</v>
      </c>
      <c r="U835" s="842" t="s">
        <v>356</v>
      </c>
      <c r="V835" s="836">
        <v>46006</v>
      </c>
      <c r="W835" s="836">
        <v>46006</v>
      </c>
      <c r="X835" s="836">
        <v>46265</v>
      </c>
      <c r="Y835" s="882">
        <v>0.71232876712328763</v>
      </c>
      <c r="Z835" s="902">
        <f t="shared" ca="1" si="43"/>
        <v>29</v>
      </c>
      <c r="AA835" s="839" t="s">
        <v>600</v>
      </c>
      <c r="AB835" s="883">
        <v>21388.5</v>
      </c>
      <c r="AC835" s="841">
        <v>46753</v>
      </c>
      <c r="AD835" s="842" t="s">
        <v>777</v>
      </c>
      <c r="AE835" s="843" t="str">
        <f ca="1">IF(OR(Z835="",NOT(ISNUMBER(Z835))),"",LOOKUP(Z835,{0,16,21,26,31,36,41,46,51,56,60,66},{"[0-15]","[16-20]","[21-25]","[26-30]","[31-35]","[36-40]","[41-45]","[46-50]","[51-55]","[56-59]","[60-65]","[66-99]"}))</f>
        <v>[26-30]</v>
      </c>
      <c r="AF835" s="839" t="str">
        <f t="shared" ref="AF835:AF898" si="44">IF(OR(V835="",X835=""),"",IF(YEARFRAC(V835,X835,1)&lt;1,"0-1 years",IF(YEARFRAC(V835,X835,1)&lt;2,"1-2 years",IF(YEARFRAC(V835,X835,1)&lt;3,"2-3 years","3+ years"))))</f>
        <v>0-1 years</v>
      </c>
      <c r="AG835" s="839" t="str">
        <f t="shared" ref="AG835:AG898" ca="1" si="45">IF(O835="","",IF(O835&lt;TODAY(),"Expired",IF(O835&lt;=TODAY()+30,"Within 30 Days",IF(O835&lt;=TODAY()+60,"Within 60 Days",IF(O835&lt;=TODAY()+90,"Within 90 Days","Over 90 Days")))))</f>
        <v>Within 90 Days</v>
      </c>
    </row>
    <row r="836" spans="1:33" ht="16.5" thickTop="1" thickBot="1" x14ac:dyDescent="0.3">
      <c r="A836" s="839">
        <v>30</v>
      </c>
      <c r="B836" s="830">
        <v>202315</v>
      </c>
      <c r="C836" s="847">
        <v>14335</v>
      </c>
      <c r="D836" s="880"/>
      <c r="E836" s="887">
        <f>VLOOKUP(B836,[1]TQT_MASTER!B:O,13,0)</f>
        <v>46055</v>
      </c>
      <c r="F836" s="834" t="str">
        <f>VLOOKUP(B836,[1]TQT_MASTER!B:O,4,0)</f>
        <v>Officer, Communications</v>
      </c>
      <c r="G836" s="834" t="str">
        <f>VLOOKUP(B836,[1]TQT_MASTER!B:O,3,0)</f>
        <v>Officer</v>
      </c>
      <c r="H836" s="834">
        <f>VLOOKUP(B836,[1]TQT_MASTER!B:O,6,0)</f>
        <v>15077</v>
      </c>
      <c r="I836" s="834" t="str">
        <f>VLOOKUP(B836,[1]TQT_MASTER!B:O,5,0)</f>
        <v>Bahaa Khalil Omran</v>
      </c>
      <c r="J836" s="834" t="str">
        <f>VLOOKUP(B836,[1]TQT_MASTER!B:O,7,0)</f>
        <v>TQT - External Communications</v>
      </c>
      <c r="K836" s="834" t="str">
        <f>VLOOKUP(B836,[1]TQT_MASTER!B:O,8,0)</f>
        <v>TQT - Chief Corporate Services Office</v>
      </c>
      <c r="L836" s="834" t="str">
        <f>VLOOKUP(B836,[1]TQT_MASTER!B:O,9,0)</f>
        <v>Human Resources - HRD</v>
      </c>
      <c r="M836" s="834" t="str">
        <f>VLOOKUP(B836,[1]TQT_MASTER!B:O,10,0)</f>
        <v>TRANSCO - External Communications - HRD</v>
      </c>
      <c r="N836" s="835">
        <f>VLOOKUP(B836,[1]TQT_MASTER!B:O,11,0)</f>
        <v>34516</v>
      </c>
      <c r="O836" s="833">
        <f>VLOOKUP(B836,[1]TQT_MASTER!B:O,14,0)</f>
        <v>46389</v>
      </c>
      <c r="P836" s="842" t="s">
        <v>611</v>
      </c>
      <c r="Q836" s="834" t="s">
        <v>846</v>
      </c>
      <c r="R836" s="842" t="s">
        <v>612</v>
      </c>
      <c r="S836" s="842" t="s">
        <v>616</v>
      </c>
      <c r="T836" s="839"/>
      <c r="U836" s="842" t="s">
        <v>309</v>
      </c>
      <c r="V836" s="836">
        <v>46055</v>
      </c>
      <c r="W836" s="836">
        <v>46055</v>
      </c>
      <c r="X836" s="836">
        <v>46265</v>
      </c>
      <c r="Y836" s="882">
        <v>0.57808219178082187</v>
      </c>
      <c r="Z836" s="902">
        <f t="shared" ca="1" si="43"/>
        <v>32</v>
      </c>
      <c r="AA836" s="839" t="s">
        <v>600</v>
      </c>
      <c r="AB836" s="883">
        <v>16138.5</v>
      </c>
      <c r="AC836" s="841">
        <v>46753</v>
      </c>
      <c r="AD836" s="842" t="s">
        <v>777</v>
      </c>
      <c r="AE836" s="843" t="str">
        <f ca="1">IF(OR(Z836="",NOT(ISNUMBER(Z836))),"",LOOKUP(Z836,{0,16,21,26,31,36,41,46,51,56,60,66},{"[0-15]","[16-20]","[21-25]","[26-30]","[31-35]","[36-40]","[41-45]","[46-50]","[51-55]","[56-59]","[60-65]","[66-99]"}))</f>
        <v>[31-35]</v>
      </c>
      <c r="AF836" s="839" t="str">
        <f t="shared" si="44"/>
        <v>0-1 years</v>
      </c>
      <c r="AG836" s="839" t="str">
        <f t="shared" ca="1" si="45"/>
        <v>Over 90 Days</v>
      </c>
    </row>
    <row r="837" spans="1:33" ht="16.5" thickTop="1" thickBot="1" x14ac:dyDescent="0.3">
      <c r="A837" s="839">
        <v>31</v>
      </c>
      <c r="B837" s="830">
        <v>202372</v>
      </c>
      <c r="C837" s="831">
        <v>202372</v>
      </c>
      <c r="D837" s="880"/>
      <c r="E837" s="887">
        <f>VLOOKUP(B837,[1]TQT_MASTER!B:O,13,0)</f>
        <v>46083</v>
      </c>
      <c r="F837" s="834" t="str">
        <f>VLOOKUP(B837,[1]TQT_MASTER!B:O,4,0)</f>
        <v>Associate, Graphic Design</v>
      </c>
      <c r="G837" s="834" t="str">
        <f>VLOOKUP(B837,[1]TQT_MASTER!B:O,3,0)</f>
        <v>Associate</v>
      </c>
      <c r="H837" s="834">
        <f>VLOOKUP(B837,[1]TQT_MASTER!B:O,6,0)</f>
        <v>15077</v>
      </c>
      <c r="I837" s="834" t="str">
        <f>VLOOKUP(B837,[1]TQT_MASTER!B:O,5,0)</f>
        <v>Bahaa Khalil Omran</v>
      </c>
      <c r="J837" s="834" t="str">
        <f>VLOOKUP(B837,[1]TQT_MASTER!B:O,7,0)</f>
        <v>TQT - Corporate Communications</v>
      </c>
      <c r="K837" s="834" t="str">
        <f>VLOOKUP(B837,[1]TQT_MASTER!B:O,8,0)</f>
        <v>TQT - Chief Corporate Services Office</v>
      </c>
      <c r="L837" s="834" t="str">
        <f>VLOOKUP(B837,[1]TQT_MASTER!B:O,9,0)</f>
        <v>Human Resources - HRD</v>
      </c>
      <c r="M837" s="834" t="str">
        <f>VLOOKUP(B837,[1]TQT_MASTER!B:O,10,0)</f>
        <v>Corporate Communications</v>
      </c>
      <c r="N837" s="835">
        <f>VLOOKUP(B837,[1]TQT_MASTER!B:O,11,0)</f>
        <v>35936</v>
      </c>
      <c r="O837" s="833">
        <f>VLOOKUP(B837,[1]TQT_MASTER!B:O,14,0)</f>
        <v>46447</v>
      </c>
      <c r="P837" s="842" t="s">
        <v>611</v>
      </c>
      <c r="Q837" s="834" t="s">
        <v>846</v>
      </c>
      <c r="R837" s="842" t="s">
        <v>612</v>
      </c>
      <c r="S837" s="842" t="s">
        <v>616</v>
      </c>
      <c r="T837" s="839"/>
      <c r="U837" s="842" t="s">
        <v>356</v>
      </c>
      <c r="V837" s="836">
        <v>46083</v>
      </c>
      <c r="W837" s="836">
        <v>46083</v>
      </c>
      <c r="X837" s="836">
        <v>46265</v>
      </c>
      <c r="Y837" s="882">
        <v>0.50136986301369868</v>
      </c>
      <c r="Z837" s="902">
        <f t="shared" ca="1" si="43"/>
        <v>28</v>
      </c>
      <c r="AA837" s="839" t="s">
        <v>600</v>
      </c>
      <c r="AB837" s="883">
        <v>16138.5</v>
      </c>
      <c r="AC837" s="841">
        <v>46753</v>
      </c>
      <c r="AD837" s="842" t="s">
        <v>777</v>
      </c>
      <c r="AE837" s="843" t="str">
        <f ca="1">IF(OR(Z837="",NOT(ISNUMBER(Z837))),"",LOOKUP(Z837,{0,16,21,26,31,36,41,46,51,56,60,66},{"[0-15]","[16-20]","[21-25]","[26-30]","[31-35]","[36-40]","[41-45]","[46-50]","[51-55]","[56-59]","[60-65]","[66-99]"}))</f>
        <v>[26-30]</v>
      </c>
      <c r="AF837" s="839" t="str">
        <f t="shared" si="44"/>
        <v>0-1 years</v>
      </c>
      <c r="AG837" s="839" t="str">
        <f t="shared" ca="1" si="45"/>
        <v>Over 90 Days</v>
      </c>
    </row>
    <row r="838" spans="1:33" ht="16.5" thickTop="1" thickBot="1" x14ac:dyDescent="0.3">
      <c r="A838" s="839">
        <v>32</v>
      </c>
      <c r="B838" s="830">
        <v>202645</v>
      </c>
      <c r="C838" s="831">
        <v>202645</v>
      </c>
      <c r="D838" s="880"/>
      <c r="E838" s="887">
        <f>VLOOKUP(B838,[1]TQT_MASTER!B:O,13,0)</f>
        <v>46103</v>
      </c>
      <c r="F838" s="834" t="str">
        <f>VLOOKUP(B838,[1]TQT_MASTER!B:O,4,0)</f>
        <v>Engineer, Contract</v>
      </c>
      <c r="G838" s="834" t="str">
        <f>VLOOKUP(B838,[1]TQT_MASTER!B:O,3,0)</f>
        <v>Engineer</v>
      </c>
      <c r="H838" s="834">
        <f>VLOOKUP(B838,[1]TQT_MASTER!B:O,6,0)</f>
        <v>12214</v>
      </c>
      <c r="I838" s="834" t="str">
        <f>VLOOKUP(B838,[1]TQT_MASTER!B:O,5,0)</f>
        <v>Mahmood Abdulmunaim Saed</v>
      </c>
      <c r="J838" s="834" t="str">
        <f>VLOOKUP(B838,[1]TQT_MASTER!B:O,7,0)</f>
        <v>TQT - Supply Chain</v>
      </c>
      <c r="K838" s="834" t="str">
        <f>VLOOKUP(B838,[1]TQT_MASTER!B:O,8,0)</f>
        <v>TQT - Chief Financial Office</v>
      </c>
      <c r="L838" s="834" t="str">
        <f>VLOOKUP(B838,[1]TQT_MASTER!B:O,9,0)</f>
        <v>TQT - Supply Chain</v>
      </c>
      <c r="M838" s="834" t="e">
        <f>VLOOKUP(B838,[1]TQT_MASTER!B:O,10,0)</f>
        <v>#REF!</v>
      </c>
      <c r="N838" s="835">
        <f>VLOOKUP(B838,[1]TQT_MASTER!B:O,11,0)</f>
        <v>32325</v>
      </c>
      <c r="O838" s="833">
        <f>VLOOKUP(B838,[1]TQT_MASTER!B:O,14,0)</f>
        <v>46467</v>
      </c>
      <c r="P838" s="842" t="s">
        <v>620</v>
      </c>
      <c r="Q838" s="834" t="s">
        <v>846</v>
      </c>
      <c r="R838" s="842"/>
      <c r="S838" s="842"/>
      <c r="T838" s="839"/>
      <c r="U838" s="842" t="s">
        <v>333</v>
      </c>
      <c r="V838" s="836">
        <v>46104</v>
      </c>
      <c r="W838" s="836">
        <v>46104</v>
      </c>
      <c r="X838" s="836">
        <v>46265</v>
      </c>
      <c r="Y838" s="882">
        <v>0.44383561643835617</v>
      </c>
      <c r="Z838" s="902">
        <f t="shared" ca="1" si="43"/>
        <v>38</v>
      </c>
      <c r="AA838" s="839" t="s">
        <v>600</v>
      </c>
      <c r="AB838" s="883">
        <v>35038.5</v>
      </c>
      <c r="AC838" s="841">
        <v>46753</v>
      </c>
      <c r="AD838" s="842" t="s">
        <v>777</v>
      </c>
      <c r="AE838" s="843" t="str">
        <f ca="1">IF(OR(Z838="",NOT(ISNUMBER(Z838))),"",LOOKUP(Z838,{0,16,21,26,31,36,41,46,51,56,60,66},{"[0-15]","[16-20]","[21-25]","[26-30]","[31-35]","[36-40]","[41-45]","[46-50]","[51-55]","[56-59]","[60-65]","[66-99]"}))</f>
        <v>[36-40]</v>
      </c>
      <c r="AF838" s="839" t="str">
        <f t="shared" si="44"/>
        <v>0-1 years</v>
      </c>
      <c r="AG838" s="839" t="str">
        <f t="shared" ca="1" si="45"/>
        <v>Over 90 Days</v>
      </c>
    </row>
    <row r="839" spans="1:33" ht="16.5" thickTop="1" thickBot="1" x14ac:dyDescent="0.3">
      <c r="A839" s="839">
        <v>33</v>
      </c>
      <c r="B839" s="830">
        <v>203053</v>
      </c>
      <c r="C839" s="831">
        <v>203053</v>
      </c>
      <c r="D839" s="880"/>
      <c r="E839" s="887">
        <f>VLOOKUP(B839,[1]TQT_MASTER!B:O,13,0)</f>
        <v>46149</v>
      </c>
      <c r="F839" s="834" t="str">
        <f>VLOOKUP(B839,[1]TQT_MASTER!B:O,4,0)</f>
        <v>Sr Associate HR Projects</v>
      </c>
      <c r="G839" s="834" t="str">
        <f>VLOOKUP(B839,[1]TQT_MASTER!B:O,3,0)</f>
        <v>Sr Associate</v>
      </c>
      <c r="H839" s="834" t="e">
        <f>VLOOKUP(B839,[1]TQT_MASTER!B:O,6,0)</f>
        <v>#REF!</v>
      </c>
      <c r="I839" s="834" t="str">
        <f>VLOOKUP(B839,[1]TQT_MASTER!B:O,5,0)</f>
        <v>Bader Alhammadi</v>
      </c>
      <c r="J839" s="834" t="e">
        <f>VLOOKUP(B839,[1]TQT_MASTER!B:O,7,0)</f>
        <v>#REF!</v>
      </c>
      <c r="K839" s="834" t="str">
        <f>VLOOKUP(B839,[1]TQT_MASTER!B:O,8,0)</f>
        <v>TQT - Chief Corporate Services Office</v>
      </c>
      <c r="L839" s="834" t="str">
        <f>VLOOKUP(B839,[1]TQT_MASTER!B:O,9,0)</f>
        <v>Human Resources - HRD</v>
      </c>
      <c r="M839" s="834" t="e">
        <f>VLOOKUP(B839,[1]TQT_MASTER!B:O,10,0)</f>
        <v>#REF!</v>
      </c>
      <c r="N839" s="835">
        <f>VLOOKUP(B839,[1]TQT_MASTER!B:O,11,0)</f>
        <v>31815</v>
      </c>
      <c r="O839" s="833">
        <f>VLOOKUP(B839,[1]TQT_MASTER!B:O,14,0)</f>
        <v>46513</v>
      </c>
      <c r="P839" s="842" t="s">
        <v>620</v>
      </c>
      <c r="Q839" s="834" t="s">
        <v>846</v>
      </c>
      <c r="R839" s="842"/>
      <c r="S839" s="842"/>
      <c r="T839" s="839"/>
      <c r="U839" s="842" t="s">
        <v>650</v>
      </c>
      <c r="V839" s="836">
        <v>46155</v>
      </c>
      <c r="W839" s="836"/>
      <c r="X839" s="836">
        <f>EDATE(V839,36)</f>
        <v>47251</v>
      </c>
      <c r="Y839" s="882">
        <v>2.7397260273972603E-3</v>
      </c>
      <c r="Z839" s="838">
        <f t="shared" ca="1" si="43"/>
        <v>39</v>
      </c>
      <c r="AA839" s="839" t="s">
        <v>600</v>
      </c>
      <c r="AB839" s="883">
        <v>37138.5</v>
      </c>
      <c r="AC839" s="841">
        <v>46753</v>
      </c>
      <c r="AD839" s="842" t="s">
        <v>777</v>
      </c>
      <c r="AE839" s="843" t="str">
        <f ca="1">IF(OR(Z839="",NOT(ISNUMBER(Z839))),"",LOOKUP(Z839,{0,16,21,26,31,36,41,46,51,56,60,66},{"[0-15]","[16-20]","[21-25]","[26-30]","[31-35]","[36-40]","[41-45]","[46-50]","[51-55]","[56-59]","[60-65]","[66-99]"}))</f>
        <v>[36-40]</v>
      </c>
      <c r="AF839" s="839" t="str">
        <f t="shared" si="44"/>
        <v>3+ years</v>
      </c>
      <c r="AG839" s="839" t="str">
        <f t="shared" ca="1" si="45"/>
        <v>Over 90 Days</v>
      </c>
    </row>
    <row r="840" spans="1:33" ht="16.5" thickTop="1" thickBot="1" x14ac:dyDescent="0.3">
      <c r="A840" s="839">
        <v>34</v>
      </c>
      <c r="B840" s="830">
        <v>202805</v>
      </c>
      <c r="C840" s="831">
        <v>202805</v>
      </c>
      <c r="D840" s="880"/>
      <c r="E840" s="887">
        <f>VLOOKUP(B840,[1]TQT_MASTER!B:O,13,0)</f>
        <v>46132</v>
      </c>
      <c r="F840" s="834" t="str">
        <f>VLOOKUP(B840,[1]TQT_MASTER!B:O,4,0)</f>
        <v>CEO Advisor</v>
      </c>
      <c r="G840" s="834" t="str">
        <f>VLOOKUP(B840,[1]TQT_MASTER!B:O,3,0)</f>
        <v>Advisor</v>
      </c>
      <c r="H840" s="834">
        <v>12759</v>
      </c>
      <c r="I840" s="834" t="s">
        <v>954</v>
      </c>
      <c r="J840" s="834" t="e">
        <f>VLOOKUP(B840,[1]TQT_MASTER!B:O,7,0)</f>
        <v>#REF!</v>
      </c>
      <c r="K840" s="834" t="str">
        <f>VLOOKUP(B840,[1]TQT_MASTER!B:O,8,0)</f>
        <v>TQT - Chief Executive Office</v>
      </c>
      <c r="L840" s="834" t="e">
        <f>VLOOKUP(B840,[1]TQT_MASTER!B:O,9,0)</f>
        <v>#REF!</v>
      </c>
      <c r="M840" s="834" t="e">
        <f>VLOOKUP(B840,[1]TQT_MASTER!B:O,10,0)</f>
        <v>#REF!</v>
      </c>
      <c r="N840" s="884">
        <v>22892</v>
      </c>
      <c r="O840" s="885">
        <v>46496</v>
      </c>
      <c r="P840" s="842" t="s">
        <v>611</v>
      </c>
      <c r="Q840" s="834" t="s">
        <v>846</v>
      </c>
      <c r="R840" s="842"/>
      <c r="S840" s="842"/>
      <c r="T840" s="839"/>
      <c r="U840" s="842" t="s">
        <v>650</v>
      </c>
      <c r="V840" s="836">
        <v>46132</v>
      </c>
      <c r="W840" s="836"/>
      <c r="X840" s="836">
        <f>EDATE(V840,36)</f>
        <v>47228</v>
      </c>
      <c r="Y840" s="882">
        <v>2.7397260273972603E-3</v>
      </c>
      <c r="Z840" s="904">
        <f ca="1">IF(N840="","",DATEDIF(IF(ISNUMBER(N840),N840,DATE(IF(VALUE(RIGHT(N840,LEN(N840)-FIND("/",N840,FIND("/",N840)+1)))&lt;30,2000,1900)+VALUE(RIGHT(N840,LEN(N840)-FIND("/",N840,FIND("/",N840)+1))),VALUE(LEFT(N840,FIND("/",N840)-1)),VALUE(MID(N840,FIND("/",N840)+1,FIND("/",N840,FIND("/",N840)+1)-FIND("/",N840)-1)))),TODAY(),"Y"))</f>
        <v>64</v>
      </c>
      <c r="AA840" s="839" t="s">
        <v>600</v>
      </c>
      <c r="AB840" s="883">
        <v>40288.5</v>
      </c>
      <c r="AC840" s="841">
        <v>46753</v>
      </c>
      <c r="AD840" s="842" t="s">
        <v>777</v>
      </c>
      <c r="AE840" s="843" t="str">
        <f ca="1">IF(OR(Z840="",NOT(ISNUMBER(Z840))),"",LOOKUP(Z840,{0,16,21,26,31,36,41,46,51,56,60,66},{"[0-15]","[16-20]","[21-25]","[26-30]","[31-35]","[36-40]","[41-45]","[46-50]","[51-55]","[56-59]","[60-65]","[66-99]"}))</f>
        <v>[60-65]</v>
      </c>
      <c r="AF840" s="839" t="str">
        <f t="shared" si="44"/>
        <v>3+ years</v>
      </c>
      <c r="AG840" s="839" t="str">
        <f t="shared" ca="1" si="45"/>
        <v>Over 90 Days</v>
      </c>
    </row>
    <row r="841" spans="1:33" ht="16.5" thickTop="1" thickBot="1" x14ac:dyDescent="0.3">
      <c r="A841" s="886">
        <v>35</v>
      </c>
      <c r="B841" s="851">
        <v>203281</v>
      </c>
      <c r="C841" s="851"/>
      <c r="D841" s="852"/>
      <c r="E841" s="887">
        <f>VLOOKUP(B841,[1]TQT_MASTER!B:O,13,0)</f>
        <v>46244</v>
      </c>
      <c r="F841" s="854" t="str">
        <f>VLOOKUP(B841,[1]TQT_MASTER!B:O,4,0)</f>
        <v>Sr Associate Branding &amp; Internal Communication</v>
      </c>
      <c r="G841" s="854" t="str">
        <f>VLOOKUP(B841,[1]TQT_MASTER!B:O,3,0)</f>
        <v>Sr Associate</v>
      </c>
      <c r="H841" s="854" t="e">
        <f>VLOOKUP(B841,[1]TQT_MASTER!B:O,6,0)</f>
        <v>#REF!</v>
      </c>
      <c r="I841" s="854" t="s">
        <v>955</v>
      </c>
      <c r="J841" s="854" t="e">
        <f>VLOOKUP(B841,[1]TQT_MASTER!B:O,7,0)</f>
        <v>#REF!</v>
      </c>
      <c r="K841" s="854" t="str">
        <f>VLOOKUP(B841,[1]TQT_MASTER!B:O,8,0)</f>
        <v>TQT - Chief Corporate Services Office</v>
      </c>
      <c r="L841" s="854" t="str">
        <f>VLOOKUP(B841,[1]TQT_MASTER!B:O,9,0)</f>
        <v>Human Resources - HRD</v>
      </c>
      <c r="M841" s="854" t="str">
        <f>VLOOKUP(B841,[1]TQT_MASTER!B:O,10,0)</f>
        <v>Corporate Communications</v>
      </c>
      <c r="N841" s="855">
        <v>32051</v>
      </c>
      <c r="O841" s="853">
        <v>46295</v>
      </c>
      <c r="P841" s="854" t="s">
        <v>611</v>
      </c>
      <c r="Q841" s="854" t="s">
        <v>846</v>
      </c>
      <c r="R841" s="857"/>
      <c r="S841" s="857"/>
      <c r="T841" s="858"/>
      <c r="U841" s="854"/>
      <c r="V841" s="859">
        <v>46211</v>
      </c>
      <c r="W841" s="860"/>
      <c r="X841" s="859">
        <v>46295</v>
      </c>
      <c r="Y841" s="861"/>
      <c r="Z841" s="862">
        <f t="shared" ref="Z841:Z874" ca="1" si="46">IF(N841="","",DATEDIF(IF(ISNUMBER(N841),N841,DATE(IF(VALUE(RIGHT(N841,LEN(N841)-FIND("/",N841,FIND("/",N841)+1)))&lt;30,2000,1900)+VALUE(RIGHT(N841,LEN(N841)-FIND("/",N841,FIND("/",N841)+1))),VALUE(LEFT(N841,FIND("/",N841)-1)),VALUE(MID(N841,FIND("/",N841)+1,FIND("/",N841,FIND("/",N841)+1)-FIND("/",N841)-1)))),TODAY(),"Y"))</f>
        <v>38</v>
      </c>
      <c r="AA841" s="858" t="s">
        <v>600</v>
      </c>
      <c r="AB841" s="863">
        <v>32500</v>
      </c>
      <c r="AC841" s="864">
        <v>46753</v>
      </c>
      <c r="AD841" s="857" t="s">
        <v>777</v>
      </c>
      <c r="AE841" s="843" t="str">
        <f ca="1">IF(OR(Z841="",NOT(ISNUMBER(Z841))),"",LOOKUP(Z841,{0,16,21,26,31,36,41,46,51,56,60,66},{"[0-15]","[16-20]","[21-25]","[26-30]","[31-35]","[36-40]","[41-45]","[46-50]","[51-55]","[56-59]","[60-65]","[66-99]"}))</f>
        <v>[36-40]</v>
      </c>
      <c r="AF841" s="839" t="str">
        <f t="shared" si="44"/>
        <v>0-1 years</v>
      </c>
      <c r="AG841" s="839" t="str">
        <f t="shared" ca="1" si="45"/>
        <v>Within 30 Days</v>
      </c>
    </row>
    <row r="842" spans="1:33" ht="16.5" thickTop="1" thickBot="1" x14ac:dyDescent="0.3">
      <c r="A842" s="875">
        <v>1</v>
      </c>
      <c r="B842" s="866" t="s">
        <v>526</v>
      </c>
      <c r="C842" s="875" t="s">
        <v>300</v>
      </c>
      <c r="D842" s="888"/>
      <c r="E842" s="887">
        <f>VLOOKUP(B842,[1]TQT_MASTER!B:O,13,0)</f>
        <v>44566</v>
      </c>
      <c r="F842" s="870" t="str">
        <f>VLOOKUP(B842,[1]TQT_MASTER!B:O,4,0)</f>
        <v>Engineer, Water Asset Performance</v>
      </c>
      <c r="G842" s="870" t="str">
        <f>VLOOKUP(B842,[1]TQT_MASTER!B:O,3,0)</f>
        <v>Engineer</v>
      </c>
      <c r="H842" s="870">
        <f>VLOOKUP(B842,[1]TQT_MASTER!B:O,6,0)</f>
        <v>200662</v>
      </c>
      <c r="I842" s="870" t="str">
        <f>VLOOKUP(B842,[1]TQT_MASTER!B:O,5,0)</f>
        <v>Benjamin Redwood</v>
      </c>
      <c r="J842" s="870" t="str">
        <f>VLOOKUP(B842,[1]TQT_MASTER!B:O,7,0)</f>
        <v>TQT - Asset Management</v>
      </c>
      <c r="K842" s="870" t="str">
        <f>VLOOKUP(B842,[1]TQT_MASTER!B:O,8,0)</f>
        <v>TQT - Chief Operating Office</v>
      </c>
      <c r="L842" s="870" t="str">
        <f>VLOOKUP(B842,[1]TQT_MASTER!B:O,9,0)</f>
        <v>Asset Management - COO</v>
      </c>
      <c r="M842" s="870" t="str">
        <f>VLOOKUP(B842,[1]TQT_MASTER!B:O,10,0)</f>
        <v>TRANSCO - Water Asset Strategy &amp; Performance - COO</v>
      </c>
      <c r="N842" s="871">
        <f>VLOOKUP(B842,[1]TQT_MASTER!B:O,11,0)</f>
        <v>22312</v>
      </c>
      <c r="O842" s="869">
        <f>VLOOKUP(B842,[1]TQT_MASTER!B:O,14,0)</f>
        <v>46387</v>
      </c>
      <c r="P842" s="878" t="s">
        <v>611</v>
      </c>
      <c r="Q842" s="870" t="s">
        <v>846</v>
      </c>
      <c r="R842" s="878" t="s">
        <v>612</v>
      </c>
      <c r="S842" s="878"/>
      <c r="T842" s="875" t="s">
        <v>304</v>
      </c>
      <c r="U842" s="878" t="s">
        <v>305</v>
      </c>
      <c r="V842" s="872">
        <v>44566</v>
      </c>
      <c r="W842" s="872">
        <v>45170</v>
      </c>
      <c r="X842" s="872">
        <v>46265</v>
      </c>
      <c r="Y842" s="889">
        <v>3.0027397260273974</v>
      </c>
      <c r="Z842" s="903">
        <f t="shared" ca="1" si="46"/>
        <v>65</v>
      </c>
      <c r="AA842" s="875" t="s">
        <v>600</v>
      </c>
      <c r="AB842" s="890">
        <v>33988.5</v>
      </c>
      <c r="AC842" s="877">
        <v>46784</v>
      </c>
      <c r="AD842" s="878" t="s">
        <v>777</v>
      </c>
      <c r="AE842" s="843" t="str">
        <f ca="1">IF(OR(Z842="",NOT(ISNUMBER(Z842))),"",LOOKUP(Z842,{0,16,21,26,31,36,41,46,51,56,60,66},{"[0-15]","[16-20]","[21-25]","[26-30]","[31-35]","[36-40]","[41-45]","[46-50]","[51-55]","[56-59]","[60-65]","[66-99]"}))</f>
        <v>[60-65]</v>
      </c>
      <c r="AF842" s="839" t="str">
        <f t="shared" si="44"/>
        <v>3+ years</v>
      </c>
      <c r="AG842" s="839" t="str">
        <f t="shared" ca="1" si="45"/>
        <v>Over 90 Days</v>
      </c>
    </row>
    <row r="843" spans="1:33" ht="16.5" thickTop="1" thickBot="1" x14ac:dyDescent="0.3">
      <c r="A843" s="839">
        <v>2</v>
      </c>
      <c r="B843" s="830" t="s">
        <v>537</v>
      </c>
      <c r="C843" s="839" t="s">
        <v>306</v>
      </c>
      <c r="D843" s="880"/>
      <c r="E843" s="887">
        <f>VLOOKUP(B843,[1]TQT_MASTER!B:O,13,0)</f>
        <v>44571</v>
      </c>
      <c r="F843" s="834" t="str">
        <f>VLOOKUP(B843,[1]TQT_MASTER!B:O,4,0)</f>
        <v>Technical Advisor</v>
      </c>
      <c r="G843" s="834" t="str">
        <f>VLOOKUP(B843,[1]TQT_MASTER!B:O,3,0)</f>
        <v>Advisor</v>
      </c>
      <c r="H843" s="834">
        <f>VLOOKUP(B843,[1]TQT_MASTER!B:O,6,0)</f>
        <v>10924</v>
      </c>
      <c r="I843" s="834" t="str">
        <f>VLOOKUP(B843,[1]TQT_MASTER!B:O,5,0)</f>
        <v>Bruce</v>
      </c>
      <c r="J843" s="834" t="str">
        <f>VLOOKUP(B843,[1]TQT_MASTER!B:O,7,0)</f>
        <v>TQT - Chief Operating Office</v>
      </c>
      <c r="K843" s="834" t="str">
        <f>VLOOKUP(B843,[1]TQT_MASTER!B:O,8,0)</f>
        <v>TQT - Chief Operating Office</v>
      </c>
      <c r="L843" s="834" t="str">
        <f>VLOOKUP(B843,[1]TQT_MASTER!B:O,9,0)</f>
        <v>Asset Management - COO</v>
      </c>
      <c r="M843" s="834" t="str">
        <f>VLOOKUP(B843,[1]TQT_MASTER!B:O,10,0)</f>
        <v>TRANSCO - Power Asset Management - COO</v>
      </c>
      <c r="N843" s="835">
        <f>VLOOKUP(B843,[1]TQT_MASTER!B:O,11,0)</f>
        <v>21098</v>
      </c>
      <c r="O843" s="833">
        <f>VLOOKUP(B843,[1]TQT_MASTER!B:O,14,0)</f>
        <v>46387</v>
      </c>
      <c r="P843" s="842" t="s">
        <v>611</v>
      </c>
      <c r="Q843" s="834" t="s">
        <v>846</v>
      </c>
      <c r="R843" s="842" t="s">
        <v>612</v>
      </c>
      <c r="S843" s="842" t="s">
        <v>616</v>
      </c>
      <c r="T843" s="839" t="s">
        <v>304</v>
      </c>
      <c r="U843" s="842" t="s">
        <v>309</v>
      </c>
      <c r="V843" s="836">
        <v>44571</v>
      </c>
      <c r="W843" s="836">
        <v>45170</v>
      </c>
      <c r="X843" s="836">
        <v>46265</v>
      </c>
      <c r="Y843" s="882">
        <v>3.0027397260273974</v>
      </c>
      <c r="Z843" s="902">
        <f t="shared" ca="1" si="46"/>
        <v>68</v>
      </c>
      <c r="AA843" s="839" t="s">
        <v>600</v>
      </c>
      <c r="AB843" s="883">
        <v>55116.6</v>
      </c>
      <c r="AC843" s="841">
        <v>46784</v>
      </c>
      <c r="AD843" s="842" t="s">
        <v>777</v>
      </c>
      <c r="AE843" s="843" t="str">
        <f ca="1">IF(OR(Z843="",NOT(ISNUMBER(Z843))),"",LOOKUP(Z843,{0,16,21,26,31,36,41,46,51,56,60,66},{"[0-15]","[16-20]","[21-25]","[26-30]","[31-35]","[36-40]","[41-45]","[46-50]","[51-55]","[56-59]","[60-65]","[66-99]"}))</f>
        <v>[66-99]</v>
      </c>
      <c r="AF843" s="839" t="str">
        <f t="shared" si="44"/>
        <v>3+ years</v>
      </c>
      <c r="AG843" s="839" t="str">
        <f t="shared" ca="1" si="45"/>
        <v>Over 90 Days</v>
      </c>
    </row>
    <row r="844" spans="1:33" ht="16.5" thickTop="1" thickBot="1" x14ac:dyDescent="0.3">
      <c r="A844" s="839">
        <v>3</v>
      </c>
      <c r="B844" s="830" t="s">
        <v>310</v>
      </c>
      <c r="C844" s="839" t="s">
        <v>310</v>
      </c>
      <c r="D844" s="880"/>
      <c r="E844" s="887">
        <v>44571</v>
      </c>
      <c r="F844" s="834" t="s">
        <v>312</v>
      </c>
      <c r="G844" s="834" t="s">
        <v>312</v>
      </c>
      <c r="H844" s="834"/>
      <c r="I844" s="834"/>
      <c r="J844" s="845"/>
      <c r="K844" s="845" t="s">
        <v>905</v>
      </c>
      <c r="L844" s="834"/>
      <c r="M844" s="834"/>
      <c r="N844" s="835">
        <v>20821</v>
      </c>
      <c r="O844" s="833">
        <v>46203</v>
      </c>
      <c r="P844" s="842" t="s">
        <v>611</v>
      </c>
      <c r="Q844" s="834" t="s">
        <v>846</v>
      </c>
      <c r="R844" s="842" t="s">
        <v>612</v>
      </c>
      <c r="S844" s="842"/>
      <c r="T844" s="839" t="s">
        <v>304</v>
      </c>
      <c r="U844" s="842" t="s">
        <v>305</v>
      </c>
      <c r="V844" s="836">
        <v>44571</v>
      </c>
      <c r="W844" s="836">
        <v>46203</v>
      </c>
      <c r="X844" s="836">
        <v>46265</v>
      </c>
      <c r="Y844" s="882">
        <v>3.0027397260273974</v>
      </c>
      <c r="Z844" s="904">
        <f t="shared" ca="1" si="46"/>
        <v>69</v>
      </c>
      <c r="AA844" s="839" t="s">
        <v>600</v>
      </c>
      <c r="AB844" s="883">
        <v>45390.45</v>
      </c>
      <c r="AC844" s="841">
        <v>46784</v>
      </c>
      <c r="AD844" s="842" t="s">
        <v>928</v>
      </c>
      <c r="AE844" s="843" t="str">
        <f ca="1">IF(OR(Z844="",NOT(ISNUMBER(Z844))),"",LOOKUP(Z844,{0,16,21,26,31,36,41,46,51,56,60,66},{"[0-15]","[16-20]","[21-25]","[26-30]","[31-35]","[36-40]","[41-45]","[46-50]","[51-55]","[56-59]","[60-65]","[66-99]"}))</f>
        <v>[66-99]</v>
      </c>
      <c r="AF844" s="839" t="str">
        <f t="shared" si="44"/>
        <v>3+ years</v>
      </c>
      <c r="AG844" s="839" t="str">
        <f t="shared" ca="1" si="45"/>
        <v>Expired</v>
      </c>
    </row>
    <row r="845" spans="1:33" ht="16.5" thickTop="1" thickBot="1" x14ac:dyDescent="0.3">
      <c r="A845" s="839">
        <v>4</v>
      </c>
      <c r="B845" s="830" t="s">
        <v>527</v>
      </c>
      <c r="C845" s="839" t="s">
        <v>313</v>
      </c>
      <c r="D845" s="880"/>
      <c r="E845" s="887">
        <f>VLOOKUP(B845,[1]TQT_MASTER!B:O,13,0)</f>
        <v>44571</v>
      </c>
      <c r="F845" s="834" t="str">
        <f>VLOOKUP(B845,[1]TQT_MASTER!B:O,4,0)</f>
        <v>Sr. Engineer, Infrastructure Coordination</v>
      </c>
      <c r="G845" s="834" t="str">
        <f>VLOOKUP(B845,[1]TQT_MASTER!B:O,3,0)</f>
        <v>Senior Engineer</v>
      </c>
      <c r="H845" s="834">
        <f>VLOOKUP(B845,[1]TQT_MASTER!B:O,6,0)</f>
        <v>11810</v>
      </c>
      <c r="I845" s="834" t="str">
        <f>VLOOKUP(B845,[1]TQT_MASTER!B:O,5,0)</f>
        <v>YOUSIF ABDUL RAHMAN AHMED MOHAMMED ALMARZOUQI</v>
      </c>
      <c r="J845" s="834" t="str">
        <f>VLOOKUP(B845,[1]TQT_MASTER!B:O,7,0)</f>
        <v>TQT - Asset Management</v>
      </c>
      <c r="K845" s="834" t="str">
        <f>VLOOKUP(B845,[1]TQT_MASTER!B:O,8,0)</f>
        <v>TQT - Chief Operating Office</v>
      </c>
      <c r="L845" s="834" t="str">
        <f>VLOOKUP(B845,[1]TQT_MASTER!B:O,9,0)</f>
        <v>Asset Management - COO</v>
      </c>
      <c r="M845" s="834" t="str">
        <f>VLOOKUP(B845,[1]TQT_MASTER!B:O,10,0)</f>
        <v>TRANSCO - Infrastructure Coordination &amp; Services - COO</v>
      </c>
      <c r="N845" s="835">
        <f>VLOOKUP(B845,[1]TQT_MASTER!B:O,11,0)</f>
        <v>21283</v>
      </c>
      <c r="O845" s="833">
        <f>VLOOKUP(B845,[1]TQT_MASTER!B:O,14,0)</f>
        <v>46387</v>
      </c>
      <c r="P845" s="842" t="s">
        <v>611</v>
      </c>
      <c r="Q845" s="834" t="s">
        <v>846</v>
      </c>
      <c r="R845" s="842" t="s">
        <v>612</v>
      </c>
      <c r="S845" s="842"/>
      <c r="T845" s="839" t="s">
        <v>304</v>
      </c>
      <c r="U845" s="842" t="s">
        <v>316</v>
      </c>
      <c r="V845" s="836">
        <v>44571</v>
      </c>
      <c r="W845" s="836">
        <v>45170</v>
      </c>
      <c r="X845" s="836">
        <v>46265</v>
      </c>
      <c r="Y845" s="882">
        <v>3.0027397260273974</v>
      </c>
      <c r="Z845" s="905">
        <f t="shared" ca="1" si="46"/>
        <v>68</v>
      </c>
      <c r="AA845" s="839" t="s">
        <v>600</v>
      </c>
      <c r="AB845" s="883">
        <v>47355</v>
      </c>
      <c r="AC845" s="841">
        <v>46784</v>
      </c>
      <c r="AD845" s="842" t="s">
        <v>777</v>
      </c>
      <c r="AE845" s="843" t="str">
        <f ca="1">IF(OR(Z845="",NOT(ISNUMBER(Z845))),"",LOOKUP(Z845,{0,16,21,26,31,36,41,46,51,56,60,66},{"[0-15]","[16-20]","[21-25]","[26-30]","[31-35]","[36-40]","[41-45]","[46-50]","[51-55]","[56-59]","[60-65]","[66-99]"}))</f>
        <v>[66-99]</v>
      </c>
      <c r="AF845" s="839" t="str">
        <f t="shared" si="44"/>
        <v>3+ years</v>
      </c>
      <c r="AG845" s="839" t="str">
        <f t="shared" ca="1" si="45"/>
        <v>Over 90 Days</v>
      </c>
    </row>
    <row r="846" spans="1:33" ht="16.5" thickTop="1" thickBot="1" x14ac:dyDescent="0.3">
      <c r="A846" s="839">
        <v>5</v>
      </c>
      <c r="B846" s="830" t="s">
        <v>536</v>
      </c>
      <c r="C846" s="839" t="s">
        <v>317</v>
      </c>
      <c r="D846" s="880"/>
      <c r="E846" s="887">
        <f>VLOOKUP(B846,[1]TQT_MASTER!B:O,13,0)</f>
        <v>44571</v>
      </c>
      <c r="F846" s="834" t="str">
        <f>VLOOKUP(B846,[1]TQT_MASTER!B:O,4,0)</f>
        <v>Sr. Technician, Surveying</v>
      </c>
      <c r="G846" s="834" t="str">
        <f>VLOOKUP(B846,[1]TQT_MASTER!B:O,3,0)</f>
        <v>Senior Technician</v>
      </c>
      <c r="H846" s="834">
        <f>VLOOKUP(B846,[1]TQT_MASTER!B:O,6,0)</f>
        <v>11810</v>
      </c>
      <c r="I846" s="834" t="str">
        <f>VLOOKUP(B846,[1]TQT_MASTER!B:O,5,0)</f>
        <v>YOUSIF ABDUL RAHMAN AHMED MOHAMMED ALMARZOUQI</v>
      </c>
      <c r="J846" s="834" t="str">
        <f>VLOOKUP(B846,[1]TQT_MASTER!B:O,7,0)</f>
        <v>TQT - Asset Management</v>
      </c>
      <c r="K846" s="834" t="str">
        <f>VLOOKUP(B846,[1]TQT_MASTER!B:O,8,0)</f>
        <v>TQT - Chief Operating Office</v>
      </c>
      <c r="L846" s="834" t="str">
        <f>VLOOKUP(B846,[1]TQT_MASTER!B:O,9,0)</f>
        <v>Asset Management - COO</v>
      </c>
      <c r="M846" s="834" t="str">
        <f>VLOOKUP(B846,[1]TQT_MASTER!B:O,10,0)</f>
        <v>TRANSCO - Infrastructure Coordination &amp; Services - COO</v>
      </c>
      <c r="N846" s="835">
        <f>VLOOKUP(B846,[1]TQT_MASTER!B:O,11,0)</f>
        <v>22277</v>
      </c>
      <c r="O846" s="833">
        <f>VLOOKUP(B846,[1]TQT_MASTER!B:O,14,0)</f>
        <v>46387</v>
      </c>
      <c r="P846" s="842" t="s">
        <v>611</v>
      </c>
      <c r="Q846" s="834" t="s">
        <v>846</v>
      </c>
      <c r="R846" s="842" t="s">
        <v>612</v>
      </c>
      <c r="S846" s="842" t="s">
        <v>616</v>
      </c>
      <c r="T846" s="839" t="s">
        <v>304</v>
      </c>
      <c r="U846" s="842" t="s">
        <v>309</v>
      </c>
      <c r="V846" s="836">
        <v>44571</v>
      </c>
      <c r="W846" s="836">
        <v>45170</v>
      </c>
      <c r="X846" s="836">
        <v>46265</v>
      </c>
      <c r="Y846" s="882">
        <v>3.0027397260273974</v>
      </c>
      <c r="Z846" s="904">
        <f t="shared" ca="1" si="46"/>
        <v>65</v>
      </c>
      <c r="AA846" s="839" t="s">
        <v>600</v>
      </c>
      <c r="AB846" s="883">
        <v>21750.75</v>
      </c>
      <c r="AC846" s="841">
        <v>46784</v>
      </c>
      <c r="AD846" s="842" t="s">
        <v>777</v>
      </c>
      <c r="AE846" s="843" t="str">
        <f ca="1">IF(OR(Z846="",NOT(ISNUMBER(Z846))),"",LOOKUP(Z846,{0,16,21,26,31,36,41,46,51,56,60,66},{"[0-15]","[16-20]","[21-25]","[26-30]","[31-35]","[36-40]","[41-45]","[46-50]","[51-55]","[56-59]","[60-65]","[66-99]"}))</f>
        <v>[60-65]</v>
      </c>
      <c r="AF846" s="839" t="str">
        <f t="shared" si="44"/>
        <v>3+ years</v>
      </c>
      <c r="AG846" s="839" t="str">
        <f t="shared" ca="1" si="45"/>
        <v>Over 90 Days</v>
      </c>
    </row>
    <row r="847" spans="1:33" ht="16.5" thickTop="1" thickBot="1" x14ac:dyDescent="0.3">
      <c r="A847" s="839">
        <v>6</v>
      </c>
      <c r="B847" s="830" t="s">
        <v>531</v>
      </c>
      <c r="C847" s="839" t="s">
        <v>323</v>
      </c>
      <c r="D847" s="880"/>
      <c r="E847" s="887">
        <f>VLOOKUP(B847,[1]TQT_MASTER!B:O,13,0)</f>
        <v>44571</v>
      </c>
      <c r="F847" s="834" t="str">
        <f>VLOOKUP(B847,[1]TQT_MASTER!B:O,4,0)</f>
        <v>Sr. Associate, Inventory</v>
      </c>
      <c r="G847" s="834" t="str">
        <f>VLOOKUP(B847,[1]TQT_MASTER!B:O,3,0)</f>
        <v>Senior Associate</v>
      </c>
      <c r="H847" s="834">
        <f>VLOOKUP(B847,[1]TQT_MASTER!B:O,6,0)</f>
        <v>11888</v>
      </c>
      <c r="I847" s="834" t="str">
        <f>VLOOKUP(B847,[1]TQT_MASTER!B:O,5,0)</f>
        <v>MOHAMED ALI MOHAMED A. FAISAL ALSHEHHI</v>
      </c>
      <c r="J847" s="834" t="str">
        <f>VLOOKUP(B847,[1]TQT_MASTER!B:O,7,0)</f>
        <v>TQT - Supply Chain</v>
      </c>
      <c r="K847" s="834" t="str">
        <f>VLOOKUP(B847,[1]TQT_MASTER!B:O,8,0)</f>
        <v>TQT - Chief Financial Office</v>
      </c>
      <c r="L847" s="834" t="str">
        <f>VLOOKUP(B847,[1]TQT_MASTER!B:O,9,0)</f>
        <v>Supply Chain - PSS</v>
      </c>
      <c r="M847" s="834" t="str">
        <f>VLOOKUP(B847,[1]TQT_MASTER!B:O,10,0)</f>
        <v>TRANSCO - Inventory Management - PSS</v>
      </c>
      <c r="N847" s="835">
        <f>VLOOKUP(B847,[1]TQT_MASTER!B:O,11,0)</f>
        <v>24080</v>
      </c>
      <c r="O847" s="833">
        <f>VLOOKUP(B847,[1]TQT_MASTER!B:O,14,0)</f>
        <v>46387</v>
      </c>
      <c r="P847" s="842" t="s">
        <v>611</v>
      </c>
      <c r="Q847" s="834" t="s">
        <v>846</v>
      </c>
      <c r="R847" s="842" t="s">
        <v>612</v>
      </c>
      <c r="S847" s="842" t="s">
        <v>619</v>
      </c>
      <c r="T847" s="839" t="s">
        <v>304</v>
      </c>
      <c r="U847" s="842" t="s">
        <v>305</v>
      </c>
      <c r="V847" s="836">
        <v>44571</v>
      </c>
      <c r="W847" s="836">
        <v>45170</v>
      </c>
      <c r="X847" s="836">
        <v>46265</v>
      </c>
      <c r="Y847" s="882">
        <v>3.0027397260273974</v>
      </c>
      <c r="Z847" s="902">
        <f t="shared" ca="1" si="46"/>
        <v>60</v>
      </c>
      <c r="AA847" s="839" t="s">
        <v>600</v>
      </c>
      <c r="AB847" s="883">
        <v>40461.75</v>
      </c>
      <c r="AC847" s="841">
        <v>46784</v>
      </c>
      <c r="AD847" s="842" t="s">
        <v>777</v>
      </c>
      <c r="AE847" s="843" t="str">
        <f ca="1">IF(OR(Z847="",NOT(ISNUMBER(Z847))),"",LOOKUP(Z847,{0,16,21,26,31,36,41,46,51,56,60,66},{"[0-15]","[16-20]","[21-25]","[26-30]","[31-35]","[36-40]","[41-45]","[46-50]","[51-55]","[56-59]","[60-65]","[66-99]"}))</f>
        <v>[60-65]</v>
      </c>
      <c r="AF847" s="839" t="str">
        <f t="shared" si="44"/>
        <v>3+ years</v>
      </c>
      <c r="AG847" s="839" t="str">
        <f t="shared" ca="1" si="45"/>
        <v>Over 90 Days</v>
      </c>
    </row>
    <row r="848" spans="1:33" ht="16.5" thickTop="1" thickBot="1" x14ac:dyDescent="0.3">
      <c r="A848" s="839">
        <v>7</v>
      </c>
      <c r="B848" s="830" t="s">
        <v>530</v>
      </c>
      <c r="C848" s="839" t="s">
        <v>326</v>
      </c>
      <c r="D848" s="880"/>
      <c r="E848" s="887">
        <f>VLOOKUP(B848,[1]TQT_MASTER!B:O,13,0)</f>
        <v>44571</v>
      </c>
      <c r="F848" s="834" t="str">
        <f>VLOOKUP(B848,[1]TQT_MASTER!B:O,4,0)</f>
        <v>Clerk, Driver</v>
      </c>
      <c r="G848" s="834" t="str">
        <f>VLOOKUP(B848,[1]TQT_MASTER!B:O,3,0)</f>
        <v>Clerk</v>
      </c>
      <c r="H848" s="834">
        <f>VLOOKUP(B848,[1]TQT_MASTER!B:O,6,0)</f>
        <v>11969</v>
      </c>
      <c r="I848" s="834" t="str">
        <f>VLOOKUP(B848,[1]TQT_MASTER!B:O,5,0)</f>
        <v>AHMED NASSER MOHAMMED NASSER AL SENANI</v>
      </c>
      <c r="J848" s="834" t="str">
        <f>VLOOKUP(B848,[1]TQT_MASTER!B:O,7,0)</f>
        <v>TQT - Support Services</v>
      </c>
      <c r="K848" s="834" t="str">
        <f>VLOOKUP(B848,[1]TQT_MASTER!B:O,8,0)</f>
        <v>TQT - Chief Corporate Services Office</v>
      </c>
      <c r="L848" s="834" t="str">
        <f>VLOOKUP(B848,[1]TQT_MASTER!B:O,9,0)</f>
        <v>Shared Services - PSS</v>
      </c>
      <c r="M848" s="834" t="str">
        <f>VLOOKUP(B848,[1]TQT_MASTER!B:O,10,0)</f>
        <v>TRANSCO - Transport - PSS</v>
      </c>
      <c r="N848" s="835">
        <f>VLOOKUP(B848,[1]TQT_MASTER!B:O,11,0)</f>
        <v>28284</v>
      </c>
      <c r="O848" s="833">
        <f>VLOOKUP(B848,[1]TQT_MASTER!B:O,14,0)</f>
        <v>46387</v>
      </c>
      <c r="P848" s="842" t="s">
        <v>611</v>
      </c>
      <c r="Q848" s="834" t="s">
        <v>846</v>
      </c>
      <c r="R848" s="842" t="s">
        <v>612</v>
      </c>
      <c r="S848" s="842" t="s">
        <v>621</v>
      </c>
      <c r="T848" s="839" t="s">
        <v>304</v>
      </c>
      <c r="U848" s="842" t="s">
        <v>329</v>
      </c>
      <c r="V848" s="836">
        <v>44571</v>
      </c>
      <c r="W848" s="836">
        <v>45170</v>
      </c>
      <c r="X848" s="836">
        <v>46265</v>
      </c>
      <c r="Y848" s="882">
        <v>3.0027397260273974</v>
      </c>
      <c r="Z848" s="902">
        <f t="shared" ca="1" si="46"/>
        <v>49</v>
      </c>
      <c r="AA848" s="839" t="s">
        <v>600</v>
      </c>
      <c r="AB848" s="883">
        <v>5587.7955000000002</v>
      </c>
      <c r="AC848" s="841">
        <v>46784</v>
      </c>
      <c r="AD848" s="842" t="s">
        <v>777</v>
      </c>
      <c r="AE848" s="843" t="str">
        <f ca="1">IF(OR(Z848="",NOT(ISNUMBER(Z848))),"",LOOKUP(Z848,{0,16,21,26,31,36,41,46,51,56,60,66},{"[0-15]","[16-20]","[21-25]","[26-30]","[31-35]","[36-40]","[41-45]","[46-50]","[51-55]","[56-59]","[60-65]","[66-99]"}))</f>
        <v>[46-50]</v>
      </c>
      <c r="AF848" s="839" t="str">
        <f t="shared" si="44"/>
        <v>3+ years</v>
      </c>
      <c r="AG848" s="839" t="str">
        <f t="shared" ca="1" si="45"/>
        <v>Over 90 Days</v>
      </c>
    </row>
    <row r="849" spans="1:33" ht="16.5" thickTop="1" thickBot="1" x14ac:dyDescent="0.3">
      <c r="A849" s="839">
        <v>8</v>
      </c>
      <c r="B849" s="830" t="s">
        <v>524</v>
      </c>
      <c r="C849" s="839" t="s">
        <v>330</v>
      </c>
      <c r="D849" s="880"/>
      <c r="E849" s="887">
        <f>VLOOKUP(B849,[1]TQT_MASTER!B:O,13,0)</f>
        <v>44566</v>
      </c>
      <c r="F849" s="834" t="str">
        <f>VLOOKUP(B849,[1]TQT_MASTER!B:O,4,0)</f>
        <v>Assistant, Management</v>
      </c>
      <c r="G849" s="834" t="str">
        <f>VLOOKUP(B849,[1]TQT_MASTER!B:O,3,0)</f>
        <v>Assistant</v>
      </c>
      <c r="H849" s="834">
        <f>VLOOKUP(B849,[1]TQT_MASTER!B:O,6,0)</f>
        <v>11566</v>
      </c>
      <c r="I849" s="834" t="str">
        <f>VLOOKUP(B849,[1]TQT_MASTER!B:O,5,0)</f>
        <v>PAUL ANDREW ROBERTS</v>
      </c>
      <c r="J849" s="834" t="str">
        <f>VLOOKUP(B849,[1]TQT_MASTER!B:O,7,0)</f>
        <v>TQT - Safety &amp; Risk Management</v>
      </c>
      <c r="K849" s="834" t="str">
        <f>VLOOKUP(B849,[1]TQT_MASTER!B:O,8,0)</f>
        <v>TQT - Chief Executive Office</v>
      </c>
      <c r="L849" s="834" t="str">
        <f>VLOOKUP(B849,[1]TQT_MASTER!B:O,9,0)</f>
        <v>HSEQ</v>
      </c>
      <c r="M849" s="834" t="str">
        <f>VLOOKUP(B849,[1]TQT_MASTER!B:O,10,0)</f>
        <v>TRANSCO - HSEQ - SRM</v>
      </c>
      <c r="N849" s="835">
        <f>VLOOKUP(B849,[1]TQT_MASTER!B:O,11,0)</f>
        <v>33248</v>
      </c>
      <c r="O849" s="833">
        <f>VLOOKUP(B849,[1]TQT_MASTER!B:O,14,0)</f>
        <v>46387</v>
      </c>
      <c r="P849" s="842" t="s">
        <v>611</v>
      </c>
      <c r="Q849" s="834" t="s">
        <v>846</v>
      </c>
      <c r="R849" s="842" t="s">
        <v>612</v>
      </c>
      <c r="S849" s="842" t="s">
        <v>621</v>
      </c>
      <c r="T849" s="839" t="s">
        <v>304</v>
      </c>
      <c r="U849" s="842" t="s">
        <v>333</v>
      </c>
      <c r="V849" s="836">
        <v>44566</v>
      </c>
      <c r="W849" s="836">
        <v>45170</v>
      </c>
      <c r="X849" s="836">
        <v>46265</v>
      </c>
      <c r="Y849" s="882">
        <v>3.0027397260273974</v>
      </c>
      <c r="Z849" s="902">
        <f t="shared" ca="1" si="46"/>
        <v>35</v>
      </c>
      <c r="AA849" s="839" t="s">
        <v>600</v>
      </c>
      <c r="AB849" s="883">
        <v>12988.5</v>
      </c>
      <c r="AC849" s="841">
        <v>46784</v>
      </c>
      <c r="AD849" s="842" t="s">
        <v>777</v>
      </c>
      <c r="AE849" s="843" t="str">
        <f ca="1">IF(OR(Z849="",NOT(ISNUMBER(Z849))),"",LOOKUP(Z849,{0,16,21,26,31,36,41,46,51,56,60,66},{"[0-15]","[16-20]","[21-25]","[26-30]","[31-35]","[36-40]","[41-45]","[46-50]","[51-55]","[56-59]","[60-65]","[66-99]"}))</f>
        <v>[31-35]</v>
      </c>
      <c r="AF849" s="839" t="str">
        <f t="shared" si="44"/>
        <v>3+ years</v>
      </c>
      <c r="AG849" s="839" t="str">
        <f t="shared" ca="1" si="45"/>
        <v>Over 90 Days</v>
      </c>
    </row>
    <row r="850" spans="1:33" ht="16.5" thickTop="1" thickBot="1" x14ac:dyDescent="0.3">
      <c r="A850" s="839">
        <v>9</v>
      </c>
      <c r="B850" s="830" t="s">
        <v>529</v>
      </c>
      <c r="C850" s="839" t="s">
        <v>334</v>
      </c>
      <c r="D850" s="880"/>
      <c r="E850" s="887">
        <f>VLOOKUP(B850,[1]TQT_MASTER!B:O,13,0)</f>
        <v>44566</v>
      </c>
      <c r="F850" s="834" t="str">
        <f>VLOOKUP(B850,[1]TQT_MASTER!B:O,4,0)</f>
        <v>Advisor, Technical</v>
      </c>
      <c r="G850" s="834" t="str">
        <f>VLOOKUP(B850,[1]TQT_MASTER!B:O,3,0)</f>
        <v>Advisor</v>
      </c>
      <c r="H850" s="834">
        <f>VLOOKUP(B850,[1]TQT_MASTER!B:O,6,0)</f>
        <v>12759</v>
      </c>
      <c r="I850" s="834" t="str">
        <f>VLOOKUP(B850,[1]TQT_MASTER!B:O,5,0)</f>
        <v>Afif Saif Nasser Harhara Alyafei</v>
      </c>
      <c r="J850" s="834" t="str">
        <f>VLOOKUP(B850,[1]TQT_MASTER!B:O,7,0)</f>
        <v>TQT - Chief Executive Office</v>
      </c>
      <c r="K850" s="834" t="str">
        <f>VLOOKUP(B850,[1]TQT_MASTER!B:O,8,0)</f>
        <v>TQT - Chief Executive Office</v>
      </c>
      <c r="L850" s="834" t="str">
        <f>VLOOKUP(B850,[1]TQT_MASTER!B:O,9,0)</f>
        <v>CEO</v>
      </c>
      <c r="M850" s="834" t="str">
        <f>VLOOKUP(B850,[1]TQT_MASTER!B:O,10,0)</f>
        <v>TRANSCO - CEO</v>
      </c>
      <c r="N850" s="835">
        <f>VLOOKUP(B850,[1]TQT_MASTER!B:O,11,0)</f>
        <v>24289</v>
      </c>
      <c r="O850" s="833">
        <f>VLOOKUP(B850,[1]TQT_MASTER!B:O,14,0)</f>
        <v>46387</v>
      </c>
      <c r="P850" s="842" t="s">
        <v>620</v>
      </c>
      <c r="Q850" s="834" t="s">
        <v>846</v>
      </c>
      <c r="R850" s="842"/>
      <c r="S850" s="842"/>
      <c r="T850" s="839" t="s">
        <v>336</v>
      </c>
      <c r="U850" s="842" t="s">
        <v>337</v>
      </c>
      <c r="V850" s="836">
        <v>44566</v>
      </c>
      <c r="W850" s="836">
        <v>45170</v>
      </c>
      <c r="X850" s="836">
        <v>46265</v>
      </c>
      <c r="Y850" s="882">
        <v>3.0027397260273974</v>
      </c>
      <c r="Z850" s="904">
        <f t="shared" ca="1" si="46"/>
        <v>60</v>
      </c>
      <c r="AA850" s="839" t="s">
        <v>600</v>
      </c>
      <c r="AB850" s="883">
        <v>69688.5</v>
      </c>
      <c r="AC850" s="841">
        <v>46784</v>
      </c>
      <c r="AD850" s="842" t="s">
        <v>777</v>
      </c>
      <c r="AE850" s="843" t="str">
        <f ca="1">IF(OR(Z850="",NOT(ISNUMBER(Z850))),"",LOOKUP(Z850,{0,16,21,26,31,36,41,46,51,56,60,66},{"[0-15]","[16-20]","[21-25]","[26-30]","[31-35]","[36-40]","[41-45]","[46-50]","[51-55]","[56-59]","[60-65]","[66-99]"}))</f>
        <v>[60-65]</v>
      </c>
      <c r="AF850" s="839" t="str">
        <f t="shared" si="44"/>
        <v>3+ years</v>
      </c>
      <c r="AG850" s="839" t="str">
        <f t="shared" ca="1" si="45"/>
        <v>Over 90 Days</v>
      </c>
    </row>
    <row r="851" spans="1:33" ht="16.5" thickTop="1" thickBot="1" x14ac:dyDescent="0.3">
      <c r="A851" s="839">
        <v>10</v>
      </c>
      <c r="B851" s="830" t="s">
        <v>523</v>
      </c>
      <c r="C851" s="839" t="s">
        <v>338</v>
      </c>
      <c r="D851" s="880"/>
      <c r="E851" s="887">
        <f>VLOOKUP(B851,[1]TQT_MASTER!B:O,13,0)</f>
        <v>44571</v>
      </c>
      <c r="F851" s="834" t="str">
        <f>VLOOKUP(B851,[1]TQT_MASTER!B:O,4,0)</f>
        <v>Clerk, Stores</v>
      </c>
      <c r="G851" s="834" t="str">
        <f>VLOOKUP(B851,[1]TQT_MASTER!B:O,3,0)</f>
        <v>Clerk</v>
      </c>
      <c r="H851" s="834">
        <f>VLOOKUP(B851,[1]TQT_MASTER!B:O,6,0)</f>
        <v>12667</v>
      </c>
      <c r="I851" s="834" t="str">
        <f>VLOOKUP(B851,[1]TQT_MASTER!B:O,5,0)</f>
        <v>Eid Abdulla Sidiqi Alhammadi</v>
      </c>
      <c r="J851" s="834" t="str">
        <f>VLOOKUP(B851,[1]TQT_MASTER!B:O,7,0)</f>
        <v>TQT - Financial Operations &amp; Internal Controls</v>
      </c>
      <c r="K851" s="834" t="str">
        <f>VLOOKUP(B851,[1]TQT_MASTER!B:O,8,0)</f>
        <v>TQT - Chief Financial Office</v>
      </c>
      <c r="L851" s="834" t="str">
        <f>VLOOKUP(B851,[1]TQT_MASTER!B:O,9,0)</f>
        <v>Finance - FIN</v>
      </c>
      <c r="M851" s="834" t="str">
        <f>VLOOKUP(B851,[1]TQT_MASTER!B:O,10,0)</f>
        <v>TRANSCO - Financial Operations - FIN</v>
      </c>
      <c r="N851" s="835">
        <f>VLOOKUP(B851,[1]TQT_MASTER!B:O,11,0)</f>
        <v>26910</v>
      </c>
      <c r="O851" s="833">
        <f>VLOOKUP(B851,[1]TQT_MASTER!B:O,14,0)</f>
        <v>46387</v>
      </c>
      <c r="P851" s="842" t="s">
        <v>620</v>
      </c>
      <c r="Q851" s="834" t="s">
        <v>846</v>
      </c>
      <c r="R851" s="842"/>
      <c r="S851" s="842"/>
      <c r="T851" s="839" t="s">
        <v>304</v>
      </c>
      <c r="U851" s="842" t="s">
        <v>305</v>
      </c>
      <c r="V851" s="836">
        <v>44571</v>
      </c>
      <c r="W851" s="836">
        <v>45170</v>
      </c>
      <c r="X851" s="836">
        <v>46265</v>
      </c>
      <c r="Y851" s="882">
        <v>3.0027397260273974</v>
      </c>
      <c r="Z851" s="902">
        <f t="shared" ca="1" si="46"/>
        <v>53</v>
      </c>
      <c r="AA851" s="839" t="s">
        <v>600</v>
      </c>
      <c r="AB851" s="883">
        <v>6688.5</v>
      </c>
      <c r="AC851" s="841">
        <v>46784</v>
      </c>
      <c r="AD851" s="842" t="s">
        <v>777</v>
      </c>
      <c r="AE851" s="843" t="str">
        <f ca="1">IF(OR(Z851="",NOT(ISNUMBER(Z851))),"",LOOKUP(Z851,{0,16,21,26,31,36,41,46,51,56,60,66},{"[0-15]","[16-20]","[21-25]","[26-30]","[31-35]","[36-40]","[41-45]","[46-50]","[51-55]","[56-59]","[60-65]","[66-99]"}))</f>
        <v>[51-55]</v>
      </c>
      <c r="AF851" s="839" t="str">
        <f t="shared" si="44"/>
        <v>3+ years</v>
      </c>
      <c r="AG851" s="839" t="str">
        <f t="shared" ca="1" si="45"/>
        <v>Over 90 Days</v>
      </c>
    </row>
    <row r="852" spans="1:33" ht="16.5" thickTop="1" thickBot="1" x14ac:dyDescent="0.3">
      <c r="A852" s="839">
        <v>11</v>
      </c>
      <c r="B852" s="830" t="s">
        <v>522</v>
      </c>
      <c r="C852" s="839" t="s">
        <v>341</v>
      </c>
      <c r="D852" s="880"/>
      <c r="E852" s="887">
        <f>VLOOKUP(B852,[1]TQT_MASTER!B:O,13,0)</f>
        <v>44571</v>
      </c>
      <c r="F852" s="834" t="str">
        <f>VLOOKUP(B852,[1]TQT_MASTER!B:O,4,0)</f>
        <v>Associate, Accounts Payable Accounting</v>
      </c>
      <c r="G852" s="834" t="str">
        <f>VLOOKUP(B852,[1]TQT_MASTER!B:O,3,0)</f>
        <v>Associate</v>
      </c>
      <c r="H852" s="834">
        <f>VLOOKUP(B852,[1]TQT_MASTER!B:O,6,0)</f>
        <v>12667</v>
      </c>
      <c r="I852" s="834" t="str">
        <f>VLOOKUP(B852,[1]TQT_MASTER!B:O,5,0)</f>
        <v>Eid Abdulla Sidiqi Alhammadi</v>
      </c>
      <c r="J852" s="834" t="str">
        <f>VLOOKUP(B852,[1]TQT_MASTER!B:O,7,0)</f>
        <v>TQT - Financial Operations &amp; Internal Controls</v>
      </c>
      <c r="K852" s="834" t="str">
        <f>VLOOKUP(B852,[1]TQT_MASTER!B:O,8,0)</f>
        <v>TQT - Chief Financial Office</v>
      </c>
      <c r="L852" s="834" t="str">
        <f>VLOOKUP(B852,[1]TQT_MASTER!B:O,9,0)</f>
        <v>Finance - FIN</v>
      </c>
      <c r="M852" s="834" t="str">
        <f>VLOOKUP(B852,[1]TQT_MASTER!B:O,10,0)</f>
        <v>TRANSCO - Financial Operations - FIN</v>
      </c>
      <c r="N852" s="835">
        <f>VLOOKUP(B852,[1]TQT_MASTER!B:O,11,0)</f>
        <v>22996</v>
      </c>
      <c r="O852" s="833">
        <f>VLOOKUP(B852,[1]TQT_MASTER!B:O,14,0)</f>
        <v>46387</v>
      </c>
      <c r="P852" s="842" t="s">
        <v>611</v>
      </c>
      <c r="Q852" s="834" t="s">
        <v>846</v>
      </c>
      <c r="R852" s="842" t="s">
        <v>612</v>
      </c>
      <c r="S852" s="842" t="s">
        <v>616</v>
      </c>
      <c r="T852" s="839" t="s">
        <v>304</v>
      </c>
      <c r="U852" s="842" t="s">
        <v>316</v>
      </c>
      <c r="V852" s="836">
        <v>44571</v>
      </c>
      <c r="W852" s="836">
        <v>45170</v>
      </c>
      <c r="X852" s="836">
        <v>46265</v>
      </c>
      <c r="Y852" s="882">
        <v>3.0027397260273974</v>
      </c>
      <c r="Z852" s="902">
        <f t="shared" ca="1" si="46"/>
        <v>63</v>
      </c>
      <c r="AA852" s="839" t="s">
        <v>600</v>
      </c>
      <c r="AB852" s="883">
        <v>38811.15</v>
      </c>
      <c r="AC852" s="841">
        <v>46784</v>
      </c>
      <c r="AD852" s="842" t="s">
        <v>777</v>
      </c>
      <c r="AE852" s="843" t="str">
        <f ca="1">IF(OR(Z852="",NOT(ISNUMBER(Z852))),"",LOOKUP(Z852,{0,16,21,26,31,36,41,46,51,56,60,66},{"[0-15]","[16-20]","[21-25]","[26-30]","[31-35]","[36-40]","[41-45]","[46-50]","[51-55]","[56-59]","[60-65]","[66-99]"}))</f>
        <v>[60-65]</v>
      </c>
      <c r="AF852" s="839" t="str">
        <f t="shared" si="44"/>
        <v>3+ years</v>
      </c>
      <c r="AG852" s="839" t="str">
        <f t="shared" ca="1" si="45"/>
        <v>Over 90 Days</v>
      </c>
    </row>
    <row r="853" spans="1:33" ht="16.5" thickTop="1" thickBot="1" x14ac:dyDescent="0.3">
      <c r="A853" s="839">
        <v>12</v>
      </c>
      <c r="B853" s="830" t="s">
        <v>528</v>
      </c>
      <c r="C853" s="839" t="s">
        <v>344</v>
      </c>
      <c r="D853" s="880"/>
      <c r="E853" s="887">
        <f>VLOOKUP(B853,[1]TQT_MASTER!B:O,13,0)</f>
        <v>44606</v>
      </c>
      <c r="F853" s="834" t="str">
        <f>VLOOKUP(B853,[1]TQT_MASTER!B:O,4,0)</f>
        <v>Lead, Automation &amp; Digitalization</v>
      </c>
      <c r="G853" s="834" t="str">
        <f>VLOOKUP(B853,[1]TQT_MASTER!B:O,3,0)</f>
        <v>Lead</v>
      </c>
      <c r="H853" s="834">
        <f>VLOOKUP(B853,[1]TQT_MASTER!B:O,6,0)</f>
        <v>11996</v>
      </c>
      <c r="I853" s="834" t="str">
        <f>VLOOKUP(B853,[1]TQT_MASTER!B:O,5,0)</f>
        <v>Ramakrishna Subramanian</v>
      </c>
      <c r="J853" s="834" t="str">
        <f>VLOOKUP(B853,[1]TQT_MASTER!B:O,7,0)</f>
        <v>TQT - Chief Executive Office</v>
      </c>
      <c r="K853" s="834" t="str">
        <f>VLOOKUP(B853,[1]TQT_MASTER!B:O,8,0)</f>
        <v>TQT - Chief Executive Office</v>
      </c>
      <c r="L853" s="834" t="str">
        <f>VLOOKUP(B853,[1]TQT_MASTER!B:O,9,0)</f>
        <v>CEO</v>
      </c>
      <c r="M853" s="834" t="str">
        <f>VLOOKUP(B853,[1]TQT_MASTER!B:O,10,0)</f>
        <v>TRANSCO - Operations - COO</v>
      </c>
      <c r="N853" s="835">
        <f>VLOOKUP(B853,[1]TQT_MASTER!B:O,11,0)</f>
        <v>21847</v>
      </c>
      <c r="O853" s="833">
        <f>VLOOKUP(B853,[1]TQT_MASTER!B:O,14,0)</f>
        <v>46387</v>
      </c>
      <c r="P853" s="842" t="s">
        <v>611</v>
      </c>
      <c r="Q853" s="834" t="s">
        <v>846</v>
      </c>
      <c r="R853" s="842" t="s">
        <v>612</v>
      </c>
      <c r="S853" s="842"/>
      <c r="T853" s="839" t="s">
        <v>304</v>
      </c>
      <c r="U853" s="842" t="s">
        <v>333</v>
      </c>
      <c r="V853" s="836">
        <v>44608</v>
      </c>
      <c r="W853" s="836">
        <v>45170</v>
      </c>
      <c r="X853" s="836">
        <v>46265</v>
      </c>
      <c r="Y853" s="882">
        <v>3.0027397260273974</v>
      </c>
      <c r="Z853" s="902">
        <f t="shared" ca="1" si="46"/>
        <v>66</v>
      </c>
      <c r="AA853" s="839" t="s">
        <v>600</v>
      </c>
      <c r="AB853" s="883">
        <v>45013.5</v>
      </c>
      <c r="AC853" s="841">
        <v>46784</v>
      </c>
      <c r="AD853" s="842" t="s">
        <v>777</v>
      </c>
      <c r="AE853" s="843" t="str">
        <f ca="1">IF(OR(Z853="",NOT(ISNUMBER(Z853))),"",LOOKUP(Z853,{0,16,21,26,31,36,41,46,51,56,60,66},{"[0-15]","[16-20]","[21-25]","[26-30]","[31-35]","[36-40]","[41-45]","[46-50]","[51-55]","[56-59]","[60-65]","[66-99]"}))</f>
        <v>[66-99]</v>
      </c>
      <c r="AF853" s="839" t="str">
        <f t="shared" si="44"/>
        <v>3+ years</v>
      </c>
      <c r="AG853" s="839" t="str">
        <f t="shared" ca="1" si="45"/>
        <v>Over 90 Days</v>
      </c>
    </row>
    <row r="854" spans="1:33" ht="16.5" thickTop="1" thickBot="1" x14ac:dyDescent="0.3">
      <c r="A854" s="839">
        <v>13</v>
      </c>
      <c r="B854" s="830" t="s">
        <v>539</v>
      </c>
      <c r="C854" s="839" t="s">
        <v>347</v>
      </c>
      <c r="D854" s="880"/>
      <c r="E854" s="887">
        <f>VLOOKUP(B854,[1]TQT_MASTER!B:O,13,0)</f>
        <v>44816</v>
      </c>
      <c r="F854" s="834" t="str">
        <f>VLOOKUP(B854,[1]TQT_MASTER!B:O,4,0)</f>
        <v>Engineer, CMMS Data Quality Governance</v>
      </c>
      <c r="G854" s="834" t="str">
        <f>VLOOKUP(B854,[1]TQT_MASTER!B:O,3,0)</f>
        <v>Engineer</v>
      </c>
      <c r="H854" s="834">
        <f>VLOOKUP(B854,[1]TQT_MASTER!B:O,6,0)</f>
        <v>12713</v>
      </c>
      <c r="I854" s="834" t="str">
        <f>VLOOKUP(B854,[1]TQT_MASTER!B:O,5,0)</f>
        <v>Ahmed Mohamed Abdulla ALWahedi</v>
      </c>
      <c r="J854" s="834" t="str">
        <f>VLOOKUP(B854,[1]TQT_MASTER!B:O,7,0)</f>
        <v>TQT - Asset Management</v>
      </c>
      <c r="K854" s="834" t="str">
        <f>VLOOKUP(B854,[1]TQT_MASTER!B:O,8,0)</f>
        <v>TQT - Chief Operating Office</v>
      </c>
      <c r="L854" s="834" t="str">
        <f>VLOOKUP(B854,[1]TQT_MASTER!B:O,9,0)</f>
        <v>Asset Management - COO</v>
      </c>
      <c r="M854" s="834" t="str">
        <f>VLOOKUP(B854,[1]TQT_MASTER!B:O,10,0)</f>
        <v>TRANSCO - Asset Information - COO</v>
      </c>
      <c r="N854" s="835">
        <f>VLOOKUP(B854,[1]TQT_MASTER!B:O,11,0)</f>
        <v>26032</v>
      </c>
      <c r="O854" s="833">
        <f>VLOOKUP(B854,[1]TQT_MASTER!B:O,14,0)</f>
        <v>46578</v>
      </c>
      <c r="P854" s="842" t="s">
        <v>620</v>
      </c>
      <c r="Q854" s="834" t="s">
        <v>846</v>
      </c>
      <c r="R854" s="842"/>
      <c r="S854" s="842"/>
      <c r="T854" s="839" t="s">
        <v>304</v>
      </c>
      <c r="U854" s="842" t="s">
        <v>333</v>
      </c>
      <c r="V854" s="836">
        <v>44816</v>
      </c>
      <c r="W854" s="836">
        <v>45170</v>
      </c>
      <c r="X854" s="836">
        <v>46265</v>
      </c>
      <c r="Y854" s="882">
        <v>3.0027397260273974</v>
      </c>
      <c r="Z854" s="902">
        <f t="shared" ca="1" si="46"/>
        <v>55</v>
      </c>
      <c r="AA854" s="839" t="s">
        <v>600</v>
      </c>
      <c r="AB854" s="883">
        <v>26638.5</v>
      </c>
      <c r="AC854" s="841">
        <v>46784</v>
      </c>
      <c r="AD854" s="842" t="s">
        <v>777</v>
      </c>
      <c r="AE854" s="843" t="str">
        <f ca="1">IF(OR(Z854="",NOT(ISNUMBER(Z854))),"",LOOKUP(Z854,{0,16,21,26,31,36,41,46,51,56,60,66},{"[0-15]","[16-20]","[21-25]","[26-30]","[31-35]","[36-40]","[41-45]","[46-50]","[51-55]","[56-59]","[60-65]","[66-99]"}))</f>
        <v>[51-55]</v>
      </c>
      <c r="AF854" s="839" t="str">
        <f t="shared" si="44"/>
        <v>3+ years</v>
      </c>
      <c r="AG854" s="839" t="str">
        <f t="shared" ca="1" si="45"/>
        <v>Over 90 Days</v>
      </c>
    </row>
    <row r="855" spans="1:33" ht="16.5" thickTop="1" thickBot="1" x14ac:dyDescent="0.3">
      <c r="A855" s="839">
        <v>14</v>
      </c>
      <c r="B855" s="830" t="s">
        <v>541</v>
      </c>
      <c r="C855" s="839" t="s">
        <v>350</v>
      </c>
      <c r="D855" s="880"/>
      <c r="E855" s="887">
        <f>VLOOKUP(B855,[1]TQT_MASTER!B:O,13,0)</f>
        <v>44809</v>
      </c>
      <c r="F855" s="834" t="str">
        <f>VLOOKUP(B855,[1]TQT_MASTER!B:O,4,0)</f>
        <v>Associate, Graphic Design</v>
      </c>
      <c r="G855" s="834" t="str">
        <f>VLOOKUP(B855,[1]TQT_MASTER!B:O,3,0)</f>
        <v>Associate</v>
      </c>
      <c r="H855" s="834" t="e">
        <f>VLOOKUP(B855,[1]TQT_MASTER!B:O,6,0)</f>
        <v>#REF!</v>
      </c>
      <c r="I855" s="834" t="str">
        <f>VLOOKUP(B855,[1]TQT_MASTER!B:O,5,0)</f>
        <v>Hessa Alemadi</v>
      </c>
      <c r="J855" s="834" t="str">
        <f>VLOOKUP(B855,[1]TQT_MASTER!B:O,7,0)</f>
        <v>TQT - External Communications</v>
      </c>
      <c r="K855" s="834" t="str">
        <f>VLOOKUP(B855,[1]TQT_MASTER!B:O,8,0)</f>
        <v>TQT - Chief Corporate Services Office</v>
      </c>
      <c r="L855" s="834" t="str">
        <f>VLOOKUP(B855,[1]TQT_MASTER!B:O,9,0)</f>
        <v>Human Resources - HRD</v>
      </c>
      <c r="M855" s="834" t="str">
        <f>VLOOKUP(B855,[1]TQT_MASTER!B:O,10,0)</f>
        <v>TRANSCO - External Communications - HRD</v>
      </c>
      <c r="N855" s="835">
        <f>VLOOKUP(B855,[1]TQT_MASTER!B:O,11,0)</f>
        <v>32200</v>
      </c>
      <c r="O855" s="833">
        <f>VLOOKUP(B855,[1]TQT_MASTER!B:O,14,0)</f>
        <v>46269</v>
      </c>
      <c r="P855" s="842" t="s">
        <v>611</v>
      </c>
      <c r="Q855" s="834" t="s">
        <v>846</v>
      </c>
      <c r="R855" s="842" t="s">
        <v>612</v>
      </c>
      <c r="S855" s="842"/>
      <c r="T855" s="839" t="s">
        <v>304</v>
      </c>
      <c r="U855" s="842" t="s">
        <v>333</v>
      </c>
      <c r="V855" s="836">
        <v>44809</v>
      </c>
      <c r="W855" s="836">
        <v>45170</v>
      </c>
      <c r="X855" s="836">
        <v>46265</v>
      </c>
      <c r="Y855" s="882">
        <v>3.0027397260273974</v>
      </c>
      <c r="Z855" s="902">
        <f t="shared" ca="1" si="46"/>
        <v>38</v>
      </c>
      <c r="AA855" s="839" t="s">
        <v>600</v>
      </c>
      <c r="AB855" s="883">
        <v>26638.5</v>
      </c>
      <c r="AC855" s="841">
        <v>46784</v>
      </c>
      <c r="AD855" s="842" t="s">
        <v>777</v>
      </c>
      <c r="AE855" s="843" t="str">
        <f ca="1">IF(OR(Z855="",NOT(ISNUMBER(Z855))),"",LOOKUP(Z855,{0,16,21,26,31,36,41,46,51,56,60,66},{"[0-15]","[16-20]","[21-25]","[26-30]","[31-35]","[36-40]","[41-45]","[46-50]","[51-55]","[56-59]","[60-65]","[66-99]"}))</f>
        <v>[36-40]</v>
      </c>
      <c r="AF855" s="839" t="str">
        <f t="shared" si="44"/>
        <v>3+ years</v>
      </c>
      <c r="AG855" s="839" t="str">
        <f t="shared" ca="1" si="45"/>
        <v>Expired</v>
      </c>
    </row>
    <row r="856" spans="1:33" ht="16.5" thickTop="1" thickBot="1" x14ac:dyDescent="0.3">
      <c r="A856" s="839">
        <v>15</v>
      </c>
      <c r="B856" s="830" t="s">
        <v>533</v>
      </c>
      <c r="C856" s="839" t="s">
        <v>353</v>
      </c>
      <c r="D856" s="880"/>
      <c r="E856" s="887">
        <f>VLOOKUP(B856,[1]TQT_MASTER!B:O,13,0)</f>
        <v>44830</v>
      </c>
      <c r="F856" s="834" t="str">
        <f>VLOOKUP(B856,[1]TQT_MASTER!B:O,4,0)</f>
        <v>Associate, General Ledger Accounting</v>
      </c>
      <c r="G856" s="834" t="str">
        <f>VLOOKUP(B856,[1]TQT_MASTER!B:O,3,0)</f>
        <v>Associate</v>
      </c>
      <c r="H856" s="834">
        <f>VLOOKUP(B856,[1]TQT_MASTER!B:O,6,0)</f>
        <v>12959</v>
      </c>
      <c r="I856" s="834" t="str">
        <f>VLOOKUP(B856,[1]TQT_MASTER!B:O,5,0)</f>
        <v>Jasmine Kooner</v>
      </c>
      <c r="J856" s="834" t="str">
        <f>VLOOKUP(B856,[1]TQT_MASTER!B:O,7,0)</f>
        <v>TQT - Financial Control</v>
      </c>
      <c r="K856" s="834" t="str">
        <f>VLOOKUP(B856,[1]TQT_MASTER!B:O,8,0)</f>
        <v>TQT - Chief Financial Office</v>
      </c>
      <c r="L856" s="834" t="str">
        <f>VLOOKUP(B856,[1]TQT_MASTER!B:O,9,0)</f>
        <v>Finance - FIN</v>
      </c>
      <c r="M856" s="834" t="str">
        <f>VLOOKUP(B856,[1]TQT_MASTER!B:O,10,0)</f>
        <v>TRANSCO - Financial Controlling - FIN</v>
      </c>
      <c r="N856" s="835">
        <f>VLOOKUP(B856,[1]TQT_MASTER!B:O,11,0)</f>
        <v>31575</v>
      </c>
      <c r="O856" s="833">
        <f>VLOOKUP(B856,[1]TQT_MASTER!B:O,14,0)</f>
        <v>46471</v>
      </c>
      <c r="P856" s="842" t="s">
        <v>620</v>
      </c>
      <c r="Q856" s="834" t="s">
        <v>846</v>
      </c>
      <c r="R856" s="842"/>
      <c r="S856" s="842"/>
      <c r="T856" s="839" t="s">
        <v>304</v>
      </c>
      <c r="U856" s="842" t="s">
        <v>356</v>
      </c>
      <c r="V856" s="836">
        <v>44831</v>
      </c>
      <c r="W856" s="836">
        <v>45170</v>
      </c>
      <c r="X856" s="836">
        <v>46265</v>
      </c>
      <c r="Y856" s="882">
        <v>3.0027397260273974</v>
      </c>
      <c r="Z856" s="902">
        <f t="shared" ca="1" si="46"/>
        <v>40</v>
      </c>
      <c r="AA856" s="839" t="s">
        <v>600</v>
      </c>
      <c r="AB856" s="883">
        <v>26638.5</v>
      </c>
      <c r="AC856" s="841">
        <v>46784</v>
      </c>
      <c r="AD856" s="842" t="s">
        <v>777</v>
      </c>
      <c r="AE856" s="843" t="str">
        <f ca="1">IF(OR(Z856="",NOT(ISNUMBER(Z856))),"",LOOKUP(Z856,{0,16,21,26,31,36,41,46,51,56,60,66},{"[0-15]","[16-20]","[21-25]","[26-30]","[31-35]","[36-40]","[41-45]","[46-50]","[51-55]","[56-59]","[60-65]","[66-99]"}))</f>
        <v>[36-40]</v>
      </c>
      <c r="AF856" s="839" t="str">
        <f t="shared" si="44"/>
        <v>3+ years</v>
      </c>
      <c r="AG856" s="839" t="str">
        <f t="shared" ca="1" si="45"/>
        <v>Over 90 Days</v>
      </c>
    </row>
    <row r="857" spans="1:33" ht="16.5" thickTop="1" thickBot="1" x14ac:dyDescent="0.3">
      <c r="A857" s="839">
        <v>16</v>
      </c>
      <c r="B857" s="830" t="s">
        <v>532</v>
      </c>
      <c r="C857" s="839" t="s">
        <v>357</v>
      </c>
      <c r="D857" s="880"/>
      <c r="E857" s="887">
        <f>VLOOKUP(B857,[1]TQT_MASTER!B:O,13,0)</f>
        <v>44970</v>
      </c>
      <c r="F857" s="834" t="str">
        <f>VLOOKUP(B857,[1]TQT_MASTER!B:O,4,0)</f>
        <v>Associate, Talent Acquisition</v>
      </c>
      <c r="G857" s="834" t="str">
        <f>VLOOKUP(B857,[1]TQT_MASTER!B:O,3,0)</f>
        <v>Associate</v>
      </c>
      <c r="H857" s="834">
        <f>VLOOKUP(B857,[1]TQT_MASTER!B:O,6,0)</f>
        <v>15131</v>
      </c>
      <c r="I857" s="834" t="str">
        <f>VLOOKUP(B857,[1]TQT_MASTER!B:O,5,0)</f>
        <v>Abdulrahman Mohammed R AlMane</v>
      </c>
      <c r="J857" s="834" t="str">
        <f>VLOOKUP(B857,[1]TQT_MASTER!B:O,7,0)</f>
        <v>TQT - HR Operations</v>
      </c>
      <c r="K857" s="834" t="str">
        <f>VLOOKUP(B857,[1]TQT_MASTER!B:O,8,0)</f>
        <v>TQT - Chief Corporate Services Office</v>
      </c>
      <c r="L857" s="834" t="str">
        <f>VLOOKUP(B857,[1]TQT_MASTER!B:O,9,0)</f>
        <v>Human Resources - HRD</v>
      </c>
      <c r="M857" s="834" t="str">
        <f>VLOOKUP(B857,[1]TQT_MASTER!B:O,10,0)</f>
        <v>TRANSCO - Talent Acquisition - HRD</v>
      </c>
      <c r="N857" s="835">
        <f>VLOOKUP(B857,[1]TQT_MASTER!B:O,11,0)</f>
        <v>31644</v>
      </c>
      <c r="O857" s="833">
        <f>VLOOKUP(B857,[1]TQT_MASTER!B:O,14,0)</f>
        <v>46429</v>
      </c>
      <c r="P857" s="842" t="s">
        <v>620</v>
      </c>
      <c r="Q857" s="834" t="s">
        <v>846</v>
      </c>
      <c r="R857" s="842"/>
      <c r="S857" s="842"/>
      <c r="T857" s="839" t="s">
        <v>304</v>
      </c>
      <c r="U857" s="842" t="s">
        <v>333</v>
      </c>
      <c r="V857" s="836">
        <v>44970</v>
      </c>
      <c r="W857" s="836">
        <v>45170</v>
      </c>
      <c r="X857" s="836">
        <v>46265</v>
      </c>
      <c r="Y857" s="882">
        <v>3.0027397260273974</v>
      </c>
      <c r="Z857" s="902">
        <f t="shared" ca="1" si="46"/>
        <v>40</v>
      </c>
      <c r="AA857" s="839" t="s">
        <v>600</v>
      </c>
      <c r="AB857" s="883">
        <v>21388.5</v>
      </c>
      <c r="AC857" s="841">
        <v>46784</v>
      </c>
      <c r="AD857" s="842" t="s">
        <v>777</v>
      </c>
      <c r="AE857" s="843" t="str">
        <f ca="1">IF(OR(Z857="",NOT(ISNUMBER(Z857))),"",LOOKUP(Z857,{0,16,21,26,31,36,41,46,51,56,60,66},{"[0-15]","[16-20]","[21-25]","[26-30]","[31-35]","[36-40]","[41-45]","[46-50]","[51-55]","[56-59]","[60-65]","[66-99]"}))</f>
        <v>[36-40]</v>
      </c>
      <c r="AF857" s="839" t="str">
        <f t="shared" si="44"/>
        <v>3+ years</v>
      </c>
      <c r="AG857" s="839" t="str">
        <f t="shared" ca="1" si="45"/>
        <v>Over 90 Days</v>
      </c>
    </row>
    <row r="858" spans="1:33" ht="16.5" thickTop="1" thickBot="1" x14ac:dyDescent="0.3">
      <c r="A858" s="839">
        <v>17</v>
      </c>
      <c r="B858" s="830" t="s">
        <v>540</v>
      </c>
      <c r="C858" s="839" t="s">
        <v>360</v>
      </c>
      <c r="D858" s="880"/>
      <c r="E858" s="887">
        <f>VLOOKUP(B858,[1]TQT_MASTER!B:O,13,0)</f>
        <v>45152</v>
      </c>
      <c r="F858" s="834" t="str">
        <f>VLOOKUP(B858,[1]TQT_MASTER!B:O,4,0)</f>
        <v>Executive Assistant, Corporate Services Office</v>
      </c>
      <c r="G858" s="834" t="str">
        <f>VLOOKUP(B858,[1]TQT_MASTER!B:O,3,0)</f>
        <v>Assistant</v>
      </c>
      <c r="H858" s="834">
        <f>VLOOKUP(B858,[1]TQT_MASTER!B:O,6,0)</f>
        <v>12780</v>
      </c>
      <c r="I858" s="834" t="str">
        <f>VLOOKUP(B858,[1]TQT_MASTER!B:O,5,0)</f>
        <v>Bader Ahmed Mohamed Saqer Al Hammadi</v>
      </c>
      <c r="J858" s="834" t="str">
        <f>VLOOKUP(B858,[1]TQT_MASTER!B:O,7,0)</f>
        <v>TQT - Chief Corporate Services Office</v>
      </c>
      <c r="K858" s="834" t="str">
        <f>VLOOKUP(B858,[1]TQT_MASTER!B:O,8,0)</f>
        <v>TQT - Chief Corporate Services Office</v>
      </c>
      <c r="L858" s="834" t="str">
        <f>VLOOKUP(B858,[1]TQT_MASTER!B:O,9,0)</f>
        <v>Human Resources - HRD</v>
      </c>
      <c r="M858" s="834" t="str">
        <f>VLOOKUP(B858,[1]TQT_MASTER!B:O,10,0)</f>
        <v>TRANSCO - Human Resources - HRD</v>
      </c>
      <c r="N858" s="835">
        <f>VLOOKUP(B858,[1]TQT_MASTER!B:O,11,0)</f>
        <v>29611</v>
      </c>
      <c r="O858" s="833">
        <f>VLOOKUP(B858,[1]TQT_MASTER!B:O,14,0)</f>
        <v>46248</v>
      </c>
      <c r="P858" s="842" t="s">
        <v>620</v>
      </c>
      <c r="Q858" s="834" t="s">
        <v>846</v>
      </c>
      <c r="R858" s="842"/>
      <c r="S858" s="842"/>
      <c r="T858" s="839" t="s">
        <v>304</v>
      </c>
      <c r="U858" s="842" t="s">
        <v>305</v>
      </c>
      <c r="V858" s="836">
        <v>45152</v>
      </c>
      <c r="W858" s="836">
        <v>45170</v>
      </c>
      <c r="X858" s="836">
        <v>46265</v>
      </c>
      <c r="Y858" s="882">
        <v>3.0027397260273974</v>
      </c>
      <c r="Z858" s="904">
        <f t="shared" ca="1" si="46"/>
        <v>45</v>
      </c>
      <c r="AA858" s="839" t="s">
        <v>600</v>
      </c>
      <c r="AB858" s="883">
        <v>29138.5</v>
      </c>
      <c r="AC858" s="841">
        <v>46784</v>
      </c>
      <c r="AD858" s="842" t="s">
        <v>777</v>
      </c>
      <c r="AE858" s="843" t="str">
        <f ca="1">IF(OR(Z858="",NOT(ISNUMBER(Z858))),"",LOOKUP(Z858,{0,16,21,26,31,36,41,46,51,56,60,66},{"[0-15]","[16-20]","[21-25]","[26-30]","[31-35]","[36-40]","[41-45]","[46-50]","[51-55]","[56-59]","[60-65]","[66-99]"}))</f>
        <v>[41-45]</v>
      </c>
      <c r="AF858" s="839" t="str">
        <f t="shared" si="44"/>
        <v>3+ years</v>
      </c>
      <c r="AG858" s="839" t="str">
        <f t="shared" ca="1" si="45"/>
        <v>Expired</v>
      </c>
    </row>
    <row r="859" spans="1:33" ht="16.5" thickTop="1" thickBot="1" x14ac:dyDescent="0.3">
      <c r="A859" s="839">
        <v>18</v>
      </c>
      <c r="B859" s="830" t="s">
        <v>543</v>
      </c>
      <c r="C859" s="839" t="s">
        <v>363</v>
      </c>
      <c r="D859" s="880"/>
      <c r="E859" s="887">
        <f>VLOOKUP(B859,[1]TQT_MASTER!B:O,13,0)</f>
        <v>45236</v>
      </c>
      <c r="F859" s="834" t="str">
        <f>VLOOKUP(B859,[1]TQT_MASTER!B:O,4,0)</f>
        <v>Associate, Talent Acquisition</v>
      </c>
      <c r="G859" s="834" t="str">
        <f>VLOOKUP(B859,[1]TQT_MASTER!B:O,3,0)</f>
        <v>Associate</v>
      </c>
      <c r="H859" s="834">
        <f>VLOOKUP(B859,[1]TQT_MASTER!B:O,6,0)</f>
        <v>15131</v>
      </c>
      <c r="I859" s="834" t="str">
        <f>VLOOKUP(B859,[1]TQT_MASTER!B:O,5,0)</f>
        <v>Abdulrahman Mohammed R AlMane</v>
      </c>
      <c r="J859" s="834" t="str">
        <f>VLOOKUP(B859,[1]TQT_MASTER!B:O,7,0)</f>
        <v>TQT - HR Operations</v>
      </c>
      <c r="K859" s="834" t="str">
        <f>VLOOKUP(B859,[1]TQT_MASTER!B:O,8,0)</f>
        <v>TQT - Chief Corporate Services Office</v>
      </c>
      <c r="L859" s="834" t="str">
        <f>VLOOKUP(B859,[1]TQT_MASTER!B:O,9,0)</f>
        <v>Human Resources - HRD</v>
      </c>
      <c r="M859" s="834" t="str">
        <f>VLOOKUP(B859,[1]TQT_MASTER!B:O,10,0)</f>
        <v>TRANSCO - Talent Acquisition - HRD</v>
      </c>
      <c r="N859" s="835">
        <f>VLOOKUP(B859,[1]TQT_MASTER!B:O,11,0)</f>
        <v>32450</v>
      </c>
      <c r="O859" s="833">
        <f>VLOOKUP(B859,[1]TQT_MASTER!B:O,14,0)</f>
        <v>46331</v>
      </c>
      <c r="P859" s="842" t="s">
        <v>611</v>
      </c>
      <c r="Q859" s="834" t="s">
        <v>846</v>
      </c>
      <c r="R859" s="842" t="s">
        <v>612</v>
      </c>
      <c r="S859" s="842" t="s">
        <v>616</v>
      </c>
      <c r="T859" s="839" t="s">
        <v>304</v>
      </c>
      <c r="U859" s="842" t="s">
        <v>333</v>
      </c>
      <c r="V859" s="836">
        <v>45236</v>
      </c>
      <c r="W859" s="836">
        <v>45236</v>
      </c>
      <c r="X859" s="836">
        <v>46265</v>
      </c>
      <c r="Y859" s="882">
        <v>2.8219178082191783</v>
      </c>
      <c r="Z859" s="902">
        <f t="shared" ca="1" si="46"/>
        <v>37</v>
      </c>
      <c r="AA859" s="839" t="s">
        <v>600</v>
      </c>
      <c r="AB859" s="883">
        <v>25063.5</v>
      </c>
      <c r="AC859" s="841">
        <v>46784</v>
      </c>
      <c r="AD859" s="842" t="s">
        <v>777</v>
      </c>
      <c r="AE859" s="843" t="str">
        <f ca="1">IF(OR(Z859="",NOT(ISNUMBER(Z859))),"",LOOKUP(Z859,{0,16,21,26,31,36,41,46,51,56,60,66},{"[0-15]","[16-20]","[21-25]","[26-30]","[31-35]","[36-40]","[41-45]","[46-50]","[51-55]","[56-59]","[60-65]","[66-99]"}))</f>
        <v>[36-40]</v>
      </c>
      <c r="AF859" s="839" t="str">
        <f t="shared" si="44"/>
        <v>2-3 years</v>
      </c>
      <c r="AG859" s="839" t="str">
        <f t="shared" ca="1" si="45"/>
        <v>Within 60 Days</v>
      </c>
    </row>
    <row r="860" spans="1:33" ht="16.5" thickTop="1" thickBot="1" x14ac:dyDescent="0.3">
      <c r="A860" s="839">
        <v>19</v>
      </c>
      <c r="B860" s="830" t="s">
        <v>534</v>
      </c>
      <c r="C860" s="839" t="s">
        <v>365</v>
      </c>
      <c r="D860" s="880"/>
      <c r="E860" s="887">
        <f>VLOOKUP(B860,[1]TQT_MASTER!B:O,13,0)</f>
        <v>45411</v>
      </c>
      <c r="F860" s="834" t="str">
        <f>VLOOKUP(B860,[1]TQT_MASTER!B:O,4,0)</f>
        <v>Lead, Projects</v>
      </c>
      <c r="G860" s="834" t="str">
        <f>VLOOKUP(B860,[1]TQT_MASTER!B:O,3,0)</f>
        <v>Lead</v>
      </c>
      <c r="H860" s="834">
        <f>VLOOKUP(B860,[1]TQT_MASTER!B:O,6,0)</f>
        <v>11743</v>
      </c>
      <c r="I860" s="834" t="str">
        <f>VLOOKUP(B860,[1]TQT_MASTER!B:O,5,0)</f>
        <v>MARYAM ABDULLAH EBRAHIM ALGAZ ALALI</v>
      </c>
      <c r="J860" s="834" t="str">
        <f>VLOOKUP(B860,[1]TQT_MASTER!B:O,7,0)</f>
        <v>TQT - Asset Management</v>
      </c>
      <c r="K860" s="834" t="str">
        <f>VLOOKUP(B860,[1]TQT_MASTER!B:O,8,0)</f>
        <v>TQT - Chief Operating Office</v>
      </c>
      <c r="L860" s="834" t="str">
        <f>VLOOKUP(B860,[1]TQT_MASTER!B:O,9,0)</f>
        <v>Asset Management - COO</v>
      </c>
      <c r="M860" s="834" t="str">
        <f>VLOOKUP(B860,[1]TQT_MASTER!B:O,10,0)</f>
        <v>TRANSCO - Asset Management Services - COO</v>
      </c>
      <c r="N860" s="835">
        <f>VLOOKUP(B860,[1]TQT_MASTER!B:O,11,0)</f>
        <v>24421</v>
      </c>
      <c r="O860" s="833">
        <f>VLOOKUP(B860,[1]TQT_MASTER!B:O,14,0)</f>
        <v>46323</v>
      </c>
      <c r="P860" s="842" t="s">
        <v>611</v>
      </c>
      <c r="Q860" s="834" t="s">
        <v>846</v>
      </c>
      <c r="R860" s="842" t="s">
        <v>612</v>
      </c>
      <c r="S860" s="842"/>
      <c r="T860" s="839" t="s">
        <v>304</v>
      </c>
      <c r="U860" s="842" t="s">
        <v>368</v>
      </c>
      <c r="V860" s="836">
        <v>45411</v>
      </c>
      <c r="W860" s="836">
        <v>45411</v>
      </c>
      <c r="X860" s="836">
        <v>46265</v>
      </c>
      <c r="Y860" s="882">
        <v>2.3424657534246576</v>
      </c>
      <c r="Z860" s="902">
        <f t="shared" ca="1" si="46"/>
        <v>59</v>
      </c>
      <c r="AA860" s="839" t="s">
        <v>600</v>
      </c>
      <c r="AB860" s="883">
        <v>68638.5</v>
      </c>
      <c r="AC860" s="841">
        <v>46784</v>
      </c>
      <c r="AD860" s="842" t="s">
        <v>777</v>
      </c>
      <c r="AE860" s="843" t="str">
        <f ca="1">IF(OR(Z860="",NOT(ISNUMBER(Z860))),"",LOOKUP(Z860,{0,16,21,26,31,36,41,46,51,56,60,66},{"[0-15]","[16-20]","[21-25]","[26-30]","[31-35]","[36-40]","[41-45]","[46-50]","[51-55]","[56-59]","[60-65]","[66-99]"}))</f>
        <v>[56-59]</v>
      </c>
      <c r="AF860" s="839" t="str">
        <f t="shared" si="44"/>
        <v>2-3 years</v>
      </c>
      <c r="AG860" s="839" t="str">
        <f t="shared" ca="1" si="45"/>
        <v>Within 60 Days</v>
      </c>
    </row>
    <row r="861" spans="1:33" ht="16.5" thickTop="1" thickBot="1" x14ac:dyDescent="0.3">
      <c r="A861" s="839">
        <v>20</v>
      </c>
      <c r="B861" s="830" t="s">
        <v>535</v>
      </c>
      <c r="C861" s="839" t="s">
        <v>369</v>
      </c>
      <c r="D861" s="880"/>
      <c r="E861" s="887">
        <f>VLOOKUP(B861,[1]TQT_MASTER!B:O,13,0)</f>
        <v>45446</v>
      </c>
      <c r="F861" s="834" t="str">
        <f>VLOOKUP(B861,[1]TQT_MASTER!B:O,4,0)</f>
        <v>Business Partner, Talent Acquisition</v>
      </c>
      <c r="G861" s="834" t="str">
        <f>VLOOKUP(B861,[1]TQT_MASTER!B:O,3,0)</f>
        <v>Business Partner</v>
      </c>
      <c r="H861" s="834">
        <f>VLOOKUP(B861,[1]TQT_MASTER!B:O,6,0)</f>
        <v>15131</v>
      </c>
      <c r="I861" s="834" t="str">
        <f>VLOOKUP(B861,[1]TQT_MASTER!B:O,5,0)</f>
        <v>Abdulrahman Mohammed R AlMane</v>
      </c>
      <c r="J861" s="834" t="str">
        <f>VLOOKUP(B861,[1]TQT_MASTER!B:O,7,0)</f>
        <v>TQT - HR Operations</v>
      </c>
      <c r="K861" s="834" t="str">
        <f>VLOOKUP(B861,[1]TQT_MASTER!B:O,8,0)</f>
        <v>TQT - Chief Corporate Services Office</v>
      </c>
      <c r="L861" s="834" t="str">
        <f>VLOOKUP(B861,[1]TQT_MASTER!B:O,9,0)</f>
        <v>Human Resources - HRD</v>
      </c>
      <c r="M861" s="834" t="str">
        <f>VLOOKUP(B861,[1]TQT_MASTER!B:O,10,0)</f>
        <v>TRANSCO - Talent Acquisition - HRD</v>
      </c>
      <c r="N861" s="835">
        <f>VLOOKUP(B861,[1]TQT_MASTER!B:O,11,0)</f>
        <v>32081</v>
      </c>
      <c r="O861" s="833">
        <f>VLOOKUP(B861,[1]TQT_MASTER!B:O,14,0)</f>
        <v>46549</v>
      </c>
      <c r="P861" s="842" t="s">
        <v>611</v>
      </c>
      <c r="Q861" s="834" t="s">
        <v>846</v>
      </c>
      <c r="R861" s="842"/>
      <c r="S861" s="842" t="s">
        <v>621</v>
      </c>
      <c r="T861" s="839" t="s">
        <v>304</v>
      </c>
      <c r="U861" s="842" t="s">
        <v>333</v>
      </c>
      <c r="V861" s="836">
        <v>45454</v>
      </c>
      <c r="W861" s="836">
        <v>45454</v>
      </c>
      <c r="X861" s="836">
        <v>46265</v>
      </c>
      <c r="Y861" s="882">
        <v>2.2246575342465755</v>
      </c>
      <c r="Z861" s="902">
        <f t="shared" ca="1" si="46"/>
        <v>38</v>
      </c>
      <c r="AA861" s="839" t="s">
        <v>600</v>
      </c>
      <c r="AB861" s="883">
        <v>35038.5</v>
      </c>
      <c r="AC861" s="841">
        <v>46784</v>
      </c>
      <c r="AD861" s="842" t="s">
        <v>777</v>
      </c>
      <c r="AE861" s="843" t="str">
        <f ca="1">IF(OR(Z861="",NOT(ISNUMBER(Z861))),"",LOOKUP(Z861,{0,16,21,26,31,36,41,46,51,56,60,66},{"[0-15]","[16-20]","[21-25]","[26-30]","[31-35]","[36-40]","[41-45]","[46-50]","[51-55]","[56-59]","[60-65]","[66-99]"}))</f>
        <v>[36-40]</v>
      </c>
      <c r="AF861" s="839" t="str">
        <f t="shared" si="44"/>
        <v>2-3 years</v>
      </c>
      <c r="AG861" s="839" t="str">
        <f t="shared" ca="1" si="45"/>
        <v>Over 90 Days</v>
      </c>
    </row>
    <row r="862" spans="1:33" ht="16.5" thickTop="1" thickBot="1" x14ac:dyDescent="0.3">
      <c r="A862" s="839">
        <v>21</v>
      </c>
      <c r="B862" s="830" t="s">
        <v>542</v>
      </c>
      <c r="C862" s="839" t="s">
        <v>372</v>
      </c>
      <c r="D862" s="880"/>
      <c r="E862" s="887">
        <f>VLOOKUP(B862,[1]TQT_MASTER!B:O,13,0)</f>
        <v>45600</v>
      </c>
      <c r="F862" s="834" t="str">
        <f>VLOOKUP(B862,[1]TQT_MASTER!B:O,4,0)</f>
        <v>Lead, Procurement</v>
      </c>
      <c r="G862" s="834" t="str">
        <f>VLOOKUP(B862,[1]TQT_MASTER!B:O,3,0)</f>
        <v>Lead</v>
      </c>
      <c r="H862" s="834">
        <f>VLOOKUP(B862,[1]TQT_MASTER!B:O,6,0)</f>
        <v>12623</v>
      </c>
      <c r="I862" s="834" t="str">
        <f>VLOOKUP(B862,[1]TQT_MASTER!B:O,5,0)</f>
        <v>Alia Al Kaabi</v>
      </c>
      <c r="J862" s="834" t="str">
        <f>VLOOKUP(B862,[1]TQT_MASTER!B:O,7,0)</f>
        <v>TQT - Supply Chain</v>
      </c>
      <c r="K862" s="834" t="str">
        <f>VLOOKUP(B862,[1]TQT_MASTER!B:O,8,0)</f>
        <v>TQT - Chief Financial Office</v>
      </c>
      <c r="L862" s="834" t="str">
        <f>VLOOKUP(B862,[1]TQT_MASTER!B:O,9,0)</f>
        <v>Supply Chain - PSS</v>
      </c>
      <c r="M862" s="834" t="e">
        <f>VLOOKUP(B862,[1]TQT_MASTER!B:O,10,0)</f>
        <v>#REF!</v>
      </c>
      <c r="N862" s="835">
        <f>VLOOKUP(B862,[1]TQT_MASTER!B:O,11,0)</f>
        <v>22302</v>
      </c>
      <c r="O862" s="833">
        <f>VLOOKUP(B862,[1]TQT_MASTER!B:O,14,0)</f>
        <v>46329</v>
      </c>
      <c r="P862" s="842" t="s">
        <v>620</v>
      </c>
      <c r="Q862" s="834" t="s">
        <v>846</v>
      </c>
      <c r="R862" s="842"/>
      <c r="S862" s="842"/>
      <c r="T862" s="839" t="s">
        <v>304</v>
      </c>
      <c r="U862" s="842" t="s">
        <v>333</v>
      </c>
      <c r="V862" s="836">
        <v>45600</v>
      </c>
      <c r="W862" s="836">
        <v>45600</v>
      </c>
      <c r="X862" s="836">
        <v>46265</v>
      </c>
      <c r="Y862" s="882">
        <v>1.8246575342465754</v>
      </c>
      <c r="Z862" s="902">
        <f t="shared" ca="1" si="46"/>
        <v>65</v>
      </c>
      <c r="AA862" s="839" t="s">
        <v>600</v>
      </c>
      <c r="AB862" s="883">
        <v>44488.5</v>
      </c>
      <c r="AC862" s="841">
        <v>46784</v>
      </c>
      <c r="AD862" s="842" t="s">
        <v>777</v>
      </c>
      <c r="AE862" s="843" t="str">
        <f ca="1">IF(OR(Z862="",NOT(ISNUMBER(Z862))),"",LOOKUP(Z862,{0,16,21,26,31,36,41,46,51,56,60,66},{"[0-15]","[16-20]","[21-25]","[26-30]","[31-35]","[36-40]","[41-45]","[46-50]","[51-55]","[56-59]","[60-65]","[66-99]"}))</f>
        <v>[60-65]</v>
      </c>
      <c r="AF862" s="839" t="str">
        <f t="shared" si="44"/>
        <v>1-2 years</v>
      </c>
      <c r="AG862" s="839" t="str">
        <f t="shared" ca="1" si="45"/>
        <v>Within 60 Days</v>
      </c>
    </row>
    <row r="863" spans="1:33" ht="16.5" thickTop="1" thickBot="1" x14ac:dyDescent="0.3">
      <c r="A863" s="839">
        <v>22</v>
      </c>
      <c r="B863" s="830">
        <v>200088</v>
      </c>
      <c r="C863" s="839" t="s">
        <v>378</v>
      </c>
      <c r="D863" s="880"/>
      <c r="E863" s="887">
        <f>VLOOKUP(B863,[1]TQT_MASTER!B:O,13,0)</f>
        <v>45677</v>
      </c>
      <c r="F863" s="834" t="str">
        <f>VLOOKUP(B863,[1]TQT_MASTER!B:O,4,0)</f>
        <v>Advisor, Water Asset</v>
      </c>
      <c r="G863" s="834" t="str">
        <f>VLOOKUP(B863,[1]TQT_MASTER!B:O,3,0)</f>
        <v>Advisor</v>
      </c>
      <c r="H863" s="834">
        <f>VLOOKUP(B863,[1]TQT_MASTER!B:O,6,0)</f>
        <v>12013</v>
      </c>
      <c r="I863" s="834" t="str">
        <f>VLOOKUP(B863,[1]TQT_MASTER!B:O,5,0)</f>
        <v>ABDULLA MOHAMMED AL NUAIMI</v>
      </c>
      <c r="J863" s="834" t="str">
        <f>VLOOKUP(B863,[1]TQT_MASTER!B:O,7,0)</f>
        <v>TQT - Asset Management</v>
      </c>
      <c r="K863" s="834" t="str">
        <f>VLOOKUP(B863,[1]TQT_MASTER!B:O,8,0)</f>
        <v>TQT - Chief Operating Office</v>
      </c>
      <c r="L863" s="834" t="str">
        <f>VLOOKUP(B863,[1]TQT_MASTER!B:O,9,0)</f>
        <v>Asset Management - COO</v>
      </c>
      <c r="M863" s="834" t="str">
        <f>VLOOKUP(B863,[1]TQT_MASTER!B:O,10,0)</f>
        <v>TRANSCO - Water Assets</v>
      </c>
      <c r="N863" s="835">
        <f>VLOOKUP(B863,[1]TQT_MASTER!B:O,11,0)</f>
        <v>22282</v>
      </c>
      <c r="O863" s="833">
        <f>VLOOKUP(B863,[1]TQT_MASTER!B:O,14,0)</f>
        <v>46405</v>
      </c>
      <c r="P863" s="842" t="s">
        <v>611</v>
      </c>
      <c r="Q863" s="834" t="s">
        <v>846</v>
      </c>
      <c r="R863" s="842" t="s">
        <v>612</v>
      </c>
      <c r="S863" s="842" t="s">
        <v>616</v>
      </c>
      <c r="T863" s="839" t="s">
        <v>304</v>
      </c>
      <c r="U863" s="842" t="s">
        <v>309</v>
      </c>
      <c r="V863" s="836">
        <v>45677</v>
      </c>
      <c r="W863" s="836">
        <v>45677</v>
      </c>
      <c r="X863" s="836">
        <v>46265</v>
      </c>
      <c r="Y863" s="882">
        <v>1.6136986301369862</v>
      </c>
      <c r="Z863" s="902">
        <f t="shared" ca="1" si="46"/>
        <v>65</v>
      </c>
      <c r="AA863" s="839" t="s">
        <v>600</v>
      </c>
      <c r="AB863" s="883">
        <v>52888.5</v>
      </c>
      <c r="AC863" s="841">
        <v>46784</v>
      </c>
      <c r="AD863" s="842" t="s">
        <v>777</v>
      </c>
      <c r="AE863" s="843" t="str">
        <f ca="1">IF(OR(Z863="",NOT(ISNUMBER(Z863))),"",LOOKUP(Z863,{0,16,21,26,31,36,41,46,51,56,60,66},{"[0-15]","[16-20]","[21-25]","[26-30]","[31-35]","[36-40]","[41-45]","[46-50]","[51-55]","[56-59]","[60-65]","[66-99]"}))</f>
        <v>[60-65]</v>
      </c>
      <c r="AF863" s="839" t="str">
        <f t="shared" si="44"/>
        <v>1-2 years</v>
      </c>
      <c r="AG863" s="839" t="str">
        <f t="shared" ca="1" si="45"/>
        <v>Over 90 Days</v>
      </c>
    </row>
    <row r="864" spans="1:33" ht="16.5" thickTop="1" thickBot="1" x14ac:dyDescent="0.3">
      <c r="A864" s="839">
        <v>23</v>
      </c>
      <c r="B864" s="830">
        <v>200795</v>
      </c>
      <c r="C864" s="839" t="s">
        <v>382</v>
      </c>
      <c r="D864" s="880"/>
      <c r="E864" s="887">
        <f>VLOOKUP(B864,[1]TQT_MASTER!B:O,13,0)</f>
        <v>45831</v>
      </c>
      <c r="F864" s="834" t="str">
        <f>VLOOKUP(B864,[1]TQT_MASTER!B:O,4,0)</f>
        <v>Fusion EPM Support, Sr. Associate</v>
      </c>
      <c r="G864" s="834" t="str">
        <f>VLOOKUP(B864,[1]TQT_MASTER!B:O,3,0)</f>
        <v>Senior Associate</v>
      </c>
      <c r="H864" s="834">
        <f>VLOOKUP(B864,[1]TQT_MASTER!B:O,6,0)</f>
        <v>12775</v>
      </c>
      <c r="I864" s="834" t="str">
        <f>VLOOKUP(B864,[1]TQT_MASTER!B:O,5,0)</f>
        <v>Barend Pieter Van Der Walt</v>
      </c>
      <c r="J864" s="834" t="str">
        <f>VLOOKUP(B864,[1]TQT_MASTER!B:O,7,0)</f>
        <v>TQT - Business Planning</v>
      </c>
      <c r="K864" s="834" t="str">
        <f>VLOOKUP(B864,[1]TQT_MASTER!B:O,8,0)</f>
        <v>TQT - Chief Financial Office</v>
      </c>
      <c r="L864" s="834" t="str">
        <f>VLOOKUP(B864,[1]TQT_MASTER!B:O,9,0)</f>
        <v>Finance - FIN</v>
      </c>
      <c r="M864" s="834" t="str">
        <f>VLOOKUP(B864,[1]TQT_MASTER!B:O,10,0)</f>
        <v>TRANSCO - Business Planning - FIN</v>
      </c>
      <c r="N864" s="835">
        <f>VLOOKUP(B864,[1]TQT_MASTER!B:O,11,0)</f>
        <v>31222</v>
      </c>
      <c r="O864" s="833">
        <f>VLOOKUP(B864,[1]TQT_MASTER!B:O,14,0)</f>
        <v>46555</v>
      </c>
      <c r="P864" s="842" t="s">
        <v>611</v>
      </c>
      <c r="Q864" s="834" t="s">
        <v>846</v>
      </c>
      <c r="R864" s="842"/>
      <c r="S864" s="842"/>
      <c r="T864" s="839" t="s">
        <v>304</v>
      </c>
      <c r="U864" s="842" t="s">
        <v>333</v>
      </c>
      <c r="V864" s="836">
        <v>45831</v>
      </c>
      <c r="W864" s="836">
        <v>45831</v>
      </c>
      <c r="X864" s="836">
        <v>46265</v>
      </c>
      <c r="Y864" s="882">
        <v>1.1917808219178083</v>
      </c>
      <c r="Z864" s="902">
        <f t="shared" ca="1" si="46"/>
        <v>41</v>
      </c>
      <c r="AA864" s="839" t="s">
        <v>600</v>
      </c>
      <c r="AB864" s="883">
        <v>31888.5</v>
      </c>
      <c r="AC864" s="841">
        <v>46784</v>
      </c>
      <c r="AD864" s="842" t="s">
        <v>777</v>
      </c>
      <c r="AE864" s="843" t="str">
        <f ca="1">IF(OR(Z864="",NOT(ISNUMBER(Z864))),"",LOOKUP(Z864,{0,16,21,26,31,36,41,46,51,56,60,66},{"[0-15]","[16-20]","[21-25]","[26-30]","[31-35]","[36-40]","[41-45]","[46-50]","[51-55]","[56-59]","[60-65]","[66-99]"}))</f>
        <v>[41-45]</v>
      </c>
      <c r="AF864" s="839" t="str">
        <f t="shared" si="44"/>
        <v>1-2 years</v>
      </c>
      <c r="AG864" s="839" t="str">
        <f t="shared" ca="1" si="45"/>
        <v>Over 90 Days</v>
      </c>
    </row>
    <row r="865" spans="1:33" ht="16.5" thickTop="1" thickBot="1" x14ac:dyDescent="0.3">
      <c r="A865" s="839">
        <v>24</v>
      </c>
      <c r="B865" s="847">
        <v>201184</v>
      </c>
      <c r="C865" s="839">
        <v>14221</v>
      </c>
      <c r="D865" s="880"/>
      <c r="E865" s="887">
        <f>VLOOKUP(B865,[1]TQT_MASTER!B:O,13,0)</f>
        <v>45887</v>
      </c>
      <c r="F865" s="834" t="str">
        <f>VLOOKUP(B865,[1]TQT_MASTER!B:O,4,0)</f>
        <v>Associate, People Development</v>
      </c>
      <c r="G865" s="834" t="str">
        <f>VLOOKUP(B865,[1]TQT_MASTER!B:O,3,0)</f>
        <v>Associate</v>
      </c>
      <c r="H865" s="834">
        <f>VLOOKUP(B865,[1]TQT_MASTER!B:O,6,0)</f>
        <v>15162</v>
      </c>
      <c r="I865" s="834" t="str">
        <f>VLOOKUP(B865,[1]TQT_MASTER!B:O,5,0)</f>
        <v>Wadima Mohammed Hamad AlMazrouei</v>
      </c>
      <c r="J865" s="834" t="str">
        <f>VLOOKUP(B865,[1]TQT_MASTER!B:O,7,0)</f>
        <v>TQT - People Management &amp; Performance</v>
      </c>
      <c r="K865" s="834" t="str">
        <f>VLOOKUP(B865,[1]TQT_MASTER!B:O,8,0)</f>
        <v>TQT - Chief Corporate Services Office</v>
      </c>
      <c r="L865" s="834" t="str">
        <f>VLOOKUP(B865,[1]TQT_MASTER!B:O,9,0)</f>
        <v>Human Resources - HRD</v>
      </c>
      <c r="M865" s="834" t="str">
        <f>VLOOKUP(B865,[1]TQT_MASTER!B:O,10,0)</f>
        <v>TRANSCO - Human Resources - HRD</v>
      </c>
      <c r="N865" s="835">
        <f>VLOOKUP(B865,[1]TQT_MASTER!B:O,11,0)</f>
        <v>32306</v>
      </c>
      <c r="O865" s="833">
        <f>VLOOKUP(B865,[1]TQT_MASTER!B:O,14,0)</f>
        <v>46251</v>
      </c>
      <c r="P865" s="842" t="s">
        <v>620</v>
      </c>
      <c r="Q865" s="834" t="s">
        <v>846</v>
      </c>
      <c r="R865" s="842"/>
      <c r="S865" s="842"/>
      <c r="T865" s="839" t="s">
        <v>304</v>
      </c>
      <c r="U865" s="839" t="s">
        <v>333</v>
      </c>
      <c r="V865" s="836">
        <v>45887</v>
      </c>
      <c r="W865" s="836">
        <v>45887</v>
      </c>
      <c r="X865" s="836">
        <v>46265</v>
      </c>
      <c r="Y865" s="882">
        <v>1.0383561643835617</v>
      </c>
      <c r="Z865" s="838">
        <f t="shared" ca="1" si="46"/>
        <v>38</v>
      </c>
      <c r="AA865" s="839" t="s">
        <v>600</v>
      </c>
      <c r="AB865" s="883">
        <v>23388.5</v>
      </c>
      <c r="AC865" s="841">
        <v>46784</v>
      </c>
      <c r="AD865" s="842" t="s">
        <v>777</v>
      </c>
      <c r="AE865" s="843" t="str">
        <f ca="1">IF(OR(Z865="",NOT(ISNUMBER(Z865))),"",LOOKUP(Z865,{0,16,21,26,31,36,41,46,51,56,60,66},{"[0-15]","[16-20]","[21-25]","[26-30]","[31-35]","[36-40]","[41-45]","[46-50]","[51-55]","[56-59]","[60-65]","[66-99]"}))</f>
        <v>[36-40]</v>
      </c>
      <c r="AF865" s="839" t="str">
        <f t="shared" si="44"/>
        <v>1-2 years</v>
      </c>
      <c r="AG865" s="839" t="str">
        <f t="shared" ca="1" si="45"/>
        <v>Expired</v>
      </c>
    </row>
    <row r="866" spans="1:33" ht="16.5" thickTop="1" thickBot="1" x14ac:dyDescent="0.3">
      <c r="A866" s="839">
        <v>25</v>
      </c>
      <c r="B866" s="847">
        <v>201086</v>
      </c>
      <c r="C866" s="839">
        <v>13919</v>
      </c>
      <c r="D866" s="880"/>
      <c r="E866" s="887">
        <f>VLOOKUP(B866,[1]TQT_MASTER!B:O,13,0)</f>
        <v>45873</v>
      </c>
      <c r="F866" s="834" t="str">
        <f>VLOOKUP(B866,[1]TQT_MASTER!B:O,4,0)</f>
        <v>Senior Engineer, Network Model Management</v>
      </c>
      <c r="G866" s="834" t="str">
        <f>VLOOKUP(B866,[1]TQT_MASTER!B:O,3,0)</f>
        <v>Senior Engineer</v>
      </c>
      <c r="H866" s="834">
        <f>VLOOKUP(B866,[1]TQT_MASTER!B:O,6,0)</f>
        <v>11743</v>
      </c>
      <c r="I866" s="834" t="str">
        <f>VLOOKUP(B866,[1]TQT_MASTER!B:O,5,0)</f>
        <v>Maryam Abullah Ebrahim Algaz Alali</v>
      </c>
      <c r="J866" s="834" t="str">
        <f>VLOOKUP(B866,[1]TQT_MASTER!B:O,7,0)</f>
        <v>TQT - Asset Management</v>
      </c>
      <c r="K866" s="834" t="str">
        <f>VLOOKUP(B866,[1]TQT_MASTER!B:O,8,0)</f>
        <v>TQT - Chief Operating Office</v>
      </c>
      <c r="L866" s="834" t="str">
        <f>VLOOKUP(B866,[1]TQT_MASTER!B:O,9,0)</f>
        <v>Asset Management - COO</v>
      </c>
      <c r="M866" s="834" t="str">
        <f>VLOOKUP(B866,[1]TQT_MASTER!B:O,10,0)</f>
        <v>TQT - Operations Technology Strategy</v>
      </c>
      <c r="N866" s="835">
        <f>VLOOKUP(B866,[1]TQT_MASTER!B:O,11,0)</f>
        <v>33856</v>
      </c>
      <c r="O866" s="833">
        <f>VLOOKUP(B866,[1]TQT_MASTER!B:O,14,0)</f>
        <v>46237</v>
      </c>
      <c r="P866" s="842" t="s">
        <v>620</v>
      </c>
      <c r="Q866" s="834" t="s">
        <v>846</v>
      </c>
      <c r="R866" s="842"/>
      <c r="S866" s="842"/>
      <c r="T866" s="839" t="s">
        <v>389</v>
      </c>
      <c r="U866" s="842" t="s">
        <v>333</v>
      </c>
      <c r="V866" s="836">
        <v>45873</v>
      </c>
      <c r="W866" s="836">
        <v>45873</v>
      </c>
      <c r="X866" s="836">
        <v>46265</v>
      </c>
      <c r="Y866" s="882">
        <v>1.0767123287671232</v>
      </c>
      <c r="Z866" s="902">
        <f t="shared" ca="1" si="46"/>
        <v>34</v>
      </c>
      <c r="AA866" s="839" t="s">
        <v>600</v>
      </c>
      <c r="AB866" s="883">
        <v>31888.5</v>
      </c>
      <c r="AC866" s="841">
        <v>46784</v>
      </c>
      <c r="AD866" s="842" t="s">
        <v>777</v>
      </c>
      <c r="AE866" s="843" t="str">
        <f ca="1">IF(OR(Z866="",NOT(ISNUMBER(Z866))),"",LOOKUP(Z866,{0,16,21,26,31,36,41,46,51,56,60,66},{"[0-15]","[16-20]","[21-25]","[26-30]","[31-35]","[36-40]","[41-45]","[46-50]","[51-55]","[56-59]","[60-65]","[66-99]"}))</f>
        <v>[31-35]</v>
      </c>
      <c r="AF866" s="839" t="str">
        <f t="shared" si="44"/>
        <v>1-2 years</v>
      </c>
      <c r="AG866" s="839" t="str">
        <f t="shared" ca="1" si="45"/>
        <v>Expired</v>
      </c>
    </row>
    <row r="867" spans="1:33" ht="16.5" thickTop="1" thickBot="1" x14ac:dyDescent="0.3">
      <c r="A867" s="839">
        <v>26</v>
      </c>
      <c r="B867" s="830">
        <v>201085</v>
      </c>
      <c r="C867" s="830">
        <v>201085</v>
      </c>
      <c r="D867" s="880"/>
      <c r="E867" s="887">
        <f>VLOOKUP(B867,[1]TQT_MASTER!B:O,13,0)</f>
        <v>45901</v>
      </c>
      <c r="F867" s="834" t="str">
        <f>VLOOKUP(B867,[1]TQT_MASTER!B:O,4,0)</f>
        <v>Engineer, Power Systems</v>
      </c>
      <c r="G867" s="834" t="str">
        <f>VLOOKUP(B867,[1]TQT_MASTER!B:O,3,0)</f>
        <v>Engineer</v>
      </c>
      <c r="H867" s="834">
        <f>VLOOKUP(B867,[1]TQT_MASTER!B:O,6,0)</f>
        <v>10903</v>
      </c>
      <c r="I867" s="834" t="str">
        <f>VLOOKUP(B867,[1]TQT_MASTER!B:O,5,0)</f>
        <v>Ahmed Attia Saber Ghazi</v>
      </c>
      <c r="J867" s="834" t="str">
        <f>VLOOKUP(B867,[1]TQT_MASTER!B:O,7,0)</f>
        <v>TQT - Asset Management</v>
      </c>
      <c r="K867" s="834" t="str">
        <f>VLOOKUP(B867,[1]TQT_MASTER!B:O,8,0)</f>
        <v>TQT - Chief Operating Office</v>
      </c>
      <c r="L867" s="834" t="str">
        <f>VLOOKUP(B867,[1]TQT_MASTER!B:O,9,0)</f>
        <v>Asset Management - COO</v>
      </c>
      <c r="M867" s="834" t="str">
        <f>VLOOKUP(B867,[1]TQT_MASTER!B:O,10,0)</f>
        <v>TQT - Power Planning</v>
      </c>
      <c r="N867" s="835">
        <f>VLOOKUP(B867,[1]TQT_MASTER!B:O,11,0)</f>
        <v>36486</v>
      </c>
      <c r="O867" s="833">
        <f>VLOOKUP(B867,[1]TQT_MASTER!B:O,14,0)</f>
        <v>46265</v>
      </c>
      <c r="P867" s="842" t="s">
        <v>620</v>
      </c>
      <c r="Q867" s="834" t="s">
        <v>846</v>
      </c>
      <c r="R867" s="842"/>
      <c r="S867" s="842"/>
      <c r="T867" s="839" t="s">
        <v>304</v>
      </c>
      <c r="U867" s="842" t="s">
        <v>333</v>
      </c>
      <c r="V867" s="836">
        <v>45901</v>
      </c>
      <c r="W867" s="836">
        <v>45901</v>
      </c>
      <c r="X867" s="836">
        <v>46265</v>
      </c>
      <c r="Y867" s="882">
        <v>1</v>
      </c>
      <c r="Z867" s="902">
        <f t="shared" ca="1" si="46"/>
        <v>26</v>
      </c>
      <c r="AA867" s="839" t="s">
        <v>600</v>
      </c>
      <c r="AB867" s="883">
        <v>18238.5</v>
      </c>
      <c r="AC867" s="841">
        <v>46784</v>
      </c>
      <c r="AD867" s="842" t="s">
        <v>777</v>
      </c>
      <c r="AE867" s="843" t="str">
        <f ca="1">IF(OR(Z867="",NOT(ISNUMBER(Z867))),"",LOOKUP(Z867,{0,16,21,26,31,36,41,46,51,56,60,66},{"[0-15]","[16-20]","[21-25]","[26-30]","[31-35]","[36-40]","[41-45]","[46-50]","[51-55]","[56-59]","[60-65]","[66-99]"}))</f>
        <v>[26-30]</v>
      </c>
      <c r="AF867" s="839" t="str">
        <f t="shared" si="44"/>
        <v>0-1 years</v>
      </c>
      <c r="AG867" s="839" t="str">
        <f t="shared" ca="1" si="45"/>
        <v>Expired</v>
      </c>
    </row>
    <row r="868" spans="1:33" ht="16.5" thickTop="1" thickBot="1" x14ac:dyDescent="0.3">
      <c r="A868" s="839">
        <v>27</v>
      </c>
      <c r="B868" s="830">
        <v>201773</v>
      </c>
      <c r="C868" s="847">
        <v>14158</v>
      </c>
      <c r="D868" s="880"/>
      <c r="E868" s="887">
        <f>VLOOKUP(B868,[1]TQT_MASTER!B:O,13,0)</f>
        <v>45978</v>
      </c>
      <c r="F868" s="834" t="str">
        <f>VLOOKUP(B868,[1]TQT_MASTER!B:O,4,0)</f>
        <v>Associate, OD &amp; Planning</v>
      </c>
      <c r="G868" s="834" t="str">
        <f>VLOOKUP(B868,[1]TQT_MASTER!B:O,3,0)</f>
        <v>Associate</v>
      </c>
      <c r="H868" s="834">
        <f>VLOOKUP(B868,[1]TQT_MASTER!B:O,6,0)</f>
        <v>12869</v>
      </c>
      <c r="I868" s="834" t="str">
        <f>VLOOKUP(B868,[1]TQT_MASTER!B:O,5,0)</f>
        <v>Shefa Obaid</v>
      </c>
      <c r="J868" s="834" t="str">
        <f>VLOOKUP(B868,[1]TQT_MASTER!B:O,7,0)</f>
        <v>TQT - People Management &amp; Performance</v>
      </c>
      <c r="K868" s="834" t="str">
        <f>VLOOKUP(B868,[1]TQT_MASTER!B:O,8,0)</f>
        <v>TQT - Chief Corporate Services Office</v>
      </c>
      <c r="L868" s="834" t="str">
        <f>VLOOKUP(B868,[1]TQT_MASTER!B:O,9,0)</f>
        <v>Human Resources - HRD</v>
      </c>
      <c r="M868" s="834" t="str">
        <f>VLOOKUP(B868,[1]TQT_MASTER!B:O,10,0)</f>
        <v>TRANSCO - Human Resources - HRD</v>
      </c>
      <c r="N868" s="835">
        <f>VLOOKUP(B868,[1]TQT_MASTER!B:O,11,0)</f>
        <v>29381</v>
      </c>
      <c r="O868" s="833">
        <f>VLOOKUP(B868,[1]TQT_MASTER!B:O,14,0)</f>
        <v>46342</v>
      </c>
      <c r="P868" s="842" t="s">
        <v>611</v>
      </c>
      <c r="Q868" s="834" t="s">
        <v>846</v>
      </c>
      <c r="R868" s="842"/>
      <c r="S868" s="842" t="s">
        <v>616</v>
      </c>
      <c r="T868" s="839" t="s">
        <v>304</v>
      </c>
      <c r="U868" s="842" t="s">
        <v>333</v>
      </c>
      <c r="V868" s="836">
        <v>45978</v>
      </c>
      <c r="W868" s="836">
        <v>45978</v>
      </c>
      <c r="X868" s="836">
        <v>46265</v>
      </c>
      <c r="Y868" s="882">
        <v>0.78904109589041094</v>
      </c>
      <c r="Z868" s="902">
        <f t="shared" ca="1" si="46"/>
        <v>46</v>
      </c>
      <c r="AA868" s="839" t="s">
        <v>600</v>
      </c>
      <c r="AB868" s="883">
        <v>27688.5</v>
      </c>
      <c r="AC868" s="841">
        <v>46784</v>
      </c>
      <c r="AD868" s="842" t="s">
        <v>777</v>
      </c>
      <c r="AE868" s="843" t="str">
        <f ca="1">IF(OR(Z868="",NOT(ISNUMBER(Z868))),"",LOOKUP(Z868,{0,16,21,26,31,36,41,46,51,56,60,66},{"[0-15]","[16-20]","[21-25]","[26-30]","[31-35]","[36-40]","[41-45]","[46-50]","[51-55]","[56-59]","[60-65]","[66-99]"}))</f>
        <v>[46-50]</v>
      </c>
      <c r="AF868" s="839" t="str">
        <f t="shared" si="44"/>
        <v>0-1 years</v>
      </c>
      <c r="AG868" s="839" t="str">
        <f t="shared" ca="1" si="45"/>
        <v>Within 90 Days</v>
      </c>
    </row>
    <row r="869" spans="1:33" ht="16.5" thickTop="1" thickBot="1" x14ac:dyDescent="0.3">
      <c r="A869" s="839">
        <v>28</v>
      </c>
      <c r="B869" s="830">
        <v>202033</v>
      </c>
      <c r="C869" s="847">
        <v>14145</v>
      </c>
      <c r="D869" s="880"/>
      <c r="E869" s="887">
        <f>VLOOKUP(B869,[1]TQT_MASTER!B:O,13,0)</f>
        <v>46006</v>
      </c>
      <c r="F869" s="834" t="str">
        <f>VLOOKUP(B869,[1]TQT_MASTER!B:O,4,0)</f>
        <v>Senior Engineer, Network Model Management</v>
      </c>
      <c r="G869" s="834" t="str">
        <f>VLOOKUP(B869,[1]TQT_MASTER!B:O,3,0)</f>
        <v>Senior Engineer</v>
      </c>
      <c r="H869" s="834">
        <f>VLOOKUP(B869,[1]TQT_MASTER!B:O,6,0)</f>
        <v>12404</v>
      </c>
      <c r="I869" s="834" t="str">
        <f>VLOOKUP(B869,[1]TQT_MASTER!B:O,5,0)</f>
        <v>Jayaprakash Ponraj</v>
      </c>
      <c r="J869" s="834" t="str">
        <f>VLOOKUP(B869,[1]TQT_MASTER!B:O,7,0)</f>
        <v>TQT - Asset Management</v>
      </c>
      <c r="K869" s="834" t="str">
        <f>VLOOKUP(B869,[1]TQT_MASTER!B:O,8,0)</f>
        <v>TQT - Chief Operating Office</v>
      </c>
      <c r="L869" s="834" t="str">
        <f>VLOOKUP(B869,[1]TQT_MASTER!B:O,9,0)</f>
        <v>TQT - Asset Management</v>
      </c>
      <c r="M869" s="834" t="str">
        <f>VLOOKUP(B869,[1]TQT_MASTER!B:O,10,0)</f>
        <v>TQT - Chief Operating Office</v>
      </c>
      <c r="N869" s="835">
        <f>VLOOKUP(B869,[1]TQT_MASTER!B:O,11,0)</f>
        <v>31049</v>
      </c>
      <c r="O869" s="833">
        <f>VLOOKUP(B869,[1]TQT_MASTER!B:O,14,0)</f>
        <v>46370</v>
      </c>
      <c r="P869" s="842" t="s">
        <v>620</v>
      </c>
      <c r="Q869" s="834" t="s">
        <v>846</v>
      </c>
      <c r="R869" s="842"/>
      <c r="S869" s="842"/>
      <c r="T869" s="839" t="s">
        <v>304</v>
      </c>
      <c r="U869" s="842" t="s">
        <v>333</v>
      </c>
      <c r="V869" s="836">
        <v>46006</v>
      </c>
      <c r="W869" s="836">
        <v>46006</v>
      </c>
      <c r="X869" s="836">
        <v>46265</v>
      </c>
      <c r="Y869" s="882">
        <v>0.71232876712328763</v>
      </c>
      <c r="Z869" s="902">
        <f t="shared" ca="1" si="46"/>
        <v>41</v>
      </c>
      <c r="AA869" s="839" t="s">
        <v>600</v>
      </c>
      <c r="AB869" s="883">
        <v>31888.5</v>
      </c>
      <c r="AC869" s="841">
        <v>46784</v>
      </c>
      <c r="AD869" s="842" t="s">
        <v>777</v>
      </c>
      <c r="AE869" s="843" t="str">
        <f ca="1">IF(OR(Z869="",NOT(ISNUMBER(Z869))),"",LOOKUP(Z869,{0,16,21,26,31,36,41,46,51,56,60,66},{"[0-15]","[16-20]","[21-25]","[26-30]","[31-35]","[36-40]","[41-45]","[46-50]","[51-55]","[56-59]","[60-65]","[66-99]"}))</f>
        <v>[41-45]</v>
      </c>
      <c r="AF869" s="839" t="str">
        <f t="shared" si="44"/>
        <v>0-1 years</v>
      </c>
      <c r="AG869" s="839" t="str">
        <f t="shared" ca="1" si="45"/>
        <v>Within 90 Days</v>
      </c>
    </row>
    <row r="870" spans="1:33" ht="16.5" thickTop="1" thickBot="1" x14ac:dyDescent="0.3">
      <c r="A870" s="839">
        <v>29</v>
      </c>
      <c r="B870" s="830">
        <v>202034</v>
      </c>
      <c r="C870" s="847">
        <v>14174</v>
      </c>
      <c r="D870" s="880"/>
      <c r="E870" s="887">
        <f>VLOOKUP(B870,[1]TQT_MASTER!B:O,13,0)</f>
        <v>46006</v>
      </c>
      <c r="F870" s="834" t="str">
        <f>VLOOKUP(B870,[1]TQT_MASTER!B:O,4,0)</f>
        <v>Associate, Accounts Payable Accounting</v>
      </c>
      <c r="G870" s="834" t="str">
        <f>VLOOKUP(B870,[1]TQT_MASTER!B:O,3,0)</f>
        <v>Associate</v>
      </c>
      <c r="H870" s="834">
        <f>VLOOKUP(B870,[1]TQT_MASTER!B:O,6,0)</f>
        <v>12667</v>
      </c>
      <c r="I870" s="834" t="str">
        <f>VLOOKUP(B870,[1]TQT_MASTER!B:O,5,0)</f>
        <v>Eid ABDULLAH Sidiqi Alhammadi</v>
      </c>
      <c r="J870" s="834" t="str">
        <f>VLOOKUP(B870,[1]TQT_MASTER!B:O,7,0)</f>
        <v>TQT - Financial Operations &amp; Internal Controls</v>
      </c>
      <c r="K870" s="834" t="str">
        <f>VLOOKUP(B870,[1]TQT_MASTER!B:O,8,0)</f>
        <v>TQT - Chief Financial Office</v>
      </c>
      <c r="L870" s="834" t="str">
        <f>VLOOKUP(B870,[1]TQT_MASTER!B:O,9,0)</f>
        <v>Finance - FIN</v>
      </c>
      <c r="M870" s="834" t="str">
        <f>VLOOKUP(B870,[1]TQT_MASTER!B:O,10,0)</f>
        <v>TRANSCO - Financial Operations - FIN</v>
      </c>
      <c r="N870" s="835">
        <f>VLOOKUP(B870,[1]TQT_MASTER!B:O,11,0)</f>
        <v>35364</v>
      </c>
      <c r="O870" s="833">
        <f>VLOOKUP(B870,[1]TQT_MASTER!B:O,14,0)</f>
        <v>46370</v>
      </c>
      <c r="P870" s="842" t="s">
        <v>620</v>
      </c>
      <c r="Q870" s="834" t="s">
        <v>846</v>
      </c>
      <c r="R870" s="842"/>
      <c r="S870" s="842"/>
      <c r="T870" s="839" t="s">
        <v>304</v>
      </c>
      <c r="U870" s="842" t="s">
        <v>356</v>
      </c>
      <c r="V870" s="836">
        <v>46006</v>
      </c>
      <c r="W870" s="836">
        <v>46006</v>
      </c>
      <c r="X870" s="836">
        <v>46265</v>
      </c>
      <c r="Y870" s="882">
        <v>0.71232876712328763</v>
      </c>
      <c r="Z870" s="902">
        <f t="shared" ca="1" si="46"/>
        <v>29</v>
      </c>
      <c r="AA870" s="839" t="s">
        <v>600</v>
      </c>
      <c r="AB870" s="883">
        <v>21388.5</v>
      </c>
      <c r="AC870" s="841">
        <v>46784</v>
      </c>
      <c r="AD870" s="842" t="s">
        <v>777</v>
      </c>
      <c r="AE870" s="843" t="str">
        <f ca="1">IF(OR(Z870="",NOT(ISNUMBER(Z870))),"",LOOKUP(Z870,{0,16,21,26,31,36,41,46,51,56,60,66},{"[0-15]","[16-20]","[21-25]","[26-30]","[31-35]","[36-40]","[41-45]","[46-50]","[51-55]","[56-59]","[60-65]","[66-99]"}))</f>
        <v>[26-30]</v>
      </c>
      <c r="AF870" s="839" t="str">
        <f t="shared" si="44"/>
        <v>0-1 years</v>
      </c>
      <c r="AG870" s="839" t="str">
        <f t="shared" ca="1" si="45"/>
        <v>Within 90 Days</v>
      </c>
    </row>
    <row r="871" spans="1:33" ht="16.5" thickTop="1" thickBot="1" x14ac:dyDescent="0.3">
      <c r="A871" s="839">
        <v>30</v>
      </c>
      <c r="B871" s="830">
        <v>202315</v>
      </c>
      <c r="C871" s="847">
        <v>14335</v>
      </c>
      <c r="D871" s="880"/>
      <c r="E871" s="887">
        <f>VLOOKUP(B871,[1]TQT_MASTER!B:O,13,0)</f>
        <v>46055</v>
      </c>
      <c r="F871" s="834" t="str">
        <f>VLOOKUP(B871,[1]TQT_MASTER!B:O,4,0)</f>
        <v>Officer, Communications</v>
      </c>
      <c r="G871" s="834" t="str">
        <f>VLOOKUP(B871,[1]TQT_MASTER!B:O,3,0)</f>
        <v>Officer</v>
      </c>
      <c r="H871" s="834">
        <f>VLOOKUP(B871,[1]TQT_MASTER!B:O,6,0)</f>
        <v>15077</v>
      </c>
      <c r="I871" s="834" t="str">
        <f>VLOOKUP(B871,[1]TQT_MASTER!B:O,5,0)</f>
        <v>Bahaa Khalil Omran</v>
      </c>
      <c r="J871" s="834" t="str">
        <f>VLOOKUP(B871,[1]TQT_MASTER!B:O,7,0)</f>
        <v>TQT - External Communications</v>
      </c>
      <c r="K871" s="834" t="str">
        <f>VLOOKUP(B871,[1]TQT_MASTER!B:O,8,0)</f>
        <v>TQT - Chief Corporate Services Office</v>
      </c>
      <c r="L871" s="834" t="str">
        <f>VLOOKUP(B871,[1]TQT_MASTER!B:O,9,0)</f>
        <v>Human Resources - HRD</v>
      </c>
      <c r="M871" s="834" t="str">
        <f>VLOOKUP(B871,[1]TQT_MASTER!B:O,10,0)</f>
        <v>TRANSCO - External Communications - HRD</v>
      </c>
      <c r="N871" s="835">
        <f>VLOOKUP(B871,[1]TQT_MASTER!B:O,11,0)</f>
        <v>34516</v>
      </c>
      <c r="O871" s="833">
        <f>VLOOKUP(B871,[1]TQT_MASTER!B:O,14,0)</f>
        <v>46389</v>
      </c>
      <c r="P871" s="842" t="s">
        <v>611</v>
      </c>
      <c r="Q871" s="834" t="s">
        <v>846</v>
      </c>
      <c r="R871" s="842" t="s">
        <v>612</v>
      </c>
      <c r="S871" s="842" t="s">
        <v>616</v>
      </c>
      <c r="T871" s="839"/>
      <c r="U871" s="842" t="s">
        <v>309</v>
      </c>
      <c r="V871" s="836">
        <v>46055</v>
      </c>
      <c r="W871" s="836">
        <v>46055</v>
      </c>
      <c r="X871" s="836">
        <v>46265</v>
      </c>
      <c r="Y871" s="882">
        <v>0.57808219178082187</v>
      </c>
      <c r="Z871" s="902">
        <f t="shared" ca="1" si="46"/>
        <v>32</v>
      </c>
      <c r="AA871" s="839" t="s">
        <v>600</v>
      </c>
      <c r="AB871" s="883">
        <v>16138.5</v>
      </c>
      <c r="AC871" s="841">
        <v>46784</v>
      </c>
      <c r="AD871" s="842" t="s">
        <v>777</v>
      </c>
      <c r="AE871" s="843" t="str">
        <f ca="1">IF(OR(Z871="",NOT(ISNUMBER(Z871))),"",LOOKUP(Z871,{0,16,21,26,31,36,41,46,51,56,60,66},{"[0-15]","[16-20]","[21-25]","[26-30]","[31-35]","[36-40]","[41-45]","[46-50]","[51-55]","[56-59]","[60-65]","[66-99]"}))</f>
        <v>[31-35]</v>
      </c>
      <c r="AF871" s="839" t="str">
        <f t="shared" si="44"/>
        <v>0-1 years</v>
      </c>
      <c r="AG871" s="839" t="str">
        <f t="shared" ca="1" si="45"/>
        <v>Over 90 Days</v>
      </c>
    </row>
    <row r="872" spans="1:33" ht="16.5" thickTop="1" thickBot="1" x14ac:dyDescent="0.3">
      <c r="A872" s="839">
        <v>31</v>
      </c>
      <c r="B872" s="830">
        <v>202372</v>
      </c>
      <c r="C872" s="831">
        <v>202372</v>
      </c>
      <c r="D872" s="880"/>
      <c r="E872" s="887">
        <f>VLOOKUP(B872,[1]TQT_MASTER!B:O,13,0)</f>
        <v>46083</v>
      </c>
      <c r="F872" s="834" t="str">
        <f>VLOOKUP(B872,[1]TQT_MASTER!B:O,4,0)</f>
        <v>Associate, Graphic Design</v>
      </c>
      <c r="G872" s="834" t="str">
        <f>VLOOKUP(B872,[1]TQT_MASTER!B:O,3,0)</f>
        <v>Associate</v>
      </c>
      <c r="H872" s="834">
        <f>VLOOKUP(B872,[1]TQT_MASTER!B:O,6,0)</f>
        <v>15077</v>
      </c>
      <c r="I872" s="834" t="str">
        <f>VLOOKUP(B872,[1]TQT_MASTER!B:O,5,0)</f>
        <v>Bahaa Khalil Omran</v>
      </c>
      <c r="J872" s="834" t="str">
        <f>VLOOKUP(B872,[1]TQT_MASTER!B:O,7,0)</f>
        <v>TQT - Corporate Communications</v>
      </c>
      <c r="K872" s="834" t="str">
        <f>VLOOKUP(B872,[1]TQT_MASTER!B:O,8,0)</f>
        <v>TQT - Chief Corporate Services Office</v>
      </c>
      <c r="L872" s="834" t="str">
        <f>VLOOKUP(B872,[1]TQT_MASTER!B:O,9,0)</f>
        <v>Human Resources - HRD</v>
      </c>
      <c r="M872" s="834" t="str">
        <f>VLOOKUP(B872,[1]TQT_MASTER!B:O,10,0)</f>
        <v>Corporate Communications</v>
      </c>
      <c r="N872" s="835">
        <f>VLOOKUP(B872,[1]TQT_MASTER!B:O,11,0)</f>
        <v>35936</v>
      </c>
      <c r="O872" s="833">
        <f>VLOOKUP(B872,[1]TQT_MASTER!B:O,14,0)</f>
        <v>46447</v>
      </c>
      <c r="P872" s="842" t="s">
        <v>611</v>
      </c>
      <c r="Q872" s="834" t="s">
        <v>846</v>
      </c>
      <c r="R872" s="842" t="s">
        <v>612</v>
      </c>
      <c r="S872" s="842" t="s">
        <v>616</v>
      </c>
      <c r="T872" s="839"/>
      <c r="U872" s="842" t="s">
        <v>356</v>
      </c>
      <c r="V872" s="836">
        <v>46083</v>
      </c>
      <c r="W872" s="836">
        <v>46083</v>
      </c>
      <c r="X872" s="836">
        <v>46265</v>
      </c>
      <c r="Y872" s="882">
        <v>0.50136986301369868</v>
      </c>
      <c r="Z872" s="902">
        <f t="shared" ca="1" si="46"/>
        <v>28</v>
      </c>
      <c r="AA872" s="839" t="s">
        <v>600</v>
      </c>
      <c r="AB872" s="883">
        <v>16138.5</v>
      </c>
      <c r="AC872" s="841">
        <v>46784</v>
      </c>
      <c r="AD872" s="842" t="s">
        <v>777</v>
      </c>
      <c r="AE872" s="843" t="str">
        <f ca="1">IF(OR(Z872="",NOT(ISNUMBER(Z872))),"",LOOKUP(Z872,{0,16,21,26,31,36,41,46,51,56,60,66},{"[0-15]","[16-20]","[21-25]","[26-30]","[31-35]","[36-40]","[41-45]","[46-50]","[51-55]","[56-59]","[60-65]","[66-99]"}))</f>
        <v>[26-30]</v>
      </c>
      <c r="AF872" s="839" t="str">
        <f t="shared" si="44"/>
        <v>0-1 years</v>
      </c>
      <c r="AG872" s="839" t="str">
        <f t="shared" ca="1" si="45"/>
        <v>Over 90 Days</v>
      </c>
    </row>
    <row r="873" spans="1:33" ht="16.5" thickTop="1" thickBot="1" x14ac:dyDescent="0.3">
      <c r="A873" s="839">
        <v>32</v>
      </c>
      <c r="B873" s="830">
        <v>202645</v>
      </c>
      <c r="C873" s="831">
        <v>202645</v>
      </c>
      <c r="D873" s="880"/>
      <c r="E873" s="887">
        <f>VLOOKUP(B873,[1]TQT_MASTER!B:O,13,0)</f>
        <v>46103</v>
      </c>
      <c r="F873" s="834" t="str">
        <f>VLOOKUP(B873,[1]TQT_MASTER!B:O,4,0)</f>
        <v>Engineer, Contract</v>
      </c>
      <c r="G873" s="834" t="str">
        <f>VLOOKUP(B873,[1]TQT_MASTER!B:O,3,0)</f>
        <v>Engineer</v>
      </c>
      <c r="H873" s="834">
        <f>VLOOKUP(B873,[1]TQT_MASTER!B:O,6,0)</f>
        <v>12214</v>
      </c>
      <c r="I873" s="834" t="str">
        <f>VLOOKUP(B873,[1]TQT_MASTER!B:O,5,0)</f>
        <v>Mahmood Abdulmunaim Saed</v>
      </c>
      <c r="J873" s="834" t="str">
        <f>VLOOKUP(B873,[1]TQT_MASTER!B:O,7,0)</f>
        <v>TQT - Supply Chain</v>
      </c>
      <c r="K873" s="834" t="str">
        <f>VLOOKUP(B873,[1]TQT_MASTER!B:O,8,0)</f>
        <v>TQT - Chief Financial Office</v>
      </c>
      <c r="L873" s="834" t="str">
        <f>VLOOKUP(B873,[1]TQT_MASTER!B:O,9,0)</f>
        <v>TQT - Supply Chain</v>
      </c>
      <c r="M873" s="834" t="e">
        <f>VLOOKUP(B873,[1]TQT_MASTER!B:O,10,0)</f>
        <v>#REF!</v>
      </c>
      <c r="N873" s="835">
        <f>VLOOKUP(B873,[1]TQT_MASTER!B:O,11,0)</f>
        <v>32325</v>
      </c>
      <c r="O873" s="833">
        <f>VLOOKUP(B873,[1]TQT_MASTER!B:O,14,0)</f>
        <v>46467</v>
      </c>
      <c r="P873" s="842" t="s">
        <v>620</v>
      </c>
      <c r="Q873" s="834" t="s">
        <v>846</v>
      </c>
      <c r="R873" s="842"/>
      <c r="S873" s="842"/>
      <c r="T873" s="839"/>
      <c r="U873" s="842" t="s">
        <v>333</v>
      </c>
      <c r="V873" s="836">
        <v>46104</v>
      </c>
      <c r="W873" s="836">
        <v>46104</v>
      </c>
      <c r="X873" s="836">
        <v>46265</v>
      </c>
      <c r="Y873" s="882">
        <v>0.44383561643835617</v>
      </c>
      <c r="Z873" s="902">
        <f t="shared" ca="1" si="46"/>
        <v>38</v>
      </c>
      <c r="AA873" s="839" t="s">
        <v>600</v>
      </c>
      <c r="AB873" s="883">
        <v>35038.5</v>
      </c>
      <c r="AC873" s="841">
        <v>46784</v>
      </c>
      <c r="AD873" s="842" t="s">
        <v>777</v>
      </c>
      <c r="AE873" s="843" t="str">
        <f ca="1">IF(OR(Z873="",NOT(ISNUMBER(Z873))),"",LOOKUP(Z873,{0,16,21,26,31,36,41,46,51,56,60,66},{"[0-15]","[16-20]","[21-25]","[26-30]","[31-35]","[36-40]","[41-45]","[46-50]","[51-55]","[56-59]","[60-65]","[66-99]"}))</f>
        <v>[36-40]</v>
      </c>
      <c r="AF873" s="839" t="str">
        <f t="shared" si="44"/>
        <v>0-1 years</v>
      </c>
      <c r="AG873" s="839" t="str">
        <f t="shared" ca="1" si="45"/>
        <v>Over 90 Days</v>
      </c>
    </row>
    <row r="874" spans="1:33" ht="16.5" thickTop="1" thickBot="1" x14ac:dyDescent="0.3">
      <c r="A874" s="839">
        <v>33</v>
      </c>
      <c r="B874" s="830">
        <v>203053</v>
      </c>
      <c r="C874" s="831">
        <v>203053</v>
      </c>
      <c r="D874" s="880"/>
      <c r="E874" s="887">
        <f>VLOOKUP(B874,[1]TQT_MASTER!B:O,13,0)</f>
        <v>46149</v>
      </c>
      <c r="F874" s="834" t="str">
        <f>VLOOKUP(B874,[1]TQT_MASTER!B:O,4,0)</f>
        <v>Sr Associate HR Projects</v>
      </c>
      <c r="G874" s="834" t="str">
        <f>VLOOKUP(B874,[1]TQT_MASTER!B:O,3,0)</f>
        <v>Sr Associate</v>
      </c>
      <c r="H874" s="834" t="e">
        <f>VLOOKUP(B874,[1]TQT_MASTER!B:O,6,0)</f>
        <v>#REF!</v>
      </c>
      <c r="I874" s="834" t="str">
        <f>VLOOKUP(B874,[1]TQT_MASTER!B:O,5,0)</f>
        <v>Bader Alhammadi</v>
      </c>
      <c r="J874" s="834" t="e">
        <f>VLOOKUP(B874,[1]TQT_MASTER!B:O,7,0)</f>
        <v>#REF!</v>
      </c>
      <c r="K874" s="834" t="str">
        <f>VLOOKUP(B874,[1]TQT_MASTER!B:O,8,0)</f>
        <v>TQT - Chief Corporate Services Office</v>
      </c>
      <c r="L874" s="834" t="str">
        <f>VLOOKUP(B874,[1]TQT_MASTER!B:O,9,0)</f>
        <v>Human Resources - HRD</v>
      </c>
      <c r="M874" s="834" t="e">
        <f>VLOOKUP(B874,[1]TQT_MASTER!B:O,10,0)</f>
        <v>#REF!</v>
      </c>
      <c r="N874" s="835">
        <f>VLOOKUP(B874,[1]TQT_MASTER!B:O,11,0)</f>
        <v>31815</v>
      </c>
      <c r="O874" s="833">
        <f>VLOOKUP(B874,[1]TQT_MASTER!B:O,14,0)</f>
        <v>46513</v>
      </c>
      <c r="P874" s="842" t="s">
        <v>620</v>
      </c>
      <c r="Q874" s="834" t="s">
        <v>846</v>
      </c>
      <c r="R874" s="842"/>
      <c r="S874" s="842"/>
      <c r="T874" s="839"/>
      <c r="U874" s="842" t="s">
        <v>650</v>
      </c>
      <c r="V874" s="836">
        <v>46155</v>
      </c>
      <c r="W874" s="836"/>
      <c r="X874" s="836">
        <f>EDATE(V874,36)</f>
        <v>47251</v>
      </c>
      <c r="Y874" s="882">
        <v>2.7397260273972603E-3</v>
      </c>
      <c r="Z874" s="838">
        <f t="shared" ca="1" si="46"/>
        <v>39</v>
      </c>
      <c r="AA874" s="839" t="s">
        <v>600</v>
      </c>
      <c r="AB874" s="883">
        <v>37138.5</v>
      </c>
      <c r="AC874" s="841">
        <v>46784</v>
      </c>
      <c r="AD874" s="842" t="s">
        <v>777</v>
      </c>
      <c r="AE874" s="843" t="str">
        <f ca="1">IF(OR(Z874="",NOT(ISNUMBER(Z874))),"",LOOKUP(Z874,{0,16,21,26,31,36,41,46,51,56,60,66},{"[0-15]","[16-20]","[21-25]","[26-30]","[31-35]","[36-40]","[41-45]","[46-50]","[51-55]","[56-59]","[60-65]","[66-99]"}))</f>
        <v>[36-40]</v>
      </c>
      <c r="AF874" s="839" t="str">
        <f t="shared" si="44"/>
        <v>3+ years</v>
      </c>
      <c r="AG874" s="839" t="str">
        <f t="shared" ca="1" si="45"/>
        <v>Over 90 Days</v>
      </c>
    </row>
    <row r="875" spans="1:33" ht="16.5" thickTop="1" thickBot="1" x14ac:dyDescent="0.3">
      <c r="A875" s="839">
        <v>34</v>
      </c>
      <c r="B875" s="830">
        <v>202805</v>
      </c>
      <c r="C875" s="831">
        <v>202805</v>
      </c>
      <c r="D875" s="880"/>
      <c r="E875" s="887">
        <f>VLOOKUP(B875,[1]TQT_MASTER!B:O,13,0)</f>
        <v>46132</v>
      </c>
      <c r="F875" s="834" t="str">
        <f>VLOOKUP(B875,[1]TQT_MASTER!B:O,4,0)</f>
        <v>CEO Advisor</v>
      </c>
      <c r="G875" s="834" t="str">
        <f>VLOOKUP(B875,[1]TQT_MASTER!B:O,3,0)</f>
        <v>Advisor</v>
      </c>
      <c r="H875" s="834">
        <v>12759</v>
      </c>
      <c r="I875" s="834" t="s">
        <v>954</v>
      </c>
      <c r="J875" s="834" t="e">
        <f>VLOOKUP(B875,[1]TQT_MASTER!B:O,7,0)</f>
        <v>#REF!</v>
      </c>
      <c r="K875" s="834" t="str">
        <f>VLOOKUP(B875,[1]TQT_MASTER!B:O,8,0)</f>
        <v>TQT - Chief Executive Office</v>
      </c>
      <c r="L875" s="834" t="e">
        <f>VLOOKUP(B875,[1]TQT_MASTER!B:O,9,0)</f>
        <v>#REF!</v>
      </c>
      <c r="M875" s="834" t="e">
        <f>VLOOKUP(B875,[1]TQT_MASTER!B:O,10,0)</f>
        <v>#REF!</v>
      </c>
      <c r="N875" s="884">
        <v>22892</v>
      </c>
      <c r="O875" s="885">
        <v>46496</v>
      </c>
      <c r="P875" s="842" t="s">
        <v>611</v>
      </c>
      <c r="Q875" s="834" t="s">
        <v>846</v>
      </c>
      <c r="R875" s="842"/>
      <c r="S875" s="842"/>
      <c r="T875" s="839"/>
      <c r="U875" s="842" t="s">
        <v>650</v>
      </c>
      <c r="V875" s="836">
        <v>46132</v>
      </c>
      <c r="W875" s="836"/>
      <c r="X875" s="836">
        <f>EDATE(V875,36)</f>
        <v>47228</v>
      </c>
      <c r="Y875" s="882">
        <v>2.7397260273972603E-3</v>
      </c>
      <c r="Z875" s="904">
        <f ca="1">IF(N875="","",DATEDIF(IF(ISNUMBER(N875),N875,DATE(IF(VALUE(RIGHT(N875,LEN(N875)-FIND("/",N875,FIND("/",N875)+1)))&lt;30,2000,1900)+VALUE(RIGHT(N875,LEN(N875)-FIND("/",N875,FIND("/",N875)+1))),VALUE(LEFT(N875,FIND("/",N875)-1)),VALUE(MID(N875,FIND("/",N875)+1,FIND("/",N875,FIND("/",N875)+1)-FIND("/",N875)-1)))),TODAY(),"Y"))</f>
        <v>64</v>
      </c>
      <c r="AA875" s="839" t="s">
        <v>600</v>
      </c>
      <c r="AB875" s="883">
        <v>40288.5</v>
      </c>
      <c r="AC875" s="841">
        <v>46784</v>
      </c>
      <c r="AD875" s="842" t="s">
        <v>777</v>
      </c>
      <c r="AE875" s="843" t="str">
        <f ca="1">IF(OR(Z875="",NOT(ISNUMBER(Z875))),"",LOOKUP(Z875,{0,16,21,26,31,36,41,46,51,56,60,66},{"[0-15]","[16-20]","[21-25]","[26-30]","[31-35]","[36-40]","[41-45]","[46-50]","[51-55]","[56-59]","[60-65]","[66-99]"}))</f>
        <v>[60-65]</v>
      </c>
      <c r="AF875" s="839" t="str">
        <f t="shared" si="44"/>
        <v>3+ years</v>
      </c>
      <c r="AG875" s="839" t="str">
        <f t="shared" ca="1" si="45"/>
        <v>Over 90 Days</v>
      </c>
    </row>
    <row r="876" spans="1:33" ht="16.5" thickTop="1" thickBot="1" x14ac:dyDescent="0.3">
      <c r="A876" s="886">
        <v>35</v>
      </c>
      <c r="B876" s="851">
        <v>203281</v>
      </c>
      <c r="C876" s="851"/>
      <c r="D876" s="852"/>
      <c r="E876" s="887">
        <f>VLOOKUP(B876,[1]TQT_MASTER!B:O,13,0)</f>
        <v>46244</v>
      </c>
      <c r="F876" s="854" t="str">
        <f>VLOOKUP(B876,[1]TQT_MASTER!B:O,4,0)</f>
        <v>Sr Associate Branding &amp; Internal Communication</v>
      </c>
      <c r="G876" s="854" t="str">
        <f>VLOOKUP(B876,[1]TQT_MASTER!B:O,3,0)</f>
        <v>Sr Associate</v>
      </c>
      <c r="H876" s="854" t="e">
        <f>VLOOKUP(B876,[1]TQT_MASTER!B:O,6,0)</f>
        <v>#REF!</v>
      </c>
      <c r="I876" s="854" t="s">
        <v>955</v>
      </c>
      <c r="J876" s="854" t="e">
        <f>VLOOKUP(B876,[1]TQT_MASTER!B:O,7,0)</f>
        <v>#REF!</v>
      </c>
      <c r="K876" s="854" t="str">
        <f>VLOOKUP(B876,[1]TQT_MASTER!B:O,8,0)</f>
        <v>TQT - Chief Corporate Services Office</v>
      </c>
      <c r="L876" s="854" t="str">
        <f>VLOOKUP(B876,[1]TQT_MASTER!B:O,9,0)</f>
        <v>Human Resources - HRD</v>
      </c>
      <c r="M876" s="854" t="str">
        <f>VLOOKUP(B876,[1]TQT_MASTER!B:O,10,0)</f>
        <v>Corporate Communications</v>
      </c>
      <c r="N876" s="855">
        <v>32051</v>
      </c>
      <c r="O876" s="853">
        <v>46295</v>
      </c>
      <c r="P876" s="854" t="s">
        <v>611</v>
      </c>
      <c r="Q876" s="854" t="s">
        <v>846</v>
      </c>
      <c r="R876" s="857"/>
      <c r="S876" s="857"/>
      <c r="T876" s="858"/>
      <c r="U876" s="854"/>
      <c r="V876" s="859">
        <v>46211</v>
      </c>
      <c r="W876" s="860"/>
      <c r="X876" s="859">
        <v>46295</v>
      </c>
      <c r="Y876" s="861"/>
      <c r="Z876" s="862">
        <f t="shared" ref="Z876:Z909" ca="1" si="47">IF(N876="","",DATEDIF(IF(ISNUMBER(N876),N876,DATE(IF(VALUE(RIGHT(N876,LEN(N876)-FIND("/",N876,FIND("/",N876)+1)))&lt;30,2000,1900)+VALUE(RIGHT(N876,LEN(N876)-FIND("/",N876,FIND("/",N876)+1))),VALUE(LEFT(N876,FIND("/",N876)-1)),VALUE(MID(N876,FIND("/",N876)+1,FIND("/",N876,FIND("/",N876)+1)-FIND("/",N876)-1)))),TODAY(),"Y"))</f>
        <v>38</v>
      </c>
      <c r="AA876" s="858" t="s">
        <v>600</v>
      </c>
      <c r="AB876" s="863">
        <v>32500</v>
      </c>
      <c r="AC876" s="864">
        <v>46784</v>
      </c>
      <c r="AD876" s="857" t="s">
        <v>777</v>
      </c>
      <c r="AE876" s="843" t="str">
        <f ca="1">IF(OR(Z876="",NOT(ISNUMBER(Z876))),"",LOOKUP(Z876,{0,16,21,26,31,36,41,46,51,56,60,66},{"[0-15]","[16-20]","[21-25]","[26-30]","[31-35]","[36-40]","[41-45]","[46-50]","[51-55]","[56-59]","[60-65]","[66-99]"}))</f>
        <v>[36-40]</v>
      </c>
      <c r="AF876" s="839" t="str">
        <f t="shared" si="44"/>
        <v>0-1 years</v>
      </c>
      <c r="AG876" s="839" t="str">
        <f t="shared" ca="1" si="45"/>
        <v>Within 30 Days</v>
      </c>
    </row>
    <row r="877" spans="1:33" ht="16.5" thickTop="1" thickBot="1" x14ac:dyDescent="0.3">
      <c r="A877" s="875">
        <v>1</v>
      </c>
      <c r="B877" s="866" t="s">
        <v>526</v>
      </c>
      <c r="C877" s="875" t="s">
        <v>300</v>
      </c>
      <c r="D877" s="888"/>
      <c r="E877" s="887">
        <f>VLOOKUP(B877,[1]TQT_MASTER!B:O,13,0)</f>
        <v>44566</v>
      </c>
      <c r="F877" s="870" t="str">
        <f>VLOOKUP(B877,[1]TQT_MASTER!B:O,4,0)</f>
        <v>Engineer, Water Asset Performance</v>
      </c>
      <c r="G877" s="870" t="str">
        <f>VLOOKUP(B877,[1]TQT_MASTER!B:O,3,0)</f>
        <v>Engineer</v>
      </c>
      <c r="H877" s="870">
        <f>VLOOKUP(B877,[1]TQT_MASTER!B:O,6,0)</f>
        <v>200662</v>
      </c>
      <c r="I877" s="870" t="str">
        <f>VLOOKUP(B877,[1]TQT_MASTER!B:O,5,0)</f>
        <v>Benjamin Redwood</v>
      </c>
      <c r="J877" s="870" t="str">
        <f>VLOOKUP(B877,[1]TQT_MASTER!B:O,7,0)</f>
        <v>TQT - Asset Management</v>
      </c>
      <c r="K877" s="870" t="str">
        <f>VLOOKUP(B877,[1]TQT_MASTER!B:O,8,0)</f>
        <v>TQT - Chief Operating Office</v>
      </c>
      <c r="L877" s="870" t="str">
        <f>VLOOKUP(B877,[1]TQT_MASTER!B:O,9,0)</f>
        <v>Asset Management - COO</v>
      </c>
      <c r="M877" s="870" t="str">
        <f>VLOOKUP(B877,[1]TQT_MASTER!B:O,10,0)</f>
        <v>TRANSCO - Water Asset Strategy &amp; Performance - COO</v>
      </c>
      <c r="N877" s="871">
        <f>VLOOKUP(B877,[1]TQT_MASTER!B:O,11,0)</f>
        <v>22312</v>
      </c>
      <c r="O877" s="869">
        <f>VLOOKUP(B877,[1]TQT_MASTER!B:O,14,0)</f>
        <v>46387</v>
      </c>
      <c r="P877" s="878" t="s">
        <v>611</v>
      </c>
      <c r="Q877" s="870" t="s">
        <v>846</v>
      </c>
      <c r="R877" s="878" t="s">
        <v>612</v>
      </c>
      <c r="S877" s="878"/>
      <c r="T877" s="875" t="s">
        <v>304</v>
      </c>
      <c r="U877" s="878" t="s">
        <v>305</v>
      </c>
      <c r="V877" s="872">
        <v>44566</v>
      </c>
      <c r="W877" s="872">
        <v>45170</v>
      </c>
      <c r="X877" s="872">
        <v>46265</v>
      </c>
      <c r="Y877" s="889">
        <v>3.0027397260273974</v>
      </c>
      <c r="Z877" s="903">
        <f t="shared" ca="1" si="47"/>
        <v>65</v>
      </c>
      <c r="AA877" s="875" t="s">
        <v>600</v>
      </c>
      <c r="AB877" s="890">
        <v>33988.5</v>
      </c>
      <c r="AC877" s="877">
        <v>46813</v>
      </c>
      <c r="AD877" s="878" t="s">
        <v>777</v>
      </c>
      <c r="AE877" s="843" t="str">
        <f ca="1">IF(OR(Z877="",NOT(ISNUMBER(Z877))),"",LOOKUP(Z877,{0,16,21,26,31,36,41,46,51,56,60,66},{"[0-15]","[16-20]","[21-25]","[26-30]","[31-35]","[36-40]","[41-45]","[46-50]","[51-55]","[56-59]","[60-65]","[66-99]"}))</f>
        <v>[60-65]</v>
      </c>
      <c r="AF877" s="839" t="str">
        <f t="shared" si="44"/>
        <v>3+ years</v>
      </c>
      <c r="AG877" s="839" t="str">
        <f t="shared" ca="1" si="45"/>
        <v>Over 90 Days</v>
      </c>
    </row>
    <row r="878" spans="1:33" ht="16.5" thickTop="1" thickBot="1" x14ac:dyDescent="0.3">
      <c r="A878" s="839">
        <v>2</v>
      </c>
      <c r="B878" s="830" t="s">
        <v>537</v>
      </c>
      <c r="C878" s="839" t="s">
        <v>306</v>
      </c>
      <c r="D878" s="880"/>
      <c r="E878" s="887">
        <f>VLOOKUP(B878,[1]TQT_MASTER!B:O,13,0)</f>
        <v>44571</v>
      </c>
      <c r="F878" s="834" t="str">
        <f>VLOOKUP(B878,[1]TQT_MASTER!B:O,4,0)</f>
        <v>Technical Advisor</v>
      </c>
      <c r="G878" s="834" t="str">
        <f>VLOOKUP(B878,[1]TQT_MASTER!B:O,3,0)</f>
        <v>Advisor</v>
      </c>
      <c r="H878" s="834">
        <f>VLOOKUP(B878,[1]TQT_MASTER!B:O,6,0)</f>
        <v>10924</v>
      </c>
      <c r="I878" s="834" t="str">
        <f>VLOOKUP(B878,[1]TQT_MASTER!B:O,5,0)</f>
        <v>Bruce</v>
      </c>
      <c r="J878" s="834" t="str">
        <f>VLOOKUP(B878,[1]TQT_MASTER!B:O,7,0)</f>
        <v>TQT - Chief Operating Office</v>
      </c>
      <c r="K878" s="834" t="str">
        <f>VLOOKUP(B878,[1]TQT_MASTER!B:O,8,0)</f>
        <v>TQT - Chief Operating Office</v>
      </c>
      <c r="L878" s="834" t="str">
        <f>VLOOKUP(B878,[1]TQT_MASTER!B:O,9,0)</f>
        <v>Asset Management - COO</v>
      </c>
      <c r="M878" s="834" t="str">
        <f>VLOOKUP(B878,[1]TQT_MASTER!B:O,10,0)</f>
        <v>TRANSCO - Power Asset Management - COO</v>
      </c>
      <c r="N878" s="835">
        <f>VLOOKUP(B878,[1]TQT_MASTER!B:O,11,0)</f>
        <v>21098</v>
      </c>
      <c r="O878" s="833">
        <f>VLOOKUP(B878,[1]TQT_MASTER!B:O,14,0)</f>
        <v>46387</v>
      </c>
      <c r="P878" s="842" t="s">
        <v>611</v>
      </c>
      <c r="Q878" s="834" t="s">
        <v>846</v>
      </c>
      <c r="R878" s="842" t="s">
        <v>612</v>
      </c>
      <c r="S878" s="842" t="s">
        <v>616</v>
      </c>
      <c r="T878" s="839" t="s">
        <v>304</v>
      </c>
      <c r="U878" s="842" t="s">
        <v>309</v>
      </c>
      <c r="V878" s="836">
        <v>44571</v>
      </c>
      <c r="W878" s="836">
        <v>45170</v>
      </c>
      <c r="X878" s="836">
        <v>46265</v>
      </c>
      <c r="Y878" s="882">
        <v>3.0027397260273974</v>
      </c>
      <c r="Z878" s="902">
        <f t="shared" ca="1" si="47"/>
        <v>68</v>
      </c>
      <c r="AA878" s="839" t="s">
        <v>600</v>
      </c>
      <c r="AB878" s="883">
        <v>55116.6</v>
      </c>
      <c r="AC878" s="841">
        <v>46813</v>
      </c>
      <c r="AD878" s="842" t="s">
        <v>777</v>
      </c>
      <c r="AE878" s="843" t="str">
        <f ca="1">IF(OR(Z878="",NOT(ISNUMBER(Z878))),"",LOOKUP(Z878,{0,16,21,26,31,36,41,46,51,56,60,66},{"[0-15]","[16-20]","[21-25]","[26-30]","[31-35]","[36-40]","[41-45]","[46-50]","[51-55]","[56-59]","[60-65]","[66-99]"}))</f>
        <v>[66-99]</v>
      </c>
      <c r="AF878" s="839" t="str">
        <f t="shared" si="44"/>
        <v>3+ years</v>
      </c>
      <c r="AG878" s="839" t="str">
        <f t="shared" ca="1" si="45"/>
        <v>Over 90 Days</v>
      </c>
    </row>
    <row r="879" spans="1:33" ht="16.5" thickTop="1" thickBot="1" x14ac:dyDescent="0.3">
      <c r="A879" s="839">
        <v>3</v>
      </c>
      <c r="B879" s="830" t="s">
        <v>310</v>
      </c>
      <c r="C879" s="839" t="s">
        <v>310</v>
      </c>
      <c r="D879" s="880"/>
      <c r="E879" s="887">
        <v>44571</v>
      </c>
      <c r="F879" s="834" t="s">
        <v>312</v>
      </c>
      <c r="G879" s="834" t="s">
        <v>312</v>
      </c>
      <c r="H879" s="834"/>
      <c r="I879" s="834"/>
      <c r="J879" s="845"/>
      <c r="K879" s="845" t="s">
        <v>905</v>
      </c>
      <c r="L879" s="834"/>
      <c r="M879" s="834"/>
      <c r="N879" s="835">
        <v>20821</v>
      </c>
      <c r="O879" s="833">
        <v>46203</v>
      </c>
      <c r="P879" s="842" t="s">
        <v>611</v>
      </c>
      <c r="Q879" s="834" t="s">
        <v>846</v>
      </c>
      <c r="R879" s="842" t="s">
        <v>612</v>
      </c>
      <c r="S879" s="842"/>
      <c r="T879" s="839" t="s">
        <v>304</v>
      </c>
      <c r="U879" s="842" t="s">
        <v>305</v>
      </c>
      <c r="V879" s="836">
        <v>44571</v>
      </c>
      <c r="W879" s="836">
        <v>46203</v>
      </c>
      <c r="X879" s="836">
        <v>46265</v>
      </c>
      <c r="Y879" s="882">
        <v>3.0027397260273974</v>
      </c>
      <c r="Z879" s="904">
        <f t="shared" ca="1" si="47"/>
        <v>69</v>
      </c>
      <c r="AA879" s="839" t="s">
        <v>600</v>
      </c>
      <c r="AB879" s="883">
        <v>45390.45</v>
      </c>
      <c r="AC879" s="841">
        <v>46813</v>
      </c>
      <c r="AD879" s="842" t="s">
        <v>928</v>
      </c>
      <c r="AE879" s="843" t="str">
        <f ca="1">IF(OR(Z879="",NOT(ISNUMBER(Z879))),"",LOOKUP(Z879,{0,16,21,26,31,36,41,46,51,56,60,66},{"[0-15]","[16-20]","[21-25]","[26-30]","[31-35]","[36-40]","[41-45]","[46-50]","[51-55]","[56-59]","[60-65]","[66-99]"}))</f>
        <v>[66-99]</v>
      </c>
      <c r="AF879" s="839" t="str">
        <f t="shared" si="44"/>
        <v>3+ years</v>
      </c>
      <c r="AG879" s="839" t="str">
        <f t="shared" ca="1" si="45"/>
        <v>Expired</v>
      </c>
    </row>
    <row r="880" spans="1:33" ht="16.5" thickTop="1" thickBot="1" x14ac:dyDescent="0.3">
      <c r="A880" s="839">
        <v>4</v>
      </c>
      <c r="B880" s="830" t="s">
        <v>527</v>
      </c>
      <c r="C880" s="839" t="s">
        <v>313</v>
      </c>
      <c r="D880" s="880"/>
      <c r="E880" s="887">
        <f>VLOOKUP(B880,[1]TQT_MASTER!B:O,13,0)</f>
        <v>44571</v>
      </c>
      <c r="F880" s="834" t="str">
        <f>VLOOKUP(B880,[1]TQT_MASTER!B:O,4,0)</f>
        <v>Sr. Engineer, Infrastructure Coordination</v>
      </c>
      <c r="G880" s="834" t="str">
        <f>VLOOKUP(B880,[1]TQT_MASTER!B:O,3,0)</f>
        <v>Senior Engineer</v>
      </c>
      <c r="H880" s="834">
        <f>VLOOKUP(B880,[1]TQT_MASTER!B:O,6,0)</f>
        <v>11810</v>
      </c>
      <c r="I880" s="834" t="str">
        <f>VLOOKUP(B880,[1]TQT_MASTER!B:O,5,0)</f>
        <v>YOUSIF ABDUL RAHMAN AHMED MOHAMMED ALMARZOUQI</v>
      </c>
      <c r="J880" s="834" t="str">
        <f>VLOOKUP(B880,[1]TQT_MASTER!B:O,7,0)</f>
        <v>TQT - Asset Management</v>
      </c>
      <c r="K880" s="834" t="str">
        <f>VLOOKUP(B880,[1]TQT_MASTER!B:O,8,0)</f>
        <v>TQT - Chief Operating Office</v>
      </c>
      <c r="L880" s="834" t="str">
        <f>VLOOKUP(B880,[1]TQT_MASTER!B:O,9,0)</f>
        <v>Asset Management - COO</v>
      </c>
      <c r="M880" s="834" t="str">
        <f>VLOOKUP(B880,[1]TQT_MASTER!B:O,10,0)</f>
        <v>TRANSCO - Infrastructure Coordination &amp; Services - COO</v>
      </c>
      <c r="N880" s="835">
        <f>VLOOKUP(B880,[1]TQT_MASTER!B:O,11,0)</f>
        <v>21283</v>
      </c>
      <c r="O880" s="833">
        <f>VLOOKUP(B880,[1]TQT_MASTER!B:O,14,0)</f>
        <v>46387</v>
      </c>
      <c r="P880" s="842" t="s">
        <v>611</v>
      </c>
      <c r="Q880" s="834" t="s">
        <v>846</v>
      </c>
      <c r="R880" s="842" t="s">
        <v>612</v>
      </c>
      <c r="S880" s="842"/>
      <c r="T880" s="839" t="s">
        <v>304</v>
      </c>
      <c r="U880" s="842" t="s">
        <v>316</v>
      </c>
      <c r="V880" s="836">
        <v>44571</v>
      </c>
      <c r="W880" s="836">
        <v>45170</v>
      </c>
      <c r="X880" s="836">
        <v>46265</v>
      </c>
      <c r="Y880" s="882">
        <v>3.0027397260273974</v>
      </c>
      <c r="Z880" s="905">
        <f t="shared" ca="1" si="47"/>
        <v>68</v>
      </c>
      <c r="AA880" s="839" t="s">
        <v>600</v>
      </c>
      <c r="AB880" s="883">
        <v>47355</v>
      </c>
      <c r="AC880" s="841">
        <v>46813</v>
      </c>
      <c r="AD880" s="842" t="s">
        <v>777</v>
      </c>
      <c r="AE880" s="843" t="str">
        <f ca="1">IF(OR(Z880="",NOT(ISNUMBER(Z880))),"",LOOKUP(Z880,{0,16,21,26,31,36,41,46,51,56,60,66},{"[0-15]","[16-20]","[21-25]","[26-30]","[31-35]","[36-40]","[41-45]","[46-50]","[51-55]","[56-59]","[60-65]","[66-99]"}))</f>
        <v>[66-99]</v>
      </c>
      <c r="AF880" s="839" t="str">
        <f t="shared" si="44"/>
        <v>3+ years</v>
      </c>
      <c r="AG880" s="839" t="str">
        <f t="shared" ca="1" si="45"/>
        <v>Over 90 Days</v>
      </c>
    </row>
    <row r="881" spans="1:33" ht="16.5" thickTop="1" thickBot="1" x14ac:dyDescent="0.3">
      <c r="A881" s="839">
        <v>5</v>
      </c>
      <c r="B881" s="830" t="s">
        <v>536</v>
      </c>
      <c r="C881" s="839" t="s">
        <v>317</v>
      </c>
      <c r="D881" s="880"/>
      <c r="E881" s="887">
        <f>VLOOKUP(B881,[1]TQT_MASTER!B:O,13,0)</f>
        <v>44571</v>
      </c>
      <c r="F881" s="834" t="str">
        <f>VLOOKUP(B881,[1]TQT_MASTER!B:O,4,0)</f>
        <v>Sr. Technician, Surveying</v>
      </c>
      <c r="G881" s="834" t="str">
        <f>VLOOKUP(B881,[1]TQT_MASTER!B:O,3,0)</f>
        <v>Senior Technician</v>
      </c>
      <c r="H881" s="834">
        <f>VLOOKUP(B881,[1]TQT_MASTER!B:O,6,0)</f>
        <v>11810</v>
      </c>
      <c r="I881" s="834" t="str">
        <f>VLOOKUP(B881,[1]TQT_MASTER!B:O,5,0)</f>
        <v>YOUSIF ABDUL RAHMAN AHMED MOHAMMED ALMARZOUQI</v>
      </c>
      <c r="J881" s="834" t="str">
        <f>VLOOKUP(B881,[1]TQT_MASTER!B:O,7,0)</f>
        <v>TQT - Asset Management</v>
      </c>
      <c r="K881" s="834" t="str">
        <f>VLOOKUP(B881,[1]TQT_MASTER!B:O,8,0)</f>
        <v>TQT - Chief Operating Office</v>
      </c>
      <c r="L881" s="834" t="str">
        <f>VLOOKUP(B881,[1]TQT_MASTER!B:O,9,0)</f>
        <v>Asset Management - COO</v>
      </c>
      <c r="M881" s="834" t="str">
        <f>VLOOKUP(B881,[1]TQT_MASTER!B:O,10,0)</f>
        <v>TRANSCO - Infrastructure Coordination &amp; Services - COO</v>
      </c>
      <c r="N881" s="835">
        <f>VLOOKUP(B881,[1]TQT_MASTER!B:O,11,0)</f>
        <v>22277</v>
      </c>
      <c r="O881" s="833">
        <f>VLOOKUP(B881,[1]TQT_MASTER!B:O,14,0)</f>
        <v>46387</v>
      </c>
      <c r="P881" s="842" t="s">
        <v>611</v>
      </c>
      <c r="Q881" s="834" t="s">
        <v>846</v>
      </c>
      <c r="R881" s="842" t="s">
        <v>612</v>
      </c>
      <c r="S881" s="842" t="s">
        <v>616</v>
      </c>
      <c r="T881" s="839" t="s">
        <v>304</v>
      </c>
      <c r="U881" s="842" t="s">
        <v>309</v>
      </c>
      <c r="V881" s="836">
        <v>44571</v>
      </c>
      <c r="W881" s="836">
        <v>45170</v>
      </c>
      <c r="X881" s="836">
        <v>46265</v>
      </c>
      <c r="Y881" s="882">
        <v>3.0027397260273974</v>
      </c>
      <c r="Z881" s="904">
        <f t="shared" ca="1" si="47"/>
        <v>65</v>
      </c>
      <c r="AA881" s="839" t="s">
        <v>600</v>
      </c>
      <c r="AB881" s="883">
        <v>21750.75</v>
      </c>
      <c r="AC881" s="841">
        <v>46813</v>
      </c>
      <c r="AD881" s="842" t="s">
        <v>777</v>
      </c>
      <c r="AE881" s="843" t="str">
        <f ca="1">IF(OR(Z881="",NOT(ISNUMBER(Z881))),"",LOOKUP(Z881,{0,16,21,26,31,36,41,46,51,56,60,66},{"[0-15]","[16-20]","[21-25]","[26-30]","[31-35]","[36-40]","[41-45]","[46-50]","[51-55]","[56-59]","[60-65]","[66-99]"}))</f>
        <v>[60-65]</v>
      </c>
      <c r="AF881" s="839" t="str">
        <f t="shared" si="44"/>
        <v>3+ years</v>
      </c>
      <c r="AG881" s="839" t="str">
        <f t="shared" ca="1" si="45"/>
        <v>Over 90 Days</v>
      </c>
    </row>
    <row r="882" spans="1:33" ht="16.5" thickTop="1" thickBot="1" x14ac:dyDescent="0.3">
      <c r="A882" s="839">
        <v>6</v>
      </c>
      <c r="B882" s="830" t="s">
        <v>531</v>
      </c>
      <c r="C882" s="839" t="s">
        <v>323</v>
      </c>
      <c r="D882" s="880"/>
      <c r="E882" s="887">
        <f>VLOOKUP(B882,[1]TQT_MASTER!B:O,13,0)</f>
        <v>44571</v>
      </c>
      <c r="F882" s="834" t="str">
        <f>VLOOKUP(B882,[1]TQT_MASTER!B:O,4,0)</f>
        <v>Sr. Associate, Inventory</v>
      </c>
      <c r="G882" s="834" t="str">
        <f>VLOOKUP(B882,[1]TQT_MASTER!B:O,3,0)</f>
        <v>Senior Associate</v>
      </c>
      <c r="H882" s="834">
        <f>VLOOKUP(B882,[1]TQT_MASTER!B:O,6,0)</f>
        <v>11888</v>
      </c>
      <c r="I882" s="834" t="str">
        <f>VLOOKUP(B882,[1]TQT_MASTER!B:O,5,0)</f>
        <v>MOHAMED ALI MOHAMED A. FAISAL ALSHEHHI</v>
      </c>
      <c r="J882" s="834" t="str">
        <f>VLOOKUP(B882,[1]TQT_MASTER!B:O,7,0)</f>
        <v>TQT - Supply Chain</v>
      </c>
      <c r="K882" s="834" t="str">
        <f>VLOOKUP(B882,[1]TQT_MASTER!B:O,8,0)</f>
        <v>TQT - Chief Financial Office</v>
      </c>
      <c r="L882" s="834" t="str">
        <f>VLOOKUP(B882,[1]TQT_MASTER!B:O,9,0)</f>
        <v>Supply Chain - PSS</v>
      </c>
      <c r="M882" s="834" t="str">
        <f>VLOOKUP(B882,[1]TQT_MASTER!B:O,10,0)</f>
        <v>TRANSCO - Inventory Management - PSS</v>
      </c>
      <c r="N882" s="835">
        <f>VLOOKUP(B882,[1]TQT_MASTER!B:O,11,0)</f>
        <v>24080</v>
      </c>
      <c r="O882" s="833">
        <f>VLOOKUP(B882,[1]TQT_MASTER!B:O,14,0)</f>
        <v>46387</v>
      </c>
      <c r="P882" s="842" t="s">
        <v>611</v>
      </c>
      <c r="Q882" s="834" t="s">
        <v>846</v>
      </c>
      <c r="R882" s="842" t="s">
        <v>612</v>
      </c>
      <c r="S882" s="842" t="s">
        <v>619</v>
      </c>
      <c r="T882" s="839" t="s">
        <v>304</v>
      </c>
      <c r="U882" s="842" t="s">
        <v>305</v>
      </c>
      <c r="V882" s="836">
        <v>44571</v>
      </c>
      <c r="W882" s="836">
        <v>45170</v>
      </c>
      <c r="X882" s="836">
        <v>46265</v>
      </c>
      <c r="Y882" s="882">
        <v>3.0027397260273974</v>
      </c>
      <c r="Z882" s="902">
        <f t="shared" ca="1" si="47"/>
        <v>60</v>
      </c>
      <c r="AA882" s="839" t="s">
        <v>600</v>
      </c>
      <c r="AB882" s="883">
        <v>40461.75</v>
      </c>
      <c r="AC882" s="841">
        <v>46813</v>
      </c>
      <c r="AD882" s="842" t="s">
        <v>777</v>
      </c>
      <c r="AE882" s="843" t="str">
        <f ca="1">IF(OR(Z882="",NOT(ISNUMBER(Z882))),"",LOOKUP(Z882,{0,16,21,26,31,36,41,46,51,56,60,66},{"[0-15]","[16-20]","[21-25]","[26-30]","[31-35]","[36-40]","[41-45]","[46-50]","[51-55]","[56-59]","[60-65]","[66-99]"}))</f>
        <v>[60-65]</v>
      </c>
      <c r="AF882" s="839" t="str">
        <f t="shared" si="44"/>
        <v>3+ years</v>
      </c>
      <c r="AG882" s="839" t="str">
        <f t="shared" ca="1" si="45"/>
        <v>Over 90 Days</v>
      </c>
    </row>
    <row r="883" spans="1:33" ht="16.5" thickTop="1" thickBot="1" x14ac:dyDescent="0.3">
      <c r="A883" s="839">
        <v>7</v>
      </c>
      <c r="B883" s="830" t="s">
        <v>530</v>
      </c>
      <c r="C883" s="839" t="s">
        <v>326</v>
      </c>
      <c r="D883" s="880"/>
      <c r="E883" s="887">
        <f>VLOOKUP(B883,[1]TQT_MASTER!B:O,13,0)</f>
        <v>44571</v>
      </c>
      <c r="F883" s="834" t="str">
        <f>VLOOKUP(B883,[1]TQT_MASTER!B:O,4,0)</f>
        <v>Clerk, Driver</v>
      </c>
      <c r="G883" s="834" t="str">
        <f>VLOOKUP(B883,[1]TQT_MASTER!B:O,3,0)</f>
        <v>Clerk</v>
      </c>
      <c r="H883" s="834">
        <f>VLOOKUP(B883,[1]TQT_MASTER!B:O,6,0)</f>
        <v>11969</v>
      </c>
      <c r="I883" s="834" t="str">
        <f>VLOOKUP(B883,[1]TQT_MASTER!B:O,5,0)</f>
        <v>AHMED NASSER MOHAMMED NASSER AL SENANI</v>
      </c>
      <c r="J883" s="834" t="str">
        <f>VLOOKUP(B883,[1]TQT_MASTER!B:O,7,0)</f>
        <v>TQT - Support Services</v>
      </c>
      <c r="K883" s="834" t="str">
        <f>VLOOKUP(B883,[1]TQT_MASTER!B:O,8,0)</f>
        <v>TQT - Chief Corporate Services Office</v>
      </c>
      <c r="L883" s="834" t="str">
        <f>VLOOKUP(B883,[1]TQT_MASTER!B:O,9,0)</f>
        <v>Shared Services - PSS</v>
      </c>
      <c r="M883" s="834" t="str">
        <f>VLOOKUP(B883,[1]TQT_MASTER!B:O,10,0)</f>
        <v>TRANSCO - Transport - PSS</v>
      </c>
      <c r="N883" s="835">
        <f>VLOOKUP(B883,[1]TQT_MASTER!B:O,11,0)</f>
        <v>28284</v>
      </c>
      <c r="O883" s="833">
        <f>VLOOKUP(B883,[1]TQT_MASTER!B:O,14,0)</f>
        <v>46387</v>
      </c>
      <c r="P883" s="842" t="s">
        <v>611</v>
      </c>
      <c r="Q883" s="834" t="s">
        <v>846</v>
      </c>
      <c r="R883" s="842" t="s">
        <v>612</v>
      </c>
      <c r="S883" s="842" t="s">
        <v>621</v>
      </c>
      <c r="T883" s="839" t="s">
        <v>304</v>
      </c>
      <c r="U883" s="842" t="s">
        <v>329</v>
      </c>
      <c r="V883" s="836">
        <v>44571</v>
      </c>
      <c r="W883" s="836">
        <v>45170</v>
      </c>
      <c r="X883" s="836">
        <v>46265</v>
      </c>
      <c r="Y883" s="882">
        <v>3.0027397260273974</v>
      </c>
      <c r="Z883" s="902">
        <f t="shared" ca="1" si="47"/>
        <v>49</v>
      </c>
      <c r="AA883" s="839" t="s">
        <v>600</v>
      </c>
      <c r="AB883" s="883">
        <v>5587.7955000000002</v>
      </c>
      <c r="AC883" s="841">
        <v>46813</v>
      </c>
      <c r="AD883" s="842" t="s">
        <v>777</v>
      </c>
      <c r="AE883" s="843" t="str">
        <f ca="1">IF(OR(Z883="",NOT(ISNUMBER(Z883))),"",LOOKUP(Z883,{0,16,21,26,31,36,41,46,51,56,60,66},{"[0-15]","[16-20]","[21-25]","[26-30]","[31-35]","[36-40]","[41-45]","[46-50]","[51-55]","[56-59]","[60-65]","[66-99]"}))</f>
        <v>[46-50]</v>
      </c>
      <c r="AF883" s="839" t="str">
        <f t="shared" si="44"/>
        <v>3+ years</v>
      </c>
      <c r="AG883" s="839" t="str">
        <f t="shared" ca="1" si="45"/>
        <v>Over 90 Days</v>
      </c>
    </row>
    <row r="884" spans="1:33" ht="16.5" thickTop="1" thickBot="1" x14ac:dyDescent="0.3">
      <c r="A884" s="839">
        <v>8</v>
      </c>
      <c r="B884" s="830" t="s">
        <v>524</v>
      </c>
      <c r="C884" s="839" t="s">
        <v>330</v>
      </c>
      <c r="D884" s="880"/>
      <c r="E884" s="887">
        <f>VLOOKUP(B884,[1]TQT_MASTER!B:O,13,0)</f>
        <v>44566</v>
      </c>
      <c r="F884" s="834" t="str">
        <f>VLOOKUP(B884,[1]TQT_MASTER!B:O,4,0)</f>
        <v>Assistant, Management</v>
      </c>
      <c r="G884" s="834" t="str">
        <f>VLOOKUP(B884,[1]TQT_MASTER!B:O,3,0)</f>
        <v>Assistant</v>
      </c>
      <c r="H884" s="834">
        <f>VLOOKUP(B884,[1]TQT_MASTER!B:O,6,0)</f>
        <v>11566</v>
      </c>
      <c r="I884" s="834" t="str">
        <f>VLOOKUP(B884,[1]TQT_MASTER!B:O,5,0)</f>
        <v>PAUL ANDREW ROBERTS</v>
      </c>
      <c r="J884" s="834" t="str">
        <f>VLOOKUP(B884,[1]TQT_MASTER!B:O,7,0)</f>
        <v>TQT - Safety &amp; Risk Management</v>
      </c>
      <c r="K884" s="834" t="str">
        <f>VLOOKUP(B884,[1]TQT_MASTER!B:O,8,0)</f>
        <v>TQT - Chief Executive Office</v>
      </c>
      <c r="L884" s="834" t="str">
        <f>VLOOKUP(B884,[1]TQT_MASTER!B:O,9,0)</f>
        <v>HSEQ</v>
      </c>
      <c r="M884" s="834" t="str">
        <f>VLOOKUP(B884,[1]TQT_MASTER!B:O,10,0)</f>
        <v>TRANSCO - HSEQ - SRM</v>
      </c>
      <c r="N884" s="835">
        <f>VLOOKUP(B884,[1]TQT_MASTER!B:O,11,0)</f>
        <v>33248</v>
      </c>
      <c r="O884" s="833">
        <f>VLOOKUP(B884,[1]TQT_MASTER!B:O,14,0)</f>
        <v>46387</v>
      </c>
      <c r="P884" s="842" t="s">
        <v>611</v>
      </c>
      <c r="Q884" s="834" t="s">
        <v>846</v>
      </c>
      <c r="R884" s="842" t="s">
        <v>612</v>
      </c>
      <c r="S884" s="842" t="s">
        <v>621</v>
      </c>
      <c r="T884" s="839" t="s">
        <v>304</v>
      </c>
      <c r="U884" s="842" t="s">
        <v>333</v>
      </c>
      <c r="V884" s="836">
        <v>44566</v>
      </c>
      <c r="W884" s="836">
        <v>45170</v>
      </c>
      <c r="X884" s="836">
        <v>46265</v>
      </c>
      <c r="Y884" s="882">
        <v>3.0027397260273974</v>
      </c>
      <c r="Z884" s="902">
        <f t="shared" ca="1" si="47"/>
        <v>35</v>
      </c>
      <c r="AA884" s="839" t="s">
        <v>600</v>
      </c>
      <c r="AB884" s="883">
        <v>12988.5</v>
      </c>
      <c r="AC884" s="841">
        <v>46813</v>
      </c>
      <c r="AD884" s="842" t="s">
        <v>777</v>
      </c>
      <c r="AE884" s="843" t="str">
        <f ca="1">IF(OR(Z884="",NOT(ISNUMBER(Z884))),"",LOOKUP(Z884,{0,16,21,26,31,36,41,46,51,56,60,66},{"[0-15]","[16-20]","[21-25]","[26-30]","[31-35]","[36-40]","[41-45]","[46-50]","[51-55]","[56-59]","[60-65]","[66-99]"}))</f>
        <v>[31-35]</v>
      </c>
      <c r="AF884" s="839" t="str">
        <f t="shared" si="44"/>
        <v>3+ years</v>
      </c>
      <c r="AG884" s="839" t="str">
        <f t="shared" ca="1" si="45"/>
        <v>Over 90 Days</v>
      </c>
    </row>
    <row r="885" spans="1:33" ht="16.5" thickTop="1" thickBot="1" x14ac:dyDescent="0.3">
      <c r="A885" s="839">
        <v>9</v>
      </c>
      <c r="B885" s="830" t="s">
        <v>529</v>
      </c>
      <c r="C885" s="839" t="s">
        <v>334</v>
      </c>
      <c r="D885" s="880"/>
      <c r="E885" s="887">
        <f>VLOOKUP(B885,[1]TQT_MASTER!B:O,13,0)</f>
        <v>44566</v>
      </c>
      <c r="F885" s="834" t="str">
        <f>VLOOKUP(B885,[1]TQT_MASTER!B:O,4,0)</f>
        <v>Advisor, Technical</v>
      </c>
      <c r="G885" s="834" t="str">
        <f>VLOOKUP(B885,[1]TQT_MASTER!B:O,3,0)</f>
        <v>Advisor</v>
      </c>
      <c r="H885" s="834">
        <f>VLOOKUP(B885,[1]TQT_MASTER!B:O,6,0)</f>
        <v>12759</v>
      </c>
      <c r="I885" s="834" t="str">
        <f>VLOOKUP(B885,[1]TQT_MASTER!B:O,5,0)</f>
        <v>Afif Saif Nasser Harhara Alyafei</v>
      </c>
      <c r="J885" s="834" t="str">
        <f>VLOOKUP(B885,[1]TQT_MASTER!B:O,7,0)</f>
        <v>TQT - Chief Executive Office</v>
      </c>
      <c r="K885" s="834" t="str">
        <f>VLOOKUP(B885,[1]TQT_MASTER!B:O,8,0)</f>
        <v>TQT - Chief Executive Office</v>
      </c>
      <c r="L885" s="834" t="str">
        <f>VLOOKUP(B885,[1]TQT_MASTER!B:O,9,0)</f>
        <v>CEO</v>
      </c>
      <c r="M885" s="834" t="str">
        <f>VLOOKUP(B885,[1]TQT_MASTER!B:O,10,0)</f>
        <v>TRANSCO - CEO</v>
      </c>
      <c r="N885" s="835">
        <f>VLOOKUP(B885,[1]TQT_MASTER!B:O,11,0)</f>
        <v>24289</v>
      </c>
      <c r="O885" s="833">
        <f>VLOOKUP(B885,[1]TQT_MASTER!B:O,14,0)</f>
        <v>46387</v>
      </c>
      <c r="P885" s="842" t="s">
        <v>620</v>
      </c>
      <c r="Q885" s="834" t="s">
        <v>846</v>
      </c>
      <c r="R885" s="842"/>
      <c r="S885" s="842"/>
      <c r="T885" s="839" t="s">
        <v>336</v>
      </c>
      <c r="U885" s="842" t="s">
        <v>337</v>
      </c>
      <c r="V885" s="836">
        <v>44566</v>
      </c>
      <c r="W885" s="836">
        <v>45170</v>
      </c>
      <c r="X885" s="836">
        <v>46265</v>
      </c>
      <c r="Y885" s="882">
        <v>3.0027397260273974</v>
      </c>
      <c r="Z885" s="904">
        <f t="shared" ca="1" si="47"/>
        <v>60</v>
      </c>
      <c r="AA885" s="839" t="s">
        <v>600</v>
      </c>
      <c r="AB885" s="883">
        <v>69688.5</v>
      </c>
      <c r="AC885" s="841">
        <v>46813</v>
      </c>
      <c r="AD885" s="842" t="s">
        <v>777</v>
      </c>
      <c r="AE885" s="843" t="str">
        <f ca="1">IF(OR(Z885="",NOT(ISNUMBER(Z885))),"",LOOKUP(Z885,{0,16,21,26,31,36,41,46,51,56,60,66},{"[0-15]","[16-20]","[21-25]","[26-30]","[31-35]","[36-40]","[41-45]","[46-50]","[51-55]","[56-59]","[60-65]","[66-99]"}))</f>
        <v>[60-65]</v>
      </c>
      <c r="AF885" s="839" t="str">
        <f t="shared" si="44"/>
        <v>3+ years</v>
      </c>
      <c r="AG885" s="839" t="str">
        <f t="shared" ca="1" si="45"/>
        <v>Over 90 Days</v>
      </c>
    </row>
    <row r="886" spans="1:33" ht="16.5" thickTop="1" thickBot="1" x14ac:dyDescent="0.3">
      <c r="A886" s="839">
        <v>10</v>
      </c>
      <c r="B886" s="830" t="s">
        <v>523</v>
      </c>
      <c r="C886" s="839" t="s">
        <v>338</v>
      </c>
      <c r="D886" s="880"/>
      <c r="E886" s="887">
        <f>VLOOKUP(B886,[1]TQT_MASTER!B:O,13,0)</f>
        <v>44571</v>
      </c>
      <c r="F886" s="834" t="str">
        <f>VLOOKUP(B886,[1]TQT_MASTER!B:O,4,0)</f>
        <v>Clerk, Stores</v>
      </c>
      <c r="G886" s="834" t="str">
        <f>VLOOKUP(B886,[1]TQT_MASTER!B:O,3,0)</f>
        <v>Clerk</v>
      </c>
      <c r="H886" s="834">
        <f>VLOOKUP(B886,[1]TQT_MASTER!B:O,6,0)</f>
        <v>12667</v>
      </c>
      <c r="I886" s="834" t="str">
        <f>VLOOKUP(B886,[1]TQT_MASTER!B:O,5,0)</f>
        <v>Eid Abdulla Sidiqi Alhammadi</v>
      </c>
      <c r="J886" s="834" t="str">
        <f>VLOOKUP(B886,[1]TQT_MASTER!B:O,7,0)</f>
        <v>TQT - Financial Operations &amp; Internal Controls</v>
      </c>
      <c r="K886" s="834" t="str">
        <f>VLOOKUP(B886,[1]TQT_MASTER!B:O,8,0)</f>
        <v>TQT - Chief Financial Office</v>
      </c>
      <c r="L886" s="834" t="str">
        <f>VLOOKUP(B886,[1]TQT_MASTER!B:O,9,0)</f>
        <v>Finance - FIN</v>
      </c>
      <c r="M886" s="834" t="str">
        <f>VLOOKUP(B886,[1]TQT_MASTER!B:O,10,0)</f>
        <v>TRANSCO - Financial Operations - FIN</v>
      </c>
      <c r="N886" s="835">
        <f>VLOOKUP(B886,[1]TQT_MASTER!B:O,11,0)</f>
        <v>26910</v>
      </c>
      <c r="O886" s="833">
        <f>VLOOKUP(B886,[1]TQT_MASTER!B:O,14,0)</f>
        <v>46387</v>
      </c>
      <c r="P886" s="842" t="s">
        <v>620</v>
      </c>
      <c r="Q886" s="834" t="s">
        <v>846</v>
      </c>
      <c r="R886" s="842"/>
      <c r="S886" s="842"/>
      <c r="T886" s="839" t="s">
        <v>304</v>
      </c>
      <c r="U886" s="842" t="s">
        <v>305</v>
      </c>
      <c r="V886" s="836">
        <v>44571</v>
      </c>
      <c r="W886" s="836">
        <v>45170</v>
      </c>
      <c r="X886" s="836">
        <v>46265</v>
      </c>
      <c r="Y886" s="882">
        <v>3.0027397260273974</v>
      </c>
      <c r="Z886" s="902">
        <f t="shared" ca="1" si="47"/>
        <v>53</v>
      </c>
      <c r="AA886" s="839" t="s">
        <v>600</v>
      </c>
      <c r="AB886" s="883">
        <v>6688.5</v>
      </c>
      <c r="AC886" s="841">
        <v>46813</v>
      </c>
      <c r="AD886" s="842" t="s">
        <v>777</v>
      </c>
      <c r="AE886" s="843" t="str">
        <f ca="1">IF(OR(Z886="",NOT(ISNUMBER(Z886))),"",LOOKUP(Z886,{0,16,21,26,31,36,41,46,51,56,60,66},{"[0-15]","[16-20]","[21-25]","[26-30]","[31-35]","[36-40]","[41-45]","[46-50]","[51-55]","[56-59]","[60-65]","[66-99]"}))</f>
        <v>[51-55]</v>
      </c>
      <c r="AF886" s="839" t="str">
        <f t="shared" si="44"/>
        <v>3+ years</v>
      </c>
      <c r="AG886" s="839" t="str">
        <f t="shared" ca="1" si="45"/>
        <v>Over 90 Days</v>
      </c>
    </row>
    <row r="887" spans="1:33" ht="16.5" thickTop="1" thickBot="1" x14ac:dyDescent="0.3">
      <c r="A887" s="839">
        <v>11</v>
      </c>
      <c r="B887" s="830" t="s">
        <v>522</v>
      </c>
      <c r="C887" s="839" t="s">
        <v>341</v>
      </c>
      <c r="D887" s="880"/>
      <c r="E887" s="887">
        <f>VLOOKUP(B887,[1]TQT_MASTER!B:O,13,0)</f>
        <v>44571</v>
      </c>
      <c r="F887" s="834" t="str">
        <f>VLOOKUP(B887,[1]TQT_MASTER!B:O,4,0)</f>
        <v>Associate, Accounts Payable Accounting</v>
      </c>
      <c r="G887" s="834" t="str">
        <f>VLOOKUP(B887,[1]TQT_MASTER!B:O,3,0)</f>
        <v>Associate</v>
      </c>
      <c r="H887" s="834">
        <f>VLOOKUP(B887,[1]TQT_MASTER!B:O,6,0)</f>
        <v>12667</v>
      </c>
      <c r="I887" s="834" t="str">
        <f>VLOOKUP(B887,[1]TQT_MASTER!B:O,5,0)</f>
        <v>Eid Abdulla Sidiqi Alhammadi</v>
      </c>
      <c r="J887" s="834" t="str">
        <f>VLOOKUP(B887,[1]TQT_MASTER!B:O,7,0)</f>
        <v>TQT - Financial Operations &amp; Internal Controls</v>
      </c>
      <c r="K887" s="834" t="str">
        <f>VLOOKUP(B887,[1]TQT_MASTER!B:O,8,0)</f>
        <v>TQT - Chief Financial Office</v>
      </c>
      <c r="L887" s="834" t="str">
        <f>VLOOKUP(B887,[1]TQT_MASTER!B:O,9,0)</f>
        <v>Finance - FIN</v>
      </c>
      <c r="M887" s="834" t="str">
        <f>VLOOKUP(B887,[1]TQT_MASTER!B:O,10,0)</f>
        <v>TRANSCO - Financial Operations - FIN</v>
      </c>
      <c r="N887" s="835">
        <f>VLOOKUP(B887,[1]TQT_MASTER!B:O,11,0)</f>
        <v>22996</v>
      </c>
      <c r="O887" s="833">
        <f>VLOOKUP(B887,[1]TQT_MASTER!B:O,14,0)</f>
        <v>46387</v>
      </c>
      <c r="P887" s="842" t="s">
        <v>611</v>
      </c>
      <c r="Q887" s="834" t="s">
        <v>846</v>
      </c>
      <c r="R887" s="842" t="s">
        <v>612</v>
      </c>
      <c r="S887" s="842" t="s">
        <v>616</v>
      </c>
      <c r="T887" s="839" t="s">
        <v>304</v>
      </c>
      <c r="U887" s="842" t="s">
        <v>316</v>
      </c>
      <c r="V887" s="836">
        <v>44571</v>
      </c>
      <c r="W887" s="836">
        <v>45170</v>
      </c>
      <c r="X887" s="836">
        <v>46265</v>
      </c>
      <c r="Y887" s="882">
        <v>3.0027397260273974</v>
      </c>
      <c r="Z887" s="902">
        <f t="shared" ca="1" si="47"/>
        <v>63</v>
      </c>
      <c r="AA887" s="839" t="s">
        <v>600</v>
      </c>
      <c r="AB887" s="883">
        <v>38811.15</v>
      </c>
      <c r="AC887" s="841">
        <v>46813</v>
      </c>
      <c r="AD887" s="842" t="s">
        <v>777</v>
      </c>
      <c r="AE887" s="843" t="str">
        <f ca="1">IF(OR(Z887="",NOT(ISNUMBER(Z887))),"",LOOKUP(Z887,{0,16,21,26,31,36,41,46,51,56,60,66},{"[0-15]","[16-20]","[21-25]","[26-30]","[31-35]","[36-40]","[41-45]","[46-50]","[51-55]","[56-59]","[60-65]","[66-99]"}))</f>
        <v>[60-65]</v>
      </c>
      <c r="AF887" s="839" t="str">
        <f t="shared" si="44"/>
        <v>3+ years</v>
      </c>
      <c r="AG887" s="839" t="str">
        <f t="shared" ca="1" si="45"/>
        <v>Over 90 Days</v>
      </c>
    </row>
    <row r="888" spans="1:33" ht="16.5" thickTop="1" thickBot="1" x14ac:dyDescent="0.3">
      <c r="A888" s="839">
        <v>12</v>
      </c>
      <c r="B888" s="830" t="s">
        <v>528</v>
      </c>
      <c r="C888" s="839" t="s">
        <v>344</v>
      </c>
      <c r="D888" s="880"/>
      <c r="E888" s="887">
        <f>VLOOKUP(B888,[1]TQT_MASTER!B:O,13,0)</f>
        <v>44606</v>
      </c>
      <c r="F888" s="834" t="str">
        <f>VLOOKUP(B888,[1]TQT_MASTER!B:O,4,0)</f>
        <v>Lead, Automation &amp; Digitalization</v>
      </c>
      <c r="G888" s="834" t="str">
        <f>VLOOKUP(B888,[1]TQT_MASTER!B:O,3,0)</f>
        <v>Lead</v>
      </c>
      <c r="H888" s="834">
        <f>VLOOKUP(B888,[1]TQT_MASTER!B:O,6,0)</f>
        <v>11996</v>
      </c>
      <c r="I888" s="834" t="str">
        <f>VLOOKUP(B888,[1]TQT_MASTER!B:O,5,0)</f>
        <v>Ramakrishna Subramanian</v>
      </c>
      <c r="J888" s="834" t="str">
        <f>VLOOKUP(B888,[1]TQT_MASTER!B:O,7,0)</f>
        <v>TQT - Chief Executive Office</v>
      </c>
      <c r="K888" s="834" t="str">
        <f>VLOOKUP(B888,[1]TQT_MASTER!B:O,8,0)</f>
        <v>TQT - Chief Executive Office</v>
      </c>
      <c r="L888" s="834" t="str">
        <f>VLOOKUP(B888,[1]TQT_MASTER!B:O,9,0)</f>
        <v>CEO</v>
      </c>
      <c r="M888" s="834" t="str">
        <f>VLOOKUP(B888,[1]TQT_MASTER!B:O,10,0)</f>
        <v>TRANSCO - Operations - COO</v>
      </c>
      <c r="N888" s="835">
        <f>VLOOKUP(B888,[1]TQT_MASTER!B:O,11,0)</f>
        <v>21847</v>
      </c>
      <c r="O888" s="833">
        <f>VLOOKUP(B888,[1]TQT_MASTER!B:O,14,0)</f>
        <v>46387</v>
      </c>
      <c r="P888" s="842" t="s">
        <v>611</v>
      </c>
      <c r="Q888" s="834" t="s">
        <v>846</v>
      </c>
      <c r="R888" s="842" t="s">
        <v>612</v>
      </c>
      <c r="S888" s="842"/>
      <c r="T888" s="839" t="s">
        <v>304</v>
      </c>
      <c r="U888" s="842" t="s">
        <v>333</v>
      </c>
      <c r="V888" s="836">
        <v>44608</v>
      </c>
      <c r="W888" s="836">
        <v>45170</v>
      </c>
      <c r="X888" s="836">
        <v>46265</v>
      </c>
      <c r="Y888" s="882">
        <v>3.0027397260273974</v>
      </c>
      <c r="Z888" s="902">
        <f t="shared" ca="1" si="47"/>
        <v>66</v>
      </c>
      <c r="AA888" s="839" t="s">
        <v>600</v>
      </c>
      <c r="AB888" s="883">
        <v>45013.5</v>
      </c>
      <c r="AC888" s="841">
        <v>46813</v>
      </c>
      <c r="AD888" s="842" t="s">
        <v>777</v>
      </c>
      <c r="AE888" s="843" t="str">
        <f ca="1">IF(OR(Z888="",NOT(ISNUMBER(Z888))),"",LOOKUP(Z888,{0,16,21,26,31,36,41,46,51,56,60,66},{"[0-15]","[16-20]","[21-25]","[26-30]","[31-35]","[36-40]","[41-45]","[46-50]","[51-55]","[56-59]","[60-65]","[66-99]"}))</f>
        <v>[66-99]</v>
      </c>
      <c r="AF888" s="839" t="str">
        <f t="shared" si="44"/>
        <v>3+ years</v>
      </c>
      <c r="AG888" s="839" t="str">
        <f t="shared" ca="1" si="45"/>
        <v>Over 90 Days</v>
      </c>
    </row>
    <row r="889" spans="1:33" ht="16.5" thickTop="1" thickBot="1" x14ac:dyDescent="0.3">
      <c r="A889" s="839">
        <v>13</v>
      </c>
      <c r="B889" s="830" t="s">
        <v>539</v>
      </c>
      <c r="C889" s="839" t="s">
        <v>347</v>
      </c>
      <c r="D889" s="880"/>
      <c r="E889" s="887">
        <f>VLOOKUP(B889,[1]TQT_MASTER!B:O,13,0)</f>
        <v>44816</v>
      </c>
      <c r="F889" s="834" t="str">
        <f>VLOOKUP(B889,[1]TQT_MASTER!B:O,4,0)</f>
        <v>Engineer, CMMS Data Quality Governance</v>
      </c>
      <c r="G889" s="834" t="str">
        <f>VLOOKUP(B889,[1]TQT_MASTER!B:O,3,0)</f>
        <v>Engineer</v>
      </c>
      <c r="H889" s="834">
        <f>VLOOKUP(B889,[1]TQT_MASTER!B:O,6,0)</f>
        <v>12713</v>
      </c>
      <c r="I889" s="834" t="str">
        <f>VLOOKUP(B889,[1]TQT_MASTER!B:O,5,0)</f>
        <v>Ahmed Mohamed Abdulla ALWahedi</v>
      </c>
      <c r="J889" s="834" t="str">
        <f>VLOOKUP(B889,[1]TQT_MASTER!B:O,7,0)</f>
        <v>TQT - Asset Management</v>
      </c>
      <c r="K889" s="834" t="str">
        <f>VLOOKUP(B889,[1]TQT_MASTER!B:O,8,0)</f>
        <v>TQT - Chief Operating Office</v>
      </c>
      <c r="L889" s="834" t="str">
        <f>VLOOKUP(B889,[1]TQT_MASTER!B:O,9,0)</f>
        <v>Asset Management - COO</v>
      </c>
      <c r="M889" s="834" t="str">
        <f>VLOOKUP(B889,[1]TQT_MASTER!B:O,10,0)</f>
        <v>TRANSCO - Asset Information - COO</v>
      </c>
      <c r="N889" s="835">
        <f>VLOOKUP(B889,[1]TQT_MASTER!B:O,11,0)</f>
        <v>26032</v>
      </c>
      <c r="O889" s="833">
        <f>VLOOKUP(B889,[1]TQT_MASTER!B:O,14,0)</f>
        <v>46578</v>
      </c>
      <c r="P889" s="842" t="s">
        <v>620</v>
      </c>
      <c r="Q889" s="834" t="s">
        <v>846</v>
      </c>
      <c r="R889" s="842"/>
      <c r="S889" s="842"/>
      <c r="T889" s="839" t="s">
        <v>304</v>
      </c>
      <c r="U889" s="842" t="s">
        <v>333</v>
      </c>
      <c r="V889" s="836">
        <v>44816</v>
      </c>
      <c r="W889" s="836">
        <v>45170</v>
      </c>
      <c r="X889" s="836">
        <v>46265</v>
      </c>
      <c r="Y889" s="882">
        <v>3.0027397260273974</v>
      </c>
      <c r="Z889" s="902">
        <f t="shared" ca="1" si="47"/>
        <v>55</v>
      </c>
      <c r="AA889" s="839" t="s">
        <v>600</v>
      </c>
      <c r="AB889" s="883">
        <v>26638.5</v>
      </c>
      <c r="AC889" s="841">
        <v>46813</v>
      </c>
      <c r="AD889" s="842" t="s">
        <v>777</v>
      </c>
      <c r="AE889" s="843" t="str">
        <f ca="1">IF(OR(Z889="",NOT(ISNUMBER(Z889))),"",LOOKUP(Z889,{0,16,21,26,31,36,41,46,51,56,60,66},{"[0-15]","[16-20]","[21-25]","[26-30]","[31-35]","[36-40]","[41-45]","[46-50]","[51-55]","[56-59]","[60-65]","[66-99]"}))</f>
        <v>[51-55]</v>
      </c>
      <c r="AF889" s="839" t="str">
        <f t="shared" si="44"/>
        <v>3+ years</v>
      </c>
      <c r="AG889" s="839" t="str">
        <f t="shared" ca="1" si="45"/>
        <v>Over 90 Days</v>
      </c>
    </row>
    <row r="890" spans="1:33" ht="16.5" thickTop="1" thickBot="1" x14ac:dyDescent="0.3">
      <c r="A890" s="839">
        <v>14</v>
      </c>
      <c r="B890" s="830" t="s">
        <v>541</v>
      </c>
      <c r="C890" s="839" t="s">
        <v>350</v>
      </c>
      <c r="D890" s="880"/>
      <c r="E890" s="887">
        <f>VLOOKUP(B890,[1]TQT_MASTER!B:O,13,0)</f>
        <v>44809</v>
      </c>
      <c r="F890" s="834" t="str">
        <f>VLOOKUP(B890,[1]TQT_MASTER!B:O,4,0)</f>
        <v>Associate, Graphic Design</v>
      </c>
      <c r="G890" s="834" t="str">
        <f>VLOOKUP(B890,[1]TQT_MASTER!B:O,3,0)</f>
        <v>Associate</v>
      </c>
      <c r="H890" s="834" t="e">
        <f>VLOOKUP(B890,[1]TQT_MASTER!B:O,6,0)</f>
        <v>#REF!</v>
      </c>
      <c r="I890" s="834" t="str">
        <f>VLOOKUP(B890,[1]TQT_MASTER!B:O,5,0)</f>
        <v>Hessa Alemadi</v>
      </c>
      <c r="J890" s="834" t="str">
        <f>VLOOKUP(B890,[1]TQT_MASTER!B:O,7,0)</f>
        <v>TQT - External Communications</v>
      </c>
      <c r="K890" s="834" t="str">
        <f>VLOOKUP(B890,[1]TQT_MASTER!B:O,8,0)</f>
        <v>TQT - Chief Corporate Services Office</v>
      </c>
      <c r="L890" s="834" t="str">
        <f>VLOOKUP(B890,[1]TQT_MASTER!B:O,9,0)</f>
        <v>Human Resources - HRD</v>
      </c>
      <c r="M890" s="834" t="str">
        <f>VLOOKUP(B890,[1]TQT_MASTER!B:O,10,0)</f>
        <v>TRANSCO - External Communications - HRD</v>
      </c>
      <c r="N890" s="835">
        <f>VLOOKUP(B890,[1]TQT_MASTER!B:O,11,0)</f>
        <v>32200</v>
      </c>
      <c r="O890" s="833">
        <f>VLOOKUP(B890,[1]TQT_MASTER!B:O,14,0)</f>
        <v>46269</v>
      </c>
      <c r="P890" s="842" t="s">
        <v>611</v>
      </c>
      <c r="Q890" s="834" t="s">
        <v>846</v>
      </c>
      <c r="R890" s="842" t="s">
        <v>612</v>
      </c>
      <c r="S890" s="842"/>
      <c r="T890" s="839" t="s">
        <v>304</v>
      </c>
      <c r="U890" s="842" t="s">
        <v>333</v>
      </c>
      <c r="V890" s="836">
        <v>44809</v>
      </c>
      <c r="W890" s="836">
        <v>45170</v>
      </c>
      <c r="X890" s="836">
        <v>46265</v>
      </c>
      <c r="Y890" s="882">
        <v>3.0027397260273974</v>
      </c>
      <c r="Z890" s="902">
        <f t="shared" ca="1" si="47"/>
        <v>38</v>
      </c>
      <c r="AA890" s="839" t="s">
        <v>600</v>
      </c>
      <c r="AB890" s="883">
        <v>26638.5</v>
      </c>
      <c r="AC890" s="841">
        <v>46813</v>
      </c>
      <c r="AD890" s="842" t="s">
        <v>777</v>
      </c>
      <c r="AE890" s="843" t="str">
        <f ca="1">IF(OR(Z890="",NOT(ISNUMBER(Z890))),"",LOOKUP(Z890,{0,16,21,26,31,36,41,46,51,56,60,66},{"[0-15]","[16-20]","[21-25]","[26-30]","[31-35]","[36-40]","[41-45]","[46-50]","[51-55]","[56-59]","[60-65]","[66-99]"}))</f>
        <v>[36-40]</v>
      </c>
      <c r="AF890" s="839" t="str">
        <f t="shared" si="44"/>
        <v>3+ years</v>
      </c>
      <c r="AG890" s="839" t="str">
        <f t="shared" ca="1" si="45"/>
        <v>Expired</v>
      </c>
    </row>
    <row r="891" spans="1:33" ht="16.5" thickTop="1" thickBot="1" x14ac:dyDescent="0.3">
      <c r="A891" s="839">
        <v>15</v>
      </c>
      <c r="B891" s="830" t="s">
        <v>533</v>
      </c>
      <c r="C891" s="839" t="s">
        <v>353</v>
      </c>
      <c r="D891" s="880"/>
      <c r="E891" s="887">
        <f>VLOOKUP(B891,[1]TQT_MASTER!B:O,13,0)</f>
        <v>44830</v>
      </c>
      <c r="F891" s="834" t="str">
        <f>VLOOKUP(B891,[1]TQT_MASTER!B:O,4,0)</f>
        <v>Associate, General Ledger Accounting</v>
      </c>
      <c r="G891" s="834" t="str">
        <f>VLOOKUP(B891,[1]TQT_MASTER!B:O,3,0)</f>
        <v>Associate</v>
      </c>
      <c r="H891" s="834">
        <f>VLOOKUP(B891,[1]TQT_MASTER!B:O,6,0)</f>
        <v>12959</v>
      </c>
      <c r="I891" s="834" t="str">
        <f>VLOOKUP(B891,[1]TQT_MASTER!B:O,5,0)</f>
        <v>Jasmine Kooner</v>
      </c>
      <c r="J891" s="834" t="str">
        <f>VLOOKUP(B891,[1]TQT_MASTER!B:O,7,0)</f>
        <v>TQT - Financial Control</v>
      </c>
      <c r="K891" s="834" t="str">
        <f>VLOOKUP(B891,[1]TQT_MASTER!B:O,8,0)</f>
        <v>TQT - Chief Financial Office</v>
      </c>
      <c r="L891" s="834" t="str">
        <f>VLOOKUP(B891,[1]TQT_MASTER!B:O,9,0)</f>
        <v>Finance - FIN</v>
      </c>
      <c r="M891" s="834" t="str">
        <f>VLOOKUP(B891,[1]TQT_MASTER!B:O,10,0)</f>
        <v>TRANSCO - Financial Controlling - FIN</v>
      </c>
      <c r="N891" s="835">
        <f>VLOOKUP(B891,[1]TQT_MASTER!B:O,11,0)</f>
        <v>31575</v>
      </c>
      <c r="O891" s="833">
        <f>VLOOKUP(B891,[1]TQT_MASTER!B:O,14,0)</f>
        <v>46471</v>
      </c>
      <c r="P891" s="842" t="s">
        <v>620</v>
      </c>
      <c r="Q891" s="834" t="s">
        <v>846</v>
      </c>
      <c r="R891" s="842"/>
      <c r="S891" s="842"/>
      <c r="T891" s="839" t="s">
        <v>304</v>
      </c>
      <c r="U891" s="842" t="s">
        <v>356</v>
      </c>
      <c r="V891" s="836">
        <v>44831</v>
      </c>
      <c r="W891" s="836">
        <v>45170</v>
      </c>
      <c r="X891" s="836">
        <v>46265</v>
      </c>
      <c r="Y891" s="882">
        <v>3.0027397260273974</v>
      </c>
      <c r="Z891" s="902">
        <f t="shared" ca="1" si="47"/>
        <v>40</v>
      </c>
      <c r="AA891" s="839" t="s">
        <v>600</v>
      </c>
      <c r="AB891" s="883">
        <v>26638.5</v>
      </c>
      <c r="AC891" s="841">
        <v>46813</v>
      </c>
      <c r="AD891" s="842" t="s">
        <v>777</v>
      </c>
      <c r="AE891" s="843" t="str">
        <f ca="1">IF(OR(Z891="",NOT(ISNUMBER(Z891))),"",LOOKUP(Z891,{0,16,21,26,31,36,41,46,51,56,60,66},{"[0-15]","[16-20]","[21-25]","[26-30]","[31-35]","[36-40]","[41-45]","[46-50]","[51-55]","[56-59]","[60-65]","[66-99]"}))</f>
        <v>[36-40]</v>
      </c>
      <c r="AF891" s="839" t="str">
        <f t="shared" si="44"/>
        <v>3+ years</v>
      </c>
      <c r="AG891" s="839" t="str">
        <f t="shared" ca="1" si="45"/>
        <v>Over 90 Days</v>
      </c>
    </row>
    <row r="892" spans="1:33" ht="16.5" thickTop="1" thickBot="1" x14ac:dyDescent="0.3">
      <c r="A892" s="839">
        <v>16</v>
      </c>
      <c r="B892" s="830" t="s">
        <v>532</v>
      </c>
      <c r="C892" s="839" t="s">
        <v>357</v>
      </c>
      <c r="D892" s="880"/>
      <c r="E892" s="887">
        <f>VLOOKUP(B892,[1]TQT_MASTER!B:O,13,0)</f>
        <v>44970</v>
      </c>
      <c r="F892" s="834" t="str">
        <f>VLOOKUP(B892,[1]TQT_MASTER!B:O,4,0)</f>
        <v>Associate, Talent Acquisition</v>
      </c>
      <c r="G892" s="834" t="str">
        <f>VLOOKUP(B892,[1]TQT_MASTER!B:O,3,0)</f>
        <v>Associate</v>
      </c>
      <c r="H892" s="834">
        <f>VLOOKUP(B892,[1]TQT_MASTER!B:O,6,0)</f>
        <v>15131</v>
      </c>
      <c r="I892" s="834" t="str">
        <f>VLOOKUP(B892,[1]TQT_MASTER!B:O,5,0)</f>
        <v>Abdulrahman Mohammed R AlMane</v>
      </c>
      <c r="J892" s="834" t="str">
        <f>VLOOKUP(B892,[1]TQT_MASTER!B:O,7,0)</f>
        <v>TQT - HR Operations</v>
      </c>
      <c r="K892" s="834" t="str">
        <f>VLOOKUP(B892,[1]TQT_MASTER!B:O,8,0)</f>
        <v>TQT - Chief Corporate Services Office</v>
      </c>
      <c r="L892" s="834" t="str">
        <f>VLOOKUP(B892,[1]TQT_MASTER!B:O,9,0)</f>
        <v>Human Resources - HRD</v>
      </c>
      <c r="M892" s="834" t="str">
        <f>VLOOKUP(B892,[1]TQT_MASTER!B:O,10,0)</f>
        <v>TRANSCO - Talent Acquisition - HRD</v>
      </c>
      <c r="N892" s="835">
        <f>VLOOKUP(B892,[1]TQT_MASTER!B:O,11,0)</f>
        <v>31644</v>
      </c>
      <c r="O892" s="833">
        <f>VLOOKUP(B892,[1]TQT_MASTER!B:O,14,0)</f>
        <v>46429</v>
      </c>
      <c r="P892" s="842" t="s">
        <v>620</v>
      </c>
      <c r="Q892" s="834" t="s">
        <v>846</v>
      </c>
      <c r="R892" s="842"/>
      <c r="S892" s="842"/>
      <c r="T892" s="839" t="s">
        <v>304</v>
      </c>
      <c r="U892" s="842" t="s">
        <v>333</v>
      </c>
      <c r="V892" s="836">
        <v>44970</v>
      </c>
      <c r="W892" s="836">
        <v>45170</v>
      </c>
      <c r="X892" s="836">
        <v>46265</v>
      </c>
      <c r="Y892" s="882">
        <v>3.0027397260273974</v>
      </c>
      <c r="Z892" s="902">
        <f t="shared" ca="1" si="47"/>
        <v>40</v>
      </c>
      <c r="AA892" s="839" t="s">
        <v>600</v>
      </c>
      <c r="AB892" s="883">
        <v>21388.5</v>
      </c>
      <c r="AC892" s="841">
        <v>46813</v>
      </c>
      <c r="AD892" s="842" t="s">
        <v>777</v>
      </c>
      <c r="AE892" s="843" t="str">
        <f ca="1">IF(OR(Z892="",NOT(ISNUMBER(Z892))),"",LOOKUP(Z892,{0,16,21,26,31,36,41,46,51,56,60,66},{"[0-15]","[16-20]","[21-25]","[26-30]","[31-35]","[36-40]","[41-45]","[46-50]","[51-55]","[56-59]","[60-65]","[66-99]"}))</f>
        <v>[36-40]</v>
      </c>
      <c r="AF892" s="839" t="str">
        <f t="shared" si="44"/>
        <v>3+ years</v>
      </c>
      <c r="AG892" s="839" t="str">
        <f t="shared" ca="1" si="45"/>
        <v>Over 90 Days</v>
      </c>
    </row>
    <row r="893" spans="1:33" ht="16.5" thickTop="1" thickBot="1" x14ac:dyDescent="0.3">
      <c r="A893" s="839">
        <v>17</v>
      </c>
      <c r="B893" s="830" t="s">
        <v>540</v>
      </c>
      <c r="C893" s="839" t="s">
        <v>360</v>
      </c>
      <c r="D893" s="880"/>
      <c r="E893" s="887">
        <f>VLOOKUP(B893,[1]TQT_MASTER!B:O,13,0)</f>
        <v>45152</v>
      </c>
      <c r="F893" s="834" t="str">
        <f>VLOOKUP(B893,[1]TQT_MASTER!B:O,4,0)</f>
        <v>Executive Assistant, Corporate Services Office</v>
      </c>
      <c r="G893" s="834" t="str">
        <f>VLOOKUP(B893,[1]TQT_MASTER!B:O,3,0)</f>
        <v>Assistant</v>
      </c>
      <c r="H893" s="834">
        <f>VLOOKUP(B893,[1]TQT_MASTER!B:O,6,0)</f>
        <v>12780</v>
      </c>
      <c r="I893" s="834" t="str">
        <f>VLOOKUP(B893,[1]TQT_MASTER!B:O,5,0)</f>
        <v>Bader Ahmed Mohamed Saqer Al Hammadi</v>
      </c>
      <c r="J893" s="834" t="str">
        <f>VLOOKUP(B893,[1]TQT_MASTER!B:O,7,0)</f>
        <v>TQT - Chief Corporate Services Office</v>
      </c>
      <c r="K893" s="834" t="str">
        <f>VLOOKUP(B893,[1]TQT_MASTER!B:O,8,0)</f>
        <v>TQT - Chief Corporate Services Office</v>
      </c>
      <c r="L893" s="834" t="str">
        <f>VLOOKUP(B893,[1]TQT_MASTER!B:O,9,0)</f>
        <v>Human Resources - HRD</v>
      </c>
      <c r="M893" s="834" t="str">
        <f>VLOOKUP(B893,[1]TQT_MASTER!B:O,10,0)</f>
        <v>TRANSCO - Human Resources - HRD</v>
      </c>
      <c r="N893" s="835">
        <f>VLOOKUP(B893,[1]TQT_MASTER!B:O,11,0)</f>
        <v>29611</v>
      </c>
      <c r="O893" s="833">
        <f>VLOOKUP(B893,[1]TQT_MASTER!B:O,14,0)</f>
        <v>46248</v>
      </c>
      <c r="P893" s="842" t="s">
        <v>620</v>
      </c>
      <c r="Q893" s="834" t="s">
        <v>846</v>
      </c>
      <c r="R893" s="842"/>
      <c r="S893" s="842"/>
      <c r="T893" s="839" t="s">
        <v>304</v>
      </c>
      <c r="U893" s="842" t="s">
        <v>305</v>
      </c>
      <c r="V893" s="836">
        <v>45152</v>
      </c>
      <c r="W893" s="836">
        <v>45170</v>
      </c>
      <c r="X893" s="836">
        <v>46265</v>
      </c>
      <c r="Y893" s="882">
        <v>3.0027397260273974</v>
      </c>
      <c r="Z893" s="904">
        <f t="shared" ca="1" si="47"/>
        <v>45</v>
      </c>
      <c r="AA893" s="839" t="s">
        <v>600</v>
      </c>
      <c r="AB893" s="883">
        <v>29138.5</v>
      </c>
      <c r="AC893" s="841">
        <v>46813</v>
      </c>
      <c r="AD893" s="842" t="s">
        <v>777</v>
      </c>
      <c r="AE893" s="843" t="str">
        <f ca="1">IF(OR(Z893="",NOT(ISNUMBER(Z893))),"",LOOKUP(Z893,{0,16,21,26,31,36,41,46,51,56,60,66},{"[0-15]","[16-20]","[21-25]","[26-30]","[31-35]","[36-40]","[41-45]","[46-50]","[51-55]","[56-59]","[60-65]","[66-99]"}))</f>
        <v>[41-45]</v>
      </c>
      <c r="AF893" s="839" t="str">
        <f t="shared" si="44"/>
        <v>3+ years</v>
      </c>
      <c r="AG893" s="839" t="str">
        <f t="shared" ca="1" si="45"/>
        <v>Expired</v>
      </c>
    </row>
    <row r="894" spans="1:33" ht="16.5" thickTop="1" thickBot="1" x14ac:dyDescent="0.3">
      <c r="A894" s="839">
        <v>18</v>
      </c>
      <c r="B894" s="830" t="s">
        <v>543</v>
      </c>
      <c r="C894" s="839" t="s">
        <v>363</v>
      </c>
      <c r="D894" s="880"/>
      <c r="E894" s="887">
        <f>VLOOKUP(B894,[1]TQT_MASTER!B:O,13,0)</f>
        <v>45236</v>
      </c>
      <c r="F894" s="834" t="str">
        <f>VLOOKUP(B894,[1]TQT_MASTER!B:O,4,0)</f>
        <v>Associate, Talent Acquisition</v>
      </c>
      <c r="G894" s="834" t="str">
        <f>VLOOKUP(B894,[1]TQT_MASTER!B:O,3,0)</f>
        <v>Associate</v>
      </c>
      <c r="H894" s="834">
        <f>VLOOKUP(B894,[1]TQT_MASTER!B:O,6,0)</f>
        <v>15131</v>
      </c>
      <c r="I894" s="834" t="str">
        <f>VLOOKUP(B894,[1]TQT_MASTER!B:O,5,0)</f>
        <v>Abdulrahman Mohammed R AlMane</v>
      </c>
      <c r="J894" s="834" t="str">
        <f>VLOOKUP(B894,[1]TQT_MASTER!B:O,7,0)</f>
        <v>TQT - HR Operations</v>
      </c>
      <c r="K894" s="834" t="str">
        <f>VLOOKUP(B894,[1]TQT_MASTER!B:O,8,0)</f>
        <v>TQT - Chief Corporate Services Office</v>
      </c>
      <c r="L894" s="834" t="str">
        <f>VLOOKUP(B894,[1]TQT_MASTER!B:O,9,0)</f>
        <v>Human Resources - HRD</v>
      </c>
      <c r="M894" s="834" t="str">
        <f>VLOOKUP(B894,[1]TQT_MASTER!B:O,10,0)</f>
        <v>TRANSCO - Talent Acquisition - HRD</v>
      </c>
      <c r="N894" s="835">
        <f>VLOOKUP(B894,[1]TQT_MASTER!B:O,11,0)</f>
        <v>32450</v>
      </c>
      <c r="O894" s="833">
        <f>VLOOKUP(B894,[1]TQT_MASTER!B:O,14,0)</f>
        <v>46331</v>
      </c>
      <c r="P894" s="842" t="s">
        <v>611</v>
      </c>
      <c r="Q894" s="834" t="s">
        <v>846</v>
      </c>
      <c r="R894" s="842" t="s">
        <v>612</v>
      </c>
      <c r="S894" s="842" t="s">
        <v>616</v>
      </c>
      <c r="T894" s="839" t="s">
        <v>304</v>
      </c>
      <c r="U894" s="842" t="s">
        <v>333</v>
      </c>
      <c r="V894" s="836">
        <v>45236</v>
      </c>
      <c r="W894" s="836">
        <v>45236</v>
      </c>
      <c r="X894" s="836">
        <v>46265</v>
      </c>
      <c r="Y894" s="882">
        <v>2.8219178082191783</v>
      </c>
      <c r="Z894" s="902">
        <f t="shared" ca="1" si="47"/>
        <v>37</v>
      </c>
      <c r="AA894" s="839" t="s">
        <v>600</v>
      </c>
      <c r="AB894" s="883">
        <v>25063.5</v>
      </c>
      <c r="AC894" s="841">
        <v>46813</v>
      </c>
      <c r="AD894" s="842" t="s">
        <v>777</v>
      </c>
      <c r="AE894" s="843" t="str">
        <f ca="1">IF(OR(Z894="",NOT(ISNUMBER(Z894))),"",LOOKUP(Z894,{0,16,21,26,31,36,41,46,51,56,60,66},{"[0-15]","[16-20]","[21-25]","[26-30]","[31-35]","[36-40]","[41-45]","[46-50]","[51-55]","[56-59]","[60-65]","[66-99]"}))</f>
        <v>[36-40]</v>
      </c>
      <c r="AF894" s="839" t="str">
        <f t="shared" si="44"/>
        <v>2-3 years</v>
      </c>
      <c r="AG894" s="839" t="str">
        <f t="shared" ca="1" si="45"/>
        <v>Within 60 Days</v>
      </c>
    </row>
    <row r="895" spans="1:33" ht="16.5" thickTop="1" thickBot="1" x14ac:dyDescent="0.3">
      <c r="A895" s="839">
        <v>19</v>
      </c>
      <c r="B895" s="830" t="s">
        <v>534</v>
      </c>
      <c r="C895" s="839" t="s">
        <v>365</v>
      </c>
      <c r="D895" s="880"/>
      <c r="E895" s="887">
        <f>VLOOKUP(B895,[1]TQT_MASTER!B:O,13,0)</f>
        <v>45411</v>
      </c>
      <c r="F895" s="834" t="str">
        <f>VLOOKUP(B895,[1]TQT_MASTER!B:O,4,0)</f>
        <v>Lead, Projects</v>
      </c>
      <c r="G895" s="834" t="str">
        <f>VLOOKUP(B895,[1]TQT_MASTER!B:O,3,0)</f>
        <v>Lead</v>
      </c>
      <c r="H895" s="834">
        <f>VLOOKUP(B895,[1]TQT_MASTER!B:O,6,0)</f>
        <v>11743</v>
      </c>
      <c r="I895" s="834" t="str">
        <f>VLOOKUP(B895,[1]TQT_MASTER!B:O,5,0)</f>
        <v>MARYAM ABDULLAH EBRAHIM ALGAZ ALALI</v>
      </c>
      <c r="J895" s="834" t="str">
        <f>VLOOKUP(B895,[1]TQT_MASTER!B:O,7,0)</f>
        <v>TQT - Asset Management</v>
      </c>
      <c r="K895" s="834" t="str">
        <f>VLOOKUP(B895,[1]TQT_MASTER!B:O,8,0)</f>
        <v>TQT - Chief Operating Office</v>
      </c>
      <c r="L895" s="834" t="str">
        <f>VLOOKUP(B895,[1]TQT_MASTER!B:O,9,0)</f>
        <v>Asset Management - COO</v>
      </c>
      <c r="M895" s="834" t="str">
        <f>VLOOKUP(B895,[1]TQT_MASTER!B:O,10,0)</f>
        <v>TRANSCO - Asset Management Services - COO</v>
      </c>
      <c r="N895" s="835">
        <f>VLOOKUP(B895,[1]TQT_MASTER!B:O,11,0)</f>
        <v>24421</v>
      </c>
      <c r="O895" s="833">
        <f>VLOOKUP(B895,[1]TQT_MASTER!B:O,14,0)</f>
        <v>46323</v>
      </c>
      <c r="P895" s="842" t="s">
        <v>611</v>
      </c>
      <c r="Q895" s="834" t="s">
        <v>846</v>
      </c>
      <c r="R895" s="842" t="s">
        <v>612</v>
      </c>
      <c r="S895" s="842"/>
      <c r="T895" s="839" t="s">
        <v>304</v>
      </c>
      <c r="U895" s="842" t="s">
        <v>368</v>
      </c>
      <c r="V895" s="836">
        <v>45411</v>
      </c>
      <c r="W895" s="836">
        <v>45411</v>
      </c>
      <c r="X895" s="836">
        <v>46265</v>
      </c>
      <c r="Y895" s="882">
        <v>2.3424657534246576</v>
      </c>
      <c r="Z895" s="902">
        <f t="shared" ca="1" si="47"/>
        <v>59</v>
      </c>
      <c r="AA895" s="839" t="s">
        <v>600</v>
      </c>
      <c r="AB895" s="883">
        <v>68638.5</v>
      </c>
      <c r="AC895" s="841">
        <v>46813</v>
      </c>
      <c r="AD895" s="842" t="s">
        <v>777</v>
      </c>
      <c r="AE895" s="843" t="str">
        <f ca="1">IF(OR(Z895="",NOT(ISNUMBER(Z895))),"",LOOKUP(Z895,{0,16,21,26,31,36,41,46,51,56,60,66},{"[0-15]","[16-20]","[21-25]","[26-30]","[31-35]","[36-40]","[41-45]","[46-50]","[51-55]","[56-59]","[60-65]","[66-99]"}))</f>
        <v>[56-59]</v>
      </c>
      <c r="AF895" s="839" t="str">
        <f t="shared" si="44"/>
        <v>2-3 years</v>
      </c>
      <c r="AG895" s="839" t="str">
        <f t="shared" ca="1" si="45"/>
        <v>Within 60 Days</v>
      </c>
    </row>
    <row r="896" spans="1:33" ht="16.5" thickTop="1" thickBot="1" x14ac:dyDescent="0.3">
      <c r="A896" s="839">
        <v>20</v>
      </c>
      <c r="B896" s="830" t="s">
        <v>535</v>
      </c>
      <c r="C896" s="839" t="s">
        <v>369</v>
      </c>
      <c r="D896" s="880"/>
      <c r="E896" s="887">
        <f>VLOOKUP(B896,[1]TQT_MASTER!B:O,13,0)</f>
        <v>45446</v>
      </c>
      <c r="F896" s="834" t="str">
        <f>VLOOKUP(B896,[1]TQT_MASTER!B:O,4,0)</f>
        <v>Business Partner, Talent Acquisition</v>
      </c>
      <c r="G896" s="834" t="str">
        <f>VLOOKUP(B896,[1]TQT_MASTER!B:O,3,0)</f>
        <v>Business Partner</v>
      </c>
      <c r="H896" s="834">
        <f>VLOOKUP(B896,[1]TQT_MASTER!B:O,6,0)</f>
        <v>15131</v>
      </c>
      <c r="I896" s="834" t="str">
        <f>VLOOKUP(B896,[1]TQT_MASTER!B:O,5,0)</f>
        <v>Abdulrahman Mohammed R AlMane</v>
      </c>
      <c r="J896" s="834" t="str">
        <f>VLOOKUP(B896,[1]TQT_MASTER!B:O,7,0)</f>
        <v>TQT - HR Operations</v>
      </c>
      <c r="K896" s="834" t="str">
        <f>VLOOKUP(B896,[1]TQT_MASTER!B:O,8,0)</f>
        <v>TQT - Chief Corporate Services Office</v>
      </c>
      <c r="L896" s="834" t="str">
        <f>VLOOKUP(B896,[1]TQT_MASTER!B:O,9,0)</f>
        <v>Human Resources - HRD</v>
      </c>
      <c r="M896" s="834" t="str">
        <f>VLOOKUP(B896,[1]TQT_MASTER!B:O,10,0)</f>
        <v>TRANSCO - Talent Acquisition - HRD</v>
      </c>
      <c r="N896" s="835">
        <f>VLOOKUP(B896,[1]TQT_MASTER!B:O,11,0)</f>
        <v>32081</v>
      </c>
      <c r="O896" s="833">
        <f>VLOOKUP(B896,[1]TQT_MASTER!B:O,14,0)</f>
        <v>46549</v>
      </c>
      <c r="P896" s="842" t="s">
        <v>611</v>
      </c>
      <c r="Q896" s="834" t="s">
        <v>846</v>
      </c>
      <c r="R896" s="842"/>
      <c r="S896" s="842" t="s">
        <v>621</v>
      </c>
      <c r="T896" s="839" t="s">
        <v>304</v>
      </c>
      <c r="U896" s="842" t="s">
        <v>333</v>
      </c>
      <c r="V896" s="836">
        <v>45454</v>
      </c>
      <c r="W896" s="836">
        <v>45454</v>
      </c>
      <c r="X896" s="836">
        <v>46265</v>
      </c>
      <c r="Y896" s="882">
        <v>2.2246575342465755</v>
      </c>
      <c r="Z896" s="902">
        <f t="shared" ca="1" si="47"/>
        <v>38</v>
      </c>
      <c r="AA896" s="839" t="s">
        <v>600</v>
      </c>
      <c r="AB896" s="883">
        <v>35038.5</v>
      </c>
      <c r="AC896" s="841">
        <v>46813</v>
      </c>
      <c r="AD896" s="842" t="s">
        <v>777</v>
      </c>
      <c r="AE896" s="843" t="str">
        <f ca="1">IF(OR(Z896="",NOT(ISNUMBER(Z896))),"",LOOKUP(Z896,{0,16,21,26,31,36,41,46,51,56,60,66},{"[0-15]","[16-20]","[21-25]","[26-30]","[31-35]","[36-40]","[41-45]","[46-50]","[51-55]","[56-59]","[60-65]","[66-99]"}))</f>
        <v>[36-40]</v>
      </c>
      <c r="AF896" s="839" t="str">
        <f t="shared" si="44"/>
        <v>2-3 years</v>
      </c>
      <c r="AG896" s="839" t="str">
        <f t="shared" ca="1" si="45"/>
        <v>Over 90 Days</v>
      </c>
    </row>
    <row r="897" spans="1:33" ht="16.5" thickTop="1" thickBot="1" x14ac:dyDescent="0.3">
      <c r="A897" s="839">
        <v>21</v>
      </c>
      <c r="B897" s="830" t="s">
        <v>542</v>
      </c>
      <c r="C897" s="839" t="s">
        <v>372</v>
      </c>
      <c r="D897" s="880"/>
      <c r="E897" s="887">
        <f>VLOOKUP(B897,[1]TQT_MASTER!B:O,13,0)</f>
        <v>45600</v>
      </c>
      <c r="F897" s="834" t="str">
        <f>VLOOKUP(B897,[1]TQT_MASTER!B:O,4,0)</f>
        <v>Lead, Procurement</v>
      </c>
      <c r="G897" s="834" t="str">
        <f>VLOOKUP(B897,[1]TQT_MASTER!B:O,3,0)</f>
        <v>Lead</v>
      </c>
      <c r="H897" s="834">
        <f>VLOOKUP(B897,[1]TQT_MASTER!B:O,6,0)</f>
        <v>12623</v>
      </c>
      <c r="I897" s="834" t="str">
        <f>VLOOKUP(B897,[1]TQT_MASTER!B:O,5,0)</f>
        <v>Alia Al Kaabi</v>
      </c>
      <c r="J897" s="834" t="str">
        <f>VLOOKUP(B897,[1]TQT_MASTER!B:O,7,0)</f>
        <v>TQT - Supply Chain</v>
      </c>
      <c r="K897" s="834" t="str">
        <f>VLOOKUP(B897,[1]TQT_MASTER!B:O,8,0)</f>
        <v>TQT - Chief Financial Office</v>
      </c>
      <c r="L897" s="834" t="str">
        <f>VLOOKUP(B897,[1]TQT_MASTER!B:O,9,0)</f>
        <v>Supply Chain - PSS</v>
      </c>
      <c r="M897" s="834" t="e">
        <f>VLOOKUP(B897,[1]TQT_MASTER!B:O,10,0)</f>
        <v>#REF!</v>
      </c>
      <c r="N897" s="835">
        <f>VLOOKUP(B897,[1]TQT_MASTER!B:O,11,0)</f>
        <v>22302</v>
      </c>
      <c r="O897" s="833">
        <f>VLOOKUP(B897,[1]TQT_MASTER!B:O,14,0)</f>
        <v>46329</v>
      </c>
      <c r="P897" s="842" t="s">
        <v>620</v>
      </c>
      <c r="Q897" s="834" t="s">
        <v>846</v>
      </c>
      <c r="R897" s="842"/>
      <c r="S897" s="842"/>
      <c r="T897" s="839" t="s">
        <v>304</v>
      </c>
      <c r="U897" s="842" t="s">
        <v>333</v>
      </c>
      <c r="V897" s="836">
        <v>45600</v>
      </c>
      <c r="W897" s="836">
        <v>45600</v>
      </c>
      <c r="X897" s="836">
        <v>46265</v>
      </c>
      <c r="Y897" s="882">
        <v>1.8246575342465754</v>
      </c>
      <c r="Z897" s="902">
        <f t="shared" ca="1" si="47"/>
        <v>65</v>
      </c>
      <c r="AA897" s="839" t="s">
        <v>600</v>
      </c>
      <c r="AB897" s="883">
        <v>44488.5</v>
      </c>
      <c r="AC897" s="841">
        <v>46813</v>
      </c>
      <c r="AD897" s="842" t="s">
        <v>777</v>
      </c>
      <c r="AE897" s="843" t="str">
        <f ca="1">IF(OR(Z897="",NOT(ISNUMBER(Z897))),"",LOOKUP(Z897,{0,16,21,26,31,36,41,46,51,56,60,66},{"[0-15]","[16-20]","[21-25]","[26-30]","[31-35]","[36-40]","[41-45]","[46-50]","[51-55]","[56-59]","[60-65]","[66-99]"}))</f>
        <v>[60-65]</v>
      </c>
      <c r="AF897" s="839" t="str">
        <f t="shared" si="44"/>
        <v>1-2 years</v>
      </c>
      <c r="AG897" s="839" t="str">
        <f t="shared" ca="1" si="45"/>
        <v>Within 60 Days</v>
      </c>
    </row>
    <row r="898" spans="1:33" ht="16.5" thickTop="1" thickBot="1" x14ac:dyDescent="0.3">
      <c r="A898" s="839">
        <v>22</v>
      </c>
      <c r="B898" s="830">
        <v>200088</v>
      </c>
      <c r="C898" s="839" t="s">
        <v>378</v>
      </c>
      <c r="D898" s="880"/>
      <c r="E898" s="887">
        <f>VLOOKUP(B898,[1]TQT_MASTER!B:O,13,0)</f>
        <v>45677</v>
      </c>
      <c r="F898" s="834" t="str">
        <f>VLOOKUP(B898,[1]TQT_MASTER!B:O,4,0)</f>
        <v>Advisor, Water Asset</v>
      </c>
      <c r="G898" s="834" t="str">
        <f>VLOOKUP(B898,[1]TQT_MASTER!B:O,3,0)</f>
        <v>Advisor</v>
      </c>
      <c r="H898" s="834">
        <f>VLOOKUP(B898,[1]TQT_MASTER!B:O,6,0)</f>
        <v>12013</v>
      </c>
      <c r="I898" s="834" t="str">
        <f>VLOOKUP(B898,[1]TQT_MASTER!B:O,5,0)</f>
        <v>ABDULLA MOHAMMED AL NUAIMI</v>
      </c>
      <c r="J898" s="834" t="str">
        <f>VLOOKUP(B898,[1]TQT_MASTER!B:O,7,0)</f>
        <v>TQT - Asset Management</v>
      </c>
      <c r="K898" s="834" t="str">
        <f>VLOOKUP(B898,[1]TQT_MASTER!B:O,8,0)</f>
        <v>TQT - Chief Operating Office</v>
      </c>
      <c r="L898" s="834" t="str">
        <f>VLOOKUP(B898,[1]TQT_MASTER!B:O,9,0)</f>
        <v>Asset Management - COO</v>
      </c>
      <c r="M898" s="834" t="str">
        <f>VLOOKUP(B898,[1]TQT_MASTER!B:O,10,0)</f>
        <v>TRANSCO - Water Assets</v>
      </c>
      <c r="N898" s="835">
        <f>VLOOKUP(B898,[1]TQT_MASTER!B:O,11,0)</f>
        <v>22282</v>
      </c>
      <c r="O898" s="833">
        <f>VLOOKUP(B898,[1]TQT_MASTER!B:O,14,0)</f>
        <v>46405</v>
      </c>
      <c r="P898" s="842" t="s">
        <v>611</v>
      </c>
      <c r="Q898" s="834" t="s">
        <v>846</v>
      </c>
      <c r="R898" s="842" t="s">
        <v>612</v>
      </c>
      <c r="S898" s="842" t="s">
        <v>616</v>
      </c>
      <c r="T898" s="839" t="s">
        <v>304</v>
      </c>
      <c r="U898" s="842" t="s">
        <v>309</v>
      </c>
      <c r="V898" s="836">
        <v>45677</v>
      </c>
      <c r="W898" s="836">
        <v>45677</v>
      </c>
      <c r="X898" s="836">
        <v>46265</v>
      </c>
      <c r="Y898" s="882">
        <v>1.6136986301369862</v>
      </c>
      <c r="Z898" s="902">
        <f t="shared" ca="1" si="47"/>
        <v>65</v>
      </c>
      <c r="AA898" s="839" t="s">
        <v>600</v>
      </c>
      <c r="AB898" s="883">
        <v>52888.5</v>
      </c>
      <c r="AC898" s="841">
        <v>46813</v>
      </c>
      <c r="AD898" s="842" t="s">
        <v>777</v>
      </c>
      <c r="AE898" s="843" t="str">
        <f ca="1">IF(OR(Z898="",NOT(ISNUMBER(Z898))),"",LOOKUP(Z898,{0,16,21,26,31,36,41,46,51,56,60,66},{"[0-15]","[16-20]","[21-25]","[26-30]","[31-35]","[36-40]","[41-45]","[46-50]","[51-55]","[56-59]","[60-65]","[66-99]"}))</f>
        <v>[60-65]</v>
      </c>
      <c r="AF898" s="839" t="str">
        <f t="shared" si="44"/>
        <v>1-2 years</v>
      </c>
      <c r="AG898" s="839" t="str">
        <f t="shared" ca="1" si="45"/>
        <v>Over 90 Days</v>
      </c>
    </row>
    <row r="899" spans="1:33" ht="16.5" thickTop="1" thickBot="1" x14ac:dyDescent="0.3">
      <c r="A899" s="839">
        <v>23</v>
      </c>
      <c r="B899" s="830">
        <v>200795</v>
      </c>
      <c r="C899" s="839" t="s">
        <v>382</v>
      </c>
      <c r="D899" s="880"/>
      <c r="E899" s="887">
        <f>VLOOKUP(B899,[1]TQT_MASTER!B:O,13,0)</f>
        <v>45831</v>
      </c>
      <c r="F899" s="834" t="str">
        <f>VLOOKUP(B899,[1]TQT_MASTER!B:O,4,0)</f>
        <v>Fusion EPM Support, Sr. Associate</v>
      </c>
      <c r="G899" s="834" t="str">
        <f>VLOOKUP(B899,[1]TQT_MASTER!B:O,3,0)</f>
        <v>Senior Associate</v>
      </c>
      <c r="H899" s="834">
        <f>VLOOKUP(B899,[1]TQT_MASTER!B:O,6,0)</f>
        <v>12775</v>
      </c>
      <c r="I899" s="834" t="str">
        <f>VLOOKUP(B899,[1]TQT_MASTER!B:O,5,0)</f>
        <v>Barend Pieter Van Der Walt</v>
      </c>
      <c r="J899" s="834" t="str">
        <f>VLOOKUP(B899,[1]TQT_MASTER!B:O,7,0)</f>
        <v>TQT - Business Planning</v>
      </c>
      <c r="K899" s="834" t="str">
        <f>VLOOKUP(B899,[1]TQT_MASTER!B:O,8,0)</f>
        <v>TQT - Chief Financial Office</v>
      </c>
      <c r="L899" s="834" t="str">
        <f>VLOOKUP(B899,[1]TQT_MASTER!B:O,9,0)</f>
        <v>Finance - FIN</v>
      </c>
      <c r="M899" s="834" t="str">
        <f>VLOOKUP(B899,[1]TQT_MASTER!B:O,10,0)</f>
        <v>TRANSCO - Business Planning - FIN</v>
      </c>
      <c r="N899" s="835">
        <f>VLOOKUP(B899,[1]TQT_MASTER!B:O,11,0)</f>
        <v>31222</v>
      </c>
      <c r="O899" s="833">
        <f>VLOOKUP(B899,[1]TQT_MASTER!B:O,14,0)</f>
        <v>46555</v>
      </c>
      <c r="P899" s="842" t="s">
        <v>611</v>
      </c>
      <c r="Q899" s="834" t="s">
        <v>846</v>
      </c>
      <c r="R899" s="842"/>
      <c r="S899" s="842"/>
      <c r="T899" s="839" t="s">
        <v>304</v>
      </c>
      <c r="U899" s="842" t="s">
        <v>333</v>
      </c>
      <c r="V899" s="836">
        <v>45831</v>
      </c>
      <c r="W899" s="836">
        <v>45831</v>
      </c>
      <c r="X899" s="836">
        <v>46265</v>
      </c>
      <c r="Y899" s="882">
        <v>1.1917808219178083</v>
      </c>
      <c r="Z899" s="902">
        <f t="shared" ca="1" si="47"/>
        <v>41</v>
      </c>
      <c r="AA899" s="839" t="s">
        <v>600</v>
      </c>
      <c r="AB899" s="883">
        <v>31888.5</v>
      </c>
      <c r="AC899" s="841">
        <v>46813</v>
      </c>
      <c r="AD899" s="842" t="s">
        <v>777</v>
      </c>
      <c r="AE899" s="843" t="str">
        <f ca="1">IF(OR(Z899="",NOT(ISNUMBER(Z899))),"",LOOKUP(Z899,{0,16,21,26,31,36,41,46,51,56,60,66},{"[0-15]","[16-20]","[21-25]","[26-30]","[31-35]","[36-40]","[41-45]","[46-50]","[51-55]","[56-59]","[60-65]","[66-99]"}))</f>
        <v>[41-45]</v>
      </c>
      <c r="AF899" s="839" t="str">
        <f t="shared" ref="AF899:AF962" si="48">IF(OR(V899="",X899=""),"",IF(YEARFRAC(V899,X899,1)&lt;1,"0-1 years",IF(YEARFRAC(V899,X899,1)&lt;2,"1-2 years",IF(YEARFRAC(V899,X899,1)&lt;3,"2-3 years","3+ years"))))</f>
        <v>1-2 years</v>
      </c>
      <c r="AG899" s="839" t="str">
        <f t="shared" ref="AG899:AG962" ca="1" si="49">IF(O899="","",IF(O899&lt;TODAY(),"Expired",IF(O899&lt;=TODAY()+30,"Within 30 Days",IF(O899&lt;=TODAY()+60,"Within 60 Days",IF(O899&lt;=TODAY()+90,"Within 90 Days","Over 90 Days")))))</f>
        <v>Over 90 Days</v>
      </c>
    </row>
    <row r="900" spans="1:33" ht="16.5" thickTop="1" thickBot="1" x14ac:dyDescent="0.3">
      <c r="A900" s="839">
        <v>24</v>
      </c>
      <c r="B900" s="847">
        <v>201184</v>
      </c>
      <c r="C900" s="839">
        <v>14221</v>
      </c>
      <c r="D900" s="880"/>
      <c r="E900" s="887">
        <f>VLOOKUP(B900,[1]TQT_MASTER!B:O,13,0)</f>
        <v>45887</v>
      </c>
      <c r="F900" s="834" t="str">
        <f>VLOOKUP(B900,[1]TQT_MASTER!B:O,4,0)</f>
        <v>Associate, People Development</v>
      </c>
      <c r="G900" s="834" t="str">
        <f>VLOOKUP(B900,[1]TQT_MASTER!B:O,3,0)</f>
        <v>Associate</v>
      </c>
      <c r="H900" s="834">
        <f>VLOOKUP(B900,[1]TQT_MASTER!B:O,6,0)</f>
        <v>15162</v>
      </c>
      <c r="I900" s="834" t="str">
        <f>VLOOKUP(B900,[1]TQT_MASTER!B:O,5,0)</f>
        <v>Wadima Mohammed Hamad AlMazrouei</v>
      </c>
      <c r="J900" s="834" t="str">
        <f>VLOOKUP(B900,[1]TQT_MASTER!B:O,7,0)</f>
        <v>TQT - People Management &amp; Performance</v>
      </c>
      <c r="K900" s="834" t="str">
        <f>VLOOKUP(B900,[1]TQT_MASTER!B:O,8,0)</f>
        <v>TQT - Chief Corporate Services Office</v>
      </c>
      <c r="L900" s="834" t="str">
        <f>VLOOKUP(B900,[1]TQT_MASTER!B:O,9,0)</f>
        <v>Human Resources - HRD</v>
      </c>
      <c r="M900" s="834" t="str">
        <f>VLOOKUP(B900,[1]TQT_MASTER!B:O,10,0)</f>
        <v>TRANSCO - Human Resources - HRD</v>
      </c>
      <c r="N900" s="835">
        <f>VLOOKUP(B900,[1]TQT_MASTER!B:O,11,0)</f>
        <v>32306</v>
      </c>
      <c r="O900" s="833">
        <f>VLOOKUP(B900,[1]TQT_MASTER!B:O,14,0)</f>
        <v>46251</v>
      </c>
      <c r="P900" s="842" t="s">
        <v>620</v>
      </c>
      <c r="Q900" s="834" t="s">
        <v>846</v>
      </c>
      <c r="R900" s="842"/>
      <c r="S900" s="842"/>
      <c r="T900" s="839" t="s">
        <v>304</v>
      </c>
      <c r="U900" s="839" t="s">
        <v>333</v>
      </c>
      <c r="V900" s="836">
        <v>45887</v>
      </c>
      <c r="W900" s="836">
        <v>45887</v>
      </c>
      <c r="X900" s="836">
        <v>46265</v>
      </c>
      <c r="Y900" s="882">
        <v>1.0383561643835617</v>
      </c>
      <c r="Z900" s="838">
        <f t="shared" ca="1" si="47"/>
        <v>38</v>
      </c>
      <c r="AA900" s="839" t="s">
        <v>600</v>
      </c>
      <c r="AB900" s="883">
        <v>23388.5</v>
      </c>
      <c r="AC900" s="841">
        <v>46813</v>
      </c>
      <c r="AD900" s="842" t="s">
        <v>777</v>
      </c>
      <c r="AE900" s="843" t="str">
        <f ca="1">IF(OR(Z900="",NOT(ISNUMBER(Z900))),"",LOOKUP(Z900,{0,16,21,26,31,36,41,46,51,56,60,66},{"[0-15]","[16-20]","[21-25]","[26-30]","[31-35]","[36-40]","[41-45]","[46-50]","[51-55]","[56-59]","[60-65]","[66-99]"}))</f>
        <v>[36-40]</v>
      </c>
      <c r="AF900" s="839" t="str">
        <f t="shared" si="48"/>
        <v>1-2 years</v>
      </c>
      <c r="AG900" s="839" t="str">
        <f t="shared" ca="1" si="49"/>
        <v>Expired</v>
      </c>
    </row>
    <row r="901" spans="1:33" ht="16.5" thickTop="1" thickBot="1" x14ac:dyDescent="0.3">
      <c r="A901" s="839">
        <v>25</v>
      </c>
      <c r="B901" s="847">
        <v>201086</v>
      </c>
      <c r="C901" s="839">
        <v>13919</v>
      </c>
      <c r="D901" s="880"/>
      <c r="E901" s="887">
        <f>VLOOKUP(B901,[1]TQT_MASTER!B:O,13,0)</f>
        <v>45873</v>
      </c>
      <c r="F901" s="834" t="str">
        <f>VLOOKUP(B901,[1]TQT_MASTER!B:O,4,0)</f>
        <v>Senior Engineer, Network Model Management</v>
      </c>
      <c r="G901" s="834" t="str">
        <f>VLOOKUP(B901,[1]TQT_MASTER!B:O,3,0)</f>
        <v>Senior Engineer</v>
      </c>
      <c r="H901" s="834">
        <f>VLOOKUP(B901,[1]TQT_MASTER!B:O,6,0)</f>
        <v>11743</v>
      </c>
      <c r="I901" s="834" t="str">
        <f>VLOOKUP(B901,[1]TQT_MASTER!B:O,5,0)</f>
        <v>Maryam Abullah Ebrahim Algaz Alali</v>
      </c>
      <c r="J901" s="834" t="str">
        <f>VLOOKUP(B901,[1]TQT_MASTER!B:O,7,0)</f>
        <v>TQT - Asset Management</v>
      </c>
      <c r="K901" s="834" t="str">
        <f>VLOOKUP(B901,[1]TQT_MASTER!B:O,8,0)</f>
        <v>TQT - Chief Operating Office</v>
      </c>
      <c r="L901" s="834" t="str">
        <f>VLOOKUP(B901,[1]TQT_MASTER!B:O,9,0)</f>
        <v>Asset Management - COO</v>
      </c>
      <c r="M901" s="834" t="str">
        <f>VLOOKUP(B901,[1]TQT_MASTER!B:O,10,0)</f>
        <v>TQT - Operations Technology Strategy</v>
      </c>
      <c r="N901" s="835">
        <f>VLOOKUP(B901,[1]TQT_MASTER!B:O,11,0)</f>
        <v>33856</v>
      </c>
      <c r="O901" s="833">
        <f>VLOOKUP(B901,[1]TQT_MASTER!B:O,14,0)</f>
        <v>46237</v>
      </c>
      <c r="P901" s="842" t="s">
        <v>620</v>
      </c>
      <c r="Q901" s="834" t="s">
        <v>846</v>
      </c>
      <c r="R901" s="842"/>
      <c r="S901" s="842"/>
      <c r="T901" s="839" t="s">
        <v>389</v>
      </c>
      <c r="U901" s="842" t="s">
        <v>333</v>
      </c>
      <c r="V901" s="836">
        <v>45873</v>
      </c>
      <c r="W901" s="836">
        <v>45873</v>
      </c>
      <c r="X901" s="836">
        <v>46265</v>
      </c>
      <c r="Y901" s="882">
        <v>1.0767123287671232</v>
      </c>
      <c r="Z901" s="902">
        <f t="shared" ca="1" si="47"/>
        <v>34</v>
      </c>
      <c r="AA901" s="839" t="s">
        <v>600</v>
      </c>
      <c r="AB901" s="883">
        <v>31888.5</v>
      </c>
      <c r="AC901" s="841">
        <v>46813</v>
      </c>
      <c r="AD901" s="842" t="s">
        <v>777</v>
      </c>
      <c r="AE901" s="843" t="str">
        <f ca="1">IF(OR(Z901="",NOT(ISNUMBER(Z901))),"",LOOKUP(Z901,{0,16,21,26,31,36,41,46,51,56,60,66},{"[0-15]","[16-20]","[21-25]","[26-30]","[31-35]","[36-40]","[41-45]","[46-50]","[51-55]","[56-59]","[60-65]","[66-99]"}))</f>
        <v>[31-35]</v>
      </c>
      <c r="AF901" s="839" t="str">
        <f t="shared" si="48"/>
        <v>1-2 years</v>
      </c>
      <c r="AG901" s="839" t="str">
        <f t="shared" ca="1" si="49"/>
        <v>Expired</v>
      </c>
    </row>
    <row r="902" spans="1:33" ht="16.5" thickTop="1" thickBot="1" x14ac:dyDescent="0.3">
      <c r="A902" s="839">
        <v>26</v>
      </c>
      <c r="B902" s="830">
        <v>201085</v>
      </c>
      <c r="C902" s="830">
        <v>201085</v>
      </c>
      <c r="D902" s="880"/>
      <c r="E902" s="887">
        <f>VLOOKUP(B902,[1]TQT_MASTER!B:O,13,0)</f>
        <v>45901</v>
      </c>
      <c r="F902" s="834" t="str">
        <f>VLOOKUP(B902,[1]TQT_MASTER!B:O,4,0)</f>
        <v>Engineer, Power Systems</v>
      </c>
      <c r="G902" s="834" t="str">
        <f>VLOOKUP(B902,[1]TQT_MASTER!B:O,3,0)</f>
        <v>Engineer</v>
      </c>
      <c r="H902" s="834">
        <f>VLOOKUP(B902,[1]TQT_MASTER!B:O,6,0)</f>
        <v>10903</v>
      </c>
      <c r="I902" s="834" t="str">
        <f>VLOOKUP(B902,[1]TQT_MASTER!B:O,5,0)</f>
        <v>Ahmed Attia Saber Ghazi</v>
      </c>
      <c r="J902" s="834" t="str">
        <f>VLOOKUP(B902,[1]TQT_MASTER!B:O,7,0)</f>
        <v>TQT - Asset Management</v>
      </c>
      <c r="K902" s="834" t="str">
        <f>VLOOKUP(B902,[1]TQT_MASTER!B:O,8,0)</f>
        <v>TQT - Chief Operating Office</v>
      </c>
      <c r="L902" s="834" t="str">
        <f>VLOOKUP(B902,[1]TQT_MASTER!B:O,9,0)</f>
        <v>Asset Management - COO</v>
      </c>
      <c r="M902" s="834" t="str">
        <f>VLOOKUP(B902,[1]TQT_MASTER!B:O,10,0)</f>
        <v>TQT - Power Planning</v>
      </c>
      <c r="N902" s="835">
        <f>VLOOKUP(B902,[1]TQT_MASTER!B:O,11,0)</f>
        <v>36486</v>
      </c>
      <c r="O902" s="833">
        <f>VLOOKUP(B902,[1]TQT_MASTER!B:O,14,0)</f>
        <v>46265</v>
      </c>
      <c r="P902" s="842" t="s">
        <v>620</v>
      </c>
      <c r="Q902" s="834" t="s">
        <v>846</v>
      </c>
      <c r="R902" s="842"/>
      <c r="S902" s="842"/>
      <c r="T902" s="839" t="s">
        <v>304</v>
      </c>
      <c r="U902" s="842" t="s">
        <v>333</v>
      </c>
      <c r="V902" s="836">
        <v>45901</v>
      </c>
      <c r="W902" s="836">
        <v>45901</v>
      </c>
      <c r="X902" s="836">
        <v>46265</v>
      </c>
      <c r="Y902" s="882">
        <v>1</v>
      </c>
      <c r="Z902" s="902">
        <f t="shared" ca="1" si="47"/>
        <v>26</v>
      </c>
      <c r="AA902" s="839" t="s">
        <v>600</v>
      </c>
      <c r="AB902" s="883">
        <v>18238.5</v>
      </c>
      <c r="AC902" s="841">
        <v>46813</v>
      </c>
      <c r="AD902" s="842" t="s">
        <v>777</v>
      </c>
      <c r="AE902" s="843" t="str">
        <f ca="1">IF(OR(Z902="",NOT(ISNUMBER(Z902))),"",LOOKUP(Z902,{0,16,21,26,31,36,41,46,51,56,60,66},{"[0-15]","[16-20]","[21-25]","[26-30]","[31-35]","[36-40]","[41-45]","[46-50]","[51-55]","[56-59]","[60-65]","[66-99]"}))</f>
        <v>[26-30]</v>
      </c>
      <c r="AF902" s="839" t="str">
        <f t="shared" si="48"/>
        <v>0-1 years</v>
      </c>
      <c r="AG902" s="839" t="str">
        <f t="shared" ca="1" si="49"/>
        <v>Expired</v>
      </c>
    </row>
    <row r="903" spans="1:33" ht="16.5" thickTop="1" thickBot="1" x14ac:dyDescent="0.3">
      <c r="A903" s="839">
        <v>27</v>
      </c>
      <c r="B903" s="830">
        <v>201773</v>
      </c>
      <c r="C903" s="847">
        <v>14158</v>
      </c>
      <c r="D903" s="880"/>
      <c r="E903" s="887">
        <f>VLOOKUP(B903,[1]TQT_MASTER!B:O,13,0)</f>
        <v>45978</v>
      </c>
      <c r="F903" s="834" t="str">
        <f>VLOOKUP(B903,[1]TQT_MASTER!B:O,4,0)</f>
        <v>Associate, OD &amp; Planning</v>
      </c>
      <c r="G903" s="834" t="str">
        <f>VLOOKUP(B903,[1]TQT_MASTER!B:O,3,0)</f>
        <v>Associate</v>
      </c>
      <c r="H903" s="834">
        <f>VLOOKUP(B903,[1]TQT_MASTER!B:O,6,0)</f>
        <v>12869</v>
      </c>
      <c r="I903" s="834" t="str">
        <f>VLOOKUP(B903,[1]TQT_MASTER!B:O,5,0)</f>
        <v>Shefa Obaid</v>
      </c>
      <c r="J903" s="834" t="str">
        <f>VLOOKUP(B903,[1]TQT_MASTER!B:O,7,0)</f>
        <v>TQT - People Management &amp; Performance</v>
      </c>
      <c r="K903" s="834" t="str">
        <f>VLOOKUP(B903,[1]TQT_MASTER!B:O,8,0)</f>
        <v>TQT - Chief Corporate Services Office</v>
      </c>
      <c r="L903" s="834" t="str">
        <f>VLOOKUP(B903,[1]TQT_MASTER!B:O,9,0)</f>
        <v>Human Resources - HRD</v>
      </c>
      <c r="M903" s="834" t="str">
        <f>VLOOKUP(B903,[1]TQT_MASTER!B:O,10,0)</f>
        <v>TRANSCO - Human Resources - HRD</v>
      </c>
      <c r="N903" s="835">
        <f>VLOOKUP(B903,[1]TQT_MASTER!B:O,11,0)</f>
        <v>29381</v>
      </c>
      <c r="O903" s="833">
        <f>VLOOKUP(B903,[1]TQT_MASTER!B:O,14,0)</f>
        <v>46342</v>
      </c>
      <c r="P903" s="842" t="s">
        <v>611</v>
      </c>
      <c r="Q903" s="834" t="s">
        <v>846</v>
      </c>
      <c r="R903" s="842"/>
      <c r="S903" s="842" t="s">
        <v>616</v>
      </c>
      <c r="T903" s="839" t="s">
        <v>304</v>
      </c>
      <c r="U903" s="842" t="s">
        <v>333</v>
      </c>
      <c r="V903" s="836">
        <v>45978</v>
      </c>
      <c r="W903" s="836">
        <v>45978</v>
      </c>
      <c r="X903" s="836">
        <v>46265</v>
      </c>
      <c r="Y903" s="882">
        <v>0.78904109589041094</v>
      </c>
      <c r="Z903" s="902">
        <f t="shared" ca="1" si="47"/>
        <v>46</v>
      </c>
      <c r="AA903" s="839" t="s">
        <v>600</v>
      </c>
      <c r="AB903" s="883">
        <v>27688.5</v>
      </c>
      <c r="AC903" s="841">
        <v>46813</v>
      </c>
      <c r="AD903" s="842" t="s">
        <v>777</v>
      </c>
      <c r="AE903" s="843" t="str">
        <f ca="1">IF(OR(Z903="",NOT(ISNUMBER(Z903))),"",LOOKUP(Z903,{0,16,21,26,31,36,41,46,51,56,60,66},{"[0-15]","[16-20]","[21-25]","[26-30]","[31-35]","[36-40]","[41-45]","[46-50]","[51-55]","[56-59]","[60-65]","[66-99]"}))</f>
        <v>[46-50]</v>
      </c>
      <c r="AF903" s="839" t="str">
        <f t="shared" si="48"/>
        <v>0-1 years</v>
      </c>
      <c r="AG903" s="839" t="str">
        <f t="shared" ca="1" si="49"/>
        <v>Within 90 Days</v>
      </c>
    </row>
    <row r="904" spans="1:33" ht="16.5" thickTop="1" thickBot="1" x14ac:dyDescent="0.3">
      <c r="A904" s="839">
        <v>28</v>
      </c>
      <c r="B904" s="830">
        <v>202033</v>
      </c>
      <c r="C904" s="847">
        <v>14145</v>
      </c>
      <c r="D904" s="880"/>
      <c r="E904" s="887">
        <f>VLOOKUP(B904,[1]TQT_MASTER!B:O,13,0)</f>
        <v>46006</v>
      </c>
      <c r="F904" s="834" t="str">
        <f>VLOOKUP(B904,[1]TQT_MASTER!B:O,4,0)</f>
        <v>Senior Engineer, Network Model Management</v>
      </c>
      <c r="G904" s="834" t="str">
        <f>VLOOKUP(B904,[1]TQT_MASTER!B:O,3,0)</f>
        <v>Senior Engineer</v>
      </c>
      <c r="H904" s="834">
        <f>VLOOKUP(B904,[1]TQT_MASTER!B:O,6,0)</f>
        <v>12404</v>
      </c>
      <c r="I904" s="834" t="str">
        <f>VLOOKUP(B904,[1]TQT_MASTER!B:O,5,0)</f>
        <v>Jayaprakash Ponraj</v>
      </c>
      <c r="J904" s="834" t="str">
        <f>VLOOKUP(B904,[1]TQT_MASTER!B:O,7,0)</f>
        <v>TQT - Asset Management</v>
      </c>
      <c r="K904" s="834" t="str">
        <f>VLOOKUP(B904,[1]TQT_MASTER!B:O,8,0)</f>
        <v>TQT - Chief Operating Office</v>
      </c>
      <c r="L904" s="834" t="str">
        <f>VLOOKUP(B904,[1]TQT_MASTER!B:O,9,0)</f>
        <v>TQT - Asset Management</v>
      </c>
      <c r="M904" s="834" t="str">
        <f>VLOOKUP(B904,[1]TQT_MASTER!B:O,10,0)</f>
        <v>TQT - Chief Operating Office</v>
      </c>
      <c r="N904" s="835">
        <f>VLOOKUP(B904,[1]TQT_MASTER!B:O,11,0)</f>
        <v>31049</v>
      </c>
      <c r="O904" s="833">
        <f>VLOOKUP(B904,[1]TQT_MASTER!B:O,14,0)</f>
        <v>46370</v>
      </c>
      <c r="P904" s="842" t="s">
        <v>620</v>
      </c>
      <c r="Q904" s="834" t="s">
        <v>846</v>
      </c>
      <c r="R904" s="842"/>
      <c r="S904" s="842"/>
      <c r="T904" s="839" t="s">
        <v>304</v>
      </c>
      <c r="U904" s="842" t="s">
        <v>333</v>
      </c>
      <c r="V904" s="836">
        <v>46006</v>
      </c>
      <c r="W904" s="836">
        <v>46006</v>
      </c>
      <c r="X904" s="836">
        <v>46265</v>
      </c>
      <c r="Y904" s="882">
        <v>0.71232876712328763</v>
      </c>
      <c r="Z904" s="902">
        <f t="shared" ca="1" si="47"/>
        <v>41</v>
      </c>
      <c r="AA904" s="839" t="s">
        <v>600</v>
      </c>
      <c r="AB904" s="883">
        <v>31888.5</v>
      </c>
      <c r="AC904" s="841">
        <v>46813</v>
      </c>
      <c r="AD904" s="842" t="s">
        <v>777</v>
      </c>
      <c r="AE904" s="843" t="str">
        <f ca="1">IF(OR(Z904="",NOT(ISNUMBER(Z904))),"",LOOKUP(Z904,{0,16,21,26,31,36,41,46,51,56,60,66},{"[0-15]","[16-20]","[21-25]","[26-30]","[31-35]","[36-40]","[41-45]","[46-50]","[51-55]","[56-59]","[60-65]","[66-99]"}))</f>
        <v>[41-45]</v>
      </c>
      <c r="AF904" s="839" t="str">
        <f t="shared" si="48"/>
        <v>0-1 years</v>
      </c>
      <c r="AG904" s="839" t="str">
        <f t="shared" ca="1" si="49"/>
        <v>Within 90 Days</v>
      </c>
    </row>
    <row r="905" spans="1:33" ht="16.5" thickTop="1" thickBot="1" x14ac:dyDescent="0.3">
      <c r="A905" s="839">
        <v>29</v>
      </c>
      <c r="B905" s="830">
        <v>202034</v>
      </c>
      <c r="C905" s="847">
        <v>14174</v>
      </c>
      <c r="D905" s="880"/>
      <c r="E905" s="887">
        <f>VLOOKUP(B905,[1]TQT_MASTER!B:O,13,0)</f>
        <v>46006</v>
      </c>
      <c r="F905" s="834" t="str">
        <f>VLOOKUP(B905,[1]TQT_MASTER!B:O,4,0)</f>
        <v>Associate, Accounts Payable Accounting</v>
      </c>
      <c r="G905" s="834" t="str">
        <f>VLOOKUP(B905,[1]TQT_MASTER!B:O,3,0)</f>
        <v>Associate</v>
      </c>
      <c r="H905" s="834">
        <f>VLOOKUP(B905,[1]TQT_MASTER!B:O,6,0)</f>
        <v>12667</v>
      </c>
      <c r="I905" s="834" t="str">
        <f>VLOOKUP(B905,[1]TQT_MASTER!B:O,5,0)</f>
        <v>Eid ABDULLAH Sidiqi Alhammadi</v>
      </c>
      <c r="J905" s="834" t="str">
        <f>VLOOKUP(B905,[1]TQT_MASTER!B:O,7,0)</f>
        <v>TQT - Financial Operations &amp; Internal Controls</v>
      </c>
      <c r="K905" s="834" t="str">
        <f>VLOOKUP(B905,[1]TQT_MASTER!B:O,8,0)</f>
        <v>TQT - Chief Financial Office</v>
      </c>
      <c r="L905" s="834" t="str">
        <f>VLOOKUP(B905,[1]TQT_MASTER!B:O,9,0)</f>
        <v>Finance - FIN</v>
      </c>
      <c r="M905" s="834" t="str">
        <f>VLOOKUP(B905,[1]TQT_MASTER!B:O,10,0)</f>
        <v>TRANSCO - Financial Operations - FIN</v>
      </c>
      <c r="N905" s="835">
        <f>VLOOKUP(B905,[1]TQT_MASTER!B:O,11,0)</f>
        <v>35364</v>
      </c>
      <c r="O905" s="833">
        <f>VLOOKUP(B905,[1]TQT_MASTER!B:O,14,0)</f>
        <v>46370</v>
      </c>
      <c r="P905" s="842" t="s">
        <v>620</v>
      </c>
      <c r="Q905" s="834" t="s">
        <v>846</v>
      </c>
      <c r="R905" s="842"/>
      <c r="S905" s="842"/>
      <c r="T905" s="839" t="s">
        <v>304</v>
      </c>
      <c r="U905" s="842" t="s">
        <v>356</v>
      </c>
      <c r="V905" s="836">
        <v>46006</v>
      </c>
      <c r="W905" s="836">
        <v>46006</v>
      </c>
      <c r="X905" s="836">
        <v>46265</v>
      </c>
      <c r="Y905" s="882">
        <v>0.71232876712328763</v>
      </c>
      <c r="Z905" s="902">
        <f t="shared" ca="1" si="47"/>
        <v>29</v>
      </c>
      <c r="AA905" s="839" t="s">
        <v>600</v>
      </c>
      <c r="AB905" s="883">
        <v>21388.5</v>
      </c>
      <c r="AC905" s="841">
        <v>46813</v>
      </c>
      <c r="AD905" s="842" t="s">
        <v>777</v>
      </c>
      <c r="AE905" s="843" t="str">
        <f ca="1">IF(OR(Z905="",NOT(ISNUMBER(Z905))),"",LOOKUP(Z905,{0,16,21,26,31,36,41,46,51,56,60,66},{"[0-15]","[16-20]","[21-25]","[26-30]","[31-35]","[36-40]","[41-45]","[46-50]","[51-55]","[56-59]","[60-65]","[66-99]"}))</f>
        <v>[26-30]</v>
      </c>
      <c r="AF905" s="839" t="str">
        <f t="shared" si="48"/>
        <v>0-1 years</v>
      </c>
      <c r="AG905" s="839" t="str">
        <f t="shared" ca="1" si="49"/>
        <v>Within 90 Days</v>
      </c>
    </row>
    <row r="906" spans="1:33" ht="16.5" thickTop="1" thickBot="1" x14ac:dyDescent="0.3">
      <c r="A906" s="839">
        <v>30</v>
      </c>
      <c r="B906" s="830">
        <v>202315</v>
      </c>
      <c r="C906" s="847">
        <v>14335</v>
      </c>
      <c r="D906" s="880"/>
      <c r="E906" s="887">
        <f>VLOOKUP(B906,[1]TQT_MASTER!B:O,13,0)</f>
        <v>46055</v>
      </c>
      <c r="F906" s="834" t="str">
        <f>VLOOKUP(B906,[1]TQT_MASTER!B:O,4,0)</f>
        <v>Officer, Communications</v>
      </c>
      <c r="G906" s="834" t="str">
        <f>VLOOKUP(B906,[1]TQT_MASTER!B:O,3,0)</f>
        <v>Officer</v>
      </c>
      <c r="H906" s="834">
        <f>VLOOKUP(B906,[1]TQT_MASTER!B:O,6,0)</f>
        <v>15077</v>
      </c>
      <c r="I906" s="834" t="str">
        <f>VLOOKUP(B906,[1]TQT_MASTER!B:O,5,0)</f>
        <v>Bahaa Khalil Omran</v>
      </c>
      <c r="J906" s="834" t="str">
        <f>VLOOKUP(B906,[1]TQT_MASTER!B:O,7,0)</f>
        <v>TQT - External Communications</v>
      </c>
      <c r="K906" s="834" t="str">
        <f>VLOOKUP(B906,[1]TQT_MASTER!B:O,8,0)</f>
        <v>TQT - Chief Corporate Services Office</v>
      </c>
      <c r="L906" s="834" t="str">
        <f>VLOOKUP(B906,[1]TQT_MASTER!B:O,9,0)</f>
        <v>Human Resources - HRD</v>
      </c>
      <c r="M906" s="834" t="str">
        <f>VLOOKUP(B906,[1]TQT_MASTER!B:O,10,0)</f>
        <v>TRANSCO - External Communications - HRD</v>
      </c>
      <c r="N906" s="835">
        <f>VLOOKUP(B906,[1]TQT_MASTER!B:O,11,0)</f>
        <v>34516</v>
      </c>
      <c r="O906" s="833">
        <f>VLOOKUP(B906,[1]TQT_MASTER!B:O,14,0)</f>
        <v>46389</v>
      </c>
      <c r="P906" s="842" t="s">
        <v>611</v>
      </c>
      <c r="Q906" s="834" t="s">
        <v>846</v>
      </c>
      <c r="R906" s="842" t="s">
        <v>612</v>
      </c>
      <c r="S906" s="842" t="s">
        <v>616</v>
      </c>
      <c r="T906" s="839"/>
      <c r="U906" s="842" t="s">
        <v>309</v>
      </c>
      <c r="V906" s="836">
        <v>46055</v>
      </c>
      <c r="W906" s="836">
        <v>46055</v>
      </c>
      <c r="X906" s="836">
        <v>46265</v>
      </c>
      <c r="Y906" s="882">
        <v>0.57808219178082187</v>
      </c>
      <c r="Z906" s="902">
        <f t="shared" ca="1" si="47"/>
        <v>32</v>
      </c>
      <c r="AA906" s="839" t="s">
        <v>600</v>
      </c>
      <c r="AB906" s="883">
        <v>16138.5</v>
      </c>
      <c r="AC906" s="841">
        <v>46813</v>
      </c>
      <c r="AD906" s="842" t="s">
        <v>777</v>
      </c>
      <c r="AE906" s="843" t="str">
        <f ca="1">IF(OR(Z906="",NOT(ISNUMBER(Z906))),"",LOOKUP(Z906,{0,16,21,26,31,36,41,46,51,56,60,66},{"[0-15]","[16-20]","[21-25]","[26-30]","[31-35]","[36-40]","[41-45]","[46-50]","[51-55]","[56-59]","[60-65]","[66-99]"}))</f>
        <v>[31-35]</v>
      </c>
      <c r="AF906" s="839" t="str">
        <f t="shared" si="48"/>
        <v>0-1 years</v>
      </c>
      <c r="AG906" s="839" t="str">
        <f t="shared" ca="1" si="49"/>
        <v>Over 90 Days</v>
      </c>
    </row>
    <row r="907" spans="1:33" ht="16.5" thickTop="1" thickBot="1" x14ac:dyDescent="0.3">
      <c r="A907" s="839">
        <v>31</v>
      </c>
      <c r="B907" s="830">
        <v>202372</v>
      </c>
      <c r="C907" s="831">
        <v>202372</v>
      </c>
      <c r="D907" s="880"/>
      <c r="E907" s="887">
        <f>VLOOKUP(B907,[1]TQT_MASTER!B:O,13,0)</f>
        <v>46083</v>
      </c>
      <c r="F907" s="834" t="str">
        <f>VLOOKUP(B907,[1]TQT_MASTER!B:O,4,0)</f>
        <v>Associate, Graphic Design</v>
      </c>
      <c r="G907" s="834" t="str">
        <f>VLOOKUP(B907,[1]TQT_MASTER!B:O,3,0)</f>
        <v>Associate</v>
      </c>
      <c r="H907" s="834">
        <f>VLOOKUP(B907,[1]TQT_MASTER!B:O,6,0)</f>
        <v>15077</v>
      </c>
      <c r="I907" s="834" t="str">
        <f>VLOOKUP(B907,[1]TQT_MASTER!B:O,5,0)</f>
        <v>Bahaa Khalil Omran</v>
      </c>
      <c r="J907" s="834" t="str">
        <f>VLOOKUP(B907,[1]TQT_MASTER!B:O,7,0)</f>
        <v>TQT - Corporate Communications</v>
      </c>
      <c r="K907" s="834" t="str">
        <f>VLOOKUP(B907,[1]TQT_MASTER!B:O,8,0)</f>
        <v>TQT - Chief Corporate Services Office</v>
      </c>
      <c r="L907" s="834" t="str">
        <f>VLOOKUP(B907,[1]TQT_MASTER!B:O,9,0)</f>
        <v>Human Resources - HRD</v>
      </c>
      <c r="M907" s="834" t="str">
        <f>VLOOKUP(B907,[1]TQT_MASTER!B:O,10,0)</f>
        <v>Corporate Communications</v>
      </c>
      <c r="N907" s="835">
        <f>VLOOKUP(B907,[1]TQT_MASTER!B:O,11,0)</f>
        <v>35936</v>
      </c>
      <c r="O907" s="833">
        <f>VLOOKUP(B907,[1]TQT_MASTER!B:O,14,0)</f>
        <v>46447</v>
      </c>
      <c r="P907" s="842" t="s">
        <v>611</v>
      </c>
      <c r="Q907" s="834" t="s">
        <v>846</v>
      </c>
      <c r="R907" s="842" t="s">
        <v>612</v>
      </c>
      <c r="S907" s="842" t="s">
        <v>616</v>
      </c>
      <c r="T907" s="839"/>
      <c r="U907" s="842" t="s">
        <v>356</v>
      </c>
      <c r="V907" s="836">
        <v>46083</v>
      </c>
      <c r="W907" s="836">
        <v>46083</v>
      </c>
      <c r="X907" s="836">
        <v>46265</v>
      </c>
      <c r="Y907" s="882">
        <v>0.50136986301369868</v>
      </c>
      <c r="Z907" s="902">
        <f t="shared" ca="1" si="47"/>
        <v>28</v>
      </c>
      <c r="AA907" s="839" t="s">
        <v>600</v>
      </c>
      <c r="AB907" s="883">
        <v>16138.5</v>
      </c>
      <c r="AC907" s="841">
        <v>46813</v>
      </c>
      <c r="AD907" s="842" t="s">
        <v>777</v>
      </c>
      <c r="AE907" s="843" t="str">
        <f ca="1">IF(OR(Z907="",NOT(ISNUMBER(Z907))),"",LOOKUP(Z907,{0,16,21,26,31,36,41,46,51,56,60,66},{"[0-15]","[16-20]","[21-25]","[26-30]","[31-35]","[36-40]","[41-45]","[46-50]","[51-55]","[56-59]","[60-65]","[66-99]"}))</f>
        <v>[26-30]</v>
      </c>
      <c r="AF907" s="839" t="str">
        <f t="shared" si="48"/>
        <v>0-1 years</v>
      </c>
      <c r="AG907" s="839" t="str">
        <f t="shared" ca="1" si="49"/>
        <v>Over 90 Days</v>
      </c>
    </row>
    <row r="908" spans="1:33" ht="16.5" thickTop="1" thickBot="1" x14ac:dyDescent="0.3">
      <c r="A908" s="839">
        <v>32</v>
      </c>
      <c r="B908" s="830">
        <v>202645</v>
      </c>
      <c r="C908" s="831">
        <v>202645</v>
      </c>
      <c r="D908" s="880"/>
      <c r="E908" s="887">
        <f>VLOOKUP(B908,[1]TQT_MASTER!B:O,13,0)</f>
        <v>46103</v>
      </c>
      <c r="F908" s="834" t="str">
        <f>VLOOKUP(B908,[1]TQT_MASTER!B:O,4,0)</f>
        <v>Engineer, Contract</v>
      </c>
      <c r="G908" s="834" t="str">
        <f>VLOOKUP(B908,[1]TQT_MASTER!B:O,3,0)</f>
        <v>Engineer</v>
      </c>
      <c r="H908" s="834">
        <f>VLOOKUP(B908,[1]TQT_MASTER!B:O,6,0)</f>
        <v>12214</v>
      </c>
      <c r="I908" s="834" t="str">
        <f>VLOOKUP(B908,[1]TQT_MASTER!B:O,5,0)</f>
        <v>Mahmood Abdulmunaim Saed</v>
      </c>
      <c r="J908" s="834" t="str">
        <f>VLOOKUP(B908,[1]TQT_MASTER!B:O,7,0)</f>
        <v>TQT - Supply Chain</v>
      </c>
      <c r="K908" s="834" t="str">
        <f>VLOOKUP(B908,[1]TQT_MASTER!B:O,8,0)</f>
        <v>TQT - Chief Financial Office</v>
      </c>
      <c r="L908" s="834" t="str">
        <f>VLOOKUP(B908,[1]TQT_MASTER!B:O,9,0)</f>
        <v>TQT - Supply Chain</v>
      </c>
      <c r="M908" s="834" t="e">
        <f>VLOOKUP(B908,[1]TQT_MASTER!B:O,10,0)</f>
        <v>#REF!</v>
      </c>
      <c r="N908" s="835">
        <f>VLOOKUP(B908,[1]TQT_MASTER!B:O,11,0)</f>
        <v>32325</v>
      </c>
      <c r="O908" s="833">
        <f>VLOOKUP(B908,[1]TQT_MASTER!B:O,14,0)</f>
        <v>46467</v>
      </c>
      <c r="P908" s="842" t="s">
        <v>620</v>
      </c>
      <c r="Q908" s="834" t="s">
        <v>846</v>
      </c>
      <c r="R908" s="842"/>
      <c r="S908" s="842"/>
      <c r="T908" s="839"/>
      <c r="U908" s="842" t="s">
        <v>333</v>
      </c>
      <c r="V908" s="836">
        <v>46104</v>
      </c>
      <c r="W908" s="836">
        <v>46104</v>
      </c>
      <c r="X908" s="836">
        <v>46265</v>
      </c>
      <c r="Y908" s="882">
        <v>0.44383561643835617</v>
      </c>
      <c r="Z908" s="902">
        <f t="shared" ca="1" si="47"/>
        <v>38</v>
      </c>
      <c r="AA908" s="839" t="s">
        <v>600</v>
      </c>
      <c r="AB908" s="883">
        <v>35038.5</v>
      </c>
      <c r="AC908" s="841">
        <v>46813</v>
      </c>
      <c r="AD908" s="842" t="s">
        <v>777</v>
      </c>
      <c r="AE908" s="843" t="str">
        <f ca="1">IF(OR(Z908="",NOT(ISNUMBER(Z908))),"",LOOKUP(Z908,{0,16,21,26,31,36,41,46,51,56,60,66},{"[0-15]","[16-20]","[21-25]","[26-30]","[31-35]","[36-40]","[41-45]","[46-50]","[51-55]","[56-59]","[60-65]","[66-99]"}))</f>
        <v>[36-40]</v>
      </c>
      <c r="AF908" s="839" t="str">
        <f t="shared" si="48"/>
        <v>0-1 years</v>
      </c>
      <c r="AG908" s="839" t="str">
        <f t="shared" ca="1" si="49"/>
        <v>Over 90 Days</v>
      </c>
    </row>
    <row r="909" spans="1:33" ht="16.5" thickTop="1" thickBot="1" x14ac:dyDescent="0.3">
      <c r="A909" s="839">
        <v>33</v>
      </c>
      <c r="B909" s="830">
        <v>203053</v>
      </c>
      <c r="C909" s="831">
        <v>203053</v>
      </c>
      <c r="D909" s="880"/>
      <c r="E909" s="887">
        <f>VLOOKUP(B909,[1]TQT_MASTER!B:O,13,0)</f>
        <v>46149</v>
      </c>
      <c r="F909" s="834" t="str">
        <f>VLOOKUP(B909,[1]TQT_MASTER!B:O,4,0)</f>
        <v>Sr Associate HR Projects</v>
      </c>
      <c r="G909" s="834" t="str">
        <f>VLOOKUP(B909,[1]TQT_MASTER!B:O,3,0)</f>
        <v>Sr Associate</v>
      </c>
      <c r="H909" s="834" t="e">
        <f>VLOOKUP(B909,[1]TQT_MASTER!B:O,6,0)</f>
        <v>#REF!</v>
      </c>
      <c r="I909" s="834" t="str">
        <f>VLOOKUP(B909,[1]TQT_MASTER!B:O,5,0)</f>
        <v>Bader Alhammadi</v>
      </c>
      <c r="J909" s="834" t="e">
        <f>VLOOKUP(B909,[1]TQT_MASTER!B:O,7,0)</f>
        <v>#REF!</v>
      </c>
      <c r="K909" s="834" t="str">
        <f>VLOOKUP(B909,[1]TQT_MASTER!B:O,8,0)</f>
        <v>TQT - Chief Corporate Services Office</v>
      </c>
      <c r="L909" s="834" t="str">
        <f>VLOOKUP(B909,[1]TQT_MASTER!B:O,9,0)</f>
        <v>Human Resources - HRD</v>
      </c>
      <c r="M909" s="834" t="e">
        <f>VLOOKUP(B909,[1]TQT_MASTER!B:O,10,0)</f>
        <v>#REF!</v>
      </c>
      <c r="N909" s="835">
        <f>VLOOKUP(B909,[1]TQT_MASTER!B:O,11,0)</f>
        <v>31815</v>
      </c>
      <c r="O909" s="833">
        <f>VLOOKUP(B909,[1]TQT_MASTER!B:O,14,0)</f>
        <v>46513</v>
      </c>
      <c r="P909" s="842" t="s">
        <v>620</v>
      </c>
      <c r="Q909" s="834" t="s">
        <v>846</v>
      </c>
      <c r="R909" s="842"/>
      <c r="S909" s="842"/>
      <c r="T909" s="839"/>
      <c r="U909" s="842" t="s">
        <v>650</v>
      </c>
      <c r="V909" s="836">
        <v>46155</v>
      </c>
      <c r="W909" s="836"/>
      <c r="X909" s="836">
        <f>EDATE(V909,36)</f>
        <v>47251</v>
      </c>
      <c r="Y909" s="882">
        <v>2.7397260273972603E-3</v>
      </c>
      <c r="Z909" s="838">
        <f t="shared" ca="1" si="47"/>
        <v>39</v>
      </c>
      <c r="AA909" s="839" t="s">
        <v>600</v>
      </c>
      <c r="AB909" s="883">
        <v>37138.5</v>
      </c>
      <c r="AC909" s="841">
        <v>46813</v>
      </c>
      <c r="AD909" s="842" t="s">
        <v>777</v>
      </c>
      <c r="AE909" s="843" t="str">
        <f ca="1">IF(OR(Z909="",NOT(ISNUMBER(Z909))),"",LOOKUP(Z909,{0,16,21,26,31,36,41,46,51,56,60,66},{"[0-15]","[16-20]","[21-25]","[26-30]","[31-35]","[36-40]","[41-45]","[46-50]","[51-55]","[56-59]","[60-65]","[66-99]"}))</f>
        <v>[36-40]</v>
      </c>
      <c r="AF909" s="839" t="str">
        <f t="shared" si="48"/>
        <v>3+ years</v>
      </c>
      <c r="AG909" s="839" t="str">
        <f t="shared" ca="1" si="49"/>
        <v>Over 90 Days</v>
      </c>
    </row>
    <row r="910" spans="1:33" ht="16.5" thickTop="1" thickBot="1" x14ac:dyDescent="0.3">
      <c r="A910" s="839">
        <v>34</v>
      </c>
      <c r="B910" s="830">
        <v>202805</v>
      </c>
      <c r="C910" s="831">
        <v>202805</v>
      </c>
      <c r="D910" s="880"/>
      <c r="E910" s="887">
        <f>VLOOKUP(B910,[1]TQT_MASTER!B:O,13,0)</f>
        <v>46132</v>
      </c>
      <c r="F910" s="834" t="str">
        <f>VLOOKUP(B910,[1]TQT_MASTER!B:O,4,0)</f>
        <v>CEO Advisor</v>
      </c>
      <c r="G910" s="834" t="str">
        <f>VLOOKUP(B910,[1]TQT_MASTER!B:O,3,0)</f>
        <v>Advisor</v>
      </c>
      <c r="H910" s="834">
        <v>12759</v>
      </c>
      <c r="I910" s="834" t="s">
        <v>954</v>
      </c>
      <c r="J910" s="834" t="e">
        <f>VLOOKUP(B910,[1]TQT_MASTER!B:O,7,0)</f>
        <v>#REF!</v>
      </c>
      <c r="K910" s="834" t="str">
        <f>VLOOKUP(B910,[1]TQT_MASTER!B:O,8,0)</f>
        <v>TQT - Chief Executive Office</v>
      </c>
      <c r="L910" s="834" t="e">
        <f>VLOOKUP(B910,[1]TQT_MASTER!B:O,9,0)</f>
        <v>#REF!</v>
      </c>
      <c r="M910" s="834" t="e">
        <f>VLOOKUP(B910,[1]TQT_MASTER!B:O,10,0)</f>
        <v>#REF!</v>
      </c>
      <c r="N910" s="884">
        <v>22892</v>
      </c>
      <c r="O910" s="885">
        <v>46496</v>
      </c>
      <c r="P910" s="842" t="s">
        <v>611</v>
      </c>
      <c r="Q910" s="834" t="s">
        <v>846</v>
      </c>
      <c r="R910" s="842"/>
      <c r="S910" s="842"/>
      <c r="T910" s="839"/>
      <c r="U910" s="842" t="s">
        <v>650</v>
      </c>
      <c r="V910" s="836">
        <v>46132</v>
      </c>
      <c r="W910" s="836"/>
      <c r="X910" s="836">
        <f>EDATE(V910,36)</f>
        <v>47228</v>
      </c>
      <c r="Y910" s="882">
        <v>2.7397260273972603E-3</v>
      </c>
      <c r="Z910" s="904">
        <f ca="1">IF(N910="","",DATEDIF(IF(ISNUMBER(N910),N910,DATE(IF(VALUE(RIGHT(N910,LEN(N910)-FIND("/",N910,FIND("/",N910)+1)))&lt;30,2000,1900)+VALUE(RIGHT(N910,LEN(N910)-FIND("/",N910,FIND("/",N910)+1))),VALUE(LEFT(N910,FIND("/",N910)-1)),VALUE(MID(N910,FIND("/",N910)+1,FIND("/",N910,FIND("/",N910)+1)-FIND("/",N910)-1)))),TODAY(),"Y"))</f>
        <v>64</v>
      </c>
      <c r="AA910" s="839" t="s">
        <v>600</v>
      </c>
      <c r="AB910" s="883">
        <v>40288.5</v>
      </c>
      <c r="AC910" s="841">
        <v>46813</v>
      </c>
      <c r="AD910" s="842" t="s">
        <v>777</v>
      </c>
      <c r="AE910" s="843" t="str">
        <f ca="1">IF(OR(Z910="",NOT(ISNUMBER(Z910))),"",LOOKUP(Z910,{0,16,21,26,31,36,41,46,51,56,60,66},{"[0-15]","[16-20]","[21-25]","[26-30]","[31-35]","[36-40]","[41-45]","[46-50]","[51-55]","[56-59]","[60-65]","[66-99]"}))</f>
        <v>[60-65]</v>
      </c>
      <c r="AF910" s="839" t="str">
        <f t="shared" si="48"/>
        <v>3+ years</v>
      </c>
      <c r="AG910" s="839" t="str">
        <f t="shared" ca="1" si="49"/>
        <v>Over 90 Days</v>
      </c>
    </row>
    <row r="911" spans="1:33" ht="16.5" thickTop="1" thickBot="1" x14ac:dyDescent="0.3">
      <c r="A911" s="886">
        <v>35</v>
      </c>
      <c r="B911" s="851">
        <v>203281</v>
      </c>
      <c r="C911" s="851"/>
      <c r="D911" s="852"/>
      <c r="E911" s="887">
        <f>VLOOKUP(B911,[1]TQT_MASTER!B:O,13,0)</f>
        <v>46244</v>
      </c>
      <c r="F911" s="854" t="str">
        <f>VLOOKUP(B911,[1]TQT_MASTER!B:O,4,0)</f>
        <v>Sr Associate Branding &amp; Internal Communication</v>
      </c>
      <c r="G911" s="854" t="str">
        <f>VLOOKUP(B911,[1]TQT_MASTER!B:O,3,0)</f>
        <v>Sr Associate</v>
      </c>
      <c r="H911" s="854" t="e">
        <f>VLOOKUP(B911,[1]TQT_MASTER!B:O,6,0)</f>
        <v>#REF!</v>
      </c>
      <c r="I911" s="854" t="s">
        <v>955</v>
      </c>
      <c r="J911" s="854" t="e">
        <f>VLOOKUP(B911,[1]TQT_MASTER!B:O,7,0)</f>
        <v>#REF!</v>
      </c>
      <c r="K911" s="854" t="str">
        <f>VLOOKUP(B911,[1]TQT_MASTER!B:O,8,0)</f>
        <v>TQT - Chief Corporate Services Office</v>
      </c>
      <c r="L911" s="854" t="str">
        <f>VLOOKUP(B911,[1]TQT_MASTER!B:O,9,0)</f>
        <v>Human Resources - HRD</v>
      </c>
      <c r="M911" s="854" t="str">
        <f>VLOOKUP(B911,[1]TQT_MASTER!B:O,10,0)</f>
        <v>Corporate Communications</v>
      </c>
      <c r="N911" s="855">
        <v>32051</v>
      </c>
      <c r="O911" s="853">
        <v>46295</v>
      </c>
      <c r="P911" s="854" t="s">
        <v>611</v>
      </c>
      <c r="Q911" s="854" t="s">
        <v>846</v>
      </c>
      <c r="R911" s="857"/>
      <c r="S911" s="857"/>
      <c r="T911" s="858"/>
      <c r="U911" s="854"/>
      <c r="V911" s="859">
        <v>46211</v>
      </c>
      <c r="W911" s="860"/>
      <c r="X911" s="859">
        <v>46295</v>
      </c>
      <c r="Y911" s="861"/>
      <c r="Z911" s="862">
        <f t="shared" ref="Z911:Z944" ca="1" si="50">IF(N911="","",DATEDIF(IF(ISNUMBER(N911),N911,DATE(IF(VALUE(RIGHT(N911,LEN(N911)-FIND("/",N911,FIND("/",N911)+1)))&lt;30,2000,1900)+VALUE(RIGHT(N911,LEN(N911)-FIND("/",N911,FIND("/",N911)+1))),VALUE(LEFT(N911,FIND("/",N911)-1)),VALUE(MID(N911,FIND("/",N911)+1,FIND("/",N911,FIND("/",N911)+1)-FIND("/",N911)-1)))),TODAY(),"Y"))</f>
        <v>38</v>
      </c>
      <c r="AA911" s="858" t="s">
        <v>600</v>
      </c>
      <c r="AB911" s="863">
        <v>32500</v>
      </c>
      <c r="AC911" s="864">
        <v>46813</v>
      </c>
      <c r="AD911" s="857" t="s">
        <v>777</v>
      </c>
      <c r="AE911" s="843" t="str">
        <f ca="1">IF(OR(Z911="",NOT(ISNUMBER(Z911))),"",LOOKUP(Z911,{0,16,21,26,31,36,41,46,51,56,60,66},{"[0-15]","[16-20]","[21-25]","[26-30]","[31-35]","[36-40]","[41-45]","[46-50]","[51-55]","[56-59]","[60-65]","[66-99]"}))</f>
        <v>[36-40]</v>
      </c>
      <c r="AF911" s="839" t="str">
        <f t="shared" si="48"/>
        <v>0-1 years</v>
      </c>
      <c r="AG911" s="839" t="str">
        <f t="shared" ca="1" si="49"/>
        <v>Within 30 Days</v>
      </c>
    </row>
    <row r="912" spans="1:33" ht="16.5" thickTop="1" thickBot="1" x14ac:dyDescent="0.3">
      <c r="A912" s="875">
        <v>1</v>
      </c>
      <c r="B912" s="866" t="s">
        <v>526</v>
      </c>
      <c r="C912" s="875" t="s">
        <v>300</v>
      </c>
      <c r="D912" s="888"/>
      <c r="E912" s="887">
        <f>VLOOKUP(B912,[1]TQT_MASTER!B:O,13,0)</f>
        <v>44566</v>
      </c>
      <c r="F912" s="870" t="str">
        <f>VLOOKUP(B912,[1]TQT_MASTER!B:O,4,0)</f>
        <v>Engineer, Water Asset Performance</v>
      </c>
      <c r="G912" s="870" t="str">
        <f>VLOOKUP(B912,[1]TQT_MASTER!B:O,3,0)</f>
        <v>Engineer</v>
      </c>
      <c r="H912" s="870">
        <f>VLOOKUP(B912,[1]TQT_MASTER!B:O,6,0)</f>
        <v>200662</v>
      </c>
      <c r="I912" s="870" t="str">
        <f>VLOOKUP(B912,[1]TQT_MASTER!B:O,5,0)</f>
        <v>Benjamin Redwood</v>
      </c>
      <c r="J912" s="870" t="str">
        <f>VLOOKUP(B912,[1]TQT_MASTER!B:O,7,0)</f>
        <v>TQT - Asset Management</v>
      </c>
      <c r="K912" s="870" t="str">
        <f>VLOOKUP(B912,[1]TQT_MASTER!B:O,8,0)</f>
        <v>TQT - Chief Operating Office</v>
      </c>
      <c r="L912" s="870" t="str">
        <f>VLOOKUP(B912,[1]TQT_MASTER!B:O,9,0)</f>
        <v>Asset Management - COO</v>
      </c>
      <c r="M912" s="870" t="str">
        <f>VLOOKUP(B912,[1]TQT_MASTER!B:O,10,0)</f>
        <v>TRANSCO - Water Asset Strategy &amp; Performance - COO</v>
      </c>
      <c r="N912" s="871">
        <f>VLOOKUP(B912,[1]TQT_MASTER!B:O,11,0)</f>
        <v>22312</v>
      </c>
      <c r="O912" s="869">
        <f>VLOOKUP(B912,[1]TQT_MASTER!B:O,14,0)</f>
        <v>46387</v>
      </c>
      <c r="P912" s="878" t="s">
        <v>611</v>
      </c>
      <c r="Q912" s="870" t="s">
        <v>846</v>
      </c>
      <c r="R912" s="878" t="s">
        <v>612</v>
      </c>
      <c r="S912" s="878"/>
      <c r="T912" s="875" t="s">
        <v>304</v>
      </c>
      <c r="U912" s="878" t="s">
        <v>305</v>
      </c>
      <c r="V912" s="872">
        <v>44566</v>
      </c>
      <c r="W912" s="872">
        <v>45170</v>
      </c>
      <c r="X912" s="872">
        <v>46265</v>
      </c>
      <c r="Y912" s="889">
        <v>3.0027397260273974</v>
      </c>
      <c r="Z912" s="903">
        <f t="shared" ca="1" si="50"/>
        <v>65</v>
      </c>
      <c r="AA912" s="875" t="s">
        <v>600</v>
      </c>
      <c r="AB912" s="890">
        <v>33988.5</v>
      </c>
      <c r="AC912" s="877">
        <v>46844</v>
      </c>
      <c r="AD912" s="878" t="s">
        <v>777</v>
      </c>
      <c r="AE912" s="843" t="str">
        <f ca="1">IF(OR(Z912="",NOT(ISNUMBER(Z912))),"",LOOKUP(Z912,{0,16,21,26,31,36,41,46,51,56,60,66},{"[0-15]","[16-20]","[21-25]","[26-30]","[31-35]","[36-40]","[41-45]","[46-50]","[51-55]","[56-59]","[60-65]","[66-99]"}))</f>
        <v>[60-65]</v>
      </c>
      <c r="AF912" s="839" t="str">
        <f t="shared" si="48"/>
        <v>3+ years</v>
      </c>
      <c r="AG912" s="839" t="str">
        <f t="shared" ca="1" si="49"/>
        <v>Over 90 Days</v>
      </c>
    </row>
    <row r="913" spans="1:33" ht="16.5" thickTop="1" thickBot="1" x14ac:dyDescent="0.3">
      <c r="A913" s="839">
        <v>2</v>
      </c>
      <c r="B913" s="830" t="s">
        <v>537</v>
      </c>
      <c r="C913" s="839" t="s">
        <v>306</v>
      </c>
      <c r="D913" s="880"/>
      <c r="E913" s="887">
        <f>VLOOKUP(B913,[1]TQT_MASTER!B:O,13,0)</f>
        <v>44571</v>
      </c>
      <c r="F913" s="834" t="str">
        <f>VLOOKUP(B913,[1]TQT_MASTER!B:O,4,0)</f>
        <v>Technical Advisor</v>
      </c>
      <c r="G913" s="834" t="str">
        <f>VLOOKUP(B913,[1]TQT_MASTER!B:O,3,0)</f>
        <v>Advisor</v>
      </c>
      <c r="H913" s="834">
        <f>VLOOKUP(B913,[1]TQT_MASTER!B:O,6,0)</f>
        <v>10924</v>
      </c>
      <c r="I913" s="834" t="str">
        <f>VLOOKUP(B913,[1]TQT_MASTER!B:O,5,0)</f>
        <v>Bruce</v>
      </c>
      <c r="J913" s="834" t="str">
        <f>VLOOKUP(B913,[1]TQT_MASTER!B:O,7,0)</f>
        <v>TQT - Chief Operating Office</v>
      </c>
      <c r="K913" s="834" t="str">
        <f>VLOOKUP(B913,[1]TQT_MASTER!B:O,8,0)</f>
        <v>TQT - Chief Operating Office</v>
      </c>
      <c r="L913" s="834" t="str">
        <f>VLOOKUP(B913,[1]TQT_MASTER!B:O,9,0)</f>
        <v>Asset Management - COO</v>
      </c>
      <c r="M913" s="834" t="str">
        <f>VLOOKUP(B913,[1]TQT_MASTER!B:O,10,0)</f>
        <v>TRANSCO - Power Asset Management - COO</v>
      </c>
      <c r="N913" s="835">
        <f>VLOOKUP(B913,[1]TQT_MASTER!B:O,11,0)</f>
        <v>21098</v>
      </c>
      <c r="O913" s="833">
        <f>VLOOKUP(B913,[1]TQT_MASTER!B:O,14,0)</f>
        <v>46387</v>
      </c>
      <c r="P913" s="842" t="s">
        <v>611</v>
      </c>
      <c r="Q913" s="834" t="s">
        <v>846</v>
      </c>
      <c r="R913" s="842" t="s">
        <v>612</v>
      </c>
      <c r="S913" s="842" t="s">
        <v>616</v>
      </c>
      <c r="T913" s="839" t="s">
        <v>304</v>
      </c>
      <c r="U913" s="842" t="s">
        <v>309</v>
      </c>
      <c r="V913" s="836">
        <v>44571</v>
      </c>
      <c r="W913" s="836">
        <v>45170</v>
      </c>
      <c r="X913" s="836">
        <v>46265</v>
      </c>
      <c r="Y913" s="882">
        <v>3.0027397260273974</v>
      </c>
      <c r="Z913" s="902">
        <f t="shared" ca="1" si="50"/>
        <v>68</v>
      </c>
      <c r="AA913" s="839" t="s">
        <v>600</v>
      </c>
      <c r="AB913" s="883">
        <v>55116.6</v>
      </c>
      <c r="AC913" s="841">
        <v>46844</v>
      </c>
      <c r="AD913" s="842" t="s">
        <v>777</v>
      </c>
      <c r="AE913" s="843" t="str">
        <f ca="1">IF(OR(Z913="",NOT(ISNUMBER(Z913))),"",LOOKUP(Z913,{0,16,21,26,31,36,41,46,51,56,60,66},{"[0-15]","[16-20]","[21-25]","[26-30]","[31-35]","[36-40]","[41-45]","[46-50]","[51-55]","[56-59]","[60-65]","[66-99]"}))</f>
        <v>[66-99]</v>
      </c>
      <c r="AF913" s="839" t="str">
        <f t="shared" si="48"/>
        <v>3+ years</v>
      </c>
      <c r="AG913" s="839" t="str">
        <f t="shared" ca="1" si="49"/>
        <v>Over 90 Days</v>
      </c>
    </row>
    <row r="914" spans="1:33" ht="16.5" thickTop="1" thickBot="1" x14ac:dyDescent="0.3">
      <c r="A914" s="839">
        <v>3</v>
      </c>
      <c r="B914" s="830" t="s">
        <v>310</v>
      </c>
      <c r="C914" s="839" t="s">
        <v>310</v>
      </c>
      <c r="D914" s="880"/>
      <c r="E914" s="887">
        <v>44571</v>
      </c>
      <c r="F914" s="834" t="s">
        <v>312</v>
      </c>
      <c r="G914" s="834" t="s">
        <v>312</v>
      </c>
      <c r="H914" s="834"/>
      <c r="I914" s="834"/>
      <c r="J914" s="845"/>
      <c r="K914" s="845" t="s">
        <v>905</v>
      </c>
      <c r="L914" s="834"/>
      <c r="M914" s="834"/>
      <c r="N914" s="835">
        <v>20821</v>
      </c>
      <c r="O914" s="833">
        <v>46203</v>
      </c>
      <c r="P914" s="842" t="s">
        <v>611</v>
      </c>
      <c r="Q914" s="834" t="s">
        <v>846</v>
      </c>
      <c r="R914" s="842" t="s">
        <v>612</v>
      </c>
      <c r="S914" s="842"/>
      <c r="T914" s="839" t="s">
        <v>304</v>
      </c>
      <c r="U914" s="842" t="s">
        <v>305</v>
      </c>
      <c r="V914" s="836">
        <v>44571</v>
      </c>
      <c r="W914" s="836">
        <v>46203</v>
      </c>
      <c r="X914" s="836">
        <v>46265</v>
      </c>
      <c r="Y914" s="882">
        <v>3.0027397260273974</v>
      </c>
      <c r="Z914" s="904">
        <f t="shared" ca="1" si="50"/>
        <v>69</v>
      </c>
      <c r="AA914" s="839" t="s">
        <v>600</v>
      </c>
      <c r="AB914" s="883">
        <v>45390.45</v>
      </c>
      <c r="AC914" s="841">
        <v>46844</v>
      </c>
      <c r="AD914" s="842" t="s">
        <v>928</v>
      </c>
      <c r="AE914" s="843" t="str">
        <f ca="1">IF(OR(Z914="",NOT(ISNUMBER(Z914))),"",LOOKUP(Z914,{0,16,21,26,31,36,41,46,51,56,60,66},{"[0-15]","[16-20]","[21-25]","[26-30]","[31-35]","[36-40]","[41-45]","[46-50]","[51-55]","[56-59]","[60-65]","[66-99]"}))</f>
        <v>[66-99]</v>
      </c>
      <c r="AF914" s="839" t="str">
        <f t="shared" si="48"/>
        <v>3+ years</v>
      </c>
      <c r="AG914" s="839" t="str">
        <f t="shared" ca="1" si="49"/>
        <v>Expired</v>
      </c>
    </row>
    <row r="915" spans="1:33" ht="16.5" thickTop="1" thickBot="1" x14ac:dyDescent="0.3">
      <c r="A915" s="839">
        <v>4</v>
      </c>
      <c r="B915" s="830" t="s">
        <v>527</v>
      </c>
      <c r="C915" s="839" t="s">
        <v>313</v>
      </c>
      <c r="D915" s="880"/>
      <c r="E915" s="887">
        <f>VLOOKUP(B915,[1]TQT_MASTER!B:O,13,0)</f>
        <v>44571</v>
      </c>
      <c r="F915" s="834" t="str">
        <f>VLOOKUP(B915,[1]TQT_MASTER!B:O,4,0)</f>
        <v>Sr. Engineer, Infrastructure Coordination</v>
      </c>
      <c r="G915" s="834" t="str">
        <f>VLOOKUP(B915,[1]TQT_MASTER!B:O,3,0)</f>
        <v>Senior Engineer</v>
      </c>
      <c r="H915" s="834">
        <f>VLOOKUP(B915,[1]TQT_MASTER!B:O,6,0)</f>
        <v>11810</v>
      </c>
      <c r="I915" s="834" t="str">
        <f>VLOOKUP(B915,[1]TQT_MASTER!B:O,5,0)</f>
        <v>YOUSIF ABDUL RAHMAN AHMED MOHAMMED ALMARZOUQI</v>
      </c>
      <c r="J915" s="834" t="str">
        <f>VLOOKUP(B915,[1]TQT_MASTER!B:O,7,0)</f>
        <v>TQT - Asset Management</v>
      </c>
      <c r="K915" s="834" t="str">
        <f>VLOOKUP(B915,[1]TQT_MASTER!B:O,8,0)</f>
        <v>TQT - Chief Operating Office</v>
      </c>
      <c r="L915" s="834" t="str">
        <f>VLOOKUP(B915,[1]TQT_MASTER!B:O,9,0)</f>
        <v>Asset Management - COO</v>
      </c>
      <c r="M915" s="834" t="str">
        <f>VLOOKUP(B915,[1]TQT_MASTER!B:O,10,0)</f>
        <v>TRANSCO - Infrastructure Coordination &amp; Services - COO</v>
      </c>
      <c r="N915" s="835">
        <f>VLOOKUP(B915,[1]TQT_MASTER!B:O,11,0)</f>
        <v>21283</v>
      </c>
      <c r="O915" s="833">
        <f>VLOOKUP(B915,[1]TQT_MASTER!B:O,14,0)</f>
        <v>46387</v>
      </c>
      <c r="P915" s="842" t="s">
        <v>611</v>
      </c>
      <c r="Q915" s="834" t="s">
        <v>846</v>
      </c>
      <c r="R915" s="842" t="s">
        <v>612</v>
      </c>
      <c r="S915" s="842"/>
      <c r="T915" s="839" t="s">
        <v>304</v>
      </c>
      <c r="U915" s="842" t="s">
        <v>316</v>
      </c>
      <c r="V915" s="836">
        <v>44571</v>
      </c>
      <c r="W915" s="836">
        <v>45170</v>
      </c>
      <c r="X915" s="836">
        <v>46265</v>
      </c>
      <c r="Y915" s="882">
        <v>3.0027397260273974</v>
      </c>
      <c r="Z915" s="905">
        <f t="shared" ca="1" si="50"/>
        <v>68</v>
      </c>
      <c r="AA915" s="839" t="s">
        <v>600</v>
      </c>
      <c r="AB915" s="883">
        <v>47355</v>
      </c>
      <c r="AC915" s="841">
        <v>46844</v>
      </c>
      <c r="AD915" s="842" t="s">
        <v>777</v>
      </c>
      <c r="AE915" s="843" t="str">
        <f ca="1">IF(OR(Z915="",NOT(ISNUMBER(Z915))),"",LOOKUP(Z915,{0,16,21,26,31,36,41,46,51,56,60,66},{"[0-15]","[16-20]","[21-25]","[26-30]","[31-35]","[36-40]","[41-45]","[46-50]","[51-55]","[56-59]","[60-65]","[66-99]"}))</f>
        <v>[66-99]</v>
      </c>
      <c r="AF915" s="839" t="str">
        <f t="shared" si="48"/>
        <v>3+ years</v>
      </c>
      <c r="AG915" s="839" t="str">
        <f t="shared" ca="1" si="49"/>
        <v>Over 90 Days</v>
      </c>
    </row>
    <row r="916" spans="1:33" ht="16.5" thickTop="1" thickBot="1" x14ac:dyDescent="0.3">
      <c r="A916" s="839">
        <v>5</v>
      </c>
      <c r="B916" s="830" t="s">
        <v>536</v>
      </c>
      <c r="C916" s="839" t="s">
        <v>317</v>
      </c>
      <c r="D916" s="880"/>
      <c r="E916" s="887">
        <f>VLOOKUP(B916,[1]TQT_MASTER!B:O,13,0)</f>
        <v>44571</v>
      </c>
      <c r="F916" s="834" t="str">
        <f>VLOOKUP(B916,[1]TQT_MASTER!B:O,4,0)</f>
        <v>Sr. Technician, Surveying</v>
      </c>
      <c r="G916" s="834" t="str">
        <f>VLOOKUP(B916,[1]TQT_MASTER!B:O,3,0)</f>
        <v>Senior Technician</v>
      </c>
      <c r="H916" s="834">
        <f>VLOOKUP(B916,[1]TQT_MASTER!B:O,6,0)</f>
        <v>11810</v>
      </c>
      <c r="I916" s="834" t="str">
        <f>VLOOKUP(B916,[1]TQT_MASTER!B:O,5,0)</f>
        <v>YOUSIF ABDUL RAHMAN AHMED MOHAMMED ALMARZOUQI</v>
      </c>
      <c r="J916" s="834" t="str">
        <f>VLOOKUP(B916,[1]TQT_MASTER!B:O,7,0)</f>
        <v>TQT - Asset Management</v>
      </c>
      <c r="K916" s="834" t="str">
        <f>VLOOKUP(B916,[1]TQT_MASTER!B:O,8,0)</f>
        <v>TQT - Chief Operating Office</v>
      </c>
      <c r="L916" s="834" t="str">
        <f>VLOOKUP(B916,[1]TQT_MASTER!B:O,9,0)</f>
        <v>Asset Management - COO</v>
      </c>
      <c r="M916" s="834" t="str">
        <f>VLOOKUP(B916,[1]TQT_MASTER!B:O,10,0)</f>
        <v>TRANSCO - Infrastructure Coordination &amp; Services - COO</v>
      </c>
      <c r="N916" s="835">
        <f>VLOOKUP(B916,[1]TQT_MASTER!B:O,11,0)</f>
        <v>22277</v>
      </c>
      <c r="O916" s="833">
        <f>VLOOKUP(B916,[1]TQT_MASTER!B:O,14,0)</f>
        <v>46387</v>
      </c>
      <c r="P916" s="842" t="s">
        <v>611</v>
      </c>
      <c r="Q916" s="834" t="s">
        <v>846</v>
      </c>
      <c r="R916" s="842" t="s">
        <v>612</v>
      </c>
      <c r="S916" s="842" t="s">
        <v>616</v>
      </c>
      <c r="T916" s="839" t="s">
        <v>304</v>
      </c>
      <c r="U916" s="842" t="s">
        <v>309</v>
      </c>
      <c r="V916" s="836">
        <v>44571</v>
      </c>
      <c r="W916" s="836">
        <v>45170</v>
      </c>
      <c r="X916" s="836">
        <v>46265</v>
      </c>
      <c r="Y916" s="882">
        <v>3.0027397260273974</v>
      </c>
      <c r="Z916" s="904">
        <f t="shared" ca="1" si="50"/>
        <v>65</v>
      </c>
      <c r="AA916" s="839" t="s">
        <v>600</v>
      </c>
      <c r="AB916" s="883">
        <v>21750.75</v>
      </c>
      <c r="AC916" s="841">
        <v>46844</v>
      </c>
      <c r="AD916" s="842" t="s">
        <v>777</v>
      </c>
      <c r="AE916" s="843" t="str">
        <f ca="1">IF(OR(Z916="",NOT(ISNUMBER(Z916))),"",LOOKUP(Z916,{0,16,21,26,31,36,41,46,51,56,60,66},{"[0-15]","[16-20]","[21-25]","[26-30]","[31-35]","[36-40]","[41-45]","[46-50]","[51-55]","[56-59]","[60-65]","[66-99]"}))</f>
        <v>[60-65]</v>
      </c>
      <c r="AF916" s="839" t="str">
        <f t="shared" si="48"/>
        <v>3+ years</v>
      </c>
      <c r="AG916" s="839" t="str">
        <f t="shared" ca="1" si="49"/>
        <v>Over 90 Days</v>
      </c>
    </row>
    <row r="917" spans="1:33" ht="16.5" thickTop="1" thickBot="1" x14ac:dyDescent="0.3">
      <c r="A917" s="839">
        <v>6</v>
      </c>
      <c r="B917" s="830" t="s">
        <v>531</v>
      </c>
      <c r="C917" s="839" t="s">
        <v>323</v>
      </c>
      <c r="D917" s="880"/>
      <c r="E917" s="887">
        <f>VLOOKUP(B917,[1]TQT_MASTER!B:O,13,0)</f>
        <v>44571</v>
      </c>
      <c r="F917" s="834" t="str">
        <f>VLOOKUP(B917,[1]TQT_MASTER!B:O,4,0)</f>
        <v>Sr. Associate, Inventory</v>
      </c>
      <c r="G917" s="834" t="str">
        <f>VLOOKUP(B917,[1]TQT_MASTER!B:O,3,0)</f>
        <v>Senior Associate</v>
      </c>
      <c r="H917" s="834">
        <f>VLOOKUP(B917,[1]TQT_MASTER!B:O,6,0)</f>
        <v>11888</v>
      </c>
      <c r="I917" s="834" t="str">
        <f>VLOOKUP(B917,[1]TQT_MASTER!B:O,5,0)</f>
        <v>MOHAMED ALI MOHAMED A. FAISAL ALSHEHHI</v>
      </c>
      <c r="J917" s="834" t="str">
        <f>VLOOKUP(B917,[1]TQT_MASTER!B:O,7,0)</f>
        <v>TQT - Supply Chain</v>
      </c>
      <c r="K917" s="834" t="str">
        <f>VLOOKUP(B917,[1]TQT_MASTER!B:O,8,0)</f>
        <v>TQT - Chief Financial Office</v>
      </c>
      <c r="L917" s="834" t="str">
        <f>VLOOKUP(B917,[1]TQT_MASTER!B:O,9,0)</f>
        <v>Supply Chain - PSS</v>
      </c>
      <c r="M917" s="834" t="str">
        <f>VLOOKUP(B917,[1]TQT_MASTER!B:O,10,0)</f>
        <v>TRANSCO - Inventory Management - PSS</v>
      </c>
      <c r="N917" s="835">
        <f>VLOOKUP(B917,[1]TQT_MASTER!B:O,11,0)</f>
        <v>24080</v>
      </c>
      <c r="O917" s="833">
        <f>VLOOKUP(B917,[1]TQT_MASTER!B:O,14,0)</f>
        <v>46387</v>
      </c>
      <c r="P917" s="842" t="s">
        <v>611</v>
      </c>
      <c r="Q917" s="834" t="s">
        <v>846</v>
      </c>
      <c r="R917" s="842" t="s">
        <v>612</v>
      </c>
      <c r="S917" s="842" t="s">
        <v>619</v>
      </c>
      <c r="T917" s="839" t="s">
        <v>304</v>
      </c>
      <c r="U917" s="842" t="s">
        <v>305</v>
      </c>
      <c r="V917" s="836">
        <v>44571</v>
      </c>
      <c r="W917" s="836">
        <v>45170</v>
      </c>
      <c r="X917" s="836">
        <v>46265</v>
      </c>
      <c r="Y917" s="882">
        <v>3.0027397260273974</v>
      </c>
      <c r="Z917" s="902">
        <f t="shared" ca="1" si="50"/>
        <v>60</v>
      </c>
      <c r="AA917" s="839" t="s">
        <v>600</v>
      </c>
      <c r="AB917" s="883">
        <v>40461.75</v>
      </c>
      <c r="AC917" s="841">
        <v>46844</v>
      </c>
      <c r="AD917" s="842" t="s">
        <v>777</v>
      </c>
      <c r="AE917" s="843" t="str">
        <f ca="1">IF(OR(Z917="",NOT(ISNUMBER(Z917))),"",LOOKUP(Z917,{0,16,21,26,31,36,41,46,51,56,60,66},{"[0-15]","[16-20]","[21-25]","[26-30]","[31-35]","[36-40]","[41-45]","[46-50]","[51-55]","[56-59]","[60-65]","[66-99]"}))</f>
        <v>[60-65]</v>
      </c>
      <c r="AF917" s="839" t="str">
        <f t="shared" si="48"/>
        <v>3+ years</v>
      </c>
      <c r="AG917" s="839" t="str">
        <f t="shared" ca="1" si="49"/>
        <v>Over 90 Days</v>
      </c>
    </row>
    <row r="918" spans="1:33" ht="16.5" thickTop="1" thickBot="1" x14ac:dyDescent="0.3">
      <c r="A918" s="839">
        <v>7</v>
      </c>
      <c r="B918" s="830" t="s">
        <v>530</v>
      </c>
      <c r="C918" s="839" t="s">
        <v>326</v>
      </c>
      <c r="D918" s="880"/>
      <c r="E918" s="887">
        <f>VLOOKUP(B918,[1]TQT_MASTER!B:O,13,0)</f>
        <v>44571</v>
      </c>
      <c r="F918" s="834" t="str">
        <f>VLOOKUP(B918,[1]TQT_MASTER!B:O,4,0)</f>
        <v>Clerk, Driver</v>
      </c>
      <c r="G918" s="834" t="str">
        <f>VLOOKUP(B918,[1]TQT_MASTER!B:O,3,0)</f>
        <v>Clerk</v>
      </c>
      <c r="H918" s="834">
        <f>VLOOKUP(B918,[1]TQT_MASTER!B:O,6,0)</f>
        <v>11969</v>
      </c>
      <c r="I918" s="834" t="str">
        <f>VLOOKUP(B918,[1]TQT_MASTER!B:O,5,0)</f>
        <v>AHMED NASSER MOHAMMED NASSER AL SENANI</v>
      </c>
      <c r="J918" s="834" t="str">
        <f>VLOOKUP(B918,[1]TQT_MASTER!B:O,7,0)</f>
        <v>TQT - Support Services</v>
      </c>
      <c r="K918" s="834" t="str">
        <f>VLOOKUP(B918,[1]TQT_MASTER!B:O,8,0)</f>
        <v>TQT - Chief Corporate Services Office</v>
      </c>
      <c r="L918" s="834" t="str">
        <f>VLOOKUP(B918,[1]TQT_MASTER!B:O,9,0)</f>
        <v>Shared Services - PSS</v>
      </c>
      <c r="M918" s="834" t="str">
        <f>VLOOKUP(B918,[1]TQT_MASTER!B:O,10,0)</f>
        <v>TRANSCO - Transport - PSS</v>
      </c>
      <c r="N918" s="835">
        <f>VLOOKUP(B918,[1]TQT_MASTER!B:O,11,0)</f>
        <v>28284</v>
      </c>
      <c r="O918" s="833">
        <f>VLOOKUP(B918,[1]TQT_MASTER!B:O,14,0)</f>
        <v>46387</v>
      </c>
      <c r="P918" s="842" t="s">
        <v>611</v>
      </c>
      <c r="Q918" s="834" t="s">
        <v>846</v>
      </c>
      <c r="R918" s="842" t="s">
        <v>612</v>
      </c>
      <c r="S918" s="842" t="s">
        <v>621</v>
      </c>
      <c r="T918" s="839" t="s">
        <v>304</v>
      </c>
      <c r="U918" s="842" t="s">
        <v>329</v>
      </c>
      <c r="V918" s="836">
        <v>44571</v>
      </c>
      <c r="W918" s="836">
        <v>45170</v>
      </c>
      <c r="X918" s="836">
        <v>46265</v>
      </c>
      <c r="Y918" s="882">
        <v>3.0027397260273974</v>
      </c>
      <c r="Z918" s="902">
        <f t="shared" ca="1" si="50"/>
        <v>49</v>
      </c>
      <c r="AA918" s="839" t="s">
        <v>600</v>
      </c>
      <c r="AB918" s="883">
        <v>5587.7955000000002</v>
      </c>
      <c r="AC918" s="841">
        <v>46844</v>
      </c>
      <c r="AD918" s="842" t="s">
        <v>777</v>
      </c>
      <c r="AE918" s="843" t="str">
        <f ca="1">IF(OR(Z918="",NOT(ISNUMBER(Z918))),"",LOOKUP(Z918,{0,16,21,26,31,36,41,46,51,56,60,66},{"[0-15]","[16-20]","[21-25]","[26-30]","[31-35]","[36-40]","[41-45]","[46-50]","[51-55]","[56-59]","[60-65]","[66-99]"}))</f>
        <v>[46-50]</v>
      </c>
      <c r="AF918" s="839" t="str">
        <f t="shared" si="48"/>
        <v>3+ years</v>
      </c>
      <c r="AG918" s="839" t="str">
        <f t="shared" ca="1" si="49"/>
        <v>Over 90 Days</v>
      </c>
    </row>
    <row r="919" spans="1:33" ht="16.5" thickTop="1" thickBot="1" x14ac:dyDescent="0.3">
      <c r="A919" s="839">
        <v>8</v>
      </c>
      <c r="B919" s="830" t="s">
        <v>524</v>
      </c>
      <c r="C919" s="839" t="s">
        <v>330</v>
      </c>
      <c r="D919" s="880"/>
      <c r="E919" s="887">
        <f>VLOOKUP(B919,[1]TQT_MASTER!B:O,13,0)</f>
        <v>44566</v>
      </c>
      <c r="F919" s="834" t="str">
        <f>VLOOKUP(B919,[1]TQT_MASTER!B:O,4,0)</f>
        <v>Assistant, Management</v>
      </c>
      <c r="G919" s="834" t="str">
        <f>VLOOKUP(B919,[1]TQT_MASTER!B:O,3,0)</f>
        <v>Assistant</v>
      </c>
      <c r="H919" s="834">
        <f>VLOOKUP(B919,[1]TQT_MASTER!B:O,6,0)</f>
        <v>11566</v>
      </c>
      <c r="I919" s="834" t="str">
        <f>VLOOKUP(B919,[1]TQT_MASTER!B:O,5,0)</f>
        <v>PAUL ANDREW ROBERTS</v>
      </c>
      <c r="J919" s="834" t="str">
        <f>VLOOKUP(B919,[1]TQT_MASTER!B:O,7,0)</f>
        <v>TQT - Safety &amp; Risk Management</v>
      </c>
      <c r="K919" s="834" t="str">
        <f>VLOOKUP(B919,[1]TQT_MASTER!B:O,8,0)</f>
        <v>TQT - Chief Executive Office</v>
      </c>
      <c r="L919" s="834" t="str">
        <f>VLOOKUP(B919,[1]TQT_MASTER!B:O,9,0)</f>
        <v>HSEQ</v>
      </c>
      <c r="M919" s="834" t="str">
        <f>VLOOKUP(B919,[1]TQT_MASTER!B:O,10,0)</f>
        <v>TRANSCO - HSEQ - SRM</v>
      </c>
      <c r="N919" s="835">
        <f>VLOOKUP(B919,[1]TQT_MASTER!B:O,11,0)</f>
        <v>33248</v>
      </c>
      <c r="O919" s="833">
        <f>VLOOKUP(B919,[1]TQT_MASTER!B:O,14,0)</f>
        <v>46387</v>
      </c>
      <c r="P919" s="842" t="s">
        <v>611</v>
      </c>
      <c r="Q919" s="834" t="s">
        <v>846</v>
      </c>
      <c r="R919" s="842" t="s">
        <v>612</v>
      </c>
      <c r="S919" s="842" t="s">
        <v>621</v>
      </c>
      <c r="T919" s="839" t="s">
        <v>304</v>
      </c>
      <c r="U919" s="842" t="s">
        <v>333</v>
      </c>
      <c r="V919" s="836">
        <v>44566</v>
      </c>
      <c r="W919" s="836">
        <v>45170</v>
      </c>
      <c r="X919" s="836">
        <v>46265</v>
      </c>
      <c r="Y919" s="882">
        <v>3.0027397260273974</v>
      </c>
      <c r="Z919" s="902">
        <f t="shared" ca="1" si="50"/>
        <v>35</v>
      </c>
      <c r="AA919" s="839" t="s">
        <v>600</v>
      </c>
      <c r="AB919" s="883">
        <v>12988.5</v>
      </c>
      <c r="AC919" s="841">
        <v>46844</v>
      </c>
      <c r="AD919" s="842" t="s">
        <v>777</v>
      </c>
      <c r="AE919" s="843" t="str">
        <f ca="1">IF(OR(Z919="",NOT(ISNUMBER(Z919))),"",LOOKUP(Z919,{0,16,21,26,31,36,41,46,51,56,60,66},{"[0-15]","[16-20]","[21-25]","[26-30]","[31-35]","[36-40]","[41-45]","[46-50]","[51-55]","[56-59]","[60-65]","[66-99]"}))</f>
        <v>[31-35]</v>
      </c>
      <c r="AF919" s="839" t="str">
        <f t="shared" si="48"/>
        <v>3+ years</v>
      </c>
      <c r="AG919" s="839" t="str">
        <f t="shared" ca="1" si="49"/>
        <v>Over 90 Days</v>
      </c>
    </row>
    <row r="920" spans="1:33" ht="16.5" thickTop="1" thickBot="1" x14ac:dyDescent="0.3">
      <c r="A920" s="839">
        <v>9</v>
      </c>
      <c r="B920" s="830" t="s">
        <v>529</v>
      </c>
      <c r="C920" s="839" t="s">
        <v>334</v>
      </c>
      <c r="D920" s="880"/>
      <c r="E920" s="887">
        <f>VLOOKUP(B920,[1]TQT_MASTER!B:O,13,0)</f>
        <v>44566</v>
      </c>
      <c r="F920" s="834" t="str">
        <f>VLOOKUP(B920,[1]TQT_MASTER!B:O,4,0)</f>
        <v>Advisor, Technical</v>
      </c>
      <c r="G920" s="834" t="str">
        <f>VLOOKUP(B920,[1]TQT_MASTER!B:O,3,0)</f>
        <v>Advisor</v>
      </c>
      <c r="H920" s="834">
        <f>VLOOKUP(B920,[1]TQT_MASTER!B:O,6,0)</f>
        <v>12759</v>
      </c>
      <c r="I920" s="834" t="str">
        <f>VLOOKUP(B920,[1]TQT_MASTER!B:O,5,0)</f>
        <v>Afif Saif Nasser Harhara Alyafei</v>
      </c>
      <c r="J920" s="834" t="str">
        <f>VLOOKUP(B920,[1]TQT_MASTER!B:O,7,0)</f>
        <v>TQT - Chief Executive Office</v>
      </c>
      <c r="K920" s="834" t="str">
        <f>VLOOKUP(B920,[1]TQT_MASTER!B:O,8,0)</f>
        <v>TQT - Chief Executive Office</v>
      </c>
      <c r="L920" s="834" t="str">
        <f>VLOOKUP(B920,[1]TQT_MASTER!B:O,9,0)</f>
        <v>CEO</v>
      </c>
      <c r="M920" s="834" t="str">
        <f>VLOOKUP(B920,[1]TQT_MASTER!B:O,10,0)</f>
        <v>TRANSCO - CEO</v>
      </c>
      <c r="N920" s="835">
        <f>VLOOKUP(B920,[1]TQT_MASTER!B:O,11,0)</f>
        <v>24289</v>
      </c>
      <c r="O920" s="833">
        <f>VLOOKUP(B920,[1]TQT_MASTER!B:O,14,0)</f>
        <v>46387</v>
      </c>
      <c r="P920" s="842" t="s">
        <v>620</v>
      </c>
      <c r="Q920" s="834" t="s">
        <v>846</v>
      </c>
      <c r="R920" s="842"/>
      <c r="S920" s="842"/>
      <c r="T920" s="839" t="s">
        <v>336</v>
      </c>
      <c r="U920" s="842" t="s">
        <v>337</v>
      </c>
      <c r="V920" s="836">
        <v>44566</v>
      </c>
      <c r="W920" s="836">
        <v>45170</v>
      </c>
      <c r="X920" s="836">
        <v>46265</v>
      </c>
      <c r="Y920" s="882">
        <v>3.0027397260273974</v>
      </c>
      <c r="Z920" s="904">
        <f t="shared" ca="1" si="50"/>
        <v>60</v>
      </c>
      <c r="AA920" s="839" t="s">
        <v>600</v>
      </c>
      <c r="AB920" s="883">
        <v>69688.5</v>
      </c>
      <c r="AC920" s="841">
        <v>46844</v>
      </c>
      <c r="AD920" s="842" t="s">
        <v>777</v>
      </c>
      <c r="AE920" s="843" t="str">
        <f ca="1">IF(OR(Z920="",NOT(ISNUMBER(Z920))),"",LOOKUP(Z920,{0,16,21,26,31,36,41,46,51,56,60,66},{"[0-15]","[16-20]","[21-25]","[26-30]","[31-35]","[36-40]","[41-45]","[46-50]","[51-55]","[56-59]","[60-65]","[66-99]"}))</f>
        <v>[60-65]</v>
      </c>
      <c r="AF920" s="839" t="str">
        <f t="shared" si="48"/>
        <v>3+ years</v>
      </c>
      <c r="AG920" s="839" t="str">
        <f t="shared" ca="1" si="49"/>
        <v>Over 90 Days</v>
      </c>
    </row>
    <row r="921" spans="1:33" ht="16.5" thickTop="1" thickBot="1" x14ac:dyDescent="0.3">
      <c r="A921" s="839">
        <v>10</v>
      </c>
      <c r="B921" s="830" t="s">
        <v>523</v>
      </c>
      <c r="C921" s="839" t="s">
        <v>338</v>
      </c>
      <c r="D921" s="880"/>
      <c r="E921" s="887">
        <f>VLOOKUP(B921,[1]TQT_MASTER!B:O,13,0)</f>
        <v>44571</v>
      </c>
      <c r="F921" s="834" t="str">
        <f>VLOOKUP(B921,[1]TQT_MASTER!B:O,4,0)</f>
        <v>Clerk, Stores</v>
      </c>
      <c r="G921" s="834" t="str">
        <f>VLOOKUP(B921,[1]TQT_MASTER!B:O,3,0)</f>
        <v>Clerk</v>
      </c>
      <c r="H921" s="834">
        <f>VLOOKUP(B921,[1]TQT_MASTER!B:O,6,0)</f>
        <v>12667</v>
      </c>
      <c r="I921" s="834" t="str">
        <f>VLOOKUP(B921,[1]TQT_MASTER!B:O,5,0)</f>
        <v>Eid Abdulla Sidiqi Alhammadi</v>
      </c>
      <c r="J921" s="834" t="str">
        <f>VLOOKUP(B921,[1]TQT_MASTER!B:O,7,0)</f>
        <v>TQT - Financial Operations &amp; Internal Controls</v>
      </c>
      <c r="K921" s="834" t="str">
        <f>VLOOKUP(B921,[1]TQT_MASTER!B:O,8,0)</f>
        <v>TQT - Chief Financial Office</v>
      </c>
      <c r="L921" s="834" t="str">
        <f>VLOOKUP(B921,[1]TQT_MASTER!B:O,9,0)</f>
        <v>Finance - FIN</v>
      </c>
      <c r="M921" s="834" t="str">
        <f>VLOOKUP(B921,[1]TQT_MASTER!B:O,10,0)</f>
        <v>TRANSCO - Financial Operations - FIN</v>
      </c>
      <c r="N921" s="835">
        <f>VLOOKUP(B921,[1]TQT_MASTER!B:O,11,0)</f>
        <v>26910</v>
      </c>
      <c r="O921" s="833">
        <f>VLOOKUP(B921,[1]TQT_MASTER!B:O,14,0)</f>
        <v>46387</v>
      </c>
      <c r="P921" s="842" t="s">
        <v>620</v>
      </c>
      <c r="Q921" s="834" t="s">
        <v>846</v>
      </c>
      <c r="R921" s="842"/>
      <c r="S921" s="842"/>
      <c r="T921" s="839" t="s">
        <v>304</v>
      </c>
      <c r="U921" s="842" t="s">
        <v>305</v>
      </c>
      <c r="V921" s="836">
        <v>44571</v>
      </c>
      <c r="W921" s="836">
        <v>45170</v>
      </c>
      <c r="X921" s="836">
        <v>46265</v>
      </c>
      <c r="Y921" s="882">
        <v>3.0027397260273974</v>
      </c>
      <c r="Z921" s="902">
        <f t="shared" ca="1" si="50"/>
        <v>53</v>
      </c>
      <c r="AA921" s="839" t="s">
        <v>600</v>
      </c>
      <c r="AB921" s="883">
        <v>6688.5</v>
      </c>
      <c r="AC921" s="841">
        <v>46844</v>
      </c>
      <c r="AD921" s="842" t="s">
        <v>777</v>
      </c>
      <c r="AE921" s="843" t="str">
        <f ca="1">IF(OR(Z921="",NOT(ISNUMBER(Z921))),"",LOOKUP(Z921,{0,16,21,26,31,36,41,46,51,56,60,66},{"[0-15]","[16-20]","[21-25]","[26-30]","[31-35]","[36-40]","[41-45]","[46-50]","[51-55]","[56-59]","[60-65]","[66-99]"}))</f>
        <v>[51-55]</v>
      </c>
      <c r="AF921" s="839" t="str">
        <f t="shared" si="48"/>
        <v>3+ years</v>
      </c>
      <c r="AG921" s="839" t="str">
        <f t="shared" ca="1" si="49"/>
        <v>Over 90 Days</v>
      </c>
    </row>
    <row r="922" spans="1:33" ht="16.5" thickTop="1" thickBot="1" x14ac:dyDescent="0.3">
      <c r="A922" s="839">
        <v>11</v>
      </c>
      <c r="B922" s="830" t="s">
        <v>522</v>
      </c>
      <c r="C922" s="839" t="s">
        <v>341</v>
      </c>
      <c r="D922" s="880"/>
      <c r="E922" s="887">
        <f>VLOOKUP(B922,[1]TQT_MASTER!B:O,13,0)</f>
        <v>44571</v>
      </c>
      <c r="F922" s="834" t="str">
        <f>VLOOKUP(B922,[1]TQT_MASTER!B:O,4,0)</f>
        <v>Associate, Accounts Payable Accounting</v>
      </c>
      <c r="G922" s="834" t="str">
        <f>VLOOKUP(B922,[1]TQT_MASTER!B:O,3,0)</f>
        <v>Associate</v>
      </c>
      <c r="H922" s="834">
        <f>VLOOKUP(B922,[1]TQT_MASTER!B:O,6,0)</f>
        <v>12667</v>
      </c>
      <c r="I922" s="834" t="str">
        <f>VLOOKUP(B922,[1]TQT_MASTER!B:O,5,0)</f>
        <v>Eid Abdulla Sidiqi Alhammadi</v>
      </c>
      <c r="J922" s="834" t="str">
        <f>VLOOKUP(B922,[1]TQT_MASTER!B:O,7,0)</f>
        <v>TQT - Financial Operations &amp; Internal Controls</v>
      </c>
      <c r="K922" s="834" t="str">
        <f>VLOOKUP(B922,[1]TQT_MASTER!B:O,8,0)</f>
        <v>TQT - Chief Financial Office</v>
      </c>
      <c r="L922" s="834" t="str">
        <f>VLOOKUP(B922,[1]TQT_MASTER!B:O,9,0)</f>
        <v>Finance - FIN</v>
      </c>
      <c r="M922" s="834" t="str">
        <f>VLOOKUP(B922,[1]TQT_MASTER!B:O,10,0)</f>
        <v>TRANSCO - Financial Operations - FIN</v>
      </c>
      <c r="N922" s="835">
        <f>VLOOKUP(B922,[1]TQT_MASTER!B:O,11,0)</f>
        <v>22996</v>
      </c>
      <c r="O922" s="833">
        <f>VLOOKUP(B922,[1]TQT_MASTER!B:O,14,0)</f>
        <v>46387</v>
      </c>
      <c r="P922" s="842" t="s">
        <v>611</v>
      </c>
      <c r="Q922" s="834" t="s">
        <v>846</v>
      </c>
      <c r="R922" s="842" t="s">
        <v>612</v>
      </c>
      <c r="S922" s="842" t="s">
        <v>616</v>
      </c>
      <c r="T922" s="839" t="s">
        <v>304</v>
      </c>
      <c r="U922" s="842" t="s">
        <v>316</v>
      </c>
      <c r="V922" s="836">
        <v>44571</v>
      </c>
      <c r="W922" s="836">
        <v>45170</v>
      </c>
      <c r="X922" s="836">
        <v>46265</v>
      </c>
      <c r="Y922" s="882">
        <v>3.0027397260273974</v>
      </c>
      <c r="Z922" s="902">
        <f t="shared" ca="1" si="50"/>
        <v>63</v>
      </c>
      <c r="AA922" s="839" t="s">
        <v>600</v>
      </c>
      <c r="AB922" s="883">
        <v>38811.15</v>
      </c>
      <c r="AC922" s="841">
        <v>46844</v>
      </c>
      <c r="AD922" s="842" t="s">
        <v>777</v>
      </c>
      <c r="AE922" s="843" t="str">
        <f ca="1">IF(OR(Z922="",NOT(ISNUMBER(Z922))),"",LOOKUP(Z922,{0,16,21,26,31,36,41,46,51,56,60,66},{"[0-15]","[16-20]","[21-25]","[26-30]","[31-35]","[36-40]","[41-45]","[46-50]","[51-55]","[56-59]","[60-65]","[66-99]"}))</f>
        <v>[60-65]</v>
      </c>
      <c r="AF922" s="839" t="str">
        <f t="shared" si="48"/>
        <v>3+ years</v>
      </c>
      <c r="AG922" s="839" t="str">
        <f t="shared" ca="1" si="49"/>
        <v>Over 90 Days</v>
      </c>
    </row>
    <row r="923" spans="1:33" ht="16.5" thickTop="1" thickBot="1" x14ac:dyDescent="0.3">
      <c r="A923" s="839">
        <v>12</v>
      </c>
      <c r="B923" s="830" t="s">
        <v>528</v>
      </c>
      <c r="C923" s="839" t="s">
        <v>344</v>
      </c>
      <c r="D923" s="880"/>
      <c r="E923" s="887">
        <f>VLOOKUP(B923,[1]TQT_MASTER!B:O,13,0)</f>
        <v>44606</v>
      </c>
      <c r="F923" s="834" t="str">
        <f>VLOOKUP(B923,[1]TQT_MASTER!B:O,4,0)</f>
        <v>Lead, Automation &amp; Digitalization</v>
      </c>
      <c r="G923" s="834" t="str">
        <f>VLOOKUP(B923,[1]TQT_MASTER!B:O,3,0)</f>
        <v>Lead</v>
      </c>
      <c r="H923" s="834">
        <f>VLOOKUP(B923,[1]TQT_MASTER!B:O,6,0)</f>
        <v>11996</v>
      </c>
      <c r="I923" s="834" t="str">
        <f>VLOOKUP(B923,[1]TQT_MASTER!B:O,5,0)</f>
        <v>Ramakrishna Subramanian</v>
      </c>
      <c r="J923" s="834" t="str">
        <f>VLOOKUP(B923,[1]TQT_MASTER!B:O,7,0)</f>
        <v>TQT - Chief Executive Office</v>
      </c>
      <c r="K923" s="834" t="str">
        <f>VLOOKUP(B923,[1]TQT_MASTER!B:O,8,0)</f>
        <v>TQT - Chief Executive Office</v>
      </c>
      <c r="L923" s="834" t="str">
        <f>VLOOKUP(B923,[1]TQT_MASTER!B:O,9,0)</f>
        <v>CEO</v>
      </c>
      <c r="M923" s="834" t="str">
        <f>VLOOKUP(B923,[1]TQT_MASTER!B:O,10,0)</f>
        <v>TRANSCO - Operations - COO</v>
      </c>
      <c r="N923" s="835">
        <f>VLOOKUP(B923,[1]TQT_MASTER!B:O,11,0)</f>
        <v>21847</v>
      </c>
      <c r="O923" s="833">
        <f>VLOOKUP(B923,[1]TQT_MASTER!B:O,14,0)</f>
        <v>46387</v>
      </c>
      <c r="P923" s="842" t="s">
        <v>611</v>
      </c>
      <c r="Q923" s="834" t="s">
        <v>846</v>
      </c>
      <c r="R923" s="842" t="s">
        <v>612</v>
      </c>
      <c r="S923" s="842"/>
      <c r="T923" s="839" t="s">
        <v>304</v>
      </c>
      <c r="U923" s="842" t="s">
        <v>333</v>
      </c>
      <c r="V923" s="836">
        <v>44608</v>
      </c>
      <c r="W923" s="836">
        <v>45170</v>
      </c>
      <c r="X923" s="836">
        <v>46265</v>
      </c>
      <c r="Y923" s="882">
        <v>3.0027397260273974</v>
      </c>
      <c r="Z923" s="902">
        <f t="shared" ca="1" si="50"/>
        <v>66</v>
      </c>
      <c r="AA923" s="839" t="s">
        <v>600</v>
      </c>
      <c r="AB923" s="883">
        <v>45013.5</v>
      </c>
      <c r="AC923" s="841">
        <v>46844</v>
      </c>
      <c r="AD923" s="842" t="s">
        <v>777</v>
      </c>
      <c r="AE923" s="843" t="str">
        <f ca="1">IF(OR(Z923="",NOT(ISNUMBER(Z923))),"",LOOKUP(Z923,{0,16,21,26,31,36,41,46,51,56,60,66},{"[0-15]","[16-20]","[21-25]","[26-30]","[31-35]","[36-40]","[41-45]","[46-50]","[51-55]","[56-59]","[60-65]","[66-99]"}))</f>
        <v>[66-99]</v>
      </c>
      <c r="AF923" s="839" t="str">
        <f t="shared" si="48"/>
        <v>3+ years</v>
      </c>
      <c r="AG923" s="839" t="str">
        <f t="shared" ca="1" si="49"/>
        <v>Over 90 Days</v>
      </c>
    </row>
    <row r="924" spans="1:33" ht="16.5" thickTop="1" thickBot="1" x14ac:dyDescent="0.3">
      <c r="A924" s="839">
        <v>13</v>
      </c>
      <c r="B924" s="830" t="s">
        <v>539</v>
      </c>
      <c r="C924" s="839" t="s">
        <v>347</v>
      </c>
      <c r="D924" s="880"/>
      <c r="E924" s="887">
        <f>VLOOKUP(B924,[1]TQT_MASTER!B:O,13,0)</f>
        <v>44816</v>
      </c>
      <c r="F924" s="834" t="str">
        <f>VLOOKUP(B924,[1]TQT_MASTER!B:O,4,0)</f>
        <v>Engineer, CMMS Data Quality Governance</v>
      </c>
      <c r="G924" s="834" t="str">
        <f>VLOOKUP(B924,[1]TQT_MASTER!B:O,3,0)</f>
        <v>Engineer</v>
      </c>
      <c r="H924" s="834">
        <f>VLOOKUP(B924,[1]TQT_MASTER!B:O,6,0)</f>
        <v>12713</v>
      </c>
      <c r="I924" s="834" t="str">
        <f>VLOOKUP(B924,[1]TQT_MASTER!B:O,5,0)</f>
        <v>Ahmed Mohamed Abdulla ALWahedi</v>
      </c>
      <c r="J924" s="834" t="str">
        <f>VLOOKUP(B924,[1]TQT_MASTER!B:O,7,0)</f>
        <v>TQT - Asset Management</v>
      </c>
      <c r="K924" s="834" t="str">
        <f>VLOOKUP(B924,[1]TQT_MASTER!B:O,8,0)</f>
        <v>TQT - Chief Operating Office</v>
      </c>
      <c r="L924" s="834" t="str">
        <f>VLOOKUP(B924,[1]TQT_MASTER!B:O,9,0)</f>
        <v>Asset Management - COO</v>
      </c>
      <c r="M924" s="834" t="str">
        <f>VLOOKUP(B924,[1]TQT_MASTER!B:O,10,0)</f>
        <v>TRANSCO - Asset Information - COO</v>
      </c>
      <c r="N924" s="835">
        <f>VLOOKUP(B924,[1]TQT_MASTER!B:O,11,0)</f>
        <v>26032</v>
      </c>
      <c r="O924" s="833">
        <f>VLOOKUP(B924,[1]TQT_MASTER!B:O,14,0)</f>
        <v>46578</v>
      </c>
      <c r="P924" s="842" t="s">
        <v>620</v>
      </c>
      <c r="Q924" s="834" t="s">
        <v>846</v>
      </c>
      <c r="R924" s="842"/>
      <c r="S924" s="842"/>
      <c r="T924" s="839" t="s">
        <v>304</v>
      </c>
      <c r="U924" s="842" t="s">
        <v>333</v>
      </c>
      <c r="V924" s="836">
        <v>44816</v>
      </c>
      <c r="W924" s="836">
        <v>45170</v>
      </c>
      <c r="X924" s="836">
        <v>46265</v>
      </c>
      <c r="Y924" s="882">
        <v>3.0027397260273974</v>
      </c>
      <c r="Z924" s="902">
        <f t="shared" ca="1" si="50"/>
        <v>55</v>
      </c>
      <c r="AA924" s="839" t="s">
        <v>600</v>
      </c>
      <c r="AB924" s="883">
        <v>26638.5</v>
      </c>
      <c r="AC924" s="841">
        <v>46844</v>
      </c>
      <c r="AD924" s="842" t="s">
        <v>777</v>
      </c>
      <c r="AE924" s="843" t="str">
        <f ca="1">IF(OR(Z924="",NOT(ISNUMBER(Z924))),"",LOOKUP(Z924,{0,16,21,26,31,36,41,46,51,56,60,66},{"[0-15]","[16-20]","[21-25]","[26-30]","[31-35]","[36-40]","[41-45]","[46-50]","[51-55]","[56-59]","[60-65]","[66-99]"}))</f>
        <v>[51-55]</v>
      </c>
      <c r="AF924" s="839" t="str">
        <f t="shared" si="48"/>
        <v>3+ years</v>
      </c>
      <c r="AG924" s="839" t="str">
        <f t="shared" ca="1" si="49"/>
        <v>Over 90 Days</v>
      </c>
    </row>
    <row r="925" spans="1:33" ht="16.5" thickTop="1" thickBot="1" x14ac:dyDescent="0.3">
      <c r="A925" s="839">
        <v>14</v>
      </c>
      <c r="B925" s="830" t="s">
        <v>541</v>
      </c>
      <c r="C925" s="839" t="s">
        <v>350</v>
      </c>
      <c r="D925" s="880"/>
      <c r="E925" s="887">
        <f>VLOOKUP(B925,[1]TQT_MASTER!B:O,13,0)</f>
        <v>44809</v>
      </c>
      <c r="F925" s="834" t="str">
        <f>VLOOKUP(B925,[1]TQT_MASTER!B:O,4,0)</f>
        <v>Associate, Graphic Design</v>
      </c>
      <c r="G925" s="834" t="str">
        <f>VLOOKUP(B925,[1]TQT_MASTER!B:O,3,0)</f>
        <v>Associate</v>
      </c>
      <c r="H925" s="834" t="e">
        <f>VLOOKUP(B925,[1]TQT_MASTER!B:O,6,0)</f>
        <v>#REF!</v>
      </c>
      <c r="I925" s="834" t="str">
        <f>VLOOKUP(B925,[1]TQT_MASTER!B:O,5,0)</f>
        <v>Hessa Alemadi</v>
      </c>
      <c r="J925" s="834" t="str">
        <f>VLOOKUP(B925,[1]TQT_MASTER!B:O,7,0)</f>
        <v>TQT - External Communications</v>
      </c>
      <c r="K925" s="834" t="str">
        <f>VLOOKUP(B925,[1]TQT_MASTER!B:O,8,0)</f>
        <v>TQT - Chief Corporate Services Office</v>
      </c>
      <c r="L925" s="834" t="str">
        <f>VLOOKUP(B925,[1]TQT_MASTER!B:O,9,0)</f>
        <v>Human Resources - HRD</v>
      </c>
      <c r="M925" s="834" t="str">
        <f>VLOOKUP(B925,[1]TQT_MASTER!B:O,10,0)</f>
        <v>TRANSCO - External Communications - HRD</v>
      </c>
      <c r="N925" s="835">
        <f>VLOOKUP(B925,[1]TQT_MASTER!B:O,11,0)</f>
        <v>32200</v>
      </c>
      <c r="O925" s="833">
        <f>VLOOKUP(B925,[1]TQT_MASTER!B:O,14,0)</f>
        <v>46269</v>
      </c>
      <c r="P925" s="842" t="s">
        <v>611</v>
      </c>
      <c r="Q925" s="834" t="s">
        <v>846</v>
      </c>
      <c r="R925" s="842" t="s">
        <v>612</v>
      </c>
      <c r="S925" s="842"/>
      <c r="T925" s="839" t="s">
        <v>304</v>
      </c>
      <c r="U925" s="842" t="s">
        <v>333</v>
      </c>
      <c r="V925" s="836">
        <v>44809</v>
      </c>
      <c r="W925" s="836">
        <v>45170</v>
      </c>
      <c r="X925" s="836">
        <v>46265</v>
      </c>
      <c r="Y925" s="882">
        <v>3.0027397260273974</v>
      </c>
      <c r="Z925" s="902">
        <f t="shared" ca="1" si="50"/>
        <v>38</v>
      </c>
      <c r="AA925" s="839" t="s">
        <v>600</v>
      </c>
      <c r="AB925" s="883">
        <v>26638.5</v>
      </c>
      <c r="AC925" s="841">
        <v>46844</v>
      </c>
      <c r="AD925" s="842" t="s">
        <v>777</v>
      </c>
      <c r="AE925" s="843" t="str">
        <f ca="1">IF(OR(Z925="",NOT(ISNUMBER(Z925))),"",LOOKUP(Z925,{0,16,21,26,31,36,41,46,51,56,60,66},{"[0-15]","[16-20]","[21-25]","[26-30]","[31-35]","[36-40]","[41-45]","[46-50]","[51-55]","[56-59]","[60-65]","[66-99]"}))</f>
        <v>[36-40]</v>
      </c>
      <c r="AF925" s="839" t="str">
        <f t="shared" si="48"/>
        <v>3+ years</v>
      </c>
      <c r="AG925" s="839" t="str">
        <f t="shared" ca="1" si="49"/>
        <v>Expired</v>
      </c>
    </row>
    <row r="926" spans="1:33" ht="16.5" thickTop="1" thickBot="1" x14ac:dyDescent="0.3">
      <c r="A926" s="839">
        <v>15</v>
      </c>
      <c r="B926" s="830" t="s">
        <v>533</v>
      </c>
      <c r="C926" s="839" t="s">
        <v>353</v>
      </c>
      <c r="D926" s="880"/>
      <c r="E926" s="887">
        <f>VLOOKUP(B926,[1]TQT_MASTER!B:O,13,0)</f>
        <v>44830</v>
      </c>
      <c r="F926" s="834" t="str">
        <f>VLOOKUP(B926,[1]TQT_MASTER!B:O,4,0)</f>
        <v>Associate, General Ledger Accounting</v>
      </c>
      <c r="G926" s="834" t="str">
        <f>VLOOKUP(B926,[1]TQT_MASTER!B:O,3,0)</f>
        <v>Associate</v>
      </c>
      <c r="H926" s="834">
        <f>VLOOKUP(B926,[1]TQT_MASTER!B:O,6,0)</f>
        <v>12959</v>
      </c>
      <c r="I926" s="834" t="str">
        <f>VLOOKUP(B926,[1]TQT_MASTER!B:O,5,0)</f>
        <v>Jasmine Kooner</v>
      </c>
      <c r="J926" s="834" t="str">
        <f>VLOOKUP(B926,[1]TQT_MASTER!B:O,7,0)</f>
        <v>TQT - Financial Control</v>
      </c>
      <c r="K926" s="834" t="str">
        <f>VLOOKUP(B926,[1]TQT_MASTER!B:O,8,0)</f>
        <v>TQT - Chief Financial Office</v>
      </c>
      <c r="L926" s="834" t="str">
        <f>VLOOKUP(B926,[1]TQT_MASTER!B:O,9,0)</f>
        <v>Finance - FIN</v>
      </c>
      <c r="M926" s="834" t="str">
        <f>VLOOKUP(B926,[1]TQT_MASTER!B:O,10,0)</f>
        <v>TRANSCO - Financial Controlling - FIN</v>
      </c>
      <c r="N926" s="835">
        <f>VLOOKUP(B926,[1]TQT_MASTER!B:O,11,0)</f>
        <v>31575</v>
      </c>
      <c r="O926" s="833">
        <f>VLOOKUP(B926,[1]TQT_MASTER!B:O,14,0)</f>
        <v>46471</v>
      </c>
      <c r="P926" s="842" t="s">
        <v>620</v>
      </c>
      <c r="Q926" s="834" t="s">
        <v>846</v>
      </c>
      <c r="R926" s="842"/>
      <c r="S926" s="842"/>
      <c r="T926" s="839" t="s">
        <v>304</v>
      </c>
      <c r="U926" s="842" t="s">
        <v>356</v>
      </c>
      <c r="V926" s="836">
        <v>44831</v>
      </c>
      <c r="W926" s="836">
        <v>45170</v>
      </c>
      <c r="X926" s="836">
        <v>46265</v>
      </c>
      <c r="Y926" s="882">
        <v>3.0027397260273974</v>
      </c>
      <c r="Z926" s="902">
        <f t="shared" ca="1" si="50"/>
        <v>40</v>
      </c>
      <c r="AA926" s="839" t="s">
        <v>600</v>
      </c>
      <c r="AB926" s="883">
        <v>26638.5</v>
      </c>
      <c r="AC926" s="841">
        <v>46844</v>
      </c>
      <c r="AD926" s="842" t="s">
        <v>777</v>
      </c>
      <c r="AE926" s="843" t="str">
        <f ca="1">IF(OR(Z926="",NOT(ISNUMBER(Z926))),"",LOOKUP(Z926,{0,16,21,26,31,36,41,46,51,56,60,66},{"[0-15]","[16-20]","[21-25]","[26-30]","[31-35]","[36-40]","[41-45]","[46-50]","[51-55]","[56-59]","[60-65]","[66-99]"}))</f>
        <v>[36-40]</v>
      </c>
      <c r="AF926" s="839" t="str">
        <f t="shared" si="48"/>
        <v>3+ years</v>
      </c>
      <c r="AG926" s="839" t="str">
        <f t="shared" ca="1" si="49"/>
        <v>Over 90 Days</v>
      </c>
    </row>
    <row r="927" spans="1:33" ht="16.5" thickTop="1" thickBot="1" x14ac:dyDescent="0.3">
      <c r="A927" s="839">
        <v>16</v>
      </c>
      <c r="B927" s="830" t="s">
        <v>532</v>
      </c>
      <c r="C927" s="839" t="s">
        <v>357</v>
      </c>
      <c r="D927" s="880"/>
      <c r="E927" s="887">
        <f>VLOOKUP(B927,[1]TQT_MASTER!B:O,13,0)</f>
        <v>44970</v>
      </c>
      <c r="F927" s="834" t="str">
        <f>VLOOKUP(B927,[1]TQT_MASTER!B:O,4,0)</f>
        <v>Associate, Talent Acquisition</v>
      </c>
      <c r="G927" s="834" t="str">
        <f>VLOOKUP(B927,[1]TQT_MASTER!B:O,3,0)</f>
        <v>Associate</v>
      </c>
      <c r="H927" s="834">
        <f>VLOOKUP(B927,[1]TQT_MASTER!B:O,6,0)</f>
        <v>15131</v>
      </c>
      <c r="I927" s="834" t="str">
        <f>VLOOKUP(B927,[1]TQT_MASTER!B:O,5,0)</f>
        <v>Abdulrahman Mohammed R AlMane</v>
      </c>
      <c r="J927" s="834" t="str">
        <f>VLOOKUP(B927,[1]TQT_MASTER!B:O,7,0)</f>
        <v>TQT - HR Operations</v>
      </c>
      <c r="K927" s="834" t="str">
        <f>VLOOKUP(B927,[1]TQT_MASTER!B:O,8,0)</f>
        <v>TQT - Chief Corporate Services Office</v>
      </c>
      <c r="L927" s="834" t="str">
        <f>VLOOKUP(B927,[1]TQT_MASTER!B:O,9,0)</f>
        <v>Human Resources - HRD</v>
      </c>
      <c r="M927" s="834" t="str">
        <f>VLOOKUP(B927,[1]TQT_MASTER!B:O,10,0)</f>
        <v>TRANSCO - Talent Acquisition - HRD</v>
      </c>
      <c r="N927" s="835">
        <f>VLOOKUP(B927,[1]TQT_MASTER!B:O,11,0)</f>
        <v>31644</v>
      </c>
      <c r="O927" s="833">
        <f>VLOOKUP(B927,[1]TQT_MASTER!B:O,14,0)</f>
        <v>46429</v>
      </c>
      <c r="P927" s="842" t="s">
        <v>620</v>
      </c>
      <c r="Q927" s="834" t="s">
        <v>846</v>
      </c>
      <c r="R927" s="842"/>
      <c r="S927" s="842"/>
      <c r="T927" s="839" t="s">
        <v>304</v>
      </c>
      <c r="U927" s="842" t="s">
        <v>333</v>
      </c>
      <c r="V927" s="836">
        <v>44970</v>
      </c>
      <c r="W927" s="836">
        <v>45170</v>
      </c>
      <c r="X927" s="836">
        <v>46265</v>
      </c>
      <c r="Y927" s="882">
        <v>3.0027397260273974</v>
      </c>
      <c r="Z927" s="902">
        <f t="shared" ca="1" si="50"/>
        <v>40</v>
      </c>
      <c r="AA927" s="839" t="s">
        <v>600</v>
      </c>
      <c r="AB927" s="883">
        <v>21388.5</v>
      </c>
      <c r="AC927" s="841">
        <v>46844</v>
      </c>
      <c r="AD927" s="842" t="s">
        <v>777</v>
      </c>
      <c r="AE927" s="843" t="str">
        <f ca="1">IF(OR(Z927="",NOT(ISNUMBER(Z927))),"",LOOKUP(Z927,{0,16,21,26,31,36,41,46,51,56,60,66},{"[0-15]","[16-20]","[21-25]","[26-30]","[31-35]","[36-40]","[41-45]","[46-50]","[51-55]","[56-59]","[60-65]","[66-99]"}))</f>
        <v>[36-40]</v>
      </c>
      <c r="AF927" s="839" t="str">
        <f t="shared" si="48"/>
        <v>3+ years</v>
      </c>
      <c r="AG927" s="839" t="str">
        <f t="shared" ca="1" si="49"/>
        <v>Over 90 Days</v>
      </c>
    </row>
    <row r="928" spans="1:33" ht="16.5" thickTop="1" thickBot="1" x14ac:dyDescent="0.3">
      <c r="A928" s="839">
        <v>17</v>
      </c>
      <c r="B928" s="830" t="s">
        <v>540</v>
      </c>
      <c r="C928" s="839" t="s">
        <v>360</v>
      </c>
      <c r="D928" s="880"/>
      <c r="E928" s="887">
        <f>VLOOKUP(B928,[1]TQT_MASTER!B:O,13,0)</f>
        <v>45152</v>
      </c>
      <c r="F928" s="834" t="str">
        <f>VLOOKUP(B928,[1]TQT_MASTER!B:O,4,0)</f>
        <v>Executive Assistant, Corporate Services Office</v>
      </c>
      <c r="G928" s="834" t="str">
        <f>VLOOKUP(B928,[1]TQT_MASTER!B:O,3,0)</f>
        <v>Assistant</v>
      </c>
      <c r="H928" s="834">
        <f>VLOOKUP(B928,[1]TQT_MASTER!B:O,6,0)</f>
        <v>12780</v>
      </c>
      <c r="I928" s="834" t="str">
        <f>VLOOKUP(B928,[1]TQT_MASTER!B:O,5,0)</f>
        <v>Bader Ahmed Mohamed Saqer Al Hammadi</v>
      </c>
      <c r="J928" s="834" t="str">
        <f>VLOOKUP(B928,[1]TQT_MASTER!B:O,7,0)</f>
        <v>TQT - Chief Corporate Services Office</v>
      </c>
      <c r="K928" s="834" t="str">
        <f>VLOOKUP(B928,[1]TQT_MASTER!B:O,8,0)</f>
        <v>TQT - Chief Corporate Services Office</v>
      </c>
      <c r="L928" s="834" t="str">
        <f>VLOOKUP(B928,[1]TQT_MASTER!B:O,9,0)</f>
        <v>Human Resources - HRD</v>
      </c>
      <c r="M928" s="834" t="str">
        <f>VLOOKUP(B928,[1]TQT_MASTER!B:O,10,0)</f>
        <v>TRANSCO - Human Resources - HRD</v>
      </c>
      <c r="N928" s="835">
        <f>VLOOKUP(B928,[1]TQT_MASTER!B:O,11,0)</f>
        <v>29611</v>
      </c>
      <c r="O928" s="833">
        <f>VLOOKUP(B928,[1]TQT_MASTER!B:O,14,0)</f>
        <v>46248</v>
      </c>
      <c r="P928" s="842" t="s">
        <v>620</v>
      </c>
      <c r="Q928" s="834" t="s">
        <v>846</v>
      </c>
      <c r="R928" s="842"/>
      <c r="S928" s="842"/>
      <c r="T928" s="839" t="s">
        <v>304</v>
      </c>
      <c r="U928" s="842" t="s">
        <v>305</v>
      </c>
      <c r="V928" s="836">
        <v>45152</v>
      </c>
      <c r="W928" s="836">
        <v>45170</v>
      </c>
      <c r="X928" s="836">
        <v>46265</v>
      </c>
      <c r="Y928" s="882">
        <v>3.0027397260273974</v>
      </c>
      <c r="Z928" s="904">
        <f t="shared" ca="1" si="50"/>
        <v>45</v>
      </c>
      <c r="AA928" s="839" t="s">
        <v>600</v>
      </c>
      <c r="AB928" s="883">
        <v>29138.5</v>
      </c>
      <c r="AC928" s="841">
        <v>46844</v>
      </c>
      <c r="AD928" s="842" t="s">
        <v>777</v>
      </c>
      <c r="AE928" s="843" t="str">
        <f ca="1">IF(OR(Z928="",NOT(ISNUMBER(Z928))),"",LOOKUP(Z928,{0,16,21,26,31,36,41,46,51,56,60,66},{"[0-15]","[16-20]","[21-25]","[26-30]","[31-35]","[36-40]","[41-45]","[46-50]","[51-55]","[56-59]","[60-65]","[66-99]"}))</f>
        <v>[41-45]</v>
      </c>
      <c r="AF928" s="839" t="str">
        <f t="shared" si="48"/>
        <v>3+ years</v>
      </c>
      <c r="AG928" s="839" t="str">
        <f t="shared" ca="1" si="49"/>
        <v>Expired</v>
      </c>
    </row>
    <row r="929" spans="1:33" ht="16.5" thickTop="1" thickBot="1" x14ac:dyDescent="0.3">
      <c r="A929" s="839">
        <v>18</v>
      </c>
      <c r="B929" s="830" t="s">
        <v>543</v>
      </c>
      <c r="C929" s="839" t="s">
        <v>363</v>
      </c>
      <c r="D929" s="880"/>
      <c r="E929" s="887">
        <f>VLOOKUP(B929,[1]TQT_MASTER!B:O,13,0)</f>
        <v>45236</v>
      </c>
      <c r="F929" s="834" t="str">
        <f>VLOOKUP(B929,[1]TQT_MASTER!B:O,4,0)</f>
        <v>Associate, Talent Acquisition</v>
      </c>
      <c r="G929" s="834" t="str">
        <f>VLOOKUP(B929,[1]TQT_MASTER!B:O,3,0)</f>
        <v>Associate</v>
      </c>
      <c r="H929" s="834">
        <f>VLOOKUP(B929,[1]TQT_MASTER!B:O,6,0)</f>
        <v>15131</v>
      </c>
      <c r="I929" s="834" t="str">
        <f>VLOOKUP(B929,[1]TQT_MASTER!B:O,5,0)</f>
        <v>Abdulrahman Mohammed R AlMane</v>
      </c>
      <c r="J929" s="834" t="str">
        <f>VLOOKUP(B929,[1]TQT_MASTER!B:O,7,0)</f>
        <v>TQT - HR Operations</v>
      </c>
      <c r="K929" s="834" t="str">
        <f>VLOOKUP(B929,[1]TQT_MASTER!B:O,8,0)</f>
        <v>TQT - Chief Corporate Services Office</v>
      </c>
      <c r="L929" s="834" t="str">
        <f>VLOOKUP(B929,[1]TQT_MASTER!B:O,9,0)</f>
        <v>Human Resources - HRD</v>
      </c>
      <c r="M929" s="834" t="str">
        <f>VLOOKUP(B929,[1]TQT_MASTER!B:O,10,0)</f>
        <v>TRANSCO - Talent Acquisition - HRD</v>
      </c>
      <c r="N929" s="835">
        <f>VLOOKUP(B929,[1]TQT_MASTER!B:O,11,0)</f>
        <v>32450</v>
      </c>
      <c r="O929" s="833">
        <f>VLOOKUP(B929,[1]TQT_MASTER!B:O,14,0)</f>
        <v>46331</v>
      </c>
      <c r="P929" s="842" t="s">
        <v>611</v>
      </c>
      <c r="Q929" s="834" t="s">
        <v>846</v>
      </c>
      <c r="R929" s="842" t="s">
        <v>612</v>
      </c>
      <c r="S929" s="842" t="s">
        <v>616</v>
      </c>
      <c r="T929" s="839" t="s">
        <v>304</v>
      </c>
      <c r="U929" s="842" t="s">
        <v>333</v>
      </c>
      <c r="V929" s="836">
        <v>45236</v>
      </c>
      <c r="W929" s="836">
        <v>45236</v>
      </c>
      <c r="X929" s="836">
        <v>46265</v>
      </c>
      <c r="Y929" s="882">
        <v>2.8219178082191783</v>
      </c>
      <c r="Z929" s="902">
        <f t="shared" ca="1" si="50"/>
        <v>37</v>
      </c>
      <c r="AA929" s="839" t="s">
        <v>600</v>
      </c>
      <c r="AB929" s="883">
        <v>25063.5</v>
      </c>
      <c r="AC929" s="841">
        <v>46844</v>
      </c>
      <c r="AD929" s="842" t="s">
        <v>777</v>
      </c>
      <c r="AE929" s="843" t="str">
        <f ca="1">IF(OR(Z929="",NOT(ISNUMBER(Z929))),"",LOOKUP(Z929,{0,16,21,26,31,36,41,46,51,56,60,66},{"[0-15]","[16-20]","[21-25]","[26-30]","[31-35]","[36-40]","[41-45]","[46-50]","[51-55]","[56-59]","[60-65]","[66-99]"}))</f>
        <v>[36-40]</v>
      </c>
      <c r="AF929" s="839" t="str">
        <f t="shared" si="48"/>
        <v>2-3 years</v>
      </c>
      <c r="AG929" s="839" t="str">
        <f t="shared" ca="1" si="49"/>
        <v>Within 60 Days</v>
      </c>
    </row>
    <row r="930" spans="1:33" ht="16.5" thickTop="1" thickBot="1" x14ac:dyDescent="0.3">
      <c r="A930" s="839">
        <v>19</v>
      </c>
      <c r="B930" s="830" t="s">
        <v>534</v>
      </c>
      <c r="C930" s="839" t="s">
        <v>365</v>
      </c>
      <c r="D930" s="880"/>
      <c r="E930" s="887">
        <f>VLOOKUP(B930,[1]TQT_MASTER!B:O,13,0)</f>
        <v>45411</v>
      </c>
      <c r="F930" s="834" t="str">
        <f>VLOOKUP(B930,[1]TQT_MASTER!B:O,4,0)</f>
        <v>Lead, Projects</v>
      </c>
      <c r="G930" s="834" t="str">
        <f>VLOOKUP(B930,[1]TQT_MASTER!B:O,3,0)</f>
        <v>Lead</v>
      </c>
      <c r="H930" s="834">
        <f>VLOOKUP(B930,[1]TQT_MASTER!B:O,6,0)</f>
        <v>11743</v>
      </c>
      <c r="I930" s="834" t="str">
        <f>VLOOKUP(B930,[1]TQT_MASTER!B:O,5,0)</f>
        <v>MARYAM ABDULLAH EBRAHIM ALGAZ ALALI</v>
      </c>
      <c r="J930" s="834" t="str">
        <f>VLOOKUP(B930,[1]TQT_MASTER!B:O,7,0)</f>
        <v>TQT - Asset Management</v>
      </c>
      <c r="K930" s="834" t="str">
        <f>VLOOKUP(B930,[1]TQT_MASTER!B:O,8,0)</f>
        <v>TQT - Chief Operating Office</v>
      </c>
      <c r="L930" s="834" t="str">
        <f>VLOOKUP(B930,[1]TQT_MASTER!B:O,9,0)</f>
        <v>Asset Management - COO</v>
      </c>
      <c r="M930" s="834" t="str">
        <f>VLOOKUP(B930,[1]TQT_MASTER!B:O,10,0)</f>
        <v>TRANSCO - Asset Management Services - COO</v>
      </c>
      <c r="N930" s="835">
        <f>VLOOKUP(B930,[1]TQT_MASTER!B:O,11,0)</f>
        <v>24421</v>
      </c>
      <c r="O930" s="833">
        <f>VLOOKUP(B930,[1]TQT_MASTER!B:O,14,0)</f>
        <v>46323</v>
      </c>
      <c r="P930" s="842" t="s">
        <v>611</v>
      </c>
      <c r="Q930" s="834" t="s">
        <v>846</v>
      </c>
      <c r="R930" s="842" t="s">
        <v>612</v>
      </c>
      <c r="S930" s="842"/>
      <c r="T930" s="839" t="s">
        <v>304</v>
      </c>
      <c r="U930" s="842" t="s">
        <v>368</v>
      </c>
      <c r="V930" s="836">
        <v>45411</v>
      </c>
      <c r="W930" s="836">
        <v>45411</v>
      </c>
      <c r="X930" s="836">
        <v>46265</v>
      </c>
      <c r="Y930" s="882">
        <v>2.3424657534246576</v>
      </c>
      <c r="Z930" s="902">
        <f t="shared" ca="1" si="50"/>
        <v>59</v>
      </c>
      <c r="AA930" s="839" t="s">
        <v>600</v>
      </c>
      <c r="AB930" s="883">
        <v>68638.5</v>
      </c>
      <c r="AC930" s="841">
        <v>46844</v>
      </c>
      <c r="AD930" s="842" t="s">
        <v>777</v>
      </c>
      <c r="AE930" s="843" t="str">
        <f ca="1">IF(OR(Z930="",NOT(ISNUMBER(Z930))),"",LOOKUP(Z930,{0,16,21,26,31,36,41,46,51,56,60,66},{"[0-15]","[16-20]","[21-25]","[26-30]","[31-35]","[36-40]","[41-45]","[46-50]","[51-55]","[56-59]","[60-65]","[66-99]"}))</f>
        <v>[56-59]</v>
      </c>
      <c r="AF930" s="839" t="str">
        <f t="shared" si="48"/>
        <v>2-3 years</v>
      </c>
      <c r="AG930" s="839" t="str">
        <f t="shared" ca="1" si="49"/>
        <v>Within 60 Days</v>
      </c>
    </row>
    <row r="931" spans="1:33" ht="16.5" thickTop="1" thickBot="1" x14ac:dyDescent="0.3">
      <c r="A931" s="839">
        <v>20</v>
      </c>
      <c r="B931" s="830" t="s">
        <v>535</v>
      </c>
      <c r="C931" s="839" t="s">
        <v>369</v>
      </c>
      <c r="D931" s="880"/>
      <c r="E931" s="887">
        <f>VLOOKUP(B931,[1]TQT_MASTER!B:O,13,0)</f>
        <v>45446</v>
      </c>
      <c r="F931" s="834" t="str">
        <f>VLOOKUP(B931,[1]TQT_MASTER!B:O,4,0)</f>
        <v>Business Partner, Talent Acquisition</v>
      </c>
      <c r="G931" s="834" t="str">
        <f>VLOOKUP(B931,[1]TQT_MASTER!B:O,3,0)</f>
        <v>Business Partner</v>
      </c>
      <c r="H931" s="834">
        <f>VLOOKUP(B931,[1]TQT_MASTER!B:O,6,0)</f>
        <v>15131</v>
      </c>
      <c r="I931" s="834" t="str">
        <f>VLOOKUP(B931,[1]TQT_MASTER!B:O,5,0)</f>
        <v>Abdulrahman Mohammed R AlMane</v>
      </c>
      <c r="J931" s="834" t="str">
        <f>VLOOKUP(B931,[1]TQT_MASTER!B:O,7,0)</f>
        <v>TQT - HR Operations</v>
      </c>
      <c r="K931" s="834" t="str">
        <f>VLOOKUP(B931,[1]TQT_MASTER!B:O,8,0)</f>
        <v>TQT - Chief Corporate Services Office</v>
      </c>
      <c r="L931" s="834" t="str">
        <f>VLOOKUP(B931,[1]TQT_MASTER!B:O,9,0)</f>
        <v>Human Resources - HRD</v>
      </c>
      <c r="M931" s="834" t="str">
        <f>VLOOKUP(B931,[1]TQT_MASTER!B:O,10,0)</f>
        <v>TRANSCO - Talent Acquisition - HRD</v>
      </c>
      <c r="N931" s="835">
        <f>VLOOKUP(B931,[1]TQT_MASTER!B:O,11,0)</f>
        <v>32081</v>
      </c>
      <c r="O931" s="833">
        <f>VLOOKUP(B931,[1]TQT_MASTER!B:O,14,0)</f>
        <v>46549</v>
      </c>
      <c r="P931" s="842" t="s">
        <v>611</v>
      </c>
      <c r="Q931" s="834" t="s">
        <v>846</v>
      </c>
      <c r="R931" s="842"/>
      <c r="S931" s="842" t="s">
        <v>621</v>
      </c>
      <c r="T931" s="839" t="s">
        <v>304</v>
      </c>
      <c r="U931" s="842" t="s">
        <v>333</v>
      </c>
      <c r="V931" s="836">
        <v>45454</v>
      </c>
      <c r="W931" s="836">
        <v>45454</v>
      </c>
      <c r="X931" s="836">
        <v>46265</v>
      </c>
      <c r="Y931" s="882">
        <v>2.2246575342465755</v>
      </c>
      <c r="Z931" s="902">
        <f t="shared" ca="1" si="50"/>
        <v>38</v>
      </c>
      <c r="AA931" s="839" t="s">
        <v>600</v>
      </c>
      <c r="AB931" s="883">
        <v>35038.5</v>
      </c>
      <c r="AC931" s="841">
        <v>46844</v>
      </c>
      <c r="AD931" s="842" t="s">
        <v>777</v>
      </c>
      <c r="AE931" s="843" t="str">
        <f ca="1">IF(OR(Z931="",NOT(ISNUMBER(Z931))),"",LOOKUP(Z931,{0,16,21,26,31,36,41,46,51,56,60,66},{"[0-15]","[16-20]","[21-25]","[26-30]","[31-35]","[36-40]","[41-45]","[46-50]","[51-55]","[56-59]","[60-65]","[66-99]"}))</f>
        <v>[36-40]</v>
      </c>
      <c r="AF931" s="839" t="str">
        <f t="shared" si="48"/>
        <v>2-3 years</v>
      </c>
      <c r="AG931" s="839" t="str">
        <f t="shared" ca="1" si="49"/>
        <v>Over 90 Days</v>
      </c>
    </row>
    <row r="932" spans="1:33" ht="16.5" thickTop="1" thickBot="1" x14ac:dyDescent="0.3">
      <c r="A932" s="839">
        <v>21</v>
      </c>
      <c r="B932" s="830" t="s">
        <v>542</v>
      </c>
      <c r="C932" s="839" t="s">
        <v>372</v>
      </c>
      <c r="D932" s="880"/>
      <c r="E932" s="887">
        <f>VLOOKUP(B932,[1]TQT_MASTER!B:O,13,0)</f>
        <v>45600</v>
      </c>
      <c r="F932" s="834" t="str">
        <f>VLOOKUP(B932,[1]TQT_MASTER!B:O,4,0)</f>
        <v>Lead, Procurement</v>
      </c>
      <c r="G932" s="834" t="str">
        <f>VLOOKUP(B932,[1]TQT_MASTER!B:O,3,0)</f>
        <v>Lead</v>
      </c>
      <c r="H932" s="834">
        <f>VLOOKUP(B932,[1]TQT_MASTER!B:O,6,0)</f>
        <v>12623</v>
      </c>
      <c r="I932" s="834" t="str">
        <f>VLOOKUP(B932,[1]TQT_MASTER!B:O,5,0)</f>
        <v>Alia Al Kaabi</v>
      </c>
      <c r="J932" s="834" t="str">
        <f>VLOOKUP(B932,[1]TQT_MASTER!B:O,7,0)</f>
        <v>TQT - Supply Chain</v>
      </c>
      <c r="K932" s="834" t="str">
        <f>VLOOKUP(B932,[1]TQT_MASTER!B:O,8,0)</f>
        <v>TQT - Chief Financial Office</v>
      </c>
      <c r="L932" s="834" t="str">
        <f>VLOOKUP(B932,[1]TQT_MASTER!B:O,9,0)</f>
        <v>Supply Chain - PSS</v>
      </c>
      <c r="M932" s="834" t="e">
        <f>VLOOKUP(B932,[1]TQT_MASTER!B:O,10,0)</f>
        <v>#REF!</v>
      </c>
      <c r="N932" s="835">
        <f>VLOOKUP(B932,[1]TQT_MASTER!B:O,11,0)</f>
        <v>22302</v>
      </c>
      <c r="O932" s="833">
        <f>VLOOKUP(B932,[1]TQT_MASTER!B:O,14,0)</f>
        <v>46329</v>
      </c>
      <c r="P932" s="842" t="s">
        <v>620</v>
      </c>
      <c r="Q932" s="834" t="s">
        <v>846</v>
      </c>
      <c r="R932" s="842"/>
      <c r="S932" s="842"/>
      <c r="T932" s="839" t="s">
        <v>304</v>
      </c>
      <c r="U932" s="842" t="s">
        <v>333</v>
      </c>
      <c r="V932" s="836">
        <v>45600</v>
      </c>
      <c r="W932" s="836">
        <v>45600</v>
      </c>
      <c r="X932" s="836">
        <v>46265</v>
      </c>
      <c r="Y932" s="882">
        <v>1.8246575342465754</v>
      </c>
      <c r="Z932" s="902">
        <f t="shared" ca="1" si="50"/>
        <v>65</v>
      </c>
      <c r="AA932" s="839" t="s">
        <v>600</v>
      </c>
      <c r="AB932" s="883">
        <v>44488.5</v>
      </c>
      <c r="AC932" s="841">
        <v>46844</v>
      </c>
      <c r="AD932" s="842" t="s">
        <v>777</v>
      </c>
      <c r="AE932" s="843" t="str">
        <f ca="1">IF(OR(Z932="",NOT(ISNUMBER(Z932))),"",LOOKUP(Z932,{0,16,21,26,31,36,41,46,51,56,60,66},{"[0-15]","[16-20]","[21-25]","[26-30]","[31-35]","[36-40]","[41-45]","[46-50]","[51-55]","[56-59]","[60-65]","[66-99]"}))</f>
        <v>[60-65]</v>
      </c>
      <c r="AF932" s="839" t="str">
        <f t="shared" si="48"/>
        <v>1-2 years</v>
      </c>
      <c r="AG932" s="839" t="str">
        <f t="shared" ca="1" si="49"/>
        <v>Within 60 Days</v>
      </c>
    </row>
    <row r="933" spans="1:33" ht="16.5" thickTop="1" thickBot="1" x14ac:dyDescent="0.3">
      <c r="A933" s="839">
        <v>22</v>
      </c>
      <c r="B933" s="830">
        <v>200088</v>
      </c>
      <c r="C933" s="839" t="s">
        <v>378</v>
      </c>
      <c r="D933" s="880"/>
      <c r="E933" s="887">
        <f>VLOOKUP(B933,[1]TQT_MASTER!B:O,13,0)</f>
        <v>45677</v>
      </c>
      <c r="F933" s="834" t="str">
        <f>VLOOKUP(B933,[1]TQT_MASTER!B:O,4,0)</f>
        <v>Advisor, Water Asset</v>
      </c>
      <c r="G933" s="834" t="str">
        <f>VLOOKUP(B933,[1]TQT_MASTER!B:O,3,0)</f>
        <v>Advisor</v>
      </c>
      <c r="H933" s="834">
        <f>VLOOKUP(B933,[1]TQT_MASTER!B:O,6,0)</f>
        <v>12013</v>
      </c>
      <c r="I933" s="834" t="str">
        <f>VLOOKUP(B933,[1]TQT_MASTER!B:O,5,0)</f>
        <v>ABDULLA MOHAMMED AL NUAIMI</v>
      </c>
      <c r="J933" s="834" t="str">
        <f>VLOOKUP(B933,[1]TQT_MASTER!B:O,7,0)</f>
        <v>TQT - Asset Management</v>
      </c>
      <c r="K933" s="834" t="str">
        <f>VLOOKUP(B933,[1]TQT_MASTER!B:O,8,0)</f>
        <v>TQT - Chief Operating Office</v>
      </c>
      <c r="L933" s="834" t="str">
        <f>VLOOKUP(B933,[1]TQT_MASTER!B:O,9,0)</f>
        <v>Asset Management - COO</v>
      </c>
      <c r="M933" s="834" t="str">
        <f>VLOOKUP(B933,[1]TQT_MASTER!B:O,10,0)</f>
        <v>TRANSCO - Water Assets</v>
      </c>
      <c r="N933" s="835">
        <f>VLOOKUP(B933,[1]TQT_MASTER!B:O,11,0)</f>
        <v>22282</v>
      </c>
      <c r="O933" s="833">
        <f>VLOOKUP(B933,[1]TQT_MASTER!B:O,14,0)</f>
        <v>46405</v>
      </c>
      <c r="P933" s="842" t="s">
        <v>611</v>
      </c>
      <c r="Q933" s="834" t="s">
        <v>846</v>
      </c>
      <c r="R933" s="842" t="s">
        <v>612</v>
      </c>
      <c r="S933" s="842" t="s">
        <v>616</v>
      </c>
      <c r="T933" s="839" t="s">
        <v>304</v>
      </c>
      <c r="U933" s="842" t="s">
        <v>309</v>
      </c>
      <c r="V933" s="836">
        <v>45677</v>
      </c>
      <c r="W933" s="836">
        <v>45677</v>
      </c>
      <c r="X933" s="836">
        <v>46265</v>
      </c>
      <c r="Y933" s="882">
        <v>1.6136986301369862</v>
      </c>
      <c r="Z933" s="902">
        <f t="shared" ca="1" si="50"/>
        <v>65</v>
      </c>
      <c r="AA933" s="839" t="s">
        <v>600</v>
      </c>
      <c r="AB933" s="883">
        <v>52888.5</v>
      </c>
      <c r="AC933" s="841">
        <v>46844</v>
      </c>
      <c r="AD933" s="842" t="s">
        <v>777</v>
      </c>
      <c r="AE933" s="843" t="str">
        <f ca="1">IF(OR(Z933="",NOT(ISNUMBER(Z933))),"",LOOKUP(Z933,{0,16,21,26,31,36,41,46,51,56,60,66},{"[0-15]","[16-20]","[21-25]","[26-30]","[31-35]","[36-40]","[41-45]","[46-50]","[51-55]","[56-59]","[60-65]","[66-99]"}))</f>
        <v>[60-65]</v>
      </c>
      <c r="AF933" s="839" t="str">
        <f t="shared" si="48"/>
        <v>1-2 years</v>
      </c>
      <c r="AG933" s="839" t="str">
        <f t="shared" ca="1" si="49"/>
        <v>Over 90 Days</v>
      </c>
    </row>
    <row r="934" spans="1:33" ht="16.5" thickTop="1" thickBot="1" x14ac:dyDescent="0.3">
      <c r="A934" s="839">
        <v>23</v>
      </c>
      <c r="B934" s="830">
        <v>200795</v>
      </c>
      <c r="C934" s="839" t="s">
        <v>382</v>
      </c>
      <c r="D934" s="880"/>
      <c r="E934" s="887">
        <f>VLOOKUP(B934,[1]TQT_MASTER!B:O,13,0)</f>
        <v>45831</v>
      </c>
      <c r="F934" s="834" t="str">
        <f>VLOOKUP(B934,[1]TQT_MASTER!B:O,4,0)</f>
        <v>Fusion EPM Support, Sr. Associate</v>
      </c>
      <c r="G934" s="834" t="str">
        <f>VLOOKUP(B934,[1]TQT_MASTER!B:O,3,0)</f>
        <v>Senior Associate</v>
      </c>
      <c r="H934" s="834">
        <f>VLOOKUP(B934,[1]TQT_MASTER!B:O,6,0)</f>
        <v>12775</v>
      </c>
      <c r="I934" s="834" t="str">
        <f>VLOOKUP(B934,[1]TQT_MASTER!B:O,5,0)</f>
        <v>Barend Pieter Van Der Walt</v>
      </c>
      <c r="J934" s="834" t="str">
        <f>VLOOKUP(B934,[1]TQT_MASTER!B:O,7,0)</f>
        <v>TQT - Business Planning</v>
      </c>
      <c r="K934" s="834" t="str">
        <f>VLOOKUP(B934,[1]TQT_MASTER!B:O,8,0)</f>
        <v>TQT - Chief Financial Office</v>
      </c>
      <c r="L934" s="834" t="str">
        <f>VLOOKUP(B934,[1]TQT_MASTER!B:O,9,0)</f>
        <v>Finance - FIN</v>
      </c>
      <c r="M934" s="834" t="str">
        <f>VLOOKUP(B934,[1]TQT_MASTER!B:O,10,0)</f>
        <v>TRANSCO - Business Planning - FIN</v>
      </c>
      <c r="N934" s="835">
        <f>VLOOKUP(B934,[1]TQT_MASTER!B:O,11,0)</f>
        <v>31222</v>
      </c>
      <c r="O934" s="833">
        <f>VLOOKUP(B934,[1]TQT_MASTER!B:O,14,0)</f>
        <v>46555</v>
      </c>
      <c r="P934" s="842" t="s">
        <v>611</v>
      </c>
      <c r="Q934" s="834" t="s">
        <v>846</v>
      </c>
      <c r="R934" s="842"/>
      <c r="S934" s="842"/>
      <c r="T934" s="839" t="s">
        <v>304</v>
      </c>
      <c r="U934" s="842" t="s">
        <v>333</v>
      </c>
      <c r="V934" s="836">
        <v>45831</v>
      </c>
      <c r="W934" s="836">
        <v>45831</v>
      </c>
      <c r="X934" s="836">
        <v>46265</v>
      </c>
      <c r="Y934" s="882">
        <v>1.1917808219178083</v>
      </c>
      <c r="Z934" s="902">
        <f t="shared" ca="1" si="50"/>
        <v>41</v>
      </c>
      <c r="AA934" s="839" t="s">
        <v>600</v>
      </c>
      <c r="AB934" s="883">
        <v>31888.5</v>
      </c>
      <c r="AC934" s="841">
        <v>46844</v>
      </c>
      <c r="AD934" s="842" t="s">
        <v>777</v>
      </c>
      <c r="AE934" s="843" t="str">
        <f ca="1">IF(OR(Z934="",NOT(ISNUMBER(Z934))),"",LOOKUP(Z934,{0,16,21,26,31,36,41,46,51,56,60,66},{"[0-15]","[16-20]","[21-25]","[26-30]","[31-35]","[36-40]","[41-45]","[46-50]","[51-55]","[56-59]","[60-65]","[66-99]"}))</f>
        <v>[41-45]</v>
      </c>
      <c r="AF934" s="839" t="str">
        <f t="shared" si="48"/>
        <v>1-2 years</v>
      </c>
      <c r="AG934" s="839" t="str">
        <f t="shared" ca="1" si="49"/>
        <v>Over 90 Days</v>
      </c>
    </row>
    <row r="935" spans="1:33" ht="16.5" thickTop="1" thickBot="1" x14ac:dyDescent="0.3">
      <c r="A935" s="839">
        <v>24</v>
      </c>
      <c r="B935" s="847">
        <v>201184</v>
      </c>
      <c r="C935" s="839">
        <v>14221</v>
      </c>
      <c r="D935" s="880"/>
      <c r="E935" s="887">
        <f>VLOOKUP(B935,[1]TQT_MASTER!B:O,13,0)</f>
        <v>45887</v>
      </c>
      <c r="F935" s="834" t="str">
        <f>VLOOKUP(B935,[1]TQT_MASTER!B:O,4,0)</f>
        <v>Associate, People Development</v>
      </c>
      <c r="G935" s="834" t="str">
        <f>VLOOKUP(B935,[1]TQT_MASTER!B:O,3,0)</f>
        <v>Associate</v>
      </c>
      <c r="H935" s="834">
        <f>VLOOKUP(B935,[1]TQT_MASTER!B:O,6,0)</f>
        <v>15162</v>
      </c>
      <c r="I935" s="834" t="str">
        <f>VLOOKUP(B935,[1]TQT_MASTER!B:O,5,0)</f>
        <v>Wadima Mohammed Hamad AlMazrouei</v>
      </c>
      <c r="J935" s="834" t="str">
        <f>VLOOKUP(B935,[1]TQT_MASTER!B:O,7,0)</f>
        <v>TQT - People Management &amp; Performance</v>
      </c>
      <c r="K935" s="834" t="str">
        <f>VLOOKUP(B935,[1]TQT_MASTER!B:O,8,0)</f>
        <v>TQT - Chief Corporate Services Office</v>
      </c>
      <c r="L935" s="834" t="str">
        <f>VLOOKUP(B935,[1]TQT_MASTER!B:O,9,0)</f>
        <v>Human Resources - HRD</v>
      </c>
      <c r="M935" s="834" t="str">
        <f>VLOOKUP(B935,[1]TQT_MASTER!B:O,10,0)</f>
        <v>TRANSCO - Human Resources - HRD</v>
      </c>
      <c r="N935" s="835">
        <f>VLOOKUP(B935,[1]TQT_MASTER!B:O,11,0)</f>
        <v>32306</v>
      </c>
      <c r="O935" s="833">
        <f>VLOOKUP(B935,[1]TQT_MASTER!B:O,14,0)</f>
        <v>46251</v>
      </c>
      <c r="P935" s="842" t="s">
        <v>620</v>
      </c>
      <c r="Q935" s="834" t="s">
        <v>846</v>
      </c>
      <c r="R935" s="842"/>
      <c r="S935" s="842"/>
      <c r="T935" s="839" t="s">
        <v>304</v>
      </c>
      <c r="U935" s="839" t="s">
        <v>333</v>
      </c>
      <c r="V935" s="836">
        <v>45887</v>
      </c>
      <c r="W935" s="836">
        <v>45887</v>
      </c>
      <c r="X935" s="836">
        <v>46265</v>
      </c>
      <c r="Y935" s="882">
        <v>1.0383561643835617</v>
      </c>
      <c r="Z935" s="838">
        <f t="shared" ca="1" si="50"/>
        <v>38</v>
      </c>
      <c r="AA935" s="839" t="s">
        <v>600</v>
      </c>
      <c r="AB935" s="883">
        <v>23388.5</v>
      </c>
      <c r="AC935" s="841">
        <v>46844</v>
      </c>
      <c r="AD935" s="842" t="s">
        <v>777</v>
      </c>
      <c r="AE935" s="843" t="str">
        <f ca="1">IF(OR(Z935="",NOT(ISNUMBER(Z935))),"",LOOKUP(Z935,{0,16,21,26,31,36,41,46,51,56,60,66},{"[0-15]","[16-20]","[21-25]","[26-30]","[31-35]","[36-40]","[41-45]","[46-50]","[51-55]","[56-59]","[60-65]","[66-99]"}))</f>
        <v>[36-40]</v>
      </c>
      <c r="AF935" s="839" t="str">
        <f t="shared" si="48"/>
        <v>1-2 years</v>
      </c>
      <c r="AG935" s="839" t="str">
        <f t="shared" ca="1" si="49"/>
        <v>Expired</v>
      </c>
    </row>
    <row r="936" spans="1:33" ht="16.5" thickTop="1" thickBot="1" x14ac:dyDescent="0.3">
      <c r="A936" s="839">
        <v>25</v>
      </c>
      <c r="B936" s="847">
        <v>201086</v>
      </c>
      <c r="C936" s="839">
        <v>13919</v>
      </c>
      <c r="D936" s="880"/>
      <c r="E936" s="887">
        <f>VLOOKUP(B936,[1]TQT_MASTER!B:O,13,0)</f>
        <v>45873</v>
      </c>
      <c r="F936" s="834" t="str">
        <f>VLOOKUP(B936,[1]TQT_MASTER!B:O,4,0)</f>
        <v>Senior Engineer, Network Model Management</v>
      </c>
      <c r="G936" s="834" t="str">
        <f>VLOOKUP(B936,[1]TQT_MASTER!B:O,3,0)</f>
        <v>Senior Engineer</v>
      </c>
      <c r="H936" s="834">
        <f>VLOOKUP(B936,[1]TQT_MASTER!B:O,6,0)</f>
        <v>11743</v>
      </c>
      <c r="I936" s="834" t="str">
        <f>VLOOKUP(B936,[1]TQT_MASTER!B:O,5,0)</f>
        <v>Maryam Abullah Ebrahim Algaz Alali</v>
      </c>
      <c r="J936" s="834" t="str">
        <f>VLOOKUP(B936,[1]TQT_MASTER!B:O,7,0)</f>
        <v>TQT - Asset Management</v>
      </c>
      <c r="K936" s="834" t="str">
        <f>VLOOKUP(B936,[1]TQT_MASTER!B:O,8,0)</f>
        <v>TQT - Chief Operating Office</v>
      </c>
      <c r="L936" s="834" t="str">
        <f>VLOOKUP(B936,[1]TQT_MASTER!B:O,9,0)</f>
        <v>Asset Management - COO</v>
      </c>
      <c r="M936" s="834" t="str">
        <f>VLOOKUP(B936,[1]TQT_MASTER!B:O,10,0)</f>
        <v>TQT - Operations Technology Strategy</v>
      </c>
      <c r="N936" s="835">
        <f>VLOOKUP(B936,[1]TQT_MASTER!B:O,11,0)</f>
        <v>33856</v>
      </c>
      <c r="O936" s="833">
        <f>VLOOKUP(B936,[1]TQT_MASTER!B:O,14,0)</f>
        <v>46237</v>
      </c>
      <c r="P936" s="842" t="s">
        <v>620</v>
      </c>
      <c r="Q936" s="834" t="s">
        <v>846</v>
      </c>
      <c r="R936" s="842"/>
      <c r="S936" s="842"/>
      <c r="T936" s="839" t="s">
        <v>389</v>
      </c>
      <c r="U936" s="842" t="s">
        <v>333</v>
      </c>
      <c r="V936" s="836">
        <v>45873</v>
      </c>
      <c r="W936" s="836">
        <v>45873</v>
      </c>
      <c r="X936" s="836">
        <v>46265</v>
      </c>
      <c r="Y936" s="882">
        <v>1.0767123287671232</v>
      </c>
      <c r="Z936" s="902">
        <f t="shared" ca="1" si="50"/>
        <v>34</v>
      </c>
      <c r="AA936" s="839" t="s">
        <v>600</v>
      </c>
      <c r="AB936" s="883">
        <v>31888.5</v>
      </c>
      <c r="AC936" s="841">
        <v>46844</v>
      </c>
      <c r="AD936" s="842" t="s">
        <v>777</v>
      </c>
      <c r="AE936" s="843" t="str">
        <f ca="1">IF(OR(Z936="",NOT(ISNUMBER(Z936))),"",LOOKUP(Z936,{0,16,21,26,31,36,41,46,51,56,60,66},{"[0-15]","[16-20]","[21-25]","[26-30]","[31-35]","[36-40]","[41-45]","[46-50]","[51-55]","[56-59]","[60-65]","[66-99]"}))</f>
        <v>[31-35]</v>
      </c>
      <c r="AF936" s="839" t="str">
        <f t="shared" si="48"/>
        <v>1-2 years</v>
      </c>
      <c r="AG936" s="839" t="str">
        <f t="shared" ca="1" si="49"/>
        <v>Expired</v>
      </c>
    </row>
    <row r="937" spans="1:33" ht="16.5" thickTop="1" thickBot="1" x14ac:dyDescent="0.3">
      <c r="A937" s="839">
        <v>26</v>
      </c>
      <c r="B937" s="830">
        <v>201085</v>
      </c>
      <c r="C937" s="830">
        <v>201085</v>
      </c>
      <c r="D937" s="880"/>
      <c r="E937" s="887">
        <f>VLOOKUP(B937,[1]TQT_MASTER!B:O,13,0)</f>
        <v>45901</v>
      </c>
      <c r="F937" s="834" t="str">
        <f>VLOOKUP(B937,[1]TQT_MASTER!B:O,4,0)</f>
        <v>Engineer, Power Systems</v>
      </c>
      <c r="G937" s="834" t="str">
        <f>VLOOKUP(B937,[1]TQT_MASTER!B:O,3,0)</f>
        <v>Engineer</v>
      </c>
      <c r="H937" s="834">
        <f>VLOOKUP(B937,[1]TQT_MASTER!B:O,6,0)</f>
        <v>10903</v>
      </c>
      <c r="I937" s="834" t="str">
        <f>VLOOKUP(B937,[1]TQT_MASTER!B:O,5,0)</f>
        <v>Ahmed Attia Saber Ghazi</v>
      </c>
      <c r="J937" s="834" t="str">
        <f>VLOOKUP(B937,[1]TQT_MASTER!B:O,7,0)</f>
        <v>TQT - Asset Management</v>
      </c>
      <c r="K937" s="834" t="str">
        <f>VLOOKUP(B937,[1]TQT_MASTER!B:O,8,0)</f>
        <v>TQT - Chief Operating Office</v>
      </c>
      <c r="L937" s="834" t="str">
        <f>VLOOKUP(B937,[1]TQT_MASTER!B:O,9,0)</f>
        <v>Asset Management - COO</v>
      </c>
      <c r="M937" s="834" t="str">
        <f>VLOOKUP(B937,[1]TQT_MASTER!B:O,10,0)</f>
        <v>TQT - Power Planning</v>
      </c>
      <c r="N937" s="835">
        <f>VLOOKUP(B937,[1]TQT_MASTER!B:O,11,0)</f>
        <v>36486</v>
      </c>
      <c r="O937" s="833">
        <f>VLOOKUP(B937,[1]TQT_MASTER!B:O,14,0)</f>
        <v>46265</v>
      </c>
      <c r="P937" s="842" t="s">
        <v>620</v>
      </c>
      <c r="Q937" s="834" t="s">
        <v>846</v>
      </c>
      <c r="R937" s="842"/>
      <c r="S937" s="842"/>
      <c r="T937" s="839" t="s">
        <v>304</v>
      </c>
      <c r="U937" s="842" t="s">
        <v>333</v>
      </c>
      <c r="V937" s="836">
        <v>45901</v>
      </c>
      <c r="W937" s="836">
        <v>45901</v>
      </c>
      <c r="X937" s="836">
        <v>46265</v>
      </c>
      <c r="Y937" s="882">
        <v>1</v>
      </c>
      <c r="Z937" s="902">
        <f t="shared" ca="1" si="50"/>
        <v>26</v>
      </c>
      <c r="AA937" s="839" t="s">
        <v>600</v>
      </c>
      <c r="AB937" s="883">
        <v>18238.5</v>
      </c>
      <c r="AC937" s="841">
        <v>46844</v>
      </c>
      <c r="AD937" s="842" t="s">
        <v>777</v>
      </c>
      <c r="AE937" s="843" t="str">
        <f ca="1">IF(OR(Z937="",NOT(ISNUMBER(Z937))),"",LOOKUP(Z937,{0,16,21,26,31,36,41,46,51,56,60,66},{"[0-15]","[16-20]","[21-25]","[26-30]","[31-35]","[36-40]","[41-45]","[46-50]","[51-55]","[56-59]","[60-65]","[66-99]"}))</f>
        <v>[26-30]</v>
      </c>
      <c r="AF937" s="839" t="str">
        <f t="shared" si="48"/>
        <v>0-1 years</v>
      </c>
      <c r="AG937" s="839" t="str">
        <f t="shared" ca="1" si="49"/>
        <v>Expired</v>
      </c>
    </row>
    <row r="938" spans="1:33" ht="16.5" thickTop="1" thickBot="1" x14ac:dyDescent="0.3">
      <c r="A938" s="839">
        <v>27</v>
      </c>
      <c r="B938" s="830">
        <v>201773</v>
      </c>
      <c r="C938" s="847">
        <v>14158</v>
      </c>
      <c r="D938" s="880"/>
      <c r="E938" s="887">
        <f>VLOOKUP(B938,[1]TQT_MASTER!B:O,13,0)</f>
        <v>45978</v>
      </c>
      <c r="F938" s="834" t="str">
        <f>VLOOKUP(B938,[1]TQT_MASTER!B:O,4,0)</f>
        <v>Associate, OD &amp; Planning</v>
      </c>
      <c r="G938" s="834" t="str">
        <f>VLOOKUP(B938,[1]TQT_MASTER!B:O,3,0)</f>
        <v>Associate</v>
      </c>
      <c r="H938" s="834">
        <f>VLOOKUP(B938,[1]TQT_MASTER!B:O,6,0)</f>
        <v>12869</v>
      </c>
      <c r="I938" s="834" t="str">
        <f>VLOOKUP(B938,[1]TQT_MASTER!B:O,5,0)</f>
        <v>Shefa Obaid</v>
      </c>
      <c r="J938" s="834" t="str">
        <f>VLOOKUP(B938,[1]TQT_MASTER!B:O,7,0)</f>
        <v>TQT - People Management &amp; Performance</v>
      </c>
      <c r="K938" s="834" t="str">
        <f>VLOOKUP(B938,[1]TQT_MASTER!B:O,8,0)</f>
        <v>TQT - Chief Corporate Services Office</v>
      </c>
      <c r="L938" s="834" t="str">
        <f>VLOOKUP(B938,[1]TQT_MASTER!B:O,9,0)</f>
        <v>Human Resources - HRD</v>
      </c>
      <c r="M938" s="834" t="str">
        <f>VLOOKUP(B938,[1]TQT_MASTER!B:O,10,0)</f>
        <v>TRANSCO - Human Resources - HRD</v>
      </c>
      <c r="N938" s="835">
        <f>VLOOKUP(B938,[1]TQT_MASTER!B:O,11,0)</f>
        <v>29381</v>
      </c>
      <c r="O938" s="833">
        <f>VLOOKUP(B938,[1]TQT_MASTER!B:O,14,0)</f>
        <v>46342</v>
      </c>
      <c r="P938" s="842" t="s">
        <v>611</v>
      </c>
      <c r="Q938" s="834" t="s">
        <v>846</v>
      </c>
      <c r="R938" s="842"/>
      <c r="S938" s="842" t="s">
        <v>616</v>
      </c>
      <c r="T938" s="839" t="s">
        <v>304</v>
      </c>
      <c r="U938" s="842" t="s">
        <v>333</v>
      </c>
      <c r="V938" s="836">
        <v>45978</v>
      </c>
      <c r="W938" s="836">
        <v>45978</v>
      </c>
      <c r="X938" s="836">
        <v>46265</v>
      </c>
      <c r="Y938" s="882">
        <v>0.78904109589041094</v>
      </c>
      <c r="Z938" s="902">
        <f t="shared" ca="1" si="50"/>
        <v>46</v>
      </c>
      <c r="AA938" s="839" t="s">
        <v>600</v>
      </c>
      <c r="AB938" s="883">
        <v>27688.5</v>
      </c>
      <c r="AC938" s="841">
        <v>46844</v>
      </c>
      <c r="AD938" s="842" t="s">
        <v>777</v>
      </c>
      <c r="AE938" s="843" t="str">
        <f ca="1">IF(OR(Z938="",NOT(ISNUMBER(Z938))),"",LOOKUP(Z938,{0,16,21,26,31,36,41,46,51,56,60,66},{"[0-15]","[16-20]","[21-25]","[26-30]","[31-35]","[36-40]","[41-45]","[46-50]","[51-55]","[56-59]","[60-65]","[66-99]"}))</f>
        <v>[46-50]</v>
      </c>
      <c r="AF938" s="839" t="str">
        <f t="shared" si="48"/>
        <v>0-1 years</v>
      </c>
      <c r="AG938" s="839" t="str">
        <f t="shared" ca="1" si="49"/>
        <v>Within 90 Days</v>
      </c>
    </row>
    <row r="939" spans="1:33" ht="16.5" thickTop="1" thickBot="1" x14ac:dyDescent="0.3">
      <c r="A939" s="839">
        <v>28</v>
      </c>
      <c r="B939" s="830">
        <v>202033</v>
      </c>
      <c r="C939" s="847">
        <v>14145</v>
      </c>
      <c r="D939" s="880"/>
      <c r="E939" s="887">
        <f>VLOOKUP(B939,[1]TQT_MASTER!B:O,13,0)</f>
        <v>46006</v>
      </c>
      <c r="F939" s="834" t="str">
        <f>VLOOKUP(B939,[1]TQT_MASTER!B:O,4,0)</f>
        <v>Senior Engineer, Network Model Management</v>
      </c>
      <c r="G939" s="834" t="str">
        <f>VLOOKUP(B939,[1]TQT_MASTER!B:O,3,0)</f>
        <v>Senior Engineer</v>
      </c>
      <c r="H939" s="834">
        <f>VLOOKUP(B939,[1]TQT_MASTER!B:O,6,0)</f>
        <v>12404</v>
      </c>
      <c r="I939" s="834" t="str">
        <f>VLOOKUP(B939,[1]TQT_MASTER!B:O,5,0)</f>
        <v>Jayaprakash Ponraj</v>
      </c>
      <c r="J939" s="834" t="str">
        <f>VLOOKUP(B939,[1]TQT_MASTER!B:O,7,0)</f>
        <v>TQT - Asset Management</v>
      </c>
      <c r="K939" s="834" t="str">
        <f>VLOOKUP(B939,[1]TQT_MASTER!B:O,8,0)</f>
        <v>TQT - Chief Operating Office</v>
      </c>
      <c r="L939" s="834" t="str">
        <f>VLOOKUP(B939,[1]TQT_MASTER!B:O,9,0)</f>
        <v>TQT - Asset Management</v>
      </c>
      <c r="M939" s="834" t="str">
        <f>VLOOKUP(B939,[1]TQT_MASTER!B:O,10,0)</f>
        <v>TQT - Chief Operating Office</v>
      </c>
      <c r="N939" s="835">
        <f>VLOOKUP(B939,[1]TQT_MASTER!B:O,11,0)</f>
        <v>31049</v>
      </c>
      <c r="O939" s="833">
        <f>VLOOKUP(B939,[1]TQT_MASTER!B:O,14,0)</f>
        <v>46370</v>
      </c>
      <c r="P939" s="842" t="s">
        <v>620</v>
      </c>
      <c r="Q939" s="834" t="s">
        <v>846</v>
      </c>
      <c r="R939" s="842"/>
      <c r="S939" s="842"/>
      <c r="T939" s="839" t="s">
        <v>304</v>
      </c>
      <c r="U939" s="842" t="s">
        <v>333</v>
      </c>
      <c r="V939" s="836">
        <v>46006</v>
      </c>
      <c r="W939" s="836">
        <v>46006</v>
      </c>
      <c r="X939" s="836">
        <v>46265</v>
      </c>
      <c r="Y939" s="882">
        <v>0.71232876712328763</v>
      </c>
      <c r="Z939" s="902">
        <f t="shared" ca="1" si="50"/>
        <v>41</v>
      </c>
      <c r="AA939" s="839" t="s">
        <v>600</v>
      </c>
      <c r="AB939" s="883">
        <v>31888.5</v>
      </c>
      <c r="AC939" s="841">
        <v>46844</v>
      </c>
      <c r="AD939" s="842" t="s">
        <v>777</v>
      </c>
      <c r="AE939" s="843" t="str">
        <f ca="1">IF(OR(Z939="",NOT(ISNUMBER(Z939))),"",LOOKUP(Z939,{0,16,21,26,31,36,41,46,51,56,60,66},{"[0-15]","[16-20]","[21-25]","[26-30]","[31-35]","[36-40]","[41-45]","[46-50]","[51-55]","[56-59]","[60-65]","[66-99]"}))</f>
        <v>[41-45]</v>
      </c>
      <c r="AF939" s="839" t="str">
        <f t="shared" si="48"/>
        <v>0-1 years</v>
      </c>
      <c r="AG939" s="839" t="str">
        <f t="shared" ca="1" si="49"/>
        <v>Within 90 Days</v>
      </c>
    </row>
    <row r="940" spans="1:33" ht="16.5" thickTop="1" thickBot="1" x14ac:dyDescent="0.3">
      <c r="A940" s="839">
        <v>29</v>
      </c>
      <c r="B940" s="830">
        <v>202034</v>
      </c>
      <c r="C940" s="847">
        <v>14174</v>
      </c>
      <c r="D940" s="880"/>
      <c r="E940" s="887">
        <f>VLOOKUP(B940,[1]TQT_MASTER!B:O,13,0)</f>
        <v>46006</v>
      </c>
      <c r="F940" s="834" t="str">
        <f>VLOOKUP(B940,[1]TQT_MASTER!B:O,4,0)</f>
        <v>Associate, Accounts Payable Accounting</v>
      </c>
      <c r="G940" s="834" t="str">
        <f>VLOOKUP(B940,[1]TQT_MASTER!B:O,3,0)</f>
        <v>Associate</v>
      </c>
      <c r="H940" s="834">
        <f>VLOOKUP(B940,[1]TQT_MASTER!B:O,6,0)</f>
        <v>12667</v>
      </c>
      <c r="I940" s="834" t="str">
        <f>VLOOKUP(B940,[1]TQT_MASTER!B:O,5,0)</f>
        <v>Eid ABDULLAH Sidiqi Alhammadi</v>
      </c>
      <c r="J940" s="834" t="str">
        <f>VLOOKUP(B940,[1]TQT_MASTER!B:O,7,0)</f>
        <v>TQT - Financial Operations &amp; Internal Controls</v>
      </c>
      <c r="K940" s="834" t="str">
        <f>VLOOKUP(B940,[1]TQT_MASTER!B:O,8,0)</f>
        <v>TQT - Chief Financial Office</v>
      </c>
      <c r="L940" s="834" t="str">
        <f>VLOOKUP(B940,[1]TQT_MASTER!B:O,9,0)</f>
        <v>Finance - FIN</v>
      </c>
      <c r="M940" s="834" t="str">
        <f>VLOOKUP(B940,[1]TQT_MASTER!B:O,10,0)</f>
        <v>TRANSCO - Financial Operations - FIN</v>
      </c>
      <c r="N940" s="835">
        <f>VLOOKUP(B940,[1]TQT_MASTER!B:O,11,0)</f>
        <v>35364</v>
      </c>
      <c r="O940" s="833">
        <f>VLOOKUP(B940,[1]TQT_MASTER!B:O,14,0)</f>
        <v>46370</v>
      </c>
      <c r="P940" s="842" t="s">
        <v>620</v>
      </c>
      <c r="Q940" s="834" t="s">
        <v>846</v>
      </c>
      <c r="R940" s="842"/>
      <c r="S940" s="842"/>
      <c r="T940" s="839" t="s">
        <v>304</v>
      </c>
      <c r="U940" s="842" t="s">
        <v>356</v>
      </c>
      <c r="V940" s="836">
        <v>46006</v>
      </c>
      <c r="W940" s="836">
        <v>46006</v>
      </c>
      <c r="X940" s="836">
        <v>46265</v>
      </c>
      <c r="Y940" s="882">
        <v>0.71232876712328763</v>
      </c>
      <c r="Z940" s="902">
        <f t="shared" ca="1" si="50"/>
        <v>29</v>
      </c>
      <c r="AA940" s="839" t="s">
        <v>600</v>
      </c>
      <c r="AB940" s="883">
        <v>21388.5</v>
      </c>
      <c r="AC940" s="841">
        <v>46844</v>
      </c>
      <c r="AD940" s="842" t="s">
        <v>777</v>
      </c>
      <c r="AE940" s="843" t="str">
        <f ca="1">IF(OR(Z940="",NOT(ISNUMBER(Z940))),"",LOOKUP(Z940,{0,16,21,26,31,36,41,46,51,56,60,66},{"[0-15]","[16-20]","[21-25]","[26-30]","[31-35]","[36-40]","[41-45]","[46-50]","[51-55]","[56-59]","[60-65]","[66-99]"}))</f>
        <v>[26-30]</v>
      </c>
      <c r="AF940" s="839" t="str">
        <f t="shared" si="48"/>
        <v>0-1 years</v>
      </c>
      <c r="AG940" s="839" t="str">
        <f t="shared" ca="1" si="49"/>
        <v>Within 90 Days</v>
      </c>
    </row>
    <row r="941" spans="1:33" ht="16.5" thickTop="1" thickBot="1" x14ac:dyDescent="0.3">
      <c r="A941" s="839">
        <v>30</v>
      </c>
      <c r="B941" s="830">
        <v>202315</v>
      </c>
      <c r="C941" s="847">
        <v>14335</v>
      </c>
      <c r="D941" s="880"/>
      <c r="E941" s="887">
        <f>VLOOKUP(B941,[1]TQT_MASTER!B:O,13,0)</f>
        <v>46055</v>
      </c>
      <c r="F941" s="834" t="str">
        <f>VLOOKUP(B941,[1]TQT_MASTER!B:O,4,0)</f>
        <v>Officer, Communications</v>
      </c>
      <c r="G941" s="834" t="str">
        <f>VLOOKUP(B941,[1]TQT_MASTER!B:O,3,0)</f>
        <v>Officer</v>
      </c>
      <c r="H941" s="834">
        <f>VLOOKUP(B941,[1]TQT_MASTER!B:O,6,0)</f>
        <v>15077</v>
      </c>
      <c r="I941" s="834" t="str">
        <f>VLOOKUP(B941,[1]TQT_MASTER!B:O,5,0)</f>
        <v>Bahaa Khalil Omran</v>
      </c>
      <c r="J941" s="834" t="str">
        <f>VLOOKUP(B941,[1]TQT_MASTER!B:O,7,0)</f>
        <v>TQT - External Communications</v>
      </c>
      <c r="K941" s="834" t="str">
        <f>VLOOKUP(B941,[1]TQT_MASTER!B:O,8,0)</f>
        <v>TQT - Chief Corporate Services Office</v>
      </c>
      <c r="L941" s="834" t="str">
        <f>VLOOKUP(B941,[1]TQT_MASTER!B:O,9,0)</f>
        <v>Human Resources - HRD</v>
      </c>
      <c r="M941" s="834" t="str">
        <f>VLOOKUP(B941,[1]TQT_MASTER!B:O,10,0)</f>
        <v>TRANSCO - External Communications - HRD</v>
      </c>
      <c r="N941" s="835">
        <f>VLOOKUP(B941,[1]TQT_MASTER!B:O,11,0)</f>
        <v>34516</v>
      </c>
      <c r="O941" s="833">
        <f>VLOOKUP(B941,[1]TQT_MASTER!B:O,14,0)</f>
        <v>46389</v>
      </c>
      <c r="P941" s="842" t="s">
        <v>611</v>
      </c>
      <c r="Q941" s="834" t="s">
        <v>846</v>
      </c>
      <c r="R941" s="842" t="s">
        <v>612</v>
      </c>
      <c r="S941" s="842" t="s">
        <v>616</v>
      </c>
      <c r="T941" s="839"/>
      <c r="U941" s="842" t="s">
        <v>309</v>
      </c>
      <c r="V941" s="836">
        <v>46055</v>
      </c>
      <c r="W941" s="836">
        <v>46055</v>
      </c>
      <c r="X941" s="836">
        <v>46265</v>
      </c>
      <c r="Y941" s="882">
        <v>0.57808219178082187</v>
      </c>
      <c r="Z941" s="902">
        <f t="shared" ca="1" si="50"/>
        <v>32</v>
      </c>
      <c r="AA941" s="839" t="s">
        <v>600</v>
      </c>
      <c r="AB941" s="883">
        <v>16138.5</v>
      </c>
      <c r="AC941" s="841">
        <v>46844</v>
      </c>
      <c r="AD941" s="842" t="s">
        <v>777</v>
      </c>
      <c r="AE941" s="843" t="str">
        <f ca="1">IF(OR(Z941="",NOT(ISNUMBER(Z941))),"",LOOKUP(Z941,{0,16,21,26,31,36,41,46,51,56,60,66},{"[0-15]","[16-20]","[21-25]","[26-30]","[31-35]","[36-40]","[41-45]","[46-50]","[51-55]","[56-59]","[60-65]","[66-99]"}))</f>
        <v>[31-35]</v>
      </c>
      <c r="AF941" s="839" t="str">
        <f t="shared" si="48"/>
        <v>0-1 years</v>
      </c>
      <c r="AG941" s="839" t="str">
        <f t="shared" ca="1" si="49"/>
        <v>Over 90 Days</v>
      </c>
    </row>
    <row r="942" spans="1:33" ht="16.5" thickTop="1" thickBot="1" x14ac:dyDescent="0.3">
      <c r="A942" s="839">
        <v>31</v>
      </c>
      <c r="B942" s="830">
        <v>202372</v>
      </c>
      <c r="C942" s="831">
        <v>202372</v>
      </c>
      <c r="D942" s="880"/>
      <c r="E942" s="887">
        <f>VLOOKUP(B942,[1]TQT_MASTER!B:O,13,0)</f>
        <v>46083</v>
      </c>
      <c r="F942" s="834" t="str">
        <f>VLOOKUP(B942,[1]TQT_MASTER!B:O,4,0)</f>
        <v>Associate, Graphic Design</v>
      </c>
      <c r="G942" s="834" t="str">
        <f>VLOOKUP(B942,[1]TQT_MASTER!B:O,3,0)</f>
        <v>Associate</v>
      </c>
      <c r="H942" s="834">
        <f>VLOOKUP(B942,[1]TQT_MASTER!B:O,6,0)</f>
        <v>15077</v>
      </c>
      <c r="I942" s="834" t="str">
        <f>VLOOKUP(B942,[1]TQT_MASTER!B:O,5,0)</f>
        <v>Bahaa Khalil Omran</v>
      </c>
      <c r="J942" s="834" t="str">
        <f>VLOOKUP(B942,[1]TQT_MASTER!B:O,7,0)</f>
        <v>TQT - Corporate Communications</v>
      </c>
      <c r="K942" s="834" t="str">
        <f>VLOOKUP(B942,[1]TQT_MASTER!B:O,8,0)</f>
        <v>TQT - Chief Corporate Services Office</v>
      </c>
      <c r="L942" s="834" t="str">
        <f>VLOOKUP(B942,[1]TQT_MASTER!B:O,9,0)</f>
        <v>Human Resources - HRD</v>
      </c>
      <c r="M942" s="834" t="str">
        <f>VLOOKUP(B942,[1]TQT_MASTER!B:O,10,0)</f>
        <v>Corporate Communications</v>
      </c>
      <c r="N942" s="835">
        <f>VLOOKUP(B942,[1]TQT_MASTER!B:O,11,0)</f>
        <v>35936</v>
      </c>
      <c r="O942" s="833">
        <f>VLOOKUP(B942,[1]TQT_MASTER!B:O,14,0)</f>
        <v>46447</v>
      </c>
      <c r="P942" s="842" t="s">
        <v>611</v>
      </c>
      <c r="Q942" s="834" t="s">
        <v>846</v>
      </c>
      <c r="R942" s="842" t="s">
        <v>612</v>
      </c>
      <c r="S942" s="842" t="s">
        <v>616</v>
      </c>
      <c r="T942" s="839"/>
      <c r="U942" s="842" t="s">
        <v>356</v>
      </c>
      <c r="V942" s="836">
        <v>46083</v>
      </c>
      <c r="W942" s="836">
        <v>46083</v>
      </c>
      <c r="X942" s="836">
        <v>46265</v>
      </c>
      <c r="Y942" s="882">
        <v>0.50136986301369868</v>
      </c>
      <c r="Z942" s="902">
        <f t="shared" ca="1" si="50"/>
        <v>28</v>
      </c>
      <c r="AA942" s="839" t="s">
        <v>600</v>
      </c>
      <c r="AB942" s="883">
        <v>16138.5</v>
      </c>
      <c r="AC942" s="841">
        <v>46844</v>
      </c>
      <c r="AD942" s="842" t="s">
        <v>777</v>
      </c>
      <c r="AE942" s="843" t="str">
        <f ca="1">IF(OR(Z942="",NOT(ISNUMBER(Z942))),"",LOOKUP(Z942,{0,16,21,26,31,36,41,46,51,56,60,66},{"[0-15]","[16-20]","[21-25]","[26-30]","[31-35]","[36-40]","[41-45]","[46-50]","[51-55]","[56-59]","[60-65]","[66-99]"}))</f>
        <v>[26-30]</v>
      </c>
      <c r="AF942" s="839" t="str">
        <f t="shared" si="48"/>
        <v>0-1 years</v>
      </c>
      <c r="AG942" s="839" t="str">
        <f t="shared" ca="1" si="49"/>
        <v>Over 90 Days</v>
      </c>
    </row>
    <row r="943" spans="1:33" ht="16.5" thickTop="1" thickBot="1" x14ac:dyDescent="0.3">
      <c r="A943" s="839">
        <v>32</v>
      </c>
      <c r="B943" s="830">
        <v>202645</v>
      </c>
      <c r="C943" s="831">
        <v>202645</v>
      </c>
      <c r="D943" s="880"/>
      <c r="E943" s="887">
        <f>VLOOKUP(B943,[1]TQT_MASTER!B:O,13,0)</f>
        <v>46103</v>
      </c>
      <c r="F943" s="834" t="str">
        <f>VLOOKUP(B943,[1]TQT_MASTER!B:O,4,0)</f>
        <v>Engineer, Contract</v>
      </c>
      <c r="G943" s="834" t="str">
        <f>VLOOKUP(B943,[1]TQT_MASTER!B:O,3,0)</f>
        <v>Engineer</v>
      </c>
      <c r="H943" s="834">
        <f>VLOOKUP(B943,[1]TQT_MASTER!B:O,6,0)</f>
        <v>12214</v>
      </c>
      <c r="I943" s="834" t="str">
        <f>VLOOKUP(B943,[1]TQT_MASTER!B:O,5,0)</f>
        <v>Mahmood Abdulmunaim Saed</v>
      </c>
      <c r="J943" s="834" t="str">
        <f>VLOOKUP(B943,[1]TQT_MASTER!B:O,7,0)</f>
        <v>TQT - Supply Chain</v>
      </c>
      <c r="K943" s="834" t="str">
        <f>VLOOKUP(B943,[1]TQT_MASTER!B:O,8,0)</f>
        <v>TQT - Chief Financial Office</v>
      </c>
      <c r="L943" s="834" t="str">
        <f>VLOOKUP(B943,[1]TQT_MASTER!B:O,9,0)</f>
        <v>TQT - Supply Chain</v>
      </c>
      <c r="M943" s="834" t="e">
        <f>VLOOKUP(B943,[1]TQT_MASTER!B:O,10,0)</f>
        <v>#REF!</v>
      </c>
      <c r="N943" s="835">
        <f>VLOOKUP(B943,[1]TQT_MASTER!B:O,11,0)</f>
        <v>32325</v>
      </c>
      <c r="O943" s="833">
        <f>VLOOKUP(B943,[1]TQT_MASTER!B:O,14,0)</f>
        <v>46467</v>
      </c>
      <c r="P943" s="842" t="s">
        <v>620</v>
      </c>
      <c r="Q943" s="834" t="s">
        <v>846</v>
      </c>
      <c r="R943" s="842"/>
      <c r="S943" s="842"/>
      <c r="T943" s="839"/>
      <c r="U943" s="842" t="s">
        <v>333</v>
      </c>
      <c r="V943" s="836">
        <v>46104</v>
      </c>
      <c r="W943" s="836">
        <v>46104</v>
      </c>
      <c r="X943" s="836">
        <v>46265</v>
      </c>
      <c r="Y943" s="882">
        <v>0.44383561643835617</v>
      </c>
      <c r="Z943" s="902">
        <f t="shared" ca="1" si="50"/>
        <v>38</v>
      </c>
      <c r="AA943" s="839" t="s">
        <v>600</v>
      </c>
      <c r="AB943" s="883">
        <v>35038.5</v>
      </c>
      <c r="AC943" s="841">
        <v>46844</v>
      </c>
      <c r="AD943" s="842" t="s">
        <v>777</v>
      </c>
      <c r="AE943" s="843" t="str">
        <f ca="1">IF(OR(Z943="",NOT(ISNUMBER(Z943))),"",LOOKUP(Z943,{0,16,21,26,31,36,41,46,51,56,60,66},{"[0-15]","[16-20]","[21-25]","[26-30]","[31-35]","[36-40]","[41-45]","[46-50]","[51-55]","[56-59]","[60-65]","[66-99]"}))</f>
        <v>[36-40]</v>
      </c>
      <c r="AF943" s="839" t="str">
        <f t="shared" si="48"/>
        <v>0-1 years</v>
      </c>
      <c r="AG943" s="839" t="str">
        <f t="shared" ca="1" si="49"/>
        <v>Over 90 Days</v>
      </c>
    </row>
    <row r="944" spans="1:33" ht="16.5" thickTop="1" thickBot="1" x14ac:dyDescent="0.3">
      <c r="A944" s="839">
        <v>33</v>
      </c>
      <c r="B944" s="830">
        <v>203053</v>
      </c>
      <c r="C944" s="831">
        <v>203053</v>
      </c>
      <c r="D944" s="880"/>
      <c r="E944" s="887">
        <f>VLOOKUP(B944,[1]TQT_MASTER!B:O,13,0)</f>
        <v>46149</v>
      </c>
      <c r="F944" s="834" t="str">
        <f>VLOOKUP(B944,[1]TQT_MASTER!B:O,4,0)</f>
        <v>Sr Associate HR Projects</v>
      </c>
      <c r="G944" s="834" t="str">
        <f>VLOOKUP(B944,[1]TQT_MASTER!B:O,3,0)</f>
        <v>Sr Associate</v>
      </c>
      <c r="H944" s="834" t="e">
        <f>VLOOKUP(B944,[1]TQT_MASTER!B:O,6,0)</f>
        <v>#REF!</v>
      </c>
      <c r="I944" s="834" t="str">
        <f>VLOOKUP(B944,[1]TQT_MASTER!B:O,5,0)</f>
        <v>Bader Alhammadi</v>
      </c>
      <c r="J944" s="834" t="e">
        <f>VLOOKUP(B944,[1]TQT_MASTER!B:O,7,0)</f>
        <v>#REF!</v>
      </c>
      <c r="K944" s="834" t="str">
        <f>VLOOKUP(B944,[1]TQT_MASTER!B:O,8,0)</f>
        <v>TQT - Chief Corporate Services Office</v>
      </c>
      <c r="L944" s="834" t="str">
        <f>VLOOKUP(B944,[1]TQT_MASTER!B:O,9,0)</f>
        <v>Human Resources - HRD</v>
      </c>
      <c r="M944" s="834" t="e">
        <f>VLOOKUP(B944,[1]TQT_MASTER!B:O,10,0)</f>
        <v>#REF!</v>
      </c>
      <c r="N944" s="835">
        <f>VLOOKUP(B944,[1]TQT_MASTER!B:O,11,0)</f>
        <v>31815</v>
      </c>
      <c r="O944" s="833">
        <f>VLOOKUP(B944,[1]TQT_MASTER!B:O,14,0)</f>
        <v>46513</v>
      </c>
      <c r="P944" s="842" t="s">
        <v>620</v>
      </c>
      <c r="Q944" s="834" t="s">
        <v>846</v>
      </c>
      <c r="R944" s="842"/>
      <c r="S944" s="842"/>
      <c r="T944" s="839"/>
      <c r="U944" s="842" t="s">
        <v>650</v>
      </c>
      <c r="V944" s="836">
        <v>46155</v>
      </c>
      <c r="W944" s="836"/>
      <c r="X944" s="836">
        <f>EDATE(V944,36)</f>
        <v>47251</v>
      </c>
      <c r="Y944" s="882">
        <v>2.7397260273972603E-3</v>
      </c>
      <c r="Z944" s="838">
        <f t="shared" ca="1" si="50"/>
        <v>39</v>
      </c>
      <c r="AA944" s="839" t="s">
        <v>600</v>
      </c>
      <c r="AB944" s="883">
        <v>37138.5</v>
      </c>
      <c r="AC944" s="841">
        <v>46844</v>
      </c>
      <c r="AD944" s="842" t="s">
        <v>777</v>
      </c>
      <c r="AE944" s="843" t="str">
        <f ca="1">IF(OR(Z944="",NOT(ISNUMBER(Z944))),"",LOOKUP(Z944,{0,16,21,26,31,36,41,46,51,56,60,66},{"[0-15]","[16-20]","[21-25]","[26-30]","[31-35]","[36-40]","[41-45]","[46-50]","[51-55]","[56-59]","[60-65]","[66-99]"}))</f>
        <v>[36-40]</v>
      </c>
      <c r="AF944" s="839" t="str">
        <f t="shared" si="48"/>
        <v>3+ years</v>
      </c>
      <c r="AG944" s="839" t="str">
        <f t="shared" ca="1" si="49"/>
        <v>Over 90 Days</v>
      </c>
    </row>
    <row r="945" spans="1:33" ht="16.5" thickTop="1" thickBot="1" x14ac:dyDescent="0.3">
      <c r="A945" s="839">
        <v>34</v>
      </c>
      <c r="B945" s="830">
        <v>202805</v>
      </c>
      <c r="C945" s="831">
        <v>202805</v>
      </c>
      <c r="D945" s="880"/>
      <c r="E945" s="887">
        <f>VLOOKUP(B945,[1]TQT_MASTER!B:O,13,0)</f>
        <v>46132</v>
      </c>
      <c r="F945" s="834" t="str">
        <f>VLOOKUP(B945,[1]TQT_MASTER!B:O,4,0)</f>
        <v>CEO Advisor</v>
      </c>
      <c r="G945" s="834" t="str">
        <f>VLOOKUP(B945,[1]TQT_MASTER!B:O,3,0)</f>
        <v>Advisor</v>
      </c>
      <c r="H945" s="834">
        <v>12759</v>
      </c>
      <c r="I945" s="834" t="s">
        <v>954</v>
      </c>
      <c r="J945" s="834" t="e">
        <f>VLOOKUP(B945,[1]TQT_MASTER!B:O,7,0)</f>
        <v>#REF!</v>
      </c>
      <c r="K945" s="834" t="str">
        <f>VLOOKUP(B945,[1]TQT_MASTER!B:O,8,0)</f>
        <v>TQT - Chief Executive Office</v>
      </c>
      <c r="L945" s="834" t="e">
        <f>VLOOKUP(B945,[1]TQT_MASTER!B:O,9,0)</f>
        <v>#REF!</v>
      </c>
      <c r="M945" s="834" t="e">
        <f>VLOOKUP(B945,[1]TQT_MASTER!B:O,10,0)</f>
        <v>#REF!</v>
      </c>
      <c r="N945" s="884">
        <v>22892</v>
      </c>
      <c r="O945" s="885">
        <v>46496</v>
      </c>
      <c r="P945" s="842" t="s">
        <v>611</v>
      </c>
      <c r="Q945" s="834" t="s">
        <v>846</v>
      </c>
      <c r="R945" s="842"/>
      <c r="S945" s="842"/>
      <c r="T945" s="839"/>
      <c r="U945" s="842" t="s">
        <v>650</v>
      </c>
      <c r="V945" s="836">
        <v>46132</v>
      </c>
      <c r="W945" s="836"/>
      <c r="X945" s="836">
        <f>EDATE(V945,36)</f>
        <v>47228</v>
      </c>
      <c r="Y945" s="882">
        <v>2.7397260273972603E-3</v>
      </c>
      <c r="Z945" s="904">
        <f ca="1">IF(N945="","",DATEDIF(IF(ISNUMBER(N945),N945,DATE(IF(VALUE(RIGHT(N945,LEN(N945)-FIND("/",N945,FIND("/",N945)+1)))&lt;30,2000,1900)+VALUE(RIGHT(N945,LEN(N945)-FIND("/",N945,FIND("/",N945)+1))),VALUE(LEFT(N945,FIND("/",N945)-1)),VALUE(MID(N945,FIND("/",N945)+1,FIND("/",N945,FIND("/",N945)+1)-FIND("/",N945)-1)))),TODAY(),"Y"))</f>
        <v>64</v>
      </c>
      <c r="AA945" s="839" t="s">
        <v>600</v>
      </c>
      <c r="AB945" s="883">
        <v>40288.5</v>
      </c>
      <c r="AC945" s="841">
        <v>46844</v>
      </c>
      <c r="AD945" s="842" t="s">
        <v>777</v>
      </c>
      <c r="AE945" s="843" t="str">
        <f ca="1">IF(OR(Z945="",NOT(ISNUMBER(Z945))),"",LOOKUP(Z945,{0,16,21,26,31,36,41,46,51,56,60,66},{"[0-15]","[16-20]","[21-25]","[26-30]","[31-35]","[36-40]","[41-45]","[46-50]","[51-55]","[56-59]","[60-65]","[66-99]"}))</f>
        <v>[60-65]</v>
      </c>
      <c r="AF945" s="839" t="str">
        <f t="shared" si="48"/>
        <v>3+ years</v>
      </c>
      <c r="AG945" s="839" t="str">
        <f t="shared" ca="1" si="49"/>
        <v>Over 90 Days</v>
      </c>
    </row>
    <row r="946" spans="1:33" ht="16.5" thickTop="1" thickBot="1" x14ac:dyDescent="0.3">
      <c r="A946" s="886">
        <v>35</v>
      </c>
      <c r="B946" s="851">
        <v>203281</v>
      </c>
      <c r="C946" s="851"/>
      <c r="D946" s="852"/>
      <c r="E946" s="887">
        <f>VLOOKUP(B946,[1]TQT_MASTER!B:O,13,0)</f>
        <v>46244</v>
      </c>
      <c r="F946" s="854" t="str">
        <f>VLOOKUP(B946,[1]TQT_MASTER!B:O,4,0)</f>
        <v>Sr Associate Branding &amp; Internal Communication</v>
      </c>
      <c r="G946" s="854" t="str">
        <f>VLOOKUP(B946,[1]TQT_MASTER!B:O,3,0)</f>
        <v>Sr Associate</v>
      </c>
      <c r="H946" s="854" t="e">
        <f>VLOOKUP(B946,[1]TQT_MASTER!B:O,6,0)</f>
        <v>#REF!</v>
      </c>
      <c r="I946" s="854" t="s">
        <v>955</v>
      </c>
      <c r="J946" s="854" t="e">
        <f>VLOOKUP(B946,[1]TQT_MASTER!B:O,7,0)</f>
        <v>#REF!</v>
      </c>
      <c r="K946" s="854" t="str">
        <f>VLOOKUP(B946,[1]TQT_MASTER!B:O,8,0)</f>
        <v>TQT - Chief Corporate Services Office</v>
      </c>
      <c r="L946" s="854" t="str">
        <f>VLOOKUP(B946,[1]TQT_MASTER!B:O,9,0)</f>
        <v>Human Resources - HRD</v>
      </c>
      <c r="M946" s="854" t="str">
        <f>VLOOKUP(B946,[1]TQT_MASTER!B:O,10,0)</f>
        <v>Corporate Communications</v>
      </c>
      <c r="N946" s="855">
        <v>32051</v>
      </c>
      <c r="O946" s="853">
        <v>46295</v>
      </c>
      <c r="P946" s="854" t="s">
        <v>611</v>
      </c>
      <c r="Q946" s="854" t="s">
        <v>846</v>
      </c>
      <c r="R946" s="857"/>
      <c r="S946" s="857"/>
      <c r="T946" s="858"/>
      <c r="U946" s="854"/>
      <c r="V946" s="859">
        <v>46211</v>
      </c>
      <c r="W946" s="860"/>
      <c r="X946" s="859">
        <v>46295</v>
      </c>
      <c r="Y946" s="861"/>
      <c r="Z946" s="862">
        <f t="shared" ref="Z946:Z979" ca="1" si="51">IF(N946="","",DATEDIF(IF(ISNUMBER(N946),N946,DATE(IF(VALUE(RIGHT(N946,LEN(N946)-FIND("/",N946,FIND("/",N946)+1)))&lt;30,2000,1900)+VALUE(RIGHT(N946,LEN(N946)-FIND("/",N946,FIND("/",N946)+1))),VALUE(LEFT(N946,FIND("/",N946)-1)),VALUE(MID(N946,FIND("/",N946)+1,FIND("/",N946,FIND("/",N946)+1)-FIND("/",N946)-1)))),TODAY(),"Y"))</f>
        <v>38</v>
      </c>
      <c r="AA946" s="858" t="s">
        <v>600</v>
      </c>
      <c r="AB946" s="863">
        <v>32500</v>
      </c>
      <c r="AC946" s="864">
        <v>46844</v>
      </c>
      <c r="AD946" s="857" t="s">
        <v>777</v>
      </c>
      <c r="AE946" s="843" t="str">
        <f ca="1">IF(OR(Z946="",NOT(ISNUMBER(Z946))),"",LOOKUP(Z946,{0,16,21,26,31,36,41,46,51,56,60,66},{"[0-15]","[16-20]","[21-25]","[26-30]","[31-35]","[36-40]","[41-45]","[46-50]","[51-55]","[56-59]","[60-65]","[66-99]"}))</f>
        <v>[36-40]</v>
      </c>
      <c r="AF946" s="839" t="str">
        <f t="shared" si="48"/>
        <v>0-1 years</v>
      </c>
      <c r="AG946" s="839" t="str">
        <f t="shared" ca="1" si="49"/>
        <v>Within 30 Days</v>
      </c>
    </row>
    <row r="947" spans="1:33" ht="16.5" thickTop="1" thickBot="1" x14ac:dyDescent="0.3">
      <c r="A947" s="875">
        <v>1</v>
      </c>
      <c r="B947" s="866" t="s">
        <v>526</v>
      </c>
      <c r="C947" s="875" t="s">
        <v>300</v>
      </c>
      <c r="D947" s="888"/>
      <c r="E947" s="887">
        <f>VLOOKUP(B947,[1]TQT_MASTER!B:O,13,0)</f>
        <v>44566</v>
      </c>
      <c r="F947" s="870" t="str">
        <f>VLOOKUP(B947,[1]TQT_MASTER!B:O,4,0)</f>
        <v>Engineer, Water Asset Performance</v>
      </c>
      <c r="G947" s="870" t="str">
        <f>VLOOKUP(B947,[1]TQT_MASTER!B:O,3,0)</f>
        <v>Engineer</v>
      </c>
      <c r="H947" s="870">
        <f>VLOOKUP(B947,[1]TQT_MASTER!B:O,6,0)</f>
        <v>200662</v>
      </c>
      <c r="I947" s="870" t="str">
        <f>VLOOKUP(B947,[1]TQT_MASTER!B:O,5,0)</f>
        <v>Benjamin Redwood</v>
      </c>
      <c r="J947" s="870" t="str">
        <f>VLOOKUP(B947,[1]TQT_MASTER!B:O,7,0)</f>
        <v>TQT - Asset Management</v>
      </c>
      <c r="K947" s="870" t="str">
        <f>VLOOKUP(B947,[1]TQT_MASTER!B:O,8,0)</f>
        <v>TQT - Chief Operating Office</v>
      </c>
      <c r="L947" s="870" t="str">
        <f>VLOOKUP(B947,[1]TQT_MASTER!B:O,9,0)</f>
        <v>Asset Management - COO</v>
      </c>
      <c r="M947" s="870" t="str">
        <f>VLOOKUP(B947,[1]TQT_MASTER!B:O,10,0)</f>
        <v>TRANSCO - Water Asset Strategy &amp; Performance - COO</v>
      </c>
      <c r="N947" s="871">
        <f>VLOOKUP(B947,[1]TQT_MASTER!B:O,11,0)</f>
        <v>22312</v>
      </c>
      <c r="O947" s="869">
        <f>VLOOKUP(B947,[1]TQT_MASTER!B:O,14,0)</f>
        <v>46387</v>
      </c>
      <c r="P947" s="878" t="s">
        <v>611</v>
      </c>
      <c r="Q947" s="870" t="s">
        <v>846</v>
      </c>
      <c r="R947" s="878" t="s">
        <v>612</v>
      </c>
      <c r="S947" s="878"/>
      <c r="T947" s="875" t="s">
        <v>304</v>
      </c>
      <c r="U947" s="878" t="s">
        <v>305</v>
      </c>
      <c r="V947" s="872">
        <v>44566</v>
      </c>
      <c r="W947" s="872">
        <v>45170</v>
      </c>
      <c r="X947" s="872">
        <v>46265</v>
      </c>
      <c r="Y947" s="889">
        <v>3.0027397260273974</v>
      </c>
      <c r="Z947" s="903">
        <f t="shared" ca="1" si="51"/>
        <v>65</v>
      </c>
      <c r="AA947" s="875" t="s">
        <v>600</v>
      </c>
      <c r="AB947" s="890">
        <v>33988.5</v>
      </c>
      <c r="AC947" s="877">
        <v>46874</v>
      </c>
      <c r="AD947" s="878" t="s">
        <v>777</v>
      </c>
      <c r="AE947" s="843" t="str">
        <f ca="1">IF(OR(Z947="",NOT(ISNUMBER(Z947))),"",LOOKUP(Z947,{0,16,21,26,31,36,41,46,51,56,60,66},{"[0-15]","[16-20]","[21-25]","[26-30]","[31-35]","[36-40]","[41-45]","[46-50]","[51-55]","[56-59]","[60-65]","[66-99]"}))</f>
        <v>[60-65]</v>
      </c>
      <c r="AF947" s="839" t="str">
        <f t="shared" si="48"/>
        <v>3+ years</v>
      </c>
      <c r="AG947" s="839" t="str">
        <f t="shared" ca="1" si="49"/>
        <v>Over 90 Days</v>
      </c>
    </row>
    <row r="948" spans="1:33" ht="16.5" thickTop="1" thickBot="1" x14ac:dyDescent="0.3">
      <c r="A948" s="839">
        <v>2</v>
      </c>
      <c r="B948" s="830" t="s">
        <v>537</v>
      </c>
      <c r="C948" s="839" t="s">
        <v>306</v>
      </c>
      <c r="D948" s="880"/>
      <c r="E948" s="887">
        <f>VLOOKUP(B948,[1]TQT_MASTER!B:O,13,0)</f>
        <v>44571</v>
      </c>
      <c r="F948" s="834" t="str">
        <f>VLOOKUP(B948,[1]TQT_MASTER!B:O,4,0)</f>
        <v>Technical Advisor</v>
      </c>
      <c r="G948" s="834" t="str">
        <f>VLOOKUP(B948,[1]TQT_MASTER!B:O,3,0)</f>
        <v>Advisor</v>
      </c>
      <c r="H948" s="834">
        <f>VLOOKUP(B948,[1]TQT_MASTER!B:O,6,0)</f>
        <v>10924</v>
      </c>
      <c r="I948" s="834" t="str">
        <f>VLOOKUP(B948,[1]TQT_MASTER!B:O,5,0)</f>
        <v>Bruce</v>
      </c>
      <c r="J948" s="834" t="str">
        <f>VLOOKUP(B948,[1]TQT_MASTER!B:O,7,0)</f>
        <v>TQT - Chief Operating Office</v>
      </c>
      <c r="K948" s="834" t="str">
        <f>VLOOKUP(B948,[1]TQT_MASTER!B:O,8,0)</f>
        <v>TQT - Chief Operating Office</v>
      </c>
      <c r="L948" s="834" t="str">
        <f>VLOOKUP(B948,[1]TQT_MASTER!B:O,9,0)</f>
        <v>Asset Management - COO</v>
      </c>
      <c r="M948" s="834" t="str">
        <f>VLOOKUP(B948,[1]TQT_MASTER!B:O,10,0)</f>
        <v>TRANSCO - Power Asset Management - COO</v>
      </c>
      <c r="N948" s="835">
        <f>VLOOKUP(B948,[1]TQT_MASTER!B:O,11,0)</f>
        <v>21098</v>
      </c>
      <c r="O948" s="833">
        <f>VLOOKUP(B948,[1]TQT_MASTER!B:O,14,0)</f>
        <v>46387</v>
      </c>
      <c r="P948" s="842" t="s">
        <v>611</v>
      </c>
      <c r="Q948" s="834" t="s">
        <v>846</v>
      </c>
      <c r="R948" s="842" t="s">
        <v>612</v>
      </c>
      <c r="S948" s="842" t="s">
        <v>616</v>
      </c>
      <c r="T948" s="839" t="s">
        <v>304</v>
      </c>
      <c r="U948" s="842" t="s">
        <v>309</v>
      </c>
      <c r="V948" s="836">
        <v>44571</v>
      </c>
      <c r="W948" s="836">
        <v>45170</v>
      </c>
      <c r="X948" s="836">
        <v>46265</v>
      </c>
      <c r="Y948" s="882">
        <v>3.0027397260273974</v>
      </c>
      <c r="Z948" s="902">
        <f t="shared" ca="1" si="51"/>
        <v>68</v>
      </c>
      <c r="AA948" s="839" t="s">
        <v>600</v>
      </c>
      <c r="AB948" s="883">
        <v>55116.6</v>
      </c>
      <c r="AC948" s="841">
        <v>46874</v>
      </c>
      <c r="AD948" s="842" t="s">
        <v>777</v>
      </c>
      <c r="AE948" s="843" t="str">
        <f ca="1">IF(OR(Z948="",NOT(ISNUMBER(Z948))),"",LOOKUP(Z948,{0,16,21,26,31,36,41,46,51,56,60,66},{"[0-15]","[16-20]","[21-25]","[26-30]","[31-35]","[36-40]","[41-45]","[46-50]","[51-55]","[56-59]","[60-65]","[66-99]"}))</f>
        <v>[66-99]</v>
      </c>
      <c r="AF948" s="839" t="str">
        <f t="shared" si="48"/>
        <v>3+ years</v>
      </c>
      <c r="AG948" s="839" t="str">
        <f t="shared" ca="1" si="49"/>
        <v>Over 90 Days</v>
      </c>
    </row>
    <row r="949" spans="1:33" ht="16.5" thickTop="1" thickBot="1" x14ac:dyDescent="0.3">
      <c r="A949" s="839">
        <v>3</v>
      </c>
      <c r="B949" s="830" t="s">
        <v>310</v>
      </c>
      <c r="C949" s="839" t="s">
        <v>310</v>
      </c>
      <c r="D949" s="880"/>
      <c r="E949" s="887">
        <v>44571</v>
      </c>
      <c r="F949" s="834" t="s">
        <v>312</v>
      </c>
      <c r="G949" s="834" t="s">
        <v>312</v>
      </c>
      <c r="H949" s="834"/>
      <c r="I949" s="834"/>
      <c r="J949" s="845"/>
      <c r="K949" s="845" t="s">
        <v>905</v>
      </c>
      <c r="L949" s="834"/>
      <c r="M949" s="834"/>
      <c r="N949" s="835">
        <v>20821</v>
      </c>
      <c r="O949" s="833">
        <v>46203</v>
      </c>
      <c r="P949" s="842" t="s">
        <v>611</v>
      </c>
      <c r="Q949" s="834" t="s">
        <v>846</v>
      </c>
      <c r="R949" s="842" t="s">
        <v>612</v>
      </c>
      <c r="S949" s="842"/>
      <c r="T949" s="839" t="s">
        <v>304</v>
      </c>
      <c r="U949" s="842" t="s">
        <v>305</v>
      </c>
      <c r="V949" s="836">
        <v>44571</v>
      </c>
      <c r="W949" s="836">
        <v>46203</v>
      </c>
      <c r="X949" s="836">
        <v>46265</v>
      </c>
      <c r="Y949" s="882">
        <v>3.0027397260273974</v>
      </c>
      <c r="Z949" s="904">
        <f t="shared" ca="1" si="51"/>
        <v>69</v>
      </c>
      <c r="AA949" s="839" t="s">
        <v>600</v>
      </c>
      <c r="AB949" s="883">
        <v>45390.45</v>
      </c>
      <c r="AC949" s="841">
        <v>46874</v>
      </c>
      <c r="AD949" s="842" t="s">
        <v>928</v>
      </c>
      <c r="AE949" s="843" t="str">
        <f ca="1">IF(OR(Z949="",NOT(ISNUMBER(Z949))),"",LOOKUP(Z949,{0,16,21,26,31,36,41,46,51,56,60,66},{"[0-15]","[16-20]","[21-25]","[26-30]","[31-35]","[36-40]","[41-45]","[46-50]","[51-55]","[56-59]","[60-65]","[66-99]"}))</f>
        <v>[66-99]</v>
      </c>
      <c r="AF949" s="839" t="str">
        <f t="shared" si="48"/>
        <v>3+ years</v>
      </c>
      <c r="AG949" s="839" t="str">
        <f t="shared" ca="1" si="49"/>
        <v>Expired</v>
      </c>
    </row>
    <row r="950" spans="1:33" ht="16.5" thickTop="1" thickBot="1" x14ac:dyDescent="0.3">
      <c r="A950" s="839">
        <v>4</v>
      </c>
      <c r="B950" s="830" t="s">
        <v>527</v>
      </c>
      <c r="C950" s="839" t="s">
        <v>313</v>
      </c>
      <c r="D950" s="880"/>
      <c r="E950" s="887">
        <f>VLOOKUP(B950,[1]TQT_MASTER!B:O,13,0)</f>
        <v>44571</v>
      </c>
      <c r="F950" s="834" t="str">
        <f>VLOOKUP(B950,[1]TQT_MASTER!B:O,4,0)</f>
        <v>Sr. Engineer, Infrastructure Coordination</v>
      </c>
      <c r="G950" s="834" t="str">
        <f>VLOOKUP(B950,[1]TQT_MASTER!B:O,3,0)</f>
        <v>Senior Engineer</v>
      </c>
      <c r="H950" s="834">
        <f>VLOOKUP(B950,[1]TQT_MASTER!B:O,6,0)</f>
        <v>11810</v>
      </c>
      <c r="I950" s="834" t="str">
        <f>VLOOKUP(B950,[1]TQT_MASTER!B:O,5,0)</f>
        <v>YOUSIF ABDUL RAHMAN AHMED MOHAMMED ALMARZOUQI</v>
      </c>
      <c r="J950" s="834" t="str">
        <f>VLOOKUP(B950,[1]TQT_MASTER!B:O,7,0)</f>
        <v>TQT - Asset Management</v>
      </c>
      <c r="K950" s="834" t="str">
        <f>VLOOKUP(B950,[1]TQT_MASTER!B:O,8,0)</f>
        <v>TQT - Chief Operating Office</v>
      </c>
      <c r="L950" s="834" t="str">
        <f>VLOOKUP(B950,[1]TQT_MASTER!B:O,9,0)</f>
        <v>Asset Management - COO</v>
      </c>
      <c r="M950" s="834" t="str">
        <f>VLOOKUP(B950,[1]TQT_MASTER!B:O,10,0)</f>
        <v>TRANSCO - Infrastructure Coordination &amp; Services - COO</v>
      </c>
      <c r="N950" s="835">
        <f>VLOOKUP(B950,[1]TQT_MASTER!B:O,11,0)</f>
        <v>21283</v>
      </c>
      <c r="O950" s="833">
        <f>VLOOKUP(B950,[1]TQT_MASTER!B:O,14,0)</f>
        <v>46387</v>
      </c>
      <c r="P950" s="842" t="s">
        <v>611</v>
      </c>
      <c r="Q950" s="834" t="s">
        <v>846</v>
      </c>
      <c r="R950" s="842" t="s">
        <v>612</v>
      </c>
      <c r="S950" s="842"/>
      <c r="T950" s="839" t="s">
        <v>304</v>
      </c>
      <c r="U950" s="842" t="s">
        <v>316</v>
      </c>
      <c r="V950" s="836">
        <v>44571</v>
      </c>
      <c r="W950" s="836">
        <v>45170</v>
      </c>
      <c r="X950" s="836">
        <v>46265</v>
      </c>
      <c r="Y950" s="882">
        <v>3.0027397260273974</v>
      </c>
      <c r="Z950" s="905">
        <f t="shared" ca="1" si="51"/>
        <v>68</v>
      </c>
      <c r="AA950" s="839" t="s">
        <v>600</v>
      </c>
      <c r="AB950" s="883">
        <v>47355</v>
      </c>
      <c r="AC950" s="841">
        <v>46874</v>
      </c>
      <c r="AD950" s="842" t="s">
        <v>777</v>
      </c>
      <c r="AE950" s="843" t="str">
        <f ca="1">IF(OR(Z950="",NOT(ISNUMBER(Z950))),"",LOOKUP(Z950,{0,16,21,26,31,36,41,46,51,56,60,66},{"[0-15]","[16-20]","[21-25]","[26-30]","[31-35]","[36-40]","[41-45]","[46-50]","[51-55]","[56-59]","[60-65]","[66-99]"}))</f>
        <v>[66-99]</v>
      </c>
      <c r="AF950" s="839" t="str">
        <f t="shared" si="48"/>
        <v>3+ years</v>
      </c>
      <c r="AG950" s="839" t="str">
        <f t="shared" ca="1" si="49"/>
        <v>Over 90 Days</v>
      </c>
    </row>
    <row r="951" spans="1:33" ht="16.5" thickTop="1" thickBot="1" x14ac:dyDescent="0.3">
      <c r="A951" s="839">
        <v>5</v>
      </c>
      <c r="B951" s="830" t="s">
        <v>536</v>
      </c>
      <c r="C951" s="839" t="s">
        <v>317</v>
      </c>
      <c r="D951" s="880"/>
      <c r="E951" s="887">
        <f>VLOOKUP(B951,[1]TQT_MASTER!B:O,13,0)</f>
        <v>44571</v>
      </c>
      <c r="F951" s="834" t="str">
        <f>VLOOKUP(B951,[1]TQT_MASTER!B:O,4,0)</f>
        <v>Sr. Technician, Surveying</v>
      </c>
      <c r="G951" s="834" t="str">
        <f>VLOOKUP(B951,[1]TQT_MASTER!B:O,3,0)</f>
        <v>Senior Technician</v>
      </c>
      <c r="H951" s="834">
        <f>VLOOKUP(B951,[1]TQT_MASTER!B:O,6,0)</f>
        <v>11810</v>
      </c>
      <c r="I951" s="834" t="str">
        <f>VLOOKUP(B951,[1]TQT_MASTER!B:O,5,0)</f>
        <v>YOUSIF ABDUL RAHMAN AHMED MOHAMMED ALMARZOUQI</v>
      </c>
      <c r="J951" s="834" t="str">
        <f>VLOOKUP(B951,[1]TQT_MASTER!B:O,7,0)</f>
        <v>TQT - Asset Management</v>
      </c>
      <c r="K951" s="834" t="str">
        <f>VLOOKUP(B951,[1]TQT_MASTER!B:O,8,0)</f>
        <v>TQT - Chief Operating Office</v>
      </c>
      <c r="L951" s="834" t="str">
        <f>VLOOKUP(B951,[1]TQT_MASTER!B:O,9,0)</f>
        <v>Asset Management - COO</v>
      </c>
      <c r="M951" s="834" t="str">
        <f>VLOOKUP(B951,[1]TQT_MASTER!B:O,10,0)</f>
        <v>TRANSCO - Infrastructure Coordination &amp; Services - COO</v>
      </c>
      <c r="N951" s="835">
        <f>VLOOKUP(B951,[1]TQT_MASTER!B:O,11,0)</f>
        <v>22277</v>
      </c>
      <c r="O951" s="833">
        <f>VLOOKUP(B951,[1]TQT_MASTER!B:O,14,0)</f>
        <v>46387</v>
      </c>
      <c r="P951" s="842" t="s">
        <v>611</v>
      </c>
      <c r="Q951" s="834" t="s">
        <v>846</v>
      </c>
      <c r="R951" s="842" t="s">
        <v>612</v>
      </c>
      <c r="S951" s="842" t="s">
        <v>616</v>
      </c>
      <c r="T951" s="839" t="s">
        <v>304</v>
      </c>
      <c r="U951" s="842" t="s">
        <v>309</v>
      </c>
      <c r="V951" s="836">
        <v>44571</v>
      </c>
      <c r="W951" s="836">
        <v>45170</v>
      </c>
      <c r="X951" s="836">
        <v>46265</v>
      </c>
      <c r="Y951" s="882">
        <v>3.0027397260273974</v>
      </c>
      <c r="Z951" s="904">
        <f t="shared" ca="1" si="51"/>
        <v>65</v>
      </c>
      <c r="AA951" s="839" t="s">
        <v>600</v>
      </c>
      <c r="AB951" s="883">
        <v>21750.75</v>
      </c>
      <c r="AC951" s="841">
        <v>46874</v>
      </c>
      <c r="AD951" s="842" t="s">
        <v>777</v>
      </c>
      <c r="AE951" s="843" t="str">
        <f ca="1">IF(OR(Z951="",NOT(ISNUMBER(Z951))),"",LOOKUP(Z951,{0,16,21,26,31,36,41,46,51,56,60,66},{"[0-15]","[16-20]","[21-25]","[26-30]","[31-35]","[36-40]","[41-45]","[46-50]","[51-55]","[56-59]","[60-65]","[66-99]"}))</f>
        <v>[60-65]</v>
      </c>
      <c r="AF951" s="839" t="str">
        <f t="shared" si="48"/>
        <v>3+ years</v>
      </c>
      <c r="AG951" s="839" t="str">
        <f t="shared" ca="1" si="49"/>
        <v>Over 90 Days</v>
      </c>
    </row>
    <row r="952" spans="1:33" ht="16.5" thickTop="1" thickBot="1" x14ac:dyDescent="0.3">
      <c r="A952" s="839">
        <v>6</v>
      </c>
      <c r="B952" s="830" t="s">
        <v>531</v>
      </c>
      <c r="C952" s="839" t="s">
        <v>323</v>
      </c>
      <c r="D952" s="880"/>
      <c r="E952" s="887">
        <f>VLOOKUP(B952,[1]TQT_MASTER!B:O,13,0)</f>
        <v>44571</v>
      </c>
      <c r="F952" s="834" t="str">
        <f>VLOOKUP(B952,[1]TQT_MASTER!B:O,4,0)</f>
        <v>Sr. Associate, Inventory</v>
      </c>
      <c r="G952" s="834" t="str">
        <f>VLOOKUP(B952,[1]TQT_MASTER!B:O,3,0)</f>
        <v>Senior Associate</v>
      </c>
      <c r="H952" s="834">
        <f>VLOOKUP(B952,[1]TQT_MASTER!B:O,6,0)</f>
        <v>11888</v>
      </c>
      <c r="I952" s="834" t="str">
        <f>VLOOKUP(B952,[1]TQT_MASTER!B:O,5,0)</f>
        <v>MOHAMED ALI MOHAMED A. FAISAL ALSHEHHI</v>
      </c>
      <c r="J952" s="834" t="str">
        <f>VLOOKUP(B952,[1]TQT_MASTER!B:O,7,0)</f>
        <v>TQT - Supply Chain</v>
      </c>
      <c r="K952" s="834" t="str">
        <f>VLOOKUP(B952,[1]TQT_MASTER!B:O,8,0)</f>
        <v>TQT - Chief Financial Office</v>
      </c>
      <c r="L952" s="834" t="str">
        <f>VLOOKUP(B952,[1]TQT_MASTER!B:O,9,0)</f>
        <v>Supply Chain - PSS</v>
      </c>
      <c r="M952" s="834" t="str">
        <f>VLOOKUP(B952,[1]TQT_MASTER!B:O,10,0)</f>
        <v>TRANSCO - Inventory Management - PSS</v>
      </c>
      <c r="N952" s="835">
        <f>VLOOKUP(B952,[1]TQT_MASTER!B:O,11,0)</f>
        <v>24080</v>
      </c>
      <c r="O952" s="833">
        <f>VLOOKUP(B952,[1]TQT_MASTER!B:O,14,0)</f>
        <v>46387</v>
      </c>
      <c r="P952" s="842" t="s">
        <v>611</v>
      </c>
      <c r="Q952" s="834" t="s">
        <v>846</v>
      </c>
      <c r="R952" s="842" t="s">
        <v>612</v>
      </c>
      <c r="S952" s="842" t="s">
        <v>619</v>
      </c>
      <c r="T952" s="839" t="s">
        <v>304</v>
      </c>
      <c r="U952" s="842" t="s">
        <v>305</v>
      </c>
      <c r="V952" s="836">
        <v>44571</v>
      </c>
      <c r="W952" s="836">
        <v>45170</v>
      </c>
      <c r="X952" s="836">
        <v>46265</v>
      </c>
      <c r="Y952" s="882">
        <v>3.0027397260273974</v>
      </c>
      <c r="Z952" s="902">
        <f t="shared" ca="1" si="51"/>
        <v>60</v>
      </c>
      <c r="AA952" s="839" t="s">
        <v>600</v>
      </c>
      <c r="AB952" s="883">
        <v>40461.75</v>
      </c>
      <c r="AC952" s="841">
        <v>46874</v>
      </c>
      <c r="AD952" s="842" t="s">
        <v>777</v>
      </c>
      <c r="AE952" s="843" t="str">
        <f ca="1">IF(OR(Z952="",NOT(ISNUMBER(Z952))),"",LOOKUP(Z952,{0,16,21,26,31,36,41,46,51,56,60,66},{"[0-15]","[16-20]","[21-25]","[26-30]","[31-35]","[36-40]","[41-45]","[46-50]","[51-55]","[56-59]","[60-65]","[66-99]"}))</f>
        <v>[60-65]</v>
      </c>
      <c r="AF952" s="839" t="str">
        <f t="shared" si="48"/>
        <v>3+ years</v>
      </c>
      <c r="AG952" s="839" t="str">
        <f t="shared" ca="1" si="49"/>
        <v>Over 90 Days</v>
      </c>
    </row>
    <row r="953" spans="1:33" ht="16.5" thickTop="1" thickBot="1" x14ac:dyDescent="0.3">
      <c r="A953" s="839">
        <v>7</v>
      </c>
      <c r="B953" s="830" t="s">
        <v>530</v>
      </c>
      <c r="C953" s="839" t="s">
        <v>326</v>
      </c>
      <c r="D953" s="880"/>
      <c r="E953" s="887">
        <f>VLOOKUP(B953,[1]TQT_MASTER!B:O,13,0)</f>
        <v>44571</v>
      </c>
      <c r="F953" s="834" t="str">
        <f>VLOOKUP(B953,[1]TQT_MASTER!B:O,4,0)</f>
        <v>Clerk, Driver</v>
      </c>
      <c r="G953" s="834" t="str">
        <f>VLOOKUP(B953,[1]TQT_MASTER!B:O,3,0)</f>
        <v>Clerk</v>
      </c>
      <c r="H953" s="834">
        <f>VLOOKUP(B953,[1]TQT_MASTER!B:O,6,0)</f>
        <v>11969</v>
      </c>
      <c r="I953" s="834" t="str">
        <f>VLOOKUP(B953,[1]TQT_MASTER!B:O,5,0)</f>
        <v>AHMED NASSER MOHAMMED NASSER AL SENANI</v>
      </c>
      <c r="J953" s="834" t="str">
        <f>VLOOKUP(B953,[1]TQT_MASTER!B:O,7,0)</f>
        <v>TQT - Support Services</v>
      </c>
      <c r="K953" s="834" t="str">
        <f>VLOOKUP(B953,[1]TQT_MASTER!B:O,8,0)</f>
        <v>TQT - Chief Corporate Services Office</v>
      </c>
      <c r="L953" s="834" t="str">
        <f>VLOOKUP(B953,[1]TQT_MASTER!B:O,9,0)</f>
        <v>Shared Services - PSS</v>
      </c>
      <c r="M953" s="834" t="str">
        <f>VLOOKUP(B953,[1]TQT_MASTER!B:O,10,0)</f>
        <v>TRANSCO - Transport - PSS</v>
      </c>
      <c r="N953" s="835">
        <f>VLOOKUP(B953,[1]TQT_MASTER!B:O,11,0)</f>
        <v>28284</v>
      </c>
      <c r="O953" s="833">
        <f>VLOOKUP(B953,[1]TQT_MASTER!B:O,14,0)</f>
        <v>46387</v>
      </c>
      <c r="P953" s="842" t="s">
        <v>611</v>
      </c>
      <c r="Q953" s="834" t="s">
        <v>846</v>
      </c>
      <c r="R953" s="842" t="s">
        <v>612</v>
      </c>
      <c r="S953" s="842" t="s">
        <v>621</v>
      </c>
      <c r="T953" s="839" t="s">
        <v>304</v>
      </c>
      <c r="U953" s="842" t="s">
        <v>329</v>
      </c>
      <c r="V953" s="836">
        <v>44571</v>
      </c>
      <c r="W953" s="836">
        <v>45170</v>
      </c>
      <c r="X953" s="836">
        <v>46265</v>
      </c>
      <c r="Y953" s="882">
        <v>3.0027397260273974</v>
      </c>
      <c r="Z953" s="902">
        <f t="shared" ca="1" si="51"/>
        <v>49</v>
      </c>
      <c r="AA953" s="839" t="s">
        <v>600</v>
      </c>
      <c r="AB953" s="883">
        <v>5587.7955000000002</v>
      </c>
      <c r="AC953" s="841">
        <v>46874</v>
      </c>
      <c r="AD953" s="842" t="s">
        <v>777</v>
      </c>
      <c r="AE953" s="843" t="str">
        <f ca="1">IF(OR(Z953="",NOT(ISNUMBER(Z953))),"",LOOKUP(Z953,{0,16,21,26,31,36,41,46,51,56,60,66},{"[0-15]","[16-20]","[21-25]","[26-30]","[31-35]","[36-40]","[41-45]","[46-50]","[51-55]","[56-59]","[60-65]","[66-99]"}))</f>
        <v>[46-50]</v>
      </c>
      <c r="AF953" s="839" t="str">
        <f t="shared" si="48"/>
        <v>3+ years</v>
      </c>
      <c r="AG953" s="839" t="str">
        <f t="shared" ca="1" si="49"/>
        <v>Over 90 Days</v>
      </c>
    </row>
    <row r="954" spans="1:33" ht="16.5" thickTop="1" thickBot="1" x14ac:dyDescent="0.3">
      <c r="A954" s="839">
        <v>8</v>
      </c>
      <c r="B954" s="830" t="s">
        <v>524</v>
      </c>
      <c r="C954" s="839" t="s">
        <v>330</v>
      </c>
      <c r="D954" s="880"/>
      <c r="E954" s="887">
        <f>VLOOKUP(B954,[1]TQT_MASTER!B:O,13,0)</f>
        <v>44566</v>
      </c>
      <c r="F954" s="834" t="str">
        <f>VLOOKUP(B954,[1]TQT_MASTER!B:O,4,0)</f>
        <v>Assistant, Management</v>
      </c>
      <c r="G954" s="834" t="str">
        <f>VLOOKUP(B954,[1]TQT_MASTER!B:O,3,0)</f>
        <v>Assistant</v>
      </c>
      <c r="H954" s="834">
        <f>VLOOKUP(B954,[1]TQT_MASTER!B:O,6,0)</f>
        <v>11566</v>
      </c>
      <c r="I954" s="834" t="str">
        <f>VLOOKUP(B954,[1]TQT_MASTER!B:O,5,0)</f>
        <v>PAUL ANDREW ROBERTS</v>
      </c>
      <c r="J954" s="834" t="str">
        <f>VLOOKUP(B954,[1]TQT_MASTER!B:O,7,0)</f>
        <v>TQT - Safety &amp; Risk Management</v>
      </c>
      <c r="K954" s="834" t="str">
        <f>VLOOKUP(B954,[1]TQT_MASTER!B:O,8,0)</f>
        <v>TQT - Chief Executive Office</v>
      </c>
      <c r="L954" s="834" t="str">
        <f>VLOOKUP(B954,[1]TQT_MASTER!B:O,9,0)</f>
        <v>HSEQ</v>
      </c>
      <c r="M954" s="834" t="str">
        <f>VLOOKUP(B954,[1]TQT_MASTER!B:O,10,0)</f>
        <v>TRANSCO - HSEQ - SRM</v>
      </c>
      <c r="N954" s="835">
        <f>VLOOKUP(B954,[1]TQT_MASTER!B:O,11,0)</f>
        <v>33248</v>
      </c>
      <c r="O954" s="833">
        <f>VLOOKUP(B954,[1]TQT_MASTER!B:O,14,0)</f>
        <v>46387</v>
      </c>
      <c r="P954" s="842" t="s">
        <v>611</v>
      </c>
      <c r="Q954" s="834" t="s">
        <v>846</v>
      </c>
      <c r="R954" s="842" t="s">
        <v>612</v>
      </c>
      <c r="S954" s="842" t="s">
        <v>621</v>
      </c>
      <c r="T954" s="839" t="s">
        <v>304</v>
      </c>
      <c r="U954" s="842" t="s">
        <v>333</v>
      </c>
      <c r="V954" s="836">
        <v>44566</v>
      </c>
      <c r="W954" s="836">
        <v>45170</v>
      </c>
      <c r="X954" s="836">
        <v>46265</v>
      </c>
      <c r="Y954" s="882">
        <v>3.0027397260273974</v>
      </c>
      <c r="Z954" s="902">
        <f t="shared" ca="1" si="51"/>
        <v>35</v>
      </c>
      <c r="AA954" s="839" t="s">
        <v>600</v>
      </c>
      <c r="AB954" s="883">
        <v>12988.5</v>
      </c>
      <c r="AC954" s="841">
        <v>46874</v>
      </c>
      <c r="AD954" s="842" t="s">
        <v>777</v>
      </c>
      <c r="AE954" s="843" t="str">
        <f ca="1">IF(OR(Z954="",NOT(ISNUMBER(Z954))),"",LOOKUP(Z954,{0,16,21,26,31,36,41,46,51,56,60,66},{"[0-15]","[16-20]","[21-25]","[26-30]","[31-35]","[36-40]","[41-45]","[46-50]","[51-55]","[56-59]","[60-65]","[66-99]"}))</f>
        <v>[31-35]</v>
      </c>
      <c r="AF954" s="839" t="str">
        <f t="shared" si="48"/>
        <v>3+ years</v>
      </c>
      <c r="AG954" s="839" t="str">
        <f t="shared" ca="1" si="49"/>
        <v>Over 90 Days</v>
      </c>
    </row>
    <row r="955" spans="1:33" ht="16.5" thickTop="1" thickBot="1" x14ac:dyDescent="0.3">
      <c r="A955" s="839">
        <v>9</v>
      </c>
      <c r="B955" s="830" t="s">
        <v>529</v>
      </c>
      <c r="C955" s="839" t="s">
        <v>334</v>
      </c>
      <c r="D955" s="880"/>
      <c r="E955" s="887">
        <f>VLOOKUP(B955,[1]TQT_MASTER!B:O,13,0)</f>
        <v>44566</v>
      </c>
      <c r="F955" s="834" t="str">
        <f>VLOOKUP(B955,[1]TQT_MASTER!B:O,4,0)</f>
        <v>Advisor, Technical</v>
      </c>
      <c r="G955" s="834" t="str">
        <f>VLOOKUP(B955,[1]TQT_MASTER!B:O,3,0)</f>
        <v>Advisor</v>
      </c>
      <c r="H955" s="834">
        <f>VLOOKUP(B955,[1]TQT_MASTER!B:O,6,0)</f>
        <v>12759</v>
      </c>
      <c r="I955" s="834" t="str">
        <f>VLOOKUP(B955,[1]TQT_MASTER!B:O,5,0)</f>
        <v>Afif Saif Nasser Harhara Alyafei</v>
      </c>
      <c r="J955" s="834" t="str">
        <f>VLOOKUP(B955,[1]TQT_MASTER!B:O,7,0)</f>
        <v>TQT - Chief Executive Office</v>
      </c>
      <c r="K955" s="834" t="str">
        <f>VLOOKUP(B955,[1]TQT_MASTER!B:O,8,0)</f>
        <v>TQT - Chief Executive Office</v>
      </c>
      <c r="L955" s="834" t="str">
        <f>VLOOKUP(B955,[1]TQT_MASTER!B:O,9,0)</f>
        <v>CEO</v>
      </c>
      <c r="M955" s="834" t="str">
        <f>VLOOKUP(B955,[1]TQT_MASTER!B:O,10,0)</f>
        <v>TRANSCO - CEO</v>
      </c>
      <c r="N955" s="835">
        <f>VLOOKUP(B955,[1]TQT_MASTER!B:O,11,0)</f>
        <v>24289</v>
      </c>
      <c r="O955" s="833">
        <f>VLOOKUP(B955,[1]TQT_MASTER!B:O,14,0)</f>
        <v>46387</v>
      </c>
      <c r="P955" s="842" t="s">
        <v>620</v>
      </c>
      <c r="Q955" s="834" t="s">
        <v>846</v>
      </c>
      <c r="R955" s="842"/>
      <c r="S955" s="842"/>
      <c r="T955" s="839" t="s">
        <v>336</v>
      </c>
      <c r="U955" s="842" t="s">
        <v>337</v>
      </c>
      <c r="V955" s="836">
        <v>44566</v>
      </c>
      <c r="W955" s="836">
        <v>45170</v>
      </c>
      <c r="X955" s="836">
        <v>46265</v>
      </c>
      <c r="Y955" s="882">
        <v>3.0027397260273974</v>
      </c>
      <c r="Z955" s="904">
        <f t="shared" ca="1" si="51"/>
        <v>60</v>
      </c>
      <c r="AA955" s="839" t="s">
        <v>600</v>
      </c>
      <c r="AB955" s="883">
        <v>69688.5</v>
      </c>
      <c r="AC955" s="841">
        <v>46874</v>
      </c>
      <c r="AD955" s="842" t="s">
        <v>777</v>
      </c>
      <c r="AE955" s="843" t="str">
        <f ca="1">IF(OR(Z955="",NOT(ISNUMBER(Z955))),"",LOOKUP(Z955,{0,16,21,26,31,36,41,46,51,56,60,66},{"[0-15]","[16-20]","[21-25]","[26-30]","[31-35]","[36-40]","[41-45]","[46-50]","[51-55]","[56-59]","[60-65]","[66-99]"}))</f>
        <v>[60-65]</v>
      </c>
      <c r="AF955" s="839" t="str">
        <f t="shared" si="48"/>
        <v>3+ years</v>
      </c>
      <c r="AG955" s="839" t="str">
        <f t="shared" ca="1" si="49"/>
        <v>Over 90 Days</v>
      </c>
    </row>
    <row r="956" spans="1:33" ht="16.5" thickTop="1" thickBot="1" x14ac:dyDescent="0.3">
      <c r="A956" s="839">
        <v>10</v>
      </c>
      <c r="B956" s="830" t="s">
        <v>523</v>
      </c>
      <c r="C956" s="839" t="s">
        <v>338</v>
      </c>
      <c r="D956" s="880"/>
      <c r="E956" s="887">
        <f>VLOOKUP(B956,[1]TQT_MASTER!B:O,13,0)</f>
        <v>44571</v>
      </c>
      <c r="F956" s="834" t="str">
        <f>VLOOKUP(B956,[1]TQT_MASTER!B:O,4,0)</f>
        <v>Clerk, Stores</v>
      </c>
      <c r="G956" s="834" t="str">
        <f>VLOOKUP(B956,[1]TQT_MASTER!B:O,3,0)</f>
        <v>Clerk</v>
      </c>
      <c r="H956" s="834">
        <f>VLOOKUP(B956,[1]TQT_MASTER!B:O,6,0)</f>
        <v>12667</v>
      </c>
      <c r="I956" s="834" t="str">
        <f>VLOOKUP(B956,[1]TQT_MASTER!B:O,5,0)</f>
        <v>Eid Abdulla Sidiqi Alhammadi</v>
      </c>
      <c r="J956" s="834" t="str">
        <f>VLOOKUP(B956,[1]TQT_MASTER!B:O,7,0)</f>
        <v>TQT - Financial Operations &amp; Internal Controls</v>
      </c>
      <c r="K956" s="834" t="str">
        <f>VLOOKUP(B956,[1]TQT_MASTER!B:O,8,0)</f>
        <v>TQT - Chief Financial Office</v>
      </c>
      <c r="L956" s="834" t="str">
        <f>VLOOKUP(B956,[1]TQT_MASTER!B:O,9,0)</f>
        <v>Finance - FIN</v>
      </c>
      <c r="M956" s="834" t="str">
        <f>VLOOKUP(B956,[1]TQT_MASTER!B:O,10,0)</f>
        <v>TRANSCO - Financial Operations - FIN</v>
      </c>
      <c r="N956" s="835">
        <f>VLOOKUP(B956,[1]TQT_MASTER!B:O,11,0)</f>
        <v>26910</v>
      </c>
      <c r="O956" s="833">
        <f>VLOOKUP(B956,[1]TQT_MASTER!B:O,14,0)</f>
        <v>46387</v>
      </c>
      <c r="P956" s="842" t="s">
        <v>620</v>
      </c>
      <c r="Q956" s="834" t="s">
        <v>846</v>
      </c>
      <c r="R956" s="842"/>
      <c r="S956" s="842"/>
      <c r="T956" s="839" t="s">
        <v>304</v>
      </c>
      <c r="U956" s="842" t="s">
        <v>305</v>
      </c>
      <c r="V956" s="836">
        <v>44571</v>
      </c>
      <c r="W956" s="836">
        <v>45170</v>
      </c>
      <c r="X956" s="836">
        <v>46265</v>
      </c>
      <c r="Y956" s="882">
        <v>3.0027397260273974</v>
      </c>
      <c r="Z956" s="902">
        <f t="shared" ca="1" si="51"/>
        <v>53</v>
      </c>
      <c r="AA956" s="839" t="s">
        <v>600</v>
      </c>
      <c r="AB956" s="883">
        <v>6688.5</v>
      </c>
      <c r="AC956" s="841">
        <v>46874</v>
      </c>
      <c r="AD956" s="842" t="s">
        <v>777</v>
      </c>
      <c r="AE956" s="843" t="str">
        <f ca="1">IF(OR(Z956="",NOT(ISNUMBER(Z956))),"",LOOKUP(Z956,{0,16,21,26,31,36,41,46,51,56,60,66},{"[0-15]","[16-20]","[21-25]","[26-30]","[31-35]","[36-40]","[41-45]","[46-50]","[51-55]","[56-59]","[60-65]","[66-99]"}))</f>
        <v>[51-55]</v>
      </c>
      <c r="AF956" s="839" t="str">
        <f t="shared" si="48"/>
        <v>3+ years</v>
      </c>
      <c r="AG956" s="839" t="str">
        <f t="shared" ca="1" si="49"/>
        <v>Over 90 Days</v>
      </c>
    </row>
    <row r="957" spans="1:33" ht="16.5" thickTop="1" thickBot="1" x14ac:dyDescent="0.3">
      <c r="A957" s="839">
        <v>11</v>
      </c>
      <c r="B957" s="830" t="s">
        <v>522</v>
      </c>
      <c r="C957" s="839" t="s">
        <v>341</v>
      </c>
      <c r="D957" s="880"/>
      <c r="E957" s="887">
        <f>VLOOKUP(B957,[1]TQT_MASTER!B:O,13,0)</f>
        <v>44571</v>
      </c>
      <c r="F957" s="834" t="str">
        <f>VLOOKUP(B957,[1]TQT_MASTER!B:O,4,0)</f>
        <v>Associate, Accounts Payable Accounting</v>
      </c>
      <c r="G957" s="834" t="str">
        <f>VLOOKUP(B957,[1]TQT_MASTER!B:O,3,0)</f>
        <v>Associate</v>
      </c>
      <c r="H957" s="834">
        <f>VLOOKUP(B957,[1]TQT_MASTER!B:O,6,0)</f>
        <v>12667</v>
      </c>
      <c r="I957" s="834" t="str">
        <f>VLOOKUP(B957,[1]TQT_MASTER!B:O,5,0)</f>
        <v>Eid Abdulla Sidiqi Alhammadi</v>
      </c>
      <c r="J957" s="834" t="str">
        <f>VLOOKUP(B957,[1]TQT_MASTER!B:O,7,0)</f>
        <v>TQT - Financial Operations &amp; Internal Controls</v>
      </c>
      <c r="K957" s="834" t="str">
        <f>VLOOKUP(B957,[1]TQT_MASTER!B:O,8,0)</f>
        <v>TQT - Chief Financial Office</v>
      </c>
      <c r="L957" s="834" t="str">
        <f>VLOOKUP(B957,[1]TQT_MASTER!B:O,9,0)</f>
        <v>Finance - FIN</v>
      </c>
      <c r="M957" s="834" t="str">
        <f>VLOOKUP(B957,[1]TQT_MASTER!B:O,10,0)</f>
        <v>TRANSCO - Financial Operations - FIN</v>
      </c>
      <c r="N957" s="835">
        <f>VLOOKUP(B957,[1]TQT_MASTER!B:O,11,0)</f>
        <v>22996</v>
      </c>
      <c r="O957" s="833">
        <f>VLOOKUP(B957,[1]TQT_MASTER!B:O,14,0)</f>
        <v>46387</v>
      </c>
      <c r="P957" s="842" t="s">
        <v>611</v>
      </c>
      <c r="Q957" s="834" t="s">
        <v>846</v>
      </c>
      <c r="R957" s="842" t="s">
        <v>612</v>
      </c>
      <c r="S957" s="842" t="s">
        <v>616</v>
      </c>
      <c r="T957" s="839" t="s">
        <v>304</v>
      </c>
      <c r="U957" s="842" t="s">
        <v>316</v>
      </c>
      <c r="V957" s="836">
        <v>44571</v>
      </c>
      <c r="W957" s="836">
        <v>45170</v>
      </c>
      <c r="X957" s="836">
        <v>46265</v>
      </c>
      <c r="Y957" s="882">
        <v>3.0027397260273974</v>
      </c>
      <c r="Z957" s="902">
        <f t="shared" ca="1" si="51"/>
        <v>63</v>
      </c>
      <c r="AA957" s="839" t="s">
        <v>600</v>
      </c>
      <c r="AB957" s="883">
        <v>38811.15</v>
      </c>
      <c r="AC957" s="841">
        <v>46874</v>
      </c>
      <c r="AD957" s="842" t="s">
        <v>777</v>
      </c>
      <c r="AE957" s="843" t="str">
        <f ca="1">IF(OR(Z957="",NOT(ISNUMBER(Z957))),"",LOOKUP(Z957,{0,16,21,26,31,36,41,46,51,56,60,66},{"[0-15]","[16-20]","[21-25]","[26-30]","[31-35]","[36-40]","[41-45]","[46-50]","[51-55]","[56-59]","[60-65]","[66-99]"}))</f>
        <v>[60-65]</v>
      </c>
      <c r="AF957" s="839" t="str">
        <f t="shared" si="48"/>
        <v>3+ years</v>
      </c>
      <c r="AG957" s="839" t="str">
        <f t="shared" ca="1" si="49"/>
        <v>Over 90 Days</v>
      </c>
    </row>
    <row r="958" spans="1:33" ht="16.5" thickTop="1" thickBot="1" x14ac:dyDescent="0.3">
      <c r="A958" s="839">
        <v>12</v>
      </c>
      <c r="B958" s="830" t="s">
        <v>528</v>
      </c>
      <c r="C958" s="839" t="s">
        <v>344</v>
      </c>
      <c r="D958" s="880"/>
      <c r="E958" s="887">
        <f>VLOOKUP(B958,[1]TQT_MASTER!B:O,13,0)</f>
        <v>44606</v>
      </c>
      <c r="F958" s="834" t="str">
        <f>VLOOKUP(B958,[1]TQT_MASTER!B:O,4,0)</f>
        <v>Lead, Automation &amp; Digitalization</v>
      </c>
      <c r="G958" s="834" t="str">
        <f>VLOOKUP(B958,[1]TQT_MASTER!B:O,3,0)</f>
        <v>Lead</v>
      </c>
      <c r="H958" s="834">
        <f>VLOOKUP(B958,[1]TQT_MASTER!B:O,6,0)</f>
        <v>11996</v>
      </c>
      <c r="I958" s="834" t="str">
        <f>VLOOKUP(B958,[1]TQT_MASTER!B:O,5,0)</f>
        <v>Ramakrishna Subramanian</v>
      </c>
      <c r="J958" s="834" t="str">
        <f>VLOOKUP(B958,[1]TQT_MASTER!B:O,7,0)</f>
        <v>TQT - Chief Executive Office</v>
      </c>
      <c r="K958" s="834" t="str">
        <f>VLOOKUP(B958,[1]TQT_MASTER!B:O,8,0)</f>
        <v>TQT - Chief Executive Office</v>
      </c>
      <c r="L958" s="834" t="str">
        <f>VLOOKUP(B958,[1]TQT_MASTER!B:O,9,0)</f>
        <v>CEO</v>
      </c>
      <c r="M958" s="834" t="str">
        <f>VLOOKUP(B958,[1]TQT_MASTER!B:O,10,0)</f>
        <v>TRANSCO - Operations - COO</v>
      </c>
      <c r="N958" s="835">
        <f>VLOOKUP(B958,[1]TQT_MASTER!B:O,11,0)</f>
        <v>21847</v>
      </c>
      <c r="O958" s="833">
        <f>VLOOKUP(B958,[1]TQT_MASTER!B:O,14,0)</f>
        <v>46387</v>
      </c>
      <c r="P958" s="842" t="s">
        <v>611</v>
      </c>
      <c r="Q958" s="834" t="s">
        <v>846</v>
      </c>
      <c r="R958" s="842" t="s">
        <v>612</v>
      </c>
      <c r="S958" s="842"/>
      <c r="T958" s="839" t="s">
        <v>304</v>
      </c>
      <c r="U958" s="842" t="s">
        <v>333</v>
      </c>
      <c r="V958" s="836">
        <v>44608</v>
      </c>
      <c r="W958" s="836">
        <v>45170</v>
      </c>
      <c r="X958" s="836">
        <v>46265</v>
      </c>
      <c r="Y958" s="882">
        <v>3.0027397260273974</v>
      </c>
      <c r="Z958" s="902">
        <f t="shared" ca="1" si="51"/>
        <v>66</v>
      </c>
      <c r="AA958" s="839" t="s">
        <v>600</v>
      </c>
      <c r="AB958" s="883">
        <v>45013.5</v>
      </c>
      <c r="AC958" s="841">
        <v>46874</v>
      </c>
      <c r="AD958" s="842" t="s">
        <v>777</v>
      </c>
      <c r="AE958" s="843" t="str">
        <f ca="1">IF(OR(Z958="",NOT(ISNUMBER(Z958))),"",LOOKUP(Z958,{0,16,21,26,31,36,41,46,51,56,60,66},{"[0-15]","[16-20]","[21-25]","[26-30]","[31-35]","[36-40]","[41-45]","[46-50]","[51-55]","[56-59]","[60-65]","[66-99]"}))</f>
        <v>[66-99]</v>
      </c>
      <c r="AF958" s="839" t="str">
        <f t="shared" si="48"/>
        <v>3+ years</v>
      </c>
      <c r="AG958" s="839" t="str">
        <f t="shared" ca="1" si="49"/>
        <v>Over 90 Days</v>
      </c>
    </row>
    <row r="959" spans="1:33" ht="16.5" thickTop="1" thickBot="1" x14ac:dyDescent="0.3">
      <c r="A959" s="839">
        <v>13</v>
      </c>
      <c r="B959" s="830" t="s">
        <v>539</v>
      </c>
      <c r="C959" s="839" t="s">
        <v>347</v>
      </c>
      <c r="D959" s="880"/>
      <c r="E959" s="887">
        <f>VLOOKUP(B959,[1]TQT_MASTER!B:O,13,0)</f>
        <v>44816</v>
      </c>
      <c r="F959" s="834" t="str">
        <f>VLOOKUP(B959,[1]TQT_MASTER!B:O,4,0)</f>
        <v>Engineer, CMMS Data Quality Governance</v>
      </c>
      <c r="G959" s="834" t="str">
        <f>VLOOKUP(B959,[1]TQT_MASTER!B:O,3,0)</f>
        <v>Engineer</v>
      </c>
      <c r="H959" s="834">
        <f>VLOOKUP(B959,[1]TQT_MASTER!B:O,6,0)</f>
        <v>12713</v>
      </c>
      <c r="I959" s="834" t="str">
        <f>VLOOKUP(B959,[1]TQT_MASTER!B:O,5,0)</f>
        <v>Ahmed Mohamed Abdulla ALWahedi</v>
      </c>
      <c r="J959" s="834" t="str">
        <f>VLOOKUP(B959,[1]TQT_MASTER!B:O,7,0)</f>
        <v>TQT - Asset Management</v>
      </c>
      <c r="K959" s="834" t="str">
        <f>VLOOKUP(B959,[1]TQT_MASTER!B:O,8,0)</f>
        <v>TQT - Chief Operating Office</v>
      </c>
      <c r="L959" s="834" t="str">
        <f>VLOOKUP(B959,[1]TQT_MASTER!B:O,9,0)</f>
        <v>Asset Management - COO</v>
      </c>
      <c r="M959" s="834" t="str">
        <f>VLOOKUP(B959,[1]TQT_MASTER!B:O,10,0)</f>
        <v>TRANSCO - Asset Information - COO</v>
      </c>
      <c r="N959" s="835">
        <f>VLOOKUP(B959,[1]TQT_MASTER!B:O,11,0)</f>
        <v>26032</v>
      </c>
      <c r="O959" s="833">
        <f>VLOOKUP(B959,[1]TQT_MASTER!B:O,14,0)</f>
        <v>46578</v>
      </c>
      <c r="P959" s="842" t="s">
        <v>620</v>
      </c>
      <c r="Q959" s="834" t="s">
        <v>846</v>
      </c>
      <c r="R959" s="842"/>
      <c r="S959" s="842"/>
      <c r="T959" s="839" t="s">
        <v>304</v>
      </c>
      <c r="U959" s="842" t="s">
        <v>333</v>
      </c>
      <c r="V959" s="836">
        <v>44816</v>
      </c>
      <c r="W959" s="836">
        <v>45170</v>
      </c>
      <c r="X959" s="836">
        <v>46265</v>
      </c>
      <c r="Y959" s="882">
        <v>3.0027397260273974</v>
      </c>
      <c r="Z959" s="902">
        <f t="shared" ca="1" si="51"/>
        <v>55</v>
      </c>
      <c r="AA959" s="839" t="s">
        <v>600</v>
      </c>
      <c r="AB959" s="883">
        <v>26638.5</v>
      </c>
      <c r="AC959" s="841">
        <v>46874</v>
      </c>
      <c r="AD959" s="842" t="s">
        <v>777</v>
      </c>
      <c r="AE959" s="843" t="str">
        <f ca="1">IF(OR(Z959="",NOT(ISNUMBER(Z959))),"",LOOKUP(Z959,{0,16,21,26,31,36,41,46,51,56,60,66},{"[0-15]","[16-20]","[21-25]","[26-30]","[31-35]","[36-40]","[41-45]","[46-50]","[51-55]","[56-59]","[60-65]","[66-99]"}))</f>
        <v>[51-55]</v>
      </c>
      <c r="AF959" s="839" t="str">
        <f t="shared" si="48"/>
        <v>3+ years</v>
      </c>
      <c r="AG959" s="839" t="str">
        <f t="shared" ca="1" si="49"/>
        <v>Over 90 Days</v>
      </c>
    </row>
    <row r="960" spans="1:33" ht="16.5" thickTop="1" thickBot="1" x14ac:dyDescent="0.3">
      <c r="A960" s="839">
        <v>14</v>
      </c>
      <c r="B960" s="830" t="s">
        <v>541</v>
      </c>
      <c r="C960" s="839" t="s">
        <v>350</v>
      </c>
      <c r="D960" s="880"/>
      <c r="E960" s="887">
        <f>VLOOKUP(B960,[1]TQT_MASTER!B:O,13,0)</f>
        <v>44809</v>
      </c>
      <c r="F960" s="834" t="str">
        <f>VLOOKUP(B960,[1]TQT_MASTER!B:O,4,0)</f>
        <v>Associate, Graphic Design</v>
      </c>
      <c r="G960" s="834" t="str">
        <f>VLOOKUP(B960,[1]TQT_MASTER!B:O,3,0)</f>
        <v>Associate</v>
      </c>
      <c r="H960" s="834" t="e">
        <f>VLOOKUP(B960,[1]TQT_MASTER!B:O,6,0)</f>
        <v>#REF!</v>
      </c>
      <c r="I960" s="834" t="str">
        <f>VLOOKUP(B960,[1]TQT_MASTER!B:O,5,0)</f>
        <v>Hessa Alemadi</v>
      </c>
      <c r="J960" s="834" t="str">
        <f>VLOOKUP(B960,[1]TQT_MASTER!B:O,7,0)</f>
        <v>TQT - External Communications</v>
      </c>
      <c r="K960" s="834" t="str">
        <f>VLOOKUP(B960,[1]TQT_MASTER!B:O,8,0)</f>
        <v>TQT - Chief Corporate Services Office</v>
      </c>
      <c r="L960" s="834" t="str">
        <f>VLOOKUP(B960,[1]TQT_MASTER!B:O,9,0)</f>
        <v>Human Resources - HRD</v>
      </c>
      <c r="M960" s="834" t="str">
        <f>VLOOKUP(B960,[1]TQT_MASTER!B:O,10,0)</f>
        <v>TRANSCO - External Communications - HRD</v>
      </c>
      <c r="N960" s="835">
        <f>VLOOKUP(B960,[1]TQT_MASTER!B:O,11,0)</f>
        <v>32200</v>
      </c>
      <c r="O960" s="833">
        <f>VLOOKUP(B960,[1]TQT_MASTER!B:O,14,0)</f>
        <v>46269</v>
      </c>
      <c r="P960" s="842" t="s">
        <v>611</v>
      </c>
      <c r="Q960" s="834" t="s">
        <v>846</v>
      </c>
      <c r="R960" s="842" t="s">
        <v>612</v>
      </c>
      <c r="S960" s="842"/>
      <c r="T960" s="839" t="s">
        <v>304</v>
      </c>
      <c r="U960" s="842" t="s">
        <v>333</v>
      </c>
      <c r="V960" s="836">
        <v>44809</v>
      </c>
      <c r="W960" s="836">
        <v>45170</v>
      </c>
      <c r="X960" s="836">
        <v>46265</v>
      </c>
      <c r="Y960" s="882">
        <v>3.0027397260273974</v>
      </c>
      <c r="Z960" s="902">
        <f t="shared" ca="1" si="51"/>
        <v>38</v>
      </c>
      <c r="AA960" s="839" t="s">
        <v>600</v>
      </c>
      <c r="AB960" s="883">
        <v>26638.5</v>
      </c>
      <c r="AC960" s="841">
        <v>46874</v>
      </c>
      <c r="AD960" s="842" t="s">
        <v>777</v>
      </c>
      <c r="AE960" s="843" t="str">
        <f ca="1">IF(OR(Z960="",NOT(ISNUMBER(Z960))),"",LOOKUP(Z960,{0,16,21,26,31,36,41,46,51,56,60,66},{"[0-15]","[16-20]","[21-25]","[26-30]","[31-35]","[36-40]","[41-45]","[46-50]","[51-55]","[56-59]","[60-65]","[66-99]"}))</f>
        <v>[36-40]</v>
      </c>
      <c r="AF960" s="839" t="str">
        <f t="shared" si="48"/>
        <v>3+ years</v>
      </c>
      <c r="AG960" s="839" t="str">
        <f t="shared" ca="1" si="49"/>
        <v>Expired</v>
      </c>
    </row>
    <row r="961" spans="1:33" ht="16.5" thickTop="1" thickBot="1" x14ac:dyDescent="0.3">
      <c r="A961" s="839">
        <v>15</v>
      </c>
      <c r="B961" s="830" t="s">
        <v>533</v>
      </c>
      <c r="C961" s="839" t="s">
        <v>353</v>
      </c>
      <c r="D961" s="880"/>
      <c r="E961" s="887">
        <f>VLOOKUP(B961,[1]TQT_MASTER!B:O,13,0)</f>
        <v>44830</v>
      </c>
      <c r="F961" s="834" t="str">
        <f>VLOOKUP(B961,[1]TQT_MASTER!B:O,4,0)</f>
        <v>Associate, General Ledger Accounting</v>
      </c>
      <c r="G961" s="834" t="str">
        <f>VLOOKUP(B961,[1]TQT_MASTER!B:O,3,0)</f>
        <v>Associate</v>
      </c>
      <c r="H961" s="834">
        <f>VLOOKUP(B961,[1]TQT_MASTER!B:O,6,0)</f>
        <v>12959</v>
      </c>
      <c r="I961" s="834" t="str">
        <f>VLOOKUP(B961,[1]TQT_MASTER!B:O,5,0)</f>
        <v>Jasmine Kooner</v>
      </c>
      <c r="J961" s="834" t="str">
        <f>VLOOKUP(B961,[1]TQT_MASTER!B:O,7,0)</f>
        <v>TQT - Financial Control</v>
      </c>
      <c r="K961" s="834" t="str">
        <f>VLOOKUP(B961,[1]TQT_MASTER!B:O,8,0)</f>
        <v>TQT - Chief Financial Office</v>
      </c>
      <c r="L961" s="834" t="str">
        <f>VLOOKUP(B961,[1]TQT_MASTER!B:O,9,0)</f>
        <v>Finance - FIN</v>
      </c>
      <c r="M961" s="834" t="str">
        <f>VLOOKUP(B961,[1]TQT_MASTER!B:O,10,0)</f>
        <v>TRANSCO - Financial Controlling - FIN</v>
      </c>
      <c r="N961" s="835">
        <f>VLOOKUP(B961,[1]TQT_MASTER!B:O,11,0)</f>
        <v>31575</v>
      </c>
      <c r="O961" s="833">
        <f>VLOOKUP(B961,[1]TQT_MASTER!B:O,14,0)</f>
        <v>46471</v>
      </c>
      <c r="P961" s="842" t="s">
        <v>620</v>
      </c>
      <c r="Q961" s="834" t="s">
        <v>846</v>
      </c>
      <c r="R961" s="842"/>
      <c r="S961" s="842"/>
      <c r="T961" s="839" t="s">
        <v>304</v>
      </c>
      <c r="U961" s="842" t="s">
        <v>356</v>
      </c>
      <c r="V961" s="836">
        <v>44831</v>
      </c>
      <c r="W961" s="836">
        <v>45170</v>
      </c>
      <c r="X961" s="836">
        <v>46265</v>
      </c>
      <c r="Y961" s="882">
        <v>3.0027397260273974</v>
      </c>
      <c r="Z961" s="902">
        <f t="shared" ca="1" si="51"/>
        <v>40</v>
      </c>
      <c r="AA961" s="839" t="s">
        <v>600</v>
      </c>
      <c r="AB961" s="883">
        <v>26638.5</v>
      </c>
      <c r="AC961" s="841">
        <v>46874</v>
      </c>
      <c r="AD961" s="842" t="s">
        <v>777</v>
      </c>
      <c r="AE961" s="843" t="str">
        <f ca="1">IF(OR(Z961="",NOT(ISNUMBER(Z961))),"",LOOKUP(Z961,{0,16,21,26,31,36,41,46,51,56,60,66},{"[0-15]","[16-20]","[21-25]","[26-30]","[31-35]","[36-40]","[41-45]","[46-50]","[51-55]","[56-59]","[60-65]","[66-99]"}))</f>
        <v>[36-40]</v>
      </c>
      <c r="AF961" s="839" t="str">
        <f t="shared" si="48"/>
        <v>3+ years</v>
      </c>
      <c r="AG961" s="839" t="str">
        <f t="shared" ca="1" si="49"/>
        <v>Over 90 Days</v>
      </c>
    </row>
    <row r="962" spans="1:33" ht="16.5" thickTop="1" thickBot="1" x14ac:dyDescent="0.3">
      <c r="A962" s="839">
        <v>16</v>
      </c>
      <c r="B962" s="830" t="s">
        <v>532</v>
      </c>
      <c r="C962" s="839" t="s">
        <v>357</v>
      </c>
      <c r="D962" s="880"/>
      <c r="E962" s="887">
        <f>VLOOKUP(B962,[1]TQT_MASTER!B:O,13,0)</f>
        <v>44970</v>
      </c>
      <c r="F962" s="834" t="str">
        <f>VLOOKUP(B962,[1]TQT_MASTER!B:O,4,0)</f>
        <v>Associate, Talent Acquisition</v>
      </c>
      <c r="G962" s="834" t="str">
        <f>VLOOKUP(B962,[1]TQT_MASTER!B:O,3,0)</f>
        <v>Associate</v>
      </c>
      <c r="H962" s="834">
        <f>VLOOKUP(B962,[1]TQT_MASTER!B:O,6,0)</f>
        <v>15131</v>
      </c>
      <c r="I962" s="834" t="str">
        <f>VLOOKUP(B962,[1]TQT_MASTER!B:O,5,0)</f>
        <v>Abdulrahman Mohammed R AlMane</v>
      </c>
      <c r="J962" s="834" t="str">
        <f>VLOOKUP(B962,[1]TQT_MASTER!B:O,7,0)</f>
        <v>TQT - HR Operations</v>
      </c>
      <c r="K962" s="834" t="str">
        <f>VLOOKUP(B962,[1]TQT_MASTER!B:O,8,0)</f>
        <v>TQT - Chief Corporate Services Office</v>
      </c>
      <c r="L962" s="834" t="str">
        <f>VLOOKUP(B962,[1]TQT_MASTER!B:O,9,0)</f>
        <v>Human Resources - HRD</v>
      </c>
      <c r="M962" s="834" t="str">
        <f>VLOOKUP(B962,[1]TQT_MASTER!B:O,10,0)</f>
        <v>TRANSCO - Talent Acquisition - HRD</v>
      </c>
      <c r="N962" s="835">
        <f>VLOOKUP(B962,[1]TQT_MASTER!B:O,11,0)</f>
        <v>31644</v>
      </c>
      <c r="O962" s="833">
        <f>VLOOKUP(B962,[1]TQT_MASTER!B:O,14,0)</f>
        <v>46429</v>
      </c>
      <c r="P962" s="842" t="s">
        <v>620</v>
      </c>
      <c r="Q962" s="834" t="s">
        <v>846</v>
      </c>
      <c r="R962" s="842"/>
      <c r="S962" s="842"/>
      <c r="T962" s="839" t="s">
        <v>304</v>
      </c>
      <c r="U962" s="842" t="s">
        <v>333</v>
      </c>
      <c r="V962" s="836">
        <v>44970</v>
      </c>
      <c r="W962" s="836">
        <v>45170</v>
      </c>
      <c r="X962" s="836">
        <v>46265</v>
      </c>
      <c r="Y962" s="882">
        <v>3.0027397260273974</v>
      </c>
      <c r="Z962" s="902">
        <f t="shared" ca="1" si="51"/>
        <v>40</v>
      </c>
      <c r="AA962" s="839" t="s">
        <v>600</v>
      </c>
      <c r="AB962" s="883">
        <v>21388.5</v>
      </c>
      <c r="AC962" s="841">
        <v>46874</v>
      </c>
      <c r="AD962" s="842" t="s">
        <v>777</v>
      </c>
      <c r="AE962" s="843" t="str">
        <f ca="1">IF(OR(Z962="",NOT(ISNUMBER(Z962))),"",LOOKUP(Z962,{0,16,21,26,31,36,41,46,51,56,60,66},{"[0-15]","[16-20]","[21-25]","[26-30]","[31-35]","[36-40]","[41-45]","[46-50]","[51-55]","[56-59]","[60-65]","[66-99]"}))</f>
        <v>[36-40]</v>
      </c>
      <c r="AF962" s="839" t="str">
        <f t="shared" si="48"/>
        <v>3+ years</v>
      </c>
      <c r="AG962" s="839" t="str">
        <f t="shared" ca="1" si="49"/>
        <v>Over 90 Days</v>
      </c>
    </row>
    <row r="963" spans="1:33" ht="16.5" thickTop="1" thickBot="1" x14ac:dyDescent="0.3">
      <c r="A963" s="839">
        <v>17</v>
      </c>
      <c r="B963" s="830" t="s">
        <v>540</v>
      </c>
      <c r="C963" s="839" t="s">
        <v>360</v>
      </c>
      <c r="D963" s="880"/>
      <c r="E963" s="887">
        <f>VLOOKUP(B963,[1]TQT_MASTER!B:O,13,0)</f>
        <v>45152</v>
      </c>
      <c r="F963" s="834" t="str">
        <f>VLOOKUP(B963,[1]TQT_MASTER!B:O,4,0)</f>
        <v>Executive Assistant, Corporate Services Office</v>
      </c>
      <c r="G963" s="834" t="str">
        <f>VLOOKUP(B963,[1]TQT_MASTER!B:O,3,0)</f>
        <v>Assistant</v>
      </c>
      <c r="H963" s="834">
        <f>VLOOKUP(B963,[1]TQT_MASTER!B:O,6,0)</f>
        <v>12780</v>
      </c>
      <c r="I963" s="834" t="str">
        <f>VLOOKUP(B963,[1]TQT_MASTER!B:O,5,0)</f>
        <v>Bader Ahmed Mohamed Saqer Al Hammadi</v>
      </c>
      <c r="J963" s="834" t="str">
        <f>VLOOKUP(B963,[1]TQT_MASTER!B:O,7,0)</f>
        <v>TQT - Chief Corporate Services Office</v>
      </c>
      <c r="K963" s="834" t="str">
        <f>VLOOKUP(B963,[1]TQT_MASTER!B:O,8,0)</f>
        <v>TQT - Chief Corporate Services Office</v>
      </c>
      <c r="L963" s="834" t="str">
        <f>VLOOKUP(B963,[1]TQT_MASTER!B:O,9,0)</f>
        <v>Human Resources - HRD</v>
      </c>
      <c r="M963" s="834" t="str">
        <f>VLOOKUP(B963,[1]TQT_MASTER!B:O,10,0)</f>
        <v>TRANSCO - Human Resources - HRD</v>
      </c>
      <c r="N963" s="835">
        <f>VLOOKUP(B963,[1]TQT_MASTER!B:O,11,0)</f>
        <v>29611</v>
      </c>
      <c r="O963" s="833">
        <f>VLOOKUP(B963,[1]TQT_MASTER!B:O,14,0)</f>
        <v>46248</v>
      </c>
      <c r="P963" s="842" t="s">
        <v>620</v>
      </c>
      <c r="Q963" s="834" t="s">
        <v>846</v>
      </c>
      <c r="R963" s="842"/>
      <c r="S963" s="842"/>
      <c r="T963" s="839" t="s">
        <v>304</v>
      </c>
      <c r="U963" s="842" t="s">
        <v>305</v>
      </c>
      <c r="V963" s="836">
        <v>45152</v>
      </c>
      <c r="W963" s="836">
        <v>45170</v>
      </c>
      <c r="X963" s="836">
        <v>46265</v>
      </c>
      <c r="Y963" s="882">
        <v>3.0027397260273974</v>
      </c>
      <c r="Z963" s="904">
        <f t="shared" ca="1" si="51"/>
        <v>45</v>
      </c>
      <c r="AA963" s="839" t="s">
        <v>600</v>
      </c>
      <c r="AB963" s="883">
        <v>29138.5</v>
      </c>
      <c r="AC963" s="841">
        <v>46874</v>
      </c>
      <c r="AD963" s="842" t="s">
        <v>777</v>
      </c>
      <c r="AE963" s="843" t="str">
        <f ca="1">IF(OR(Z963="",NOT(ISNUMBER(Z963))),"",LOOKUP(Z963,{0,16,21,26,31,36,41,46,51,56,60,66},{"[0-15]","[16-20]","[21-25]","[26-30]","[31-35]","[36-40]","[41-45]","[46-50]","[51-55]","[56-59]","[60-65]","[66-99]"}))</f>
        <v>[41-45]</v>
      </c>
      <c r="AF963" s="839" t="str">
        <f t="shared" ref="AF963:AF1026" si="52">IF(OR(V963="",X963=""),"",IF(YEARFRAC(V963,X963,1)&lt;1,"0-1 years",IF(YEARFRAC(V963,X963,1)&lt;2,"1-2 years",IF(YEARFRAC(V963,X963,1)&lt;3,"2-3 years","3+ years"))))</f>
        <v>3+ years</v>
      </c>
      <c r="AG963" s="839" t="str">
        <f t="shared" ref="AG963:AG1026" ca="1" si="53">IF(O963="","",IF(O963&lt;TODAY(),"Expired",IF(O963&lt;=TODAY()+30,"Within 30 Days",IF(O963&lt;=TODAY()+60,"Within 60 Days",IF(O963&lt;=TODAY()+90,"Within 90 Days","Over 90 Days")))))</f>
        <v>Expired</v>
      </c>
    </row>
    <row r="964" spans="1:33" ht="16.5" thickTop="1" thickBot="1" x14ac:dyDescent="0.3">
      <c r="A964" s="839">
        <v>18</v>
      </c>
      <c r="B964" s="830" t="s">
        <v>543</v>
      </c>
      <c r="C964" s="839" t="s">
        <v>363</v>
      </c>
      <c r="D964" s="880"/>
      <c r="E964" s="887">
        <f>VLOOKUP(B964,[1]TQT_MASTER!B:O,13,0)</f>
        <v>45236</v>
      </c>
      <c r="F964" s="834" t="str">
        <f>VLOOKUP(B964,[1]TQT_MASTER!B:O,4,0)</f>
        <v>Associate, Talent Acquisition</v>
      </c>
      <c r="G964" s="834" t="str">
        <f>VLOOKUP(B964,[1]TQT_MASTER!B:O,3,0)</f>
        <v>Associate</v>
      </c>
      <c r="H964" s="834">
        <f>VLOOKUP(B964,[1]TQT_MASTER!B:O,6,0)</f>
        <v>15131</v>
      </c>
      <c r="I964" s="834" t="str">
        <f>VLOOKUP(B964,[1]TQT_MASTER!B:O,5,0)</f>
        <v>Abdulrahman Mohammed R AlMane</v>
      </c>
      <c r="J964" s="834" t="str">
        <f>VLOOKUP(B964,[1]TQT_MASTER!B:O,7,0)</f>
        <v>TQT - HR Operations</v>
      </c>
      <c r="K964" s="834" t="str">
        <f>VLOOKUP(B964,[1]TQT_MASTER!B:O,8,0)</f>
        <v>TQT - Chief Corporate Services Office</v>
      </c>
      <c r="L964" s="834" t="str">
        <f>VLOOKUP(B964,[1]TQT_MASTER!B:O,9,0)</f>
        <v>Human Resources - HRD</v>
      </c>
      <c r="M964" s="834" t="str">
        <f>VLOOKUP(B964,[1]TQT_MASTER!B:O,10,0)</f>
        <v>TRANSCO - Talent Acquisition - HRD</v>
      </c>
      <c r="N964" s="835">
        <f>VLOOKUP(B964,[1]TQT_MASTER!B:O,11,0)</f>
        <v>32450</v>
      </c>
      <c r="O964" s="833">
        <f>VLOOKUP(B964,[1]TQT_MASTER!B:O,14,0)</f>
        <v>46331</v>
      </c>
      <c r="P964" s="842" t="s">
        <v>611</v>
      </c>
      <c r="Q964" s="834" t="s">
        <v>846</v>
      </c>
      <c r="R964" s="842" t="s">
        <v>612</v>
      </c>
      <c r="S964" s="842" t="s">
        <v>616</v>
      </c>
      <c r="T964" s="839" t="s">
        <v>304</v>
      </c>
      <c r="U964" s="842" t="s">
        <v>333</v>
      </c>
      <c r="V964" s="836">
        <v>45236</v>
      </c>
      <c r="W964" s="836">
        <v>45236</v>
      </c>
      <c r="X964" s="836">
        <v>46265</v>
      </c>
      <c r="Y964" s="882">
        <v>2.8219178082191783</v>
      </c>
      <c r="Z964" s="902">
        <f t="shared" ca="1" si="51"/>
        <v>37</v>
      </c>
      <c r="AA964" s="839" t="s">
        <v>600</v>
      </c>
      <c r="AB964" s="883">
        <v>25063.5</v>
      </c>
      <c r="AC964" s="841">
        <v>46874</v>
      </c>
      <c r="AD964" s="842" t="s">
        <v>777</v>
      </c>
      <c r="AE964" s="843" t="str">
        <f ca="1">IF(OR(Z964="",NOT(ISNUMBER(Z964))),"",LOOKUP(Z964,{0,16,21,26,31,36,41,46,51,56,60,66},{"[0-15]","[16-20]","[21-25]","[26-30]","[31-35]","[36-40]","[41-45]","[46-50]","[51-55]","[56-59]","[60-65]","[66-99]"}))</f>
        <v>[36-40]</v>
      </c>
      <c r="AF964" s="839" t="str">
        <f t="shared" si="52"/>
        <v>2-3 years</v>
      </c>
      <c r="AG964" s="839" t="str">
        <f t="shared" ca="1" si="53"/>
        <v>Within 60 Days</v>
      </c>
    </row>
    <row r="965" spans="1:33" ht="16.5" thickTop="1" thickBot="1" x14ac:dyDescent="0.3">
      <c r="A965" s="839">
        <v>19</v>
      </c>
      <c r="B965" s="830" t="s">
        <v>534</v>
      </c>
      <c r="C965" s="839" t="s">
        <v>365</v>
      </c>
      <c r="D965" s="880"/>
      <c r="E965" s="887">
        <f>VLOOKUP(B965,[1]TQT_MASTER!B:O,13,0)</f>
        <v>45411</v>
      </c>
      <c r="F965" s="834" t="str">
        <f>VLOOKUP(B965,[1]TQT_MASTER!B:O,4,0)</f>
        <v>Lead, Projects</v>
      </c>
      <c r="G965" s="834" t="str">
        <f>VLOOKUP(B965,[1]TQT_MASTER!B:O,3,0)</f>
        <v>Lead</v>
      </c>
      <c r="H965" s="834">
        <f>VLOOKUP(B965,[1]TQT_MASTER!B:O,6,0)</f>
        <v>11743</v>
      </c>
      <c r="I965" s="834" t="str">
        <f>VLOOKUP(B965,[1]TQT_MASTER!B:O,5,0)</f>
        <v>MARYAM ABDULLAH EBRAHIM ALGAZ ALALI</v>
      </c>
      <c r="J965" s="834" t="str">
        <f>VLOOKUP(B965,[1]TQT_MASTER!B:O,7,0)</f>
        <v>TQT - Asset Management</v>
      </c>
      <c r="K965" s="834" t="str">
        <f>VLOOKUP(B965,[1]TQT_MASTER!B:O,8,0)</f>
        <v>TQT - Chief Operating Office</v>
      </c>
      <c r="L965" s="834" t="str">
        <f>VLOOKUP(B965,[1]TQT_MASTER!B:O,9,0)</f>
        <v>Asset Management - COO</v>
      </c>
      <c r="M965" s="834" t="str">
        <f>VLOOKUP(B965,[1]TQT_MASTER!B:O,10,0)</f>
        <v>TRANSCO - Asset Management Services - COO</v>
      </c>
      <c r="N965" s="835">
        <f>VLOOKUP(B965,[1]TQT_MASTER!B:O,11,0)</f>
        <v>24421</v>
      </c>
      <c r="O965" s="833">
        <f>VLOOKUP(B965,[1]TQT_MASTER!B:O,14,0)</f>
        <v>46323</v>
      </c>
      <c r="P965" s="842" t="s">
        <v>611</v>
      </c>
      <c r="Q965" s="834" t="s">
        <v>846</v>
      </c>
      <c r="R965" s="842" t="s">
        <v>612</v>
      </c>
      <c r="S965" s="842"/>
      <c r="T965" s="839" t="s">
        <v>304</v>
      </c>
      <c r="U965" s="842" t="s">
        <v>368</v>
      </c>
      <c r="V965" s="836">
        <v>45411</v>
      </c>
      <c r="W965" s="836">
        <v>45411</v>
      </c>
      <c r="X965" s="836">
        <v>46265</v>
      </c>
      <c r="Y965" s="882">
        <v>2.3424657534246576</v>
      </c>
      <c r="Z965" s="902">
        <f t="shared" ca="1" si="51"/>
        <v>59</v>
      </c>
      <c r="AA965" s="839" t="s">
        <v>600</v>
      </c>
      <c r="AB965" s="883">
        <v>68638.5</v>
      </c>
      <c r="AC965" s="841">
        <v>46874</v>
      </c>
      <c r="AD965" s="842" t="s">
        <v>777</v>
      </c>
      <c r="AE965" s="843" t="str">
        <f ca="1">IF(OR(Z965="",NOT(ISNUMBER(Z965))),"",LOOKUP(Z965,{0,16,21,26,31,36,41,46,51,56,60,66},{"[0-15]","[16-20]","[21-25]","[26-30]","[31-35]","[36-40]","[41-45]","[46-50]","[51-55]","[56-59]","[60-65]","[66-99]"}))</f>
        <v>[56-59]</v>
      </c>
      <c r="AF965" s="839" t="str">
        <f t="shared" si="52"/>
        <v>2-3 years</v>
      </c>
      <c r="AG965" s="839" t="str">
        <f t="shared" ca="1" si="53"/>
        <v>Within 60 Days</v>
      </c>
    </row>
    <row r="966" spans="1:33" ht="16.5" thickTop="1" thickBot="1" x14ac:dyDescent="0.3">
      <c r="A966" s="839">
        <v>20</v>
      </c>
      <c r="B966" s="830" t="s">
        <v>535</v>
      </c>
      <c r="C966" s="839" t="s">
        <v>369</v>
      </c>
      <c r="D966" s="880"/>
      <c r="E966" s="887">
        <f>VLOOKUP(B966,[1]TQT_MASTER!B:O,13,0)</f>
        <v>45446</v>
      </c>
      <c r="F966" s="834" t="str">
        <f>VLOOKUP(B966,[1]TQT_MASTER!B:O,4,0)</f>
        <v>Business Partner, Talent Acquisition</v>
      </c>
      <c r="G966" s="834" t="str">
        <f>VLOOKUP(B966,[1]TQT_MASTER!B:O,3,0)</f>
        <v>Business Partner</v>
      </c>
      <c r="H966" s="834">
        <f>VLOOKUP(B966,[1]TQT_MASTER!B:O,6,0)</f>
        <v>15131</v>
      </c>
      <c r="I966" s="834" t="str">
        <f>VLOOKUP(B966,[1]TQT_MASTER!B:O,5,0)</f>
        <v>Abdulrahman Mohammed R AlMane</v>
      </c>
      <c r="J966" s="834" t="str">
        <f>VLOOKUP(B966,[1]TQT_MASTER!B:O,7,0)</f>
        <v>TQT - HR Operations</v>
      </c>
      <c r="K966" s="834" t="str">
        <f>VLOOKUP(B966,[1]TQT_MASTER!B:O,8,0)</f>
        <v>TQT - Chief Corporate Services Office</v>
      </c>
      <c r="L966" s="834" t="str">
        <f>VLOOKUP(B966,[1]TQT_MASTER!B:O,9,0)</f>
        <v>Human Resources - HRD</v>
      </c>
      <c r="M966" s="834" t="str">
        <f>VLOOKUP(B966,[1]TQT_MASTER!B:O,10,0)</f>
        <v>TRANSCO - Talent Acquisition - HRD</v>
      </c>
      <c r="N966" s="835">
        <f>VLOOKUP(B966,[1]TQT_MASTER!B:O,11,0)</f>
        <v>32081</v>
      </c>
      <c r="O966" s="833">
        <f>VLOOKUP(B966,[1]TQT_MASTER!B:O,14,0)</f>
        <v>46549</v>
      </c>
      <c r="P966" s="842" t="s">
        <v>611</v>
      </c>
      <c r="Q966" s="834" t="s">
        <v>846</v>
      </c>
      <c r="R966" s="842"/>
      <c r="S966" s="842" t="s">
        <v>621</v>
      </c>
      <c r="T966" s="839" t="s">
        <v>304</v>
      </c>
      <c r="U966" s="842" t="s">
        <v>333</v>
      </c>
      <c r="V966" s="836">
        <v>45454</v>
      </c>
      <c r="W966" s="836">
        <v>45454</v>
      </c>
      <c r="X966" s="836">
        <v>46265</v>
      </c>
      <c r="Y966" s="882">
        <v>2.2246575342465755</v>
      </c>
      <c r="Z966" s="902">
        <f t="shared" ca="1" si="51"/>
        <v>38</v>
      </c>
      <c r="AA966" s="839" t="s">
        <v>600</v>
      </c>
      <c r="AB966" s="883">
        <v>35038.5</v>
      </c>
      <c r="AC966" s="841">
        <v>46874</v>
      </c>
      <c r="AD966" s="842" t="s">
        <v>777</v>
      </c>
      <c r="AE966" s="843" t="str">
        <f ca="1">IF(OR(Z966="",NOT(ISNUMBER(Z966))),"",LOOKUP(Z966,{0,16,21,26,31,36,41,46,51,56,60,66},{"[0-15]","[16-20]","[21-25]","[26-30]","[31-35]","[36-40]","[41-45]","[46-50]","[51-55]","[56-59]","[60-65]","[66-99]"}))</f>
        <v>[36-40]</v>
      </c>
      <c r="AF966" s="839" t="str">
        <f t="shared" si="52"/>
        <v>2-3 years</v>
      </c>
      <c r="AG966" s="839" t="str">
        <f t="shared" ca="1" si="53"/>
        <v>Over 90 Days</v>
      </c>
    </row>
    <row r="967" spans="1:33" ht="16.5" thickTop="1" thickBot="1" x14ac:dyDescent="0.3">
      <c r="A967" s="839">
        <v>21</v>
      </c>
      <c r="B967" s="830" t="s">
        <v>542</v>
      </c>
      <c r="C967" s="839" t="s">
        <v>372</v>
      </c>
      <c r="D967" s="880"/>
      <c r="E967" s="887">
        <f>VLOOKUP(B967,[1]TQT_MASTER!B:O,13,0)</f>
        <v>45600</v>
      </c>
      <c r="F967" s="834" t="str">
        <f>VLOOKUP(B967,[1]TQT_MASTER!B:O,4,0)</f>
        <v>Lead, Procurement</v>
      </c>
      <c r="G967" s="834" t="str">
        <f>VLOOKUP(B967,[1]TQT_MASTER!B:O,3,0)</f>
        <v>Lead</v>
      </c>
      <c r="H967" s="834">
        <f>VLOOKUP(B967,[1]TQT_MASTER!B:O,6,0)</f>
        <v>12623</v>
      </c>
      <c r="I967" s="834" t="str">
        <f>VLOOKUP(B967,[1]TQT_MASTER!B:O,5,0)</f>
        <v>Alia Al Kaabi</v>
      </c>
      <c r="J967" s="834" t="str">
        <f>VLOOKUP(B967,[1]TQT_MASTER!B:O,7,0)</f>
        <v>TQT - Supply Chain</v>
      </c>
      <c r="K967" s="834" t="str">
        <f>VLOOKUP(B967,[1]TQT_MASTER!B:O,8,0)</f>
        <v>TQT - Chief Financial Office</v>
      </c>
      <c r="L967" s="834" t="str">
        <f>VLOOKUP(B967,[1]TQT_MASTER!B:O,9,0)</f>
        <v>Supply Chain - PSS</v>
      </c>
      <c r="M967" s="834" t="e">
        <f>VLOOKUP(B967,[1]TQT_MASTER!B:O,10,0)</f>
        <v>#REF!</v>
      </c>
      <c r="N967" s="835">
        <f>VLOOKUP(B967,[1]TQT_MASTER!B:O,11,0)</f>
        <v>22302</v>
      </c>
      <c r="O967" s="833">
        <f>VLOOKUP(B967,[1]TQT_MASTER!B:O,14,0)</f>
        <v>46329</v>
      </c>
      <c r="P967" s="842" t="s">
        <v>620</v>
      </c>
      <c r="Q967" s="834" t="s">
        <v>846</v>
      </c>
      <c r="R967" s="842"/>
      <c r="S967" s="842"/>
      <c r="T967" s="839" t="s">
        <v>304</v>
      </c>
      <c r="U967" s="842" t="s">
        <v>333</v>
      </c>
      <c r="V967" s="836">
        <v>45600</v>
      </c>
      <c r="W967" s="836">
        <v>45600</v>
      </c>
      <c r="X967" s="836">
        <v>46265</v>
      </c>
      <c r="Y967" s="882">
        <v>1.8246575342465754</v>
      </c>
      <c r="Z967" s="902">
        <f t="shared" ca="1" si="51"/>
        <v>65</v>
      </c>
      <c r="AA967" s="839" t="s">
        <v>600</v>
      </c>
      <c r="AB967" s="883">
        <v>44488.5</v>
      </c>
      <c r="AC967" s="841">
        <v>46874</v>
      </c>
      <c r="AD967" s="842" t="s">
        <v>777</v>
      </c>
      <c r="AE967" s="843" t="str">
        <f ca="1">IF(OR(Z967="",NOT(ISNUMBER(Z967))),"",LOOKUP(Z967,{0,16,21,26,31,36,41,46,51,56,60,66},{"[0-15]","[16-20]","[21-25]","[26-30]","[31-35]","[36-40]","[41-45]","[46-50]","[51-55]","[56-59]","[60-65]","[66-99]"}))</f>
        <v>[60-65]</v>
      </c>
      <c r="AF967" s="839" t="str">
        <f t="shared" si="52"/>
        <v>1-2 years</v>
      </c>
      <c r="AG967" s="839" t="str">
        <f t="shared" ca="1" si="53"/>
        <v>Within 60 Days</v>
      </c>
    </row>
    <row r="968" spans="1:33" ht="16.5" thickTop="1" thickBot="1" x14ac:dyDescent="0.3">
      <c r="A968" s="839">
        <v>22</v>
      </c>
      <c r="B968" s="830">
        <v>200088</v>
      </c>
      <c r="C968" s="839" t="s">
        <v>378</v>
      </c>
      <c r="D968" s="880"/>
      <c r="E968" s="887">
        <f>VLOOKUP(B968,[1]TQT_MASTER!B:O,13,0)</f>
        <v>45677</v>
      </c>
      <c r="F968" s="834" t="str">
        <f>VLOOKUP(B968,[1]TQT_MASTER!B:O,4,0)</f>
        <v>Advisor, Water Asset</v>
      </c>
      <c r="G968" s="834" t="str">
        <f>VLOOKUP(B968,[1]TQT_MASTER!B:O,3,0)</f>
        <v>Advisor</v>
      </c>
      <c r="H968" s="834">
        <f>VLOOKUP(B968,[1]TQT_MASTER!B:O,6,0)</f>
        <v>12013</v>
      </c>
      <c r="I968" s="834" t="str">
        <f>VLOOKUP(B968,[1]TQT_MASTER!B:O,5,0)</f>
        <v>ABDULLA MOHAMMED AL NUAIMI</v>
      </c>
      <c r="J968" s="834" t="str">
        <f>VLOOKUP(B968,[1]TQT_MASTER!B:O,7,0)</f>
        <v>TQT - Asset Management</v>
      </c>
      <c r="K968" s="834" t="str">
        <f>VLOOKUP(B968,[1]TQT_MASTER!B:O,8,0)</f>
        <v>TQT - Chief Operating Office</v>
      </c>
      <c r="L968" s="834" t="str">
        <f>VLOOKUP(B968,[1]TQT_MASTER!B:O,9,0)</f>
        <v>Asset Management - COO</v>
      </c>
      <c r="M968" s="834" t="str">
        <f>VLOOKUP(B968,[1]TQT_MASTER!B:O,10,0)</f>
        <v>TRANSCO - Water Assets</v>
      </c>
      <c r="N968" s="835">
        <f>VLOOKUP(B968,[1]TQT_MASTER!B:O,11,0)</f>
        <v>22282</v>
      </c>
      <c r="O968" s="833">
        <f>VLOOKUP(B968,[1]TQT_MASTER!B:O,14,0)</f>
        <v>46405</v>
      </c>
      <c r="P968" s="842" t="s">
        <v>611</v>
      </c>
      <c r="Q968" s="834" t="s">
        <v>846</v>
      </c>
      <c r="R968" s="842" t="s">
        <v>612</v>
      </c>
      <c r="S968" s="842" t="s">
        <v>616</v>
      </c>
      <c r="T968" s="839" t="s">
        <v>304</v>
      </c>
      <c r="U968" s="842" t="s">
        <v>309</v>
      </c>
      <c r="V968" s="836">
        <v>45677</v>
      </c>
      <c r="W968" s="836">
        <v>45677</v>
      </c>
      <c r="X968" s="836">
        <v>46265</v>
      </c>
      <c r="Y968" s="882">
        <v>1.6136986301369862</v>
      </c>
      <c r="Z968" s="902">
        <f t="shared" ca="1" si="51"/>
        <v>65</v>
      </c>
      <c r="AA968" s="839" t="s">
        <v>600</v>
      </c>
      <c r="AB968" s="883">
        <v>52888.5</v>
      </c>
      <c r="AC968" s="841">
        <v>46874</v>
      </c>
      <c r="AD968" s="842" t="s">
        <v>777</v>
      </c>
      <c r="AE968" s="843" t="str">
        <f ca="1">IF(OR(Z968="",NOT(ISNUMBER(Z968))),"",LOOKUP(Z968,{0,16,21,26,31,36,41,46,51,56,60,66},{"[0-15]","[16-20]","[21-25]","[26-30]","[31-35]","[36-40]","[41-45]","[46-50]","[51-55]","[56-59]","[60-65]","[66-99]"}))</f>
        <v>[60-65]</v>
      </c>
      <c r="AF968" s="839" t="str">
        <f t="shared" si="52"/>
        <v>1-2 years</v>
      </c>
      <c r="AG968" s="839" t="str">
        <f t="shared" ca="1" si="53"/>
        <v>Over 90 Days</v>
      </c>
    </row>
    <row r="969" spans="1:33" ht="16.5" thickTop="1" thickBot="1" x14ac:dyDescent="0.3">
      <c r="A969" s="839">
        <v>23</v>
      </c>
      <c r="B969" s="830">
        <v>200795</v>
      </c>
      <c r="C969" s="839" t="s">
        <v>382</v>
      </c>
      <c r="D969" s="880"/>
      <c r="E969" s="887">
        <f>VLOOKUP(B969,[1]TQT_MASTER!B:O,13,0)</f>
        <v>45831</v>
      </c>
      <c r="F969" s="834" t="str">
        <f>VLOOKUP(B969,[1]TQT_MASTER!B:O,4,0)</f>
        <v>Fusion EPM Support, Sr. Associate</v>
      </c>
      <c r="G969" s="834" t="str">
        <f>VLOOKUP(B969,[1]TQT_MASTER!B:O,3,0)</f>
        <v>Senior Associate</v>
      </c>
      <c r="H969" s="834">
        <f>VLOOKUP(B969,[1]TQT_MASTER!B:O,6,0)</f>
        <v>12775</v>
      </c>
      <c r="I969" s="834" t="str">
        <f>VLOOKUP(B969,[1]TQT_MASTER!B:O,5,0)</f>
        <v>Barend Pieter Van Der Walt</v>
      </c>
      <c r="J969" s="834" t="str">
        <f>VLOOKUP(B969,[1]TQT_MASTER!B:O,7,0)</f>
        <v>TQT - Business Planning</v>
      </c>
      <c r="K969" s="834" t="str">
        <f>VLOOKUP(B969,[1]TQT_MASTER!B:O,8,0)</f>
        <v>TQT - Chief Financial Office</v>
      </c>
      <c r="L969" s="834" t="str">
        <f>VLOOKUP(B969,[1]TQT_MASTER!B:O,9,0)</f>
        <v>Finance - FIN</v>
      </c>
      <c r="M969" s="834" t="str">
        <f>VLOOKUP(B969,[1]TQT_MASTER!B:O,10,0)</f>
        <v>TRANSCO - Business Planning - FIN</v>
      </c>
      <c r="N969" s="835">
        <f>VLOOKUP(B969,[1]TQT_MASTER!B:O,11,0)</f>
        <v>31222</v>
      </c>
      <c r="O969" s="833">
        <f>VLOOKUP(B969,[1]TQT_MASTER!B:O,14,0)</f>
        <v>46555</v>
      </c>
      <c r="P969" s="842" t="s">
        <v>611</v>
      </c>
      <c r="Q969" s="834" t="s">
        <v>846</v>
      </c>
      <c r="R969" s="842"/>
      <c r="S969" s="842"/>
      <c r="T969" s="839" t="s">
        <v>304</v>
      </c>
      <c r="U969" s="842" t="s">
        <v>333</v>
      </c>
      <c r="V969" s="836">
        <v>45831</v>
      </c>
      <c r="W969" s="836">
        <v>45831</v>
      </c>
      <c r="X969" s="836">
        <v>46265</v>
      </c>
      <c r="Y969" s="882">
        <v>1.1917808219178083</v>
      </c>
      <c r="Z969" s="902">
        <f t="shared" ca="1" si="51"/>
        <v>41</v>
      </c>
      <c r="AA969" s="839" t="s">
        <v>600</v>
      </c>
      <c r="AB969" s="883">
        <v>31888.5</v>
      </c>
      <c r="AC969" s="841">
        <v>46874</v>
      </c>
      <c r="AD969" s="842" t="s">
        <v>777</v>
      </c>
      <c r="AE969" s="843" t="str">
        <f ca="1">IF(OR(Z969="",NOT(ISNUMBER(Z969))),"",LOOKUP(Z969,{0,16,21,26,31,36,41,46,51,56,60,66},{"[0-15]","[16-20]","[21-25]","[26-30]","[31-35]","[36-40]","[41-45]","[46-50]","[51-55]","[56-59]","[60-65]","[66-99]"}))</f>
        <v>[41-45]</v>
      </c>
      <c r="AF969" s="839" t="str">
        <f t="shared" si="52"/>
        <v>1-2 years</v>
      </c>
      <c r="AG969" s="839" t="str">
        <f t="shared" ca="1" si="53"/>
        <v>Over 90 Days</v>
      </c>
    </row>
    <row r="970" spans="1:33" ht="16.5" thickTop="1" thickBot="1" x14ac:dyDescent="0.3">
      <c r="A970" s="839">
        <v>24</v>
      </c>
      <c r="B970" s="847">
        <v>201184</v>
      </c>
      <c r="C970" s="839">
        <v>14221</v>
      </c>
      <c r="D970" s="880"/>
      <c r="E970" s="887">
        <f>VLOOKUP(B970,[1]TQT_MASTER!B:O,13,0)</f>
        <v>45887</v>
      </c>
      <c r="F970" s="834" t="str">
        <f>VLOOKUP(B970,[1]TQT_MASTER!B:O,4,0)</f>
        <v>Associate, People Development</v>
      </c>
      <c r="G970" s="834" t="str">
        <f>VLOOKUP(B970,[1]TQT_MASTER!B:O,3,0)</f>
        <v>Associate</v>
      </c>
      <c r="H970" s="834">
        <f>VLOOKUP(B970,[1]TQT_MASTER!B:O,6,0)</f>
        <v>15162</v>
      </c>
      <c r="I970" s="834" t="str">
        <f>VLOOKUP(B970,[1]TQT_MASTER!B:O,5,0)</f>
        <v>Wadima Mohammed Hamad AlMazrouei</v>
      </c>
      <c r="J970" s="834" t="str">
        <f>VLOOKUP(B970,[1]TQT_MASTER!B:O,7,0)</f>
        <v>TQT - People Management &amp; Performance</v>
      </c>
      <c r="K970" s="834" t="str">
        <f>VLOOKUP(B970,[1]TQT_MASTER!B:O,8,0)</f>
        <v>TQT - Chief Corporate Services Office</v>
      </c>
      <c r="L970" s="834" t="str">
        <f>VLOOKUP(B970,[1]TQT_MASTER!B:O,9,0)</f>
        <v>Human Resources - HRD</v>
      </c>
      <c r="M970" s="834" t="str">
        <f>VLOOKUP(B970,[1]TQT_MASTER!B:O,10,0)</f>
        <v>TRANSCO - Human Resources - HRD</v>
      </c>
      <c r="N970" s="835">
        <f>VLOOKUP(B970,[1]TQT_MASTER!B:O,11,0)</f>
        <v>32306</v>
      </c>
      <c r="O970" s="833">
        <f>VLOOKUP(B970,[1]TQT_MASTER!B:O,14,0)</f>
        <v>46251</v>
      </c>
      <c r="P970" s="842" t="s">
        <v>620</v>
      </c>
      <c r="Q970" s="834" t="s">
        <v>846</v>
      </c>
      <c r="R970" s="842"/>
      <c r="S970" s="842"/>
      <c r="T970" s="839" t="s">
        <v>304</v>
      </c>
      <c r="U970" s="839" t="s">
        <v>333</v>
      </c>
      <c r="V970" s="836">
        <v>45887</v>
      </c>
      <c r="W970" s="836">
        <v>45887</v>
      </c>
      <c r="X970" s="836">
        <v>46265</v>
      </c>
      <c r="Y970" s="882">
        <v>1.0383561643835617</v>
      </c>
      <c r="Z970" s="838">
        <f t="shared" ca="1" si="51"/>
        <v>38</v>
      </c>
      <c r="AA970" s="839" t="s">
        <v>600</v>
      </c>
      <c r="AB970" s="883">
        <v>23388.5</v>
      </c>
      <c r="AC970" s="841">
        <v>46874</v>
      </c>
      <c r="AD970" s="842" t="s">
        <v>777</v>
      </c>
      <c r="AE970" s="843" t="str">
        <f ca="1">IF(OR(Z970="",NOT(ISNUMBER(Z970))),"",LOOKUP(Z970,{0,16,21,26,31,36,41,46,51,56,60,66},{"[0-15]","[16-20]","[21-25]","[26-30]","[31-35]","[36-40]","[41-45]","[46-50]","[51-55]","[56-59]","[60-65]","[66-99]"}))</f>
        <v>[36-40]</v>
      </c>
      <c r="AF970" s="839" t="str">
        <f t="shared" si="52"/>
        <v>1-2 years</v>
      </c>
      <c r="AG970" s="839" t="str">
        <f t="shared" ca="1" si="53"/>
        <v>Expired</v>
      </c>
    </row>
    <row r="971" spans="1:33" ht="16.5" thickTop="1" thickBot="1" x14ac:dyDescent="0.3">
      <c r="A971" s="839">
        <v>25</v>
      </c>
      <c r="B971" s="847">
        <v>201086</v>
      </c>
      <c r="C971" s="839">
        <v>13919</v>
      </c>
      <c r="D971" s="880"/>
      <c r="E971" s="887">
        <f>VLOOKUP(B971,[1]TQT_MASTER!B:O,13,0)</f>
        <v>45873</v>
      </c>
      <c r="F971" s="834" t="str">
        <f>VLOOKUP(B971,[1]TQT_MASTER!B:O,4,0)</f>
        <v>Senior Engineer, Network Model Management</v>
      </c>
      <c r="G971" s="834" t="str">
        <f>VLOOKUP(B971,[1]TQT_MASTER!B:O,3,0)</f>
        <v>Senior Engineer</v>
      </c>
      <c r="H971" s="834">
        <f>VLOOKUP(B971,[1]TQT_MASTER!B:O,6,0)</f>
        <v>11743</v>
      </c>
      <c r="I971" s="834" t="str">
        <f>VLOOKUP(B971,[1]TQT_MASTER!B:O,5,0)</f>
        <v>Maryam Abullah Ebrahim Algaz Alali</v>
      </c>
      <c r="J971" s="834" t="str">
        <f>VLOOKUP(B971,[1]TQT_MASTER!B:O,7,0)</f>
        <v>TQT - Asset Management</v>
      </c>
      <c r="K971" s="834" t="str">
        <f>VLOOKUP(B971,[1]TQT_MASTER!B:O,8,0)</f>
        <v>TQT - Chief Operating Office</v>
      </c>
      <c r="L971" s="834" t="str">
        <f>VLOOKUP(B971,[1]TQT_MASTER!B:O,9,0)</f>
        <v>Asset Management - COO</v>
      </c>
      <c r="M971" s="834" t="str">
        <f>VLOOKUP(B971,[1]TQT_MASTER!B:O,10,0)</f>
        <v>TQT - Operations Technology Strategy</v>
      </c>
      <c r="N971" s="835">
        <f>VLOOKUP(B971,[1]TQT_MASTER!B:O,11,0)</f>
        <v>33856</v>
      </c>
      <c r="O971" s="833">
        <f>VLOOKUP(B971,[1]TQT_MASTER!B:O,14,0)</f>
        <v>46237</v>
      </c>
      <c r="P971" s="842" t="s">
        <v>620</v>
      </c>
      <c r="Q971" s="834" t="s">
        <v>846</v>
      </c>
      <c r="R971" s="842"/>
      <c r="S971" s="842"/>
      <c r="T971" s="839" t="s">
        <v>389</v>
      </c>
      <c r="U971" s="842" t="s">
        <v>333</v>
      </c>
      <c r="V971" s="836">
        <v>45873</v>
      </c>
      <c r="W971" s="836">
        <v>45873</v>
      </c>
      <c r="X971" s="836">
        <v>46265</v>
      </c>
      <c r="Y971" s="882">
        <v>1.0767123287671232</v>
      </c>
      <c r="Z971" s="902">
        <f t="shared" ca="1" si="51"/>
        <v>34</v>
      </c>
      <c r="AA971" s="839" t="s">
        <v>600</v>
      </c>
      <c r="AB971" s="883">
        <v>31888.5</v>
      </c>
      <c r="AC971" s="841">
        <v>46874</v>
      </c>
      <c r="AD971" s="842" t="s">
        <v>777</v>
      </c>
      <c r="AE971" s="843" t="str">
        <f ca="1">IF(OR(Z971="",NOT(ISNUMBER(Z971))),"",LOOKUP(Z971,{0,16,21,26,31,36,41,46,51,56,60,66},{"[0-15]","[16-20]","[21-25]","[26-30]","[31-35]","[36-40]","[41-45]","[46-50]","[51-55]","[56-59]","[60-65]","[66-99]"}))</f>
        <v>[31-35]</v>
      </c>
      <c r="AF971" s="839" t="str">
        <f t="shared" si="52"/>
        <v>1-2 years</v>
      </c>
      <c r="AG971" s="839" t="str">
        <f t="shared" ca="1" si="53"/>
        <v>Expired</v>
      </c>
    </row>
    <row r="972" spans="1:33" ht="16.5" thickTop="1" thickBot="1" x14ac:dyDescent="0.3">
      <c r="A972" s="839">
        <v>26</v>
      </c>
      <c r="B972" s="830">
        <v>201085</v>
      </c>
      <c r="C972" s="830">
        <v>201085</v>
      </c>
      <c r="D972" s="880"/>
      <c r="E972" s="887">
        <f>VLOOKUP(B972,[1]TQT_MASTER!B:O,13,0)</f>
        <v>45901</v>
      </c>
      <c r="F972" s="834" t="str">
        <f>VLOOKUP(B972,[1]TQT_MASTER!B:O,4,0)</f>
        <v>Engineer, Power Systems</v>
      </c>
      <c r="G972" s="834" t="str">
        <f>VLOOKUP(B972,[1]TQT_MASTER!B:O,3,0)</f>
        <v>Engineer</v>
      </c>
      <c r="H972" s="834">
        <f>VLOOKUP(B972,[1]TQT_MASTER!B:O,6,0)</f>
        <v>10903</v>
      </c>
      <c r="I972" s="834" t="str">
        <f>VLOOKUP(B972,[1]TQT_MASTER!B:O,5,0)</f>
        <v>Ahmed Attia Saber Ghazi</v>
      </c>
      <c r="J972" s="834" t="str">
        <f>VLOOKUP(B972,[1]TQT_MASTER!B:O,7,0)</f>
        <v>TQT - Asset Management</v>
      </c>
      <c r="K972" s="834" t="str">
        <f>VLOOKUP(B972,[1]TQT_MASTER!B:O,8,0)</f>
        <v>TQT - Chief Operating Office</v>
      </c>
      <c r="L972" s="834" t="str">
        <f>VLOOKUP(B972,[1]TQT_MASTER!B:O,9,0)</f>
        <v>Asset Management - COO</v>
      </c>
      <c r="M972" s="834" t="str">
        <f>VLOOKUP(B972,[1]TQT_MASTER!B:O,10,0)</f>
        <v>TQT - Power Planning</v>
      </c>
      <c r="N972" s="835">
        <f>VLOOKUP(B972,[1]TQT_MASTER!B:O,11,0)</f>
        <v>36486</v>
      </c>
      <c r="O972" s="833">
        <f>VLOOKUP(B972,[1]TQT_MASTER!B:O,14,0)</f>
        <v>46265</v>
      </c>
      <c r="P972" s="842" t="s">
        <v>620</v>
      </c>
      <c r="Q972" s="834" t="s">
        <v>846</v>
      </c>
      <c r="R972" s="842"/>
      <c r="S972" s="842"/>
      <c r="T972" s="839" t="s">
        <v>304</v>
      </c>
      <c r="U972" s="842" t="s">
        <v>333</v>
      </c>
      <c r="V972" s="836">
        <v>45901</v>
      </c>
      <c r="W972" s="836">
        <v>45901</v>
      </c>
      <c r="X972" s="836">
        <v>46265</v>
      </c>
      <c r="Y972" s="882">
        <v>1</v>
      </c>
      <c r="Z972" s="902">
        <f t="shared" ca="1" si="51"/>
        <v>26</v>
      </c>
      <c r="AA972" s="839" t="s">
        <v>600</v>
      </c>
      <c r="AB972" s="883">
        <v>18238.5</v>
      </c>
      <c r="AC972" s="841">
        <v>46874</v>
      </c>
      <c r="AD972" s="842" t="s">
        <v>777</v>
      </c>
      <c r="AE972" s="843" t="str">
        <f ca="1">IF(OR(Z972="",NOT(ISNUMBER(Z972))),"",LOOKUP(Z972,{0,16,21,26,31,36,41,46,51,56,60,66},{"[0-15]","[16-20]","[21-25]","[26-30]","[31-35]","[36-40]","[41-45]","[46-50]","[51-55]","[56-59]","[60-65]","[66-99]"}))</f>
        <v>[26-30]</v>
      </c>
      <c r="AF972" s="839" t="str">
        <f t="shared" si="52"/>
        <v>0-1 years</v>
      </c>
      <c r="AG972" s="839" t="str">
        <f t="shared" ca="1" si="53"/>
        <v>Expired</v>
      </c>
    </row>
    <row r="973" spans="1:33" ht="16.5" thickTop="1" thickBot="1" x14ac:dyDescent="0.3">
      <c r="A973" s="839">
        <v>27</v>
      </c>
      <c r="B973" s="830">
        <v>201773</v>
      </c>
      <c r="C973" s="847">
        <v>14158</v>
      </c>
      <c r="D973" s="880"/>
      <c r="E973" s="887">
        <f>VLOOKUP(B973,[1]TQT_MASTER!B:O,13,0)</f>
        <v>45978</v>
      </c>
      <c r="F973" s="834" t="str">
        <f>VLOOKUP(B973,[1]TQT_MASTER!B:O,4,0)</f>
        <v>Associate, OD &amp; Planning</v>
      </c>
      <c r="G973" s="834" t="str">
        <f>VLOOKUP(B973,[1]TQT_MASTER!B:O,3,0)</f>
        <v>Associate</v>
      </c>
      <c r="H973" s="834">
        <f>VLOOKUP(B973,[1]TQT_MASTER!B:O,6,0)</f>
        <v>12869</v>
      </c>
      <c r="I973" s="834" t="str">
        <f>VLOOKUP(B973,[1]TQT_MASTER!B:O,5,0)</f>
        <v>Shefa Obaid</v>
      </c>
      <c r="J973" s="834" t="str">
        <f>VLOOKUP(B973,[1]TQT_MASTER!B:O,7,0)</f>
        <v>TQT - People Management &amp; Performance</v>
      </c>
      <c r="K973" s="834" t="str">
        <f>VLOOKUP(B973,[1]TQT_MASTER!B:O,8,0)</f>
        <v>TQT - Chief Corporate Services Office</v>
      </c>
      <c r="L973" s="834" t="str">
        <f>VLOOKUP(B973,[1]TQT_MASTER!B:O,9,0)</f>
        <v>Human Resources - HRD</v>
      </c>
      <c r="M973" s="834" t="str">
        <f>VLOOKUP(B973,[1]TQT_MASTER!B:O,10,0)</f>
        <v>TRANSCO - Human Resources - HRD</v>
      </c>
      <c r="N973" s="835">
        <f>VLOOKUP(B973,[1]TQT_MASTER!B:O,11,0)</f>
        <v>29381</v>
      </c>
      <c r="O973" s="833">
        <f>VLOOKUP(B973,[1]TQT_MASTER!B:O,14,0)</f>
        <v>46342</v>
      </c>
      <c r="P973" s="842" t="s">
        <v>611</v>
      </c>
      <c r="Q973" s="834" t="s">
        <v>846</v>
      </c>
      <c r="R973" s="842"/>
      <c r="S973" s="842" t="s">
        <v>616</v>
      </c>
      <c r="T973" s="839" t="s">
        <v>304</v>
      </c>
      <c r="U973" s="842" t="s">
        <v>333</v>
      </c>
      <c r="V973" s="836">
        <v>45978</v>
      </c>
      <c r="W973" s="836">
        <v>45978</v>
      </c>
      <c r="X973" s="836">
        <v>46265</v>
      </c>
      <c r="Y973" s="882">
        <v>0.78904109589041094</v>
      </c>
      <c r="Z973" s="902">
        <f t="shared" ca="1" si="51"/>
        <v>46</v>
      </c>
      <c r="AA973" s="839" t="s">
        <v>600</v>
      </c>
      <c r="AB973" s="883">
        <v>27688.5</v>
      </c>
      <c r="AC973" s="841">
        <v>46874</v>
      </c>
      <c r="AD973" s="842" t="s">
        <v>777</v>
      </c>
      <c r="AE973" s="843" t="str">
        <f ca="1">IF(OR(Z973="",NOT(ISNUMBER(Z973))),"",LOOKUP(Z973,{0,16,21,26,31,36,41,46,51,56,60,66},{"[0-15]","[16-20]","[21-25]","[26-30]","[31-35]","[36-40]","[41-45]","[46-50]","[51-55]","[56-59]","[60-65]","[66-99]"}))</f>
        <v>[46-50]</v>
      </c>
      <c r="AF973" s="839" t="str">
        <f t="shared" si="52"/>
        <v>0-1 years</v>
      </c>
      <c r="AG973" s="839" t="str">
        <f t="shared" ca="1" si="53"/>
        <v>Within 90 Days</v>
      </c>
    </row>
    <row r="974" spans="1:33" ht="16.5" thickTop="1" thickBot="1" x14ac:dyDescent="0.3">
      <c r="A974" s="839">
        <v>28</v>
      </c>
      <c r="B974" s="830">
        <v>202033</v>
      </c>
      <c r="C974" s="847">
        <v>14145</v>
      </c>
      <c r="D974" s="880"/>
      <c r="E974" s="887">
        <f>VLOOKUP(B974,[1]TQT_MASTER!B:O,13,0)</f>
        <v>46006</v>
      </c>
      <c r="F974" s="834" t="str">
        <f>VLOOKUP(B974,[1]TQT_MASTER!B:O,4,0)</f>
        <v>Senior Engineer, Network Model Management</v>
      </c>
      <c r="G974" s="834" t="str">
        <f>VLOOKUP(B974,[1]TQT_MASTER!B:O,3,0)</f>
        <v>Senior Engineer</v>
      </c>
      <c r="H974" s="834">
        <f>VLOOKUP(B974,[1]TQT_MASTER!B:O,6,0)</f>
        <v>12404</v>
      </c>
      <c r="I974" s="834" t="str">
        <f>VLOOKUP(B974,[1]TQT_MASTER!B:O,5,0)</f>
        <v>Jayaprakash Ponraj</v>
      </c>
      <c r="J974" s="834" t="str">
        <f>VLOOKUP(B974,[1]TQT_MASTER!B:O,7,0)</f>
        <v>TQT - Asset Management</v>
      </c>
      <c r="K974" s="834" t="str">
        <f>VLOOKUP(B974,[1]TQT_MASTER!B:O,8,0)</f>
        <v>TQT - Chief Operating Office</v>
      </c>
      <c r="L974" s="834" t="str">
        <f>VLOOKUP(B974,[1]TQT_MASTER!B:O,9,0)</f>
        <v>TQT - Asset Management</v>
      </c>
      <c r="M974" s="834" t="str">
        <f>VLOOKUP(B974,[1]TQT_MASTER!B:O,10,0)</f>
        <v>TQT - Chief Operating Office</v>
      </c>
      <c r="N974" s="835">
        <f>VLOOKUP(B974,[1]TQT_MASTER!B:O,11,0)</f>
        <v>31049</v>
      </c>
      <c r="O974" s="833">
        <f>VLOOKUP(B974,[1]TQT_MASTER!B:O,14,0)</f>
        <v>46370</v>
      </c>
      <c r="P974" s="842" t="s">
        <v>620</v>
      </c>
      <c r="Q974" s="834" t="s">
        <v>846</v>
      </c>
      <c r="R974" s="842"/>
      <c r="S974" s="842"/>
      <c r="T974" s="839" t="s">
        <v>304</v>
      </c>
      <c r="U974" s="842" t="s">
        <v>333</v>
      </c>
      <c r="V974" s="836">
        <v>46006</v>
      </c>
      <c r="W974" s="836">
        <v>46006</v>
      </c>
      <c r="X974" s="836">
        <v>46265</v>
      </c>
      <c r="Y974" s="882">
        <v>0.71232876712328763</v>
      </c>
      <c r="Z974" s="902">
        <f t="shared" ca="1" si="51"/>
        <v>41</v>
      </c>
      <c r="AA974" s="839" t="s">
        <v>600</v>
      </c>
      <c r="AB974" s="883">
        <v>31888.5</v>
      </c>
      <c r="AC974" s="841">
        <v>46874</v>
      </c>
      <c r="AD974" s="842" t="s">
        <v>777</v>
      </c>
      <c r="AE974" s="843" t="str">
        <f ca="1">IF(OR(Z974="",NOT(ISNUMBER(Z974))),"",LOOKUP(Z974,{0,16,21,26,31,36,41,46,51,56,60,66},{"[0-15]","[16-20]","[21-25]","[26-30]","[31-35]","[36-40]","[41-45]","[46-50]","[51-55]","[56-59]","[60-65]","[66-99]"}))</f>
        <v>[41-45]</v>
      </c>
      <c r="AF974" s="839" t="str">
        <f t="shared" si="52"/>
        <v>0-1 years</v>
      </c>
      <c r="AG974" s="839" t="str">
        <f t="shared" ca="1" si="53"/>
        <v>Within 90 Days</v>
      </c>
    </row>
    <row r="975" spans="1:33" ht="16.5" thickTop="1" thickBot="1" x14ac:dyDescent="0.3">
      <c r="A975" s="839">
        <v>29</v>
      </c>
      <c r="B975" s="830">
        <v>202034</v>
      </c>
      <c r="C975" s="847">
        <v>14174</v>
      </c>
      <c r="D975" s="880"/>
      <c r="E975" s="887">
        <f>VLOOKUP(B975,[1]TQT_MASTER!B:O,13,0)</f>
        <v>46006</v>
      </c>
      <c r="F975" s="834" t="str">
        <f>VLOOKUP(B975,[1]TQT_MASTER!B:O,4,0)</f>
        <v>Associate, Accounts Payable Accounting</v>
      </c>
      <c r="G975" s="834" t="str">
        <f>VLOOKUP(B975,[1]TQT_MASTER!B:O,3,0)</f>
        <v>Associate</v>
      </c>
      <c r="H975" s="834">
        <f>VLOOKUP(B975,[1]TQT_MASTER!B:O,6,0)</f>
        <v>12667</v>
      </c>
      <c r="I975" s="834" t="str">
        <f>VLOOKUP(B975,[1]TQT_MASTER!B:O,5,0)</f>
        <v>Eid ABDULLAH Sidiqi Alhammadi</v>
      </c>
      <c r="J975" s="834" t="str">
        <f>VLOOKUP(B975,[1]TQT_MASTER!B:O,7,0)</f>
        <v>TQT - Financial Operations &amp; Internal Controls</v>
      </c>
      <c r="K975" s="834" t="str">
        <f>VLOOKUP(B975,[1]TQT_MASTER!B:O,8,0)</f>
        <v>TQT - Chief Financial Office</v>
      </c>
      <c r="L975" s="834" t="str">
        <f>VLOOKUP(B975,[1]TQT_MASTER!B:O,9,0)</f>
        <v>Finance - FIN</v>
      </c>
      <c r="M975" s="834" t="str">
        <f>VLOOKUP(B975,[1]TQT_MASTER!B:O,10,0)</f>
        <v>TRANSCO - Financial Operations - FIN</v>
      </c>
      <c r="N975" s="835">
        <f>VLOOKUP(B975,[1]TQT_MASTER!B:O,11,0)</f>
        <v>35364</v>
      </c>
      <c r="O975" s="833">
        <f>VLOOKUP(B975,[1]TQT_MASTER!B:O,14,0)</f>
        <v>46370</v>
      </c>
      <c r="P975" s="842" t="s">
        <v>620</v>
      </c>
      <c r="Q975" s="834" t="s">
        <v>846</v>
      </c>
      <c r="R975" s="842"/>
      <c r="S975" s="842"/>
      <c r="T975" s="839" t="s">
        <v>304</v>
      </c>
      <c r="U975" s="842" t="s">
        <v>356</v>
      </c>
      <c r="V975" s="836">
        <v>46006</v>
      </c>
      <c r="W975" s="836">
        <v>46006</v>
      </c>
      <c r="X975" s="836">
        <v>46265</v>
      </c>
      <c r="Y975" s="882">
        <v>0.71232876712328763</v>
      </c>
      <c r="Z975" s="902">
        <f t="shared" ca="1" si="51"/>
        <v>29</v>
      </c>
      <c r="AA975" s="839" t="s">
        <v>600</v>
      </c>
      <c r="AB975" s="883">
        <v>21388.5</v>
      </c>
      <c r="AC975" s="841">
        <v>46874</v>
      </c>
      <c r="AD975" s="842" t="s">
        <v>777</v>
      </c>
      <c r="AE975" s="843" t="str">
        <f ca="1">IF(OR(Z975="",NOT(ISNUMBER(Z975))),"",LOOKUP(Z975,{0,16,21,26,31,36,41,46,51,56,60,66},{"[0-15]","[16-20]","[21-25]","[26-30]","[31-35]","[36-40]","[41-45]","[46-50]","[51-55]","[56-59]","[60-65]","[66-99]"}))</f>
        <v>[26-30]</v>
      </c>
      <c r="AF975" s="839" t="str">
        <f t="shared" si="52"/>
        <v>0-1 years</v>
      </c>
      <c r="AG975" s="839" t="str">
        <f t="shared" ca="1" si="53"/>
        <v>Within 90 Days</v>
      </c>
    </row>
    <row r="976" spans="1:33" ht="16.5" thickTop="1" thickBot="1" x14ac:dyDescent="0.3">
      <c r="A976" s="839">
        <v>30</v>
      </c>
      <c r="B976" s="830">
        <v>202315</v>
      </c>
      <c r="C976" s="847">
        <v>14335</v>
      </c>
      <c r="D976" s="880"/>
      <c r="E976" s="887">
        <f>VLOOKUP(B976,[1]TQT_MASTER!B:O,13,0)</f>
        <v>46055</v>
      </c>
      <c r="F976" s="834" t="str">
        <f>VLOOKUP(B976,[1]TQT_MASTER!B:O,4,0)</f>
        <v>Officer, Communications</v>
      </c>
      <c r="G976" s="834" t="str">
        <f>VLOOKUP(B976,[1]TQT_MASTER!B:O,3,0)</f>
        <v>Officer</v>
      </c>
      <c r="H976" s="834">
        <f>VLOOKUP(B976,[1]TQT_MASTER!B:O,6,0)</f>
        <v>15077</v>
      </c>
      <c r="I976" s="834" t="str">
        <f>VLOOKUP(B976,[1]TQT_MASTER!B:O,5,0)</f>
        <v>Bahaa Khalil Omran</v>
      </c>
      <c r="J976" s="834" t="str">
        <f>VLOOKUP(B976,[1]TQT_MASTER!B:O,7,0)</f>
        <v>TQT - External Communications</v>
      </c>
      <c r="K976" s="834" t="str">
        <f>VLOOKUP(B976,[1]TQT_MASTER!B:O,8,0)</f>
        <v>TQT - Chief Corporate Services Office</v>
      </c>
      <c r="L976" s="834" t="str">
        <f>VLOOKUP(B976,[1]TQT_MASTER!B:O,9,0)</f>
        <v>Human Resources - HRD</v>
      </c>
      <c r="M976" s="834" t="str">
        <f>VLOOKUP(B976,[1]TQT_MASTER!B:O,10,0)</f>
        <v>TRANSCO - External Communications - HRD</v>
      </c>
      <c r="N976" s="835">
        <f>VLOOKUP(B976,[1]TQT_MASTER!B:O,11,0)</f>
        <v>34516</v>
      </c>
      <c r="O976" s="833">
        <f>VLOOKUP(B976,[1]TQT_MASTER!B:O,14,0)</f>
        <v>46389</v>
      </c>
      <c r="P976" s="842" t="s">
        <v>611</v>
      </c>
      <c r="Q976" s="834" t="s">
        <v>846</v>
      </c>
      <c r="R976" s="842" t="s">
        <v>612</v>
      </c>
      <c r="S976" s="842" t="s">
        <v>616</v>
      </c>
      <c r="T976" s="839"/>
      <c r="U976" s="842" t="s">
        <v>309</v>
      </c>
      <c r="V976" s="836">
        <v>46055</v>
      </c>
      <c r="W976" s="836">
        <v>46055</v>
      </c>
      <c r="X976" s="836">
        <v>46265</v>
      </c>
      <c r="Y976" s="882">
        <v>0.57808219178082187</v>
      </c>
      <c r="Z976" s="902">
        <f t="shared" ca="1" si="51"/>
        <v>32</v>
      </c>
      <c r="AA976" s="839" t="s">
        <v>600</v>
      </c>
      <c r="AB976" s="883">
        <v>16138.5</v>
      </c>
      <c r="AC976" s="841">
        <v>46874</v>
      </c>
      <c r="AD976" s="842" t="s">
        <v>777</v>
      </c>
      <c r="AE976" s="843" t="str">
        <f ca="1">IF(OR(Z976="",NOT(ISNUMBER(Z976))),"",LOOKUP(Z976,{0,16,21,26,31,36,41,46,51,56,60,66},{"[0-15]","[16-20]","[21-25]","[26-30]","[31-35]","[36-40]","[41-45]","[46-50]","[51-55]","[56-59]","[60-65]","[66-99]"}))</f>
        <v>[31-35]</v>
      </c>
      <c r="AF976" s="839" t="str">
        <f t="shared" si="52"/>
        <v>0-1 years</v>
      </c>
      <c r="AG976" s="839" t="str">
        <f t="shared" ca="1" si="53"/>
        <v>Over 90 Days</v>
      </c>
    </row>
    <row r="977" spans="1:33" ht="16.5" thickTop="1" thickBot="1" x14ac:dyDescent="0.3">
      <c r="A977" s="839">
        <v>31</v>
      </c>
      <c r="B977" s="830">
        <v>202372</v>
      </c>
      <c r="C977" s="831">
        <v>202372</v>
      </c>
      <c r="D977" s="880"/>
      <c r="E977" s="887">
        <f>VLOOKUP(B977,[1]TQT_MASTER!B:O,13,0)</f>
        <v>46083</v>
      </c>
      <c r="F977" s="834" t="str">
        <f>VLOOKUP(B977,[1]TQT_MASTER!B:O,4,0)</f>
        <v>Associate, Graphic Design</v>
      </c>
      <c r="G977" s="834" t="str">
        <f>VLOOKUP(B977,[1]TQT_MASTER!B:O,3,0)</f>
        <v>Associate</v>
      </c>
      <c r="H977" s="834">
        <f>VLOOKUP(B977,[1]TQT_MASTER!B:O,6,0)</f>
        <v>15077</v>
      </c>
      <c r="I977" s="834" t="str">
        <f>VLOOKUP(B977,[1]TQT_MASTER!B:O,5,0)</f>
        <v>Bahaa Khalil Omran</v>
      </c>
      <c r="J977" s="834" t="str">
        <f>VLOOKUP(B977,[1]TQT_MASTER!B:O,7,0)</f>
        <v>TQT - Corporate Communications</v>
      </c>
      <c r="K977" s="834" t="str">
        <f>VLOOKUP(B977,[1]TQT_MASTER!B:O,8,0)</f>
        <v>TQT - Chief Corporate Services Office</v>
      </c>
      <c r="L977" s="834" t="str">
        <f>VLOOKUP(B977,[1]TQT_MASTER!B:O,9,0)</f>
        <v>Human Resources - HRD</v>
      </c>
      <c r="M977" s="834" t="str">
        <f>VLOOKUP(B977,[1]TQT_MASTER!B:O,10,0)</f>
        <v>Corporate Communications</v>
      </c>
      <c r="N977" s="835">
        <f>VLOOKUP(B977,[1]TQT_MASTER!B:O,11,0)</f>
        <v>35936</v>
      </c>
      <c r="O977" s="833">
        <f>VLOOKUP(B977,[1]TQT_MASTER!B:O,14,0)</f>
        <v>46447</v>
      </c>
      <c r="P977" s="842" t="s">
        <v>611</v>
      </c>
      <c r="Q977" s="834" t="s">
        <v>846</v>
      </c>
      <c r="R977" s="842" t="s">
        <v>612</v>
      </c>
      <c r="S977" s="842" t="s">
        <v>616</v>
      </c>
      <c r="T977" s="839"/>
      <c r="U977" s="842" t="s">
        <v>356</v>
      </c>
      <c r="V977" s="836">
        <v>46083</v>
      </c>
      <c r="W977" s="836">
        <v>46083</v>
      </c>
      <c r="X977" s="836">
        <v>46265</v>
      </c>
      <c r="Y977" s="882">
        <v>0.50136986301369868</v>
      </c>
      <c r="Z977" s="902">
        <f t="shared" ca="1" si="51"/>
        <v>28</v>
      </c>
      <c r="AA977" s="839" t="s">
        <v>600</v>
      </c>
      <c r="AB977" s="883">
        <v>16138.5</v>
      </c>
      <c r="AC977" s="841">
        <v>46874</v>
      </c>
      <c r="AD977" s="842" t="s">
        <v>777</v>
      </c>
      <c r="AE977" s="843" t="str">
        <f ca="1">IF(OR(Z977="",NOT(ISNUMBER(Z977))),"",LOOKUP(Z977,{0,16,21,26,31,36,41,46,51,56,60,66},{"[0-15]","[16-20]","[21-25]","[26-30]","[31-35]","[36-40]","[41-45]","[46-50]","[51-55]","[56-59]","[60-65]","[66-99]"}))</f>
        <v>[26-30]</v>
      </c>
      <c r="AF977" s="839" t="str">
        <f t="shared" si="52"/>
        <v>0-1 years</v>
      </c>
      <c r="AG977" s="839" t="str">
        <f t="shared" ca="1" si="53"/>
        <v>Over 90 Days</v>
      </c>
    </row>
    <row r="978" spans="1:33" ht="16.5" thickTop="1" thickBot="1" x14ac:dyDescent="0.3">
      <c r="A978" s="839">
        <v>32</v>
      </c>
      <c r="B978" s="830">
        <v>202645</v>
      </c>
      <c r="C978" s="831">
        <v>202645</v>
      </c>
      <c r="D978" s="880"/>
      <c r="E978" s="887">
        <f>VLOOKUP(B978,[1]TQT_MASTER!B:O,13,0)</f>
        <v>46103</v>
      </c>
      <c r="F978" s="834" t="str">
        <f>VLOOKUP(B978,[1]TQT_MASTER!B:O,4,0)</f>
        <v>Engineer, Contract</v>
      </c>
      <c r="G978" s="834" t="str">
        <f>VLOOKUP(B978,[1]TQT_MASTER!B:O,3,0)</f>
        <v>Engineer</v>
      </c>
      <c r="H978" s="834">
        <f>VLOOKUP(B978,[1]TQT_MASTER!B:O,6,0)</f>
        <v>12214</v>
      </c>
      <c r="I978" s="834" t="str">
        <f>VLOOKUP(B978,[1]TQT_MASTER!B:O,5,0)</f>
        <v>Mahmood Abdulmunaim Saed</v>
      </c>
      <c r="J978" s="834" t="str">
        <f>VLOOKUP(B978,[1]TQT_MASTER!B:O,7,0)</f>
        <v>TQT - Supply Chain</v>
      </c>
      <c r="K978" s="834" t="str">
        <f>VLOOKUP(B978,[1]TQT_MASTER!B:O,8,0)</f>
        <v>TQT - Chief Financial Office</v>
      </c>
      <c r="L978" s="834" t="str">
        <f>VLOOKUP(B978,[1]TQT_MASTER!B:O,9,0)</f>
        <v>TQT - Supply Chain</v>
      </c>
      <c r="M978" s="834" t="e">
        <f>VLOOKUP(B978,[1]TQT_MASTER!B:O,10,0)</f>
        <v>#REF!</v>
      </c>
      <c r="N978" s="835">
        <f>VLOOKUP(B978,[1]TQT_MASTER!B:O,11,0)</f>
        <v>32325</v>
      </c>
      <c r="O978" s="833">
        <f>VLOOKUP(B978,[1]TQT_MASTER!B:O,14,0)</f>
        <v>46467</v>
      </c>
      <c r="P978" s="842" t="s">
        <v>620</v>
      </c>
      <c r="Q978" s="834" t="s">
        <v>846</v>
      </c>
      <c r="R978" s="842"/>
      <c r="S978" s="842"/>
      <c r="T978" s="839"/>
      <c r="U978" s="842" t="s">
        <v>333</v>
      </c>
      <c r="V978" s="836">
        <v>46104</v>
      </c>
      <c r="W978" s="836">
        <v>46104</v>
      </c>
      <c r="X978" s="836">
        <v>46265</v>
      </c>
      <c r="Y978" s="882">
        <v>0.44383561643835617</v>
      </c>
      <c r="Z978" s="902">
        <f t="shared" ca="1" si="51"/>
        <v>38</v>
      </c>
      <c r="AA978" s="839" t="s">
        <v>600</v>
      </c>
      <c r="AB978" s="883">
        <v>35038.5</v>
      </c>
      <c r="AC978" s="841">
        <v>46874</v>
      </c>
      <c r="AD978" s="842" t="s">
        <v>777</v>
      </c>
      <c r="AE978" s="843" t="str">
        <f ca="1">IF(OR(Z978="",NOT(ISNUMBER(Z978))),"",LOOKUP(Z978,{0,16,21,26,31,36,41,46,51,56,60,66},{"[0-15]","[16-20]","[21-25]","[26-30]","[31-35]","[36-40]","[41-45]","[46-50]","[51-55]","[56-59]","[60-65]","[66-99]"}))</f>
        <v>[36-40]</v>
      </c>
      <c r="AF978" s="839" t="str">
        <f t="shared" si="52"/>
        <v>0-1 years</v>
      </c>
      <c r="AG978" s="839" t="str">
        <f t="shared" ca="1" si="53"/>
        <v>Over 90 Days</v>
      </c>
    </row>
    <row r="979" spans="1:33" ht="16.5" thickTop="1" thickBot="1" x14ac:dyDescent="0.3">
      <c r="A979" s="839">
        <v>33</v>
      </c>
      <c r="B979" s="830">
        <v>203053</v>
      </c>
      <c r="C979" s="831">
        <v>203053</v>
      </c>
      <c r="D979" s="880"/>
      <c r="E979" s="887">
        <f>VLOOKUP(B979,[1]TQT_MASTER!B:O,13,0)</f>
        <v>46149</v>
      </c>
      <c r="F979" s="834" t="str">
        <f>VLOOKUP(B979,[1]TQT_MASTER!B:O,4,0)</f>
        <v>Sr Associate HR Projects</v>
      </c>
      <c r="G979" s="834" t="str">
        <f>VLOOKUP(B979,[1]TQT_MASTER!B:O,3,0)</f>
        <v>Sr Associate</v>
      </c>
      <c r="H979" s="834" t="e">
        <f>VLOOKUP(B979,[1]TQT_MASTER!B:O,6,0)</f>
        <v>#REF!</v>
      </c>
      <c r="I979" s="834" t="str">
        <f>VLOOKUP(B979,[1]TQT_MASTER!B:O,5,0)</f>
        <v>Bader Alhammadi</v>
      </c>
      <c r="J979" s="834" t="e">
        <f>VLOOKUP(B979,[1]TQT_MASTER!B:O,7,0)</f>
        <v>#REF!</v>
      </c>
      <c r="K979" s="834" t="str">
        <f>VLOOKUP(B979,[1]TQT_MASTER!B:O,8,0)</f>
        <v>TQT - Chief Corporate Services Office</v>
      </c>
      <c r="L979" s="834" t="str">
        <f>VLOOKUP(B979,[1]TQT_MASTER!B:O,9,0)</f>
        <v>Human Resources - HRD</v>
      </c>
      <c r="M979" s="834" t="e">
        <f>VLOOKUP(B979,[1]TQT_MASTER!B:O,10,0)</f>
        <v>#REF!</v>
      </c>
      <c r="N979" s="835">
        <f>VLOOKUP(B979,[1]TQT_MASTER!B:O,11,0)</f>
        <v>31815</v>
      </c>
      <c r="O979" s="833">
        <f>VLOOKUP(B979,[1]TQT_MASTER!B:O,14,0)</f>
        <v>46513</v>
      </c>
      <c r="P979" s="842" t="s">
        <v>620</v>
      </c>
      <c r="Q979" s="834" t="s">
        <v>846</v>
      </c>
      <c r="R979" s="842"/>
      <c r="S979" s="842"/>
      <c r="T979" s="839"/>
      <c r="U979" s="842" t="s">
        <v>650</v>
      </c>
      <c r="V979" s="836">
        <v>46155</v>
      </c>
      <c r="W979" s="836"/>
      <c r="X979" s="836">
        <f>EDATE(V979,36)</f>
        <v>47251</v>
      </c>
      <c r="Y979" s="882">
        <v>2.7397260273972603E-3</v>
      </c>
      <c r="Z979" s="838">
        <f t="shared" ca="1" si="51"/>
        <v>39</v>
      </c>
      <c r="AA979" s="839" t="s">
        <v>600</v>
      </c>
      <c r="AB979" s="883">
        <v>37138.5</v>
      </c>
      <c r="AC979" s="841">
        <v>46874</v>
      </c>
      <c r="AD979" s="842" t="s">
        <v>777</v>
      </c>
      <c r="AE979" s="843" t="str">
        <f ca="1">IF(OR(Z979="",NOT(ISNUMBER(Z979))),"",LOOKUP(Z979,{0,16,21,26,31,36,41,46,51,56,60,66},{"[0-15]","[16-20]","[21-25]","[26-30]","[31-35]","[36-40]","[41-45]","[46-50]","[51-55]","[56-59]","[60-65]","[66-99]"}))</f>
        <v>[36-40]</v>
      </c>
      <c r="AF979" s="839" t="str">
        <f t="shared" si="52"/>
        <v>3+ years</v>
      </c>
      <c r="AG979" s="839" t="str">
        <f t="shared" ca="1" si="53"/>
        <v>Over 90 Days</v>
      </c>
    </row>
    <row r="980" spans="1:33" ht="16.5" thickTop="1" thickBot="1" x14ac:dyDescent="0.3">
      <c r="A980" s="839">
        <v>34</v>
      </c>
      <c r="B980" s="830">
        <v>202805</v>
      </c>
      <c r="C980" s="831">
        <v>202805</v>
      </c>
      <c r="D980" s="880"/>
      <c r="E980" s="887">
        <f>VLOOKUP(B980,[1]TQT_MASTER!B:O,13,0)</f>
        <v>46132</v>
      </c>
      <c r="F980" s="834" t="str">
        <f>VLOOKUP(B980,[1]TQT_MASTER!B:O,4,0)</f>
        <v>CEO Advisor</v>
      </c>
      <c r="G980" s="834" t="str">
        <f>VLOOKUP(B980,[1]TQT_MASTER!B:O,3,0)</f>
        <v>Advisor</v>
      </c>
      <c r="H980" s="834">
        <v>12759</v>
      </c>
      <c r="I980" s="834" t="s">
        <v>954</v>
      </c>
      <c r="J980" s="834" t="e">
        <f>VLOOKUP(B980,[1]TQT_MASTER!B:O,7,0)</f>
        <v>#REF!</v>
      </c>
      <c r="K980" s="834" t="str">
        <f>VLOOKUP(B980,[1]TQT_MASTER!B:O,8,0)</f>
        <v>TQT - Chief Executive Office</v>
      </c>
      <c r="L980" s="834" t="e">
        <f>VLOOKUP(B980,[1]TQT_MASTER!B:O,9,0)</f>
        <v>#REF!</v>
      </c>
      <c r="M980" s="834" t="e">
        <f>VLOOKUP(B980,[1]TQT_MASTER!B:O,10,0)</f>
        <v>#REF!</v>
      </c>
      <c r="N980" s="884">
        <v>22892</v>
      </c>
      <c r="O980" s="885">
        <v>46496</v>
      </c>
      <c r="P980" s="842" t="s">
        <v>611</v>
      </c>
      <c r="Q980" s="834" t="s">
        <v>846</v>
      </c>
      <c r="R980" s="842"/>
      <c r="S980" s="842"/>
      <c r="T980" s="839"/>
      <c r="U980" s="842" t="s">
        <v>650</v>
      </c>
      <c r="V980" s="836">
        <v>46132</v>
      </c>
      <c r="W980" s="836"/>
      <c r="X980" s="836">
        <f>EDATE(V980,36)</f>
        <v>47228</v>
      </c>
      <c r="Y980" s="882">
        <v>2.7397260273972603E-3</v>
      </c>
      <c r="Z980" s="904">
        <f ca="1">IF(N980="","",DATEDIF(IF(ISNUMBER(N980),N980,DATE(IF(VALUE(RIGHT(N980,LEN(N980)-FIND("/",N980,FIND("/",N980)+1)))&lt;30,2000,1900)+VALUE(RIGHT(N980,LEN(N980)-FIND("/",N980,FIND("/",N980)+1))),VALUE(LEFT(N980,FIND("/",N980)-1)),VALUE(MID(N980,FIND("/",N980)+1,FIND("/",N980,FIND("/",N980)+1)-FIND("/",N980)-1)))),TODAY(),"Y"))</f>
        <v>64</v>
      </c>
      <c r="AA980" s="839" t="s">
        <v>600</v>
      </c>
      <c r="AB980" s="883">
        <v>40288.5</v>
      </c>
      <c r="AC980" s="841">
        <v>46874</v>
      </c>
      <c r="AD980" s="842" t="s">
        <v>777</v>
      </c>
      <c r="AE980" s="843" t="str">
        <f ca="1">IF(OR(Z980="",NOT(ISNUMBER(Z980))),"",LOOKUP(Z980,{0,16,21,26,31,36,41,46,51,56,60,66},{"[0-15]","[16-20]","[21-25]","[26-30]","[31-35]","[36-40]","[41-45]","[46-50]","[51-55]","[56-59]","[60-65]","[66-99]"}))</f>
        <v>[60-65]</v>
      </c>
      <c r="AF980" s="839" t="str">
        <f t="shared" si="52"/>
        <v>3+ years</v>
      </c>
      <c r="AG980" s="839" t="str">
        <f t="shared" ca="1" si="53"/>
        <v>Over 90 Days</v>
      </c>
    </row>
    <row r="981" spans="1:33" ht="16.5" thickTop="1" thickBot="1" x14ac:dyDescent="0.3">
      <c r="A981" s="886">
        <v>35</v>
      </c>
      <c r="B981" s="851">
        <v>203281</v>
      </c>
      <c r="C981" s="851"/>
      <c r="D981" s="852"/>
      <c r="E981" s="887">
        <f>VLOOKUP(B981,[1]TQT_MASTER!B:O,13,0)</f>
        <v>46244</v>
      </c>
      <c r="F981" s="854" t="str">
        <f>VLOOKUP(B981,[1]TQT_MASTER!B:O,4,0)</f>
        <v>Sr Associate Branding &amp; Internal Communication</v>
      </c>
      <c r="G981" s="854" t="str">
        <f>VLOOKUP(B981,[1]TQT_MASTER!B:O,3,0)</f>
        <v>Sr Associate</v>
      </c>
      <c r="H981" s="854" t="e">
        <f>VLOOKUP(B981,[1]TQT_MASTER!B:O,6,0)</f>
        <v>#REF!</v>
      </c>
      <c r="I981" s="854" t="s">
        <v>955</v>
      </c>
      <c r="J981" s="854" t="e">
        <f>VLOOKUP(B981,[1]TQT_MASTER!B:O,7,0)</f>
        <v>#REF!</v>
      </c>
      <c r="K981" s="854" t="str">
        <f>VLOOKUP(B981,[1]TQT_MASTER!B:O,8,0)</f>
        <v>TQT - Chief Corporate Services Office</v>
      </c>
      <c r="L981" s="854" t="str">
        <f>VLOOKUP(B981,[1]TQT_MASTER!B:O,9,0)</f>
        <v>Human Resources - HRD</v>
      </c>
      <c r="M981" s="854" t="str">
        <f>VLOOKUP(B981,[1]TQT_MASTER!B:O,10,0)</f>
        <v>Corporate Communications</v>
      </c>
      <c r="N981" s="855">
        <v>32051</v>
      </c>
      <c r="O981" s="853">
        <v>46295</v>
      </c>
      <c r="P981" s="854" t="s">
        <v>611</v>
      </c>
      <c r="Q981" s="854" t="s">
        <v>846</v>
      </c>
      <c r="R981" s="857"/>
      <c r="S981" s="857"/>
      <c r="T981" s="858"/>
      <c r="U981" s="854"/>
      <c r="V981" s="859">
        <v>46211</v>
      </c>
      <c r="W981" s="860"/>
      <c r="X981" s="859">
        <v>46295</v>
      </c>
      <c r="Y981" s="861"/>
      <c r="Z981" s="862">
        <f t="shared" ref="Z981:Z1014" ca="1" si="54">IF(N981="","",DATEDIF(IF(ISNUMBER(N981),N981,DATE(IF(VALUE(RIGHT(N981,LEN(N981)-FIND("/",N981,FIND("/",N981)+1)))&lt;30,2000,1900)+VALUE(RIGHT(N981,LEN(N981)-FIND("/",N981,FIND("/",N981)+1))),VALUE(LEFT(N981,FIND("/",N981)-1)),VALUE(MID(N981,FIND("/",N981)+1,FIND("/",N981,FIND("/",N981)+1)-FIND("/",N981)-1)))),TODAY(),"Y"))</f>
        <v>38</v>
      </c>
      <c r="AA981" s="858" t="s">
        <v>600</v>
      </c>
      <c r="AB981" s="863">
        <v>32500</v>
      </c>
      <c r="AC981" s="864">
        <v>46874</v>
      </c>
      <c r="AD981" s="857" t="s">
        <v>777</v>
      </c>
      <c r="AE981" s="843" t="str">
        <f ca="1">IF(OR(Z981="",NOT(ISNUMBER(Z981))),"",LOOKUP(Z981,{0,16,21,26,31,36,41,46,51,56,60,66},{"[0-15]","[16-20]","[21-25]","[26-30]","[31-35]","[36-40]","[41-45]","[46-50]","[51-55]","[56-59]","[60-65]","[66-99]"}))</f>
        <v>[36-40]</v>
      </c>
      <c r="AF981" s="839" t="str">
        <f t="shared" si="52"/>
        <v>0-1 years</v>
      </c>
      <c r="AG981" s="839" t="str">
        <f t="shared" ca="1" si="53"/>
        <v>Within 30 Days</v>
      </c>
    </row>
    <row r="982" spans="1:33" ht="16.5" thickTop="1" thickBot="1" x14ac:dyDescent="0.3">
      <c r="A982" s="875">
        <v>1</v>
      </c>
      <c r="B982" s="866" t="s">
        <v>526</v>
      </c>
      <c r="C982" s="875" t="s">
        <v>300</v>
      </c>
      <c r="D982" s="888"/>
      <c r="E982" s="887">
        <f>VLOOKUP(B982,[1]TQT_MASTER!B:O,13,0)</f>
        <v>44566</v>
      </c>
      <c r="F982" s="870" t="str">
        <f>VLOOKUP(B982,[1]TQT_MASTER!B:O,4,0)</f>
        <v>Engineer, Water Asset Performance</v>
      </c>
      <c r="G982" s="870" t="str">
        <f>VLOOKUP(B982,[1]TQT_MASTER!B:O,3,0)</f>
        <v>Engineer</v>
      </c>
      <c r="H982" s="870">
        <f>VLOOKUP(B982,[1]TQT_MASTER!B:O,6,0)</f>
        <v>200662</v>
      </c>
      <c r="I982" s="870" t="str">
        <f>VLOOKUP(B982,[1]TQT_MASTER!B:O,5,0)</f>
        <v>Benjamin Redwood</v>
      </c>
      <c r="J982" s="870" t="str">
        <f>VLOOKUP(B982,[1]TQT_MASTER!B:O,7,0)</f>
        <v>TQT - Asset Management</v>
      </c>
      <c r="K982" s="870" t="str">
        <f>VLOOKUP(B982,[1]TQT_MASTER!B:O,8,0)</f>
        <v>TQT - Chief Operating Office</v>
      </c>
      <c r="L982" s="870" t="str">
        <f>VLOOKUP(B982,[1]TQT_MASTER!B:O,9,0)</f>
        <v>Asset Management - COO</v>
      </c>
      <c r="M982" s="870" t="str">
        <f>VLOOKUP(B982,[1]TQT_MASTER!B:O,10,0)</f>
        <v>TRANSCO - Water Asset Strategy &amp; Performance - COO</v>
      </c>
      <c r="N982" s="871">
        <f>VLOOKUP(B982,[1]TQT_MASTER!B:O,11,0)</f>
        <v>22312</v>
      </c>
      <c r="O982" s="869">
        <f>VLOOKUP(B982,[1]TQT_MASTER!B:O,14,0)</f>
        <v>46387</v>
      </c>
      <c r="P982" s="878" t="s">
        <v>611</v>
      </c>
      <c r="Q982" s="870" t="s">
        <v>846</v>
      </c>
      <c r="R982" s="878" t="s">
        <v>612</v>
      </c>
      <c r="S982" s="878"/>
      <c r="T982" s="875" t="s">
        <v>304</v>
      </c>
      <c r="U982" s="878" t="s">
        <v>305</v>
      </c>
      <c r="V982" s="872">
        <v>44566</v>
      </c>
      <c r="W982" s="872">
        <v>45170</v>
      </c>
      <c r="X982" s="872">
        <v>46265</v>
      </c>
      <c r="Y982" s="889">
        <v>3.0027397260273974</v>
      </c>
      <c r="Z982" s="903">
        <f t="shared" ca="1" si="54"/>
        <v>65</v>
      </c>
      <c r="AA982" s="875" t="s">
        <v>600</v>
      </c>
      <c r="AB982" s="890">
        <v>33988.5</v>
      </c>
      <c r="AC982" s="877">
        <v>46905</v>
      </c>
      <c r="AD982" s="878" t="s">
        <v>777</v>
      </c>
      <c r="AE982" s="843" t="str">
        <f ca="1">IF(OR(Z982="",NOT(ISNUMBER(Z982))),"",LOOKUP(Z982,{0,16,21,26,31,36,41,46,51,56,60,66},{"[0-15]","[16-20]","[21-25]","[26-30]","[31-35]","[36-40]","[41-45]","[46-50]","[51-55]","[56-59]","[60-65]","[66-99]"}))</f>
        <v>[60-65]</v>
      </c>
      <c r="AF982" s="839" t="str">
        <f t="shared" si="52"/>
        <v>3+ years</v>
      </c>
      <c r="AG982" s="839" t="str">
        <f t="shared" ca="1" si="53"/>
        <v>Over 90 Days</v>
      </c>
    </row>
    <row r="983" spans="1:33" ht="16.5" thickTop="1" thickBot="1" x14ac:dyDescent="0.3">
      <c r="A983" s="839">
        <v>2</v>
      </c>
      <c r="B983" s="830" t="s">
        <v>537</v>
      </c>
      <c r="C983" s="839" t="s">
        <v>306</v>
      </c>
      <c r="D983" s="880"/>
      <c r="E983" s="887">
        <f>VLOOKUP(B983,[1]TQT_MASTER!B:O,13,0)</f>
        <v>44571</v>
      </c>
      <c r="F983" s="834" t="str">
        <f>VLOOKUP(B983,[1]TQT_MASTER!B:O,4,0)</f>
        <v>Technical Advisor</v>
      </c>
      <c r="G983" s="834" t="str">
        <f>VLOOKUP(B983,[1]TQT_MASTER!B:O,3,0)</f>
        <v>Advisor</v>
      </c>
      <c r="H983" s="834">
        <f>VLOOKUP(B983,[1]TQT_MASTER!B:O,6,0)</f>
        <v>10924</v>
      </c>
      <c r="I983" s="834" t="str">
        <f>VLOOKUP(B983,[1]TQT_MASTER!B:O,5,0)</f>
        <v>Bruce</v>
      </c>
      <c r="J983" s="834" t="str">
        <f>VLOOKUP(B983,[1]TQT_MASTER!B:O,7,0)</f>
        <v>TQT - Chief Operating Office</v>
      </c>
      <c r="K983" s="834" t="str">
        <f>VLOOKUP(B983,[1]TQT_MASTER!B:O,8,0)</f>
        <v>TQT - Chief Operating Office</v>
      </c>
      <c r="L983" s="834" t="str">
        <f>VLOOKUP(B983,[1]TQT_MASTER!B:O,9,0)</f>
        <v>Asset Management - COO</v>
      </c>
      <c r="M983" s="834" t="str">
        <f>VLOOKUP(B983,[1]TQT_MASTER!B:O,10,0)</f>
        <v>TRANSCO - Power Asset Management - COO</v>
      </c>
      <c r="N983" s="835">
        <f>VLOOKUP(B983,[1]TQT_MASTER!B:O,11,0)</f>
        <v>21098</v>
      </c>
      <c r="O983" s="833">
        <f>VLOOKUP(B983,[1]TQT_MASTER!B:O,14,0)</f>
        <v>46387</v>
      </c>
      <c r="P983" s="842" t="s">
        <v>611</v>
      </c>
      <c r="Q983" s="834" t="s">
        <v>846</v>
      </c>
      <c r="R983" s="842" t="s">
        <v>612</v>
      </c>
      <c r="S983" s="842" t="s">
        <v>616</v>
      </c>
      <c r="T983" s="839" t="s">
        <v>304</v>
      </c>
      <c r="U983" s="842" t="s">
        <v>309</v>
      </c>
      <c r="V983" s="836">
        <v>44571</v>
      </c>
      <c r="W983" s="836">
        <v>45170</v>
      </c>
      <c r="X983" s="836">
        <v>46265</v>
      </c>
      <c r="Y983" s="882">
        <v>3.0027397260273974</v>
      </c>
      <c r="Z983" s="902">
        <f t="shared" ca="1" si="54"/>
        <v>68</v>
      </c>
      <c r="AA983" s="839" t="s">
        <v>600</v>
      </c>
      <c r="AB983" s="883">
        <v>55116.6</v>
      </c>
      <c r="AC983" s="841">
        <v>46905</v>
      </c>
      <c r="AD983" s="842" t="s">
        <v>777</v>
      </c>
      <c r="AE983" s="843" t="str">
        <f ca="1">IF(OR(Z983="",NOT(ISNUMBER(Z983))),"",LOOKUP(Z983,{0,16,21,26,31,36,41,46,51,56,60,66},{"[0-15]","[16-20]","[21-25]","[26-30]","[31-35]","[36-40]","[41-45]","[46-50]","[51-55]","[56-59]","[60-65]","[66-99]"}))</f>
        <v>[66-99]</v>
      </c>
      <c r="AF983" s="839" t="str">
        <f t="shared" si="52"/>
        <v>3+ years</v>
      </c>
      <c r="AG983" s="839" t="str">
        <f t="shared" ca="1" si="53"/>
        <v>Over 90 Days</v>
      </c>
    </row>
    <row r="984" spans="1:33" ht="16.5" thickTop="1" thickBot="1" x14ac:dyDescent="0.3">
      <c r="A984" s="839">
        <v>3</v>
      </c>
      <c r="B984" s="830" t="s">
        <v>310</v>
      </c>
      <c r="C984" s="839" t="s">
        <v>310</v>
      </c>
      <c r="D984" s="880"/>
      <c r="E984" s="887">
        <v>44571</v>
      </c>
      <c r="F984" s="834" t="s">
        <v>312</v>
      </c>
      <c r="G984" s="834" t="s">
        <v>312</v>
      </c>
      <c r="H984" s="834"/>
      <c r="I984" s="834"/>
      <c r="J984" s="845"/>
      <c r="K984" s="845" t="s">
        <v>905</v>
      </c>
      <c r="L984" s="834"/>
      <c r="M984" s="834"/>
      <c r="N984" s="835">
        <v>20821</v>
      </c>
      <c r="O984" s="833">
        <v>46203</v>
      </c>
      <c r="P984" s="842" t="s">
        <v>611</v>
      </c>
      <c r="Q984" s="834" t="s">
        <v>846</v>
      </c>
      <c r="R984" s="842" t="s">
        <v>612</v>
      </c>
      <c r="S984" s="842"/>
      <c r="T984" s="839" t="s">
        <v>304</v>
      </c>
      <c r="U984" s="842" t="s">
        <v>305</v>
      </c>
      <c r="V984" s="836">
        <v>44571</v>
      </c>
      <c r="W984" s="836">
        <v>46203</v>
      </c>
      <c r="X984" s="836">
        <v>46265</v>
      </c>
      <c r="Y984" s="882">
        <v>3.0027397260273974</v>
      </c>
      <c r="Z984" s="904">
        <f t="shared" ca="1" si="54"/>
        <v>69</v>
      </c>
      <c r="AA984" s="839" t="s">
        <v>600</v>
      </c>
      <c r="AB984" s="883">
        <v>45390.45</v>
      </c>
      <c r="AC984" s="841">
        <v>46905</v>
      </c>
      <c r="AD984" s="842" t="s">
        <v>928</v>
      </c>
      <c r="AE984" s="843" t="str">
        <f ca="1">IF(OR(Z984="",NOT(ISNUMBER(Z984))),"",LOOKUP(Z984,{0,16,21,26,31,36,41,46,51,56,60,66},{"[0-15]","[16-20]","[21-25]","[26-30]","[31-35]","[36-40]","[41-45]","[46-50]","[51-55]","[56-59]","[60-65]","[66-99]"}))</f>
        <v>[66-99]</v>
      </c>
      <c r="AF984" s="839" t="str">
        <f t="shared" si="52"/>
        <v>3+ years</v>
      </c>
      <c r="AG984" s="839" t="str">
        <f t="shared" ca="1" si="53"/>
        <v>Expired</v>
      </c>
    </row>
    <row r="985" spans="1:33" ht="16.5" thickTop="1" thickBot="1" x14ac:dyDescent="0.3">
      <c r="A985" s="839">
        <v>4</v>
      </c>
      <c r="B985" s="830" t="s">
        <v>527</v>
      </c>
      <c r="C985" s="839" t="s">
        <v>313</v>
      </c>
      <c r="D985" s="880"/>
      <c r="E985" s="887">
        <f>VLOOKUP(B985,[1]TQT_MASTER!B:O,13,0)</f>
        <v>44571</v>
      </c>
      <c r="F985" s="834" t="str">
        <f>VLOOKUP(B985,[1]TQT_MASTER!B:O,4,0)</f>
        <v>Sr. Engineer, Infrastructure Coordination</v>
      </c>
      <c r="G985" s="834" t="str">
        <f>VLOOKUP(B985,[1]TQT_MASTER!B:O,3,0)</f>
        <v>Senior Engineer</v>
      </c>
      <c r="H985" s="834">
        <f>VLOOKUP(B985,[1]TQT_MASTER!B:O,6,0)</f>
        <v>11810</v>
      </c>
      <c r="I985" s="834" t="str">
        <f>VLOOKUP(B985,[1]TQT_MASTER!B:O,5,0)</f>
        <v>YOUSIF ABDUL RAHMAN AHMED MOHAMMED ALMARZOUQI</v>
      </c>
      <c r="J985" s="834" t="str">
        <f>VLOOKUP(B985,[1]TQT_MASTER!B:O,7,0)</f>
        <v>TQT - Asset Management</v>
      </c>
      <c r="K985" s="834" t="str">
        <f>VLOOKUP(B985,[1]TQT_MASTER!B:O,8,0)</f>
        <v>TQT - Chief Operating Office</v>
      </c>
      <c r="L985" s="834" t="str">
        <f>VLOOKUP(B985,[1]TQT_MASTER!B:O,9,0)</f>
        <v>Asset Management - COO</v>
      </c>
      <c r="M985" s="834" t="str">
        <f>VLOOKUP(B985,[1]TQT_MASTER!B:O,10,0)</f>
        <v>TRANSCO - Infrastructure Coordination &amp; Services - COO</v>
      </c>
      <c r="N985" s="835">
        <f>VLOOKUP(B985,[1]TQT_MASTER!B:O,11,0)</f>
        <v>21283</v>
      </c>
      <c r="O985" s="833">
        <f>VLOOKUP(B985,[1]TQT_MASTER!B:O,14,0)</f>
        <v>46387</v>
      </c>
      <c r="P985" s="842" t="s">
        <v>611</v>
      </c>
      <c r="Q985" s="834" t="s">
        <v>846</v>
      </c>
      <c r="R985" s="842" t="s">
        <v>612</v>
      </c>
      <c r="S985" s="842"/>
      <c r="T985" s="839" t="s">
        <v>304</v>
      </c>
      <c r="U985" s="842" t="s">
        <v>316</v>
      </c>
      <c r="V985" s="836">
        <v>44571</v>
      </c>
      <c r="W985" s="836">
        <v>45170</v>
      </c>
      <c r="X985" s="836">
        <v>46265</v>
      </c>
      <c r="Y985" s="882">
        <v>3.0027397260273974</v>
      </c>
      <c r="Z985" s="905">
        <f t="shared" ca="1" si="54"/>
        <v>68</v>
      </c>
      <c r="AA985" s="839" t="s">
        <v>600</v>
      </c>
      <c r="AB985" s="883">
        <v>47355</v>
      </c>
      <c r="AC985" s="841">
        <v>46905</v>
      </c>
      <c r="AD985" s="842" t="s">
        <v>777</v>
      </c>
      <c r="AE985" s="843" t="str">
        <f ca="1">IF(OR(Z985="",NOT(ISNUMBER(Z985))),"",LOOKUP(Z985,{0,16,21,26,31,36,41,46,51,56,60,66},{"[0-15]","[16-20]","[21-25]","[26-30]","[31-35]","[36-40]","[41-45]","[46-50]","[51-55]","[56-59]","[60-65]","[66-99]"}))</f>
        <v>[66-99]</v>
      </c>
      <c r="AF985" s="839" t="str">
        <f t="shared" si="52"/>
        <v>3+ years</v>
      </c>
      <c r="AG985" s="839" t="str">
        <f t="shared" ca="1" si="53"/>
        <v>Over 90 Days</v>
      </c>
    </row>
    <row r="986" spans="1:33" ht="16.5" thickTop="1" thickBot="1" x14ac:dyDescent="0.3">
      <c r="A986" s="839">
        <v>5</v>
      </c>
      <c r="B986" s="830" t="s">
        <v>536</v>
      </c>
      <c r="C986" s="839" t="s">
        <v>317</v>
      </c>
      <c r="D986" s="880"/>
      <c r="E986" s="887">
        <f>VLOOKUP(B986,[1]TQT_MASTER!B:O,13,0)</f>
        <v>44571</v>
      </c>
      <c r="F986" s="834" t="str">
        <f>VLOOKUP(B986,[1]TQT_MASTER!B:O,4,0)</f>
        <v>Sr. Technician, Surveying</v>
      </c>
      <c r="G986" s="834" t="str">
        <f>VLOOKUP(B986,[1]TQT_MASTER!B:O,3,0)</f>
        <v>Senior Technician</v>
      </c>
      <c r="H986" s="834">
        <f>VLOOKUP(B986,[1]TQT_MASTER!B:O,6,0)</f>
        <v>11810</v>
      </c>
      <c r="I986" s="834" t="str">
        <f>VLOOKUP(B986,[1]TQT_MASTER!B:O,5,0)</f>
        <v>YOUSIF ABDUL RAHMAN AHMED MOHAMMED ALMARZOUQI</v>
      </c>
      <c r="J986" s="834" t="str">
        <f>VLOOKUP(B986,[1]TQT_MASTER!B:O,7,0)</f>
        <v>TQT - Asset Management</v>
      </c>
      <c r="K986" s="834" t="str">
        <f>VLOOKUP(B986,[1]TQT_MASTER!B:O,8,0)</f>
        <v>TQT - Chief Operating Office</v>
      </c>
      <c r="L986" s="834" t="str">
        <f>VLOOKUP(B986,[1]TQT_MASTER!B:O,9,0)</f>
        <v>Asset Management - COO</v>
      </c>
      <c r="M986" s="834" t="str">
        <f>VLOOKUP(B986,[1]TQT_MASTER!B:O,10,0)</f>
        <v>TRANSCO - Infrastructure Coordination &amp; Services - COO</v>
      </c>
      <c r="N986" s="835">
        <f>VLOOKUP(B986,[1]TQT_MASTER!B:O,11,0)</f>
        <v>22277</v>
      </c>
      <c r="O986" s="833">
        <f>VLOOKUP(B986,[1]TQT_MASTER!B:O,14,0)</f>
        <v>46387</v>
      </c>
      <c r="P986" s="842" t="s">
        <v>611</v>
      </c>
      <c r="Q986" s="834" t="s">
        <v>846</v>
      </c>
      <c r="R986" s="842" t="s">
        <v>612</v>
      </c>
      <c r="S986" s="842" t="s">
        <v>616</v>
      </c>
      <c r="T986" s="839" t="s">
        <v>304</v>
      </c>
      <c r="U986" s="842" t="s">
        <v>309</v>
      </c>
      <c r="V986" s="836">
        <v>44571</v>
      </c>
      <c r="W986" s="836">
        <v>45170</v>
      </c>
      <c r="X986" s="836">
        <v>46265</v>
      </c>
      <c r="Y986" s="882">
        <v>3.0027397260273974</v>
      </c>
      <c r="Z986" s="904">
        <f t="shared" ca="1" si="54"/>
        <v>65</v>
      </c>
      <c r="AA986" s="839" t="s">
        <v>600</v>
      </c>
      <c r="AB986" s="883">
        <v>21750.75</v>
      </c>
      <c r="AC986" s="841">
        <v>46905</v>
      </c>
      <c r="AD986" s="842" t="s">
        <v>777</v>
      </c>
      <c r="AE986" s="843" t="str">
        <f ca="1">IF(OR(Z986="",NOT(ISNUMBER(Z986))),"",LOOKUP(Z986,{0,16,21,26,31,36,41,46,51,56,60,66},{"[0-15]","[16-20]","[21-25]","[26-30]","[31-35]","[36-40]","[41-45]","[46-50]","[51-55]","[56-59]","[60-65]","[66-99]"}))</f>
        <v>[60-65]</v>
      </c>
      <c r="AF986" s="839" t="str">
        <f t="shared" si="52"/>
        <v>3+ years</v>
      </c>
      <c r="AG986" s="839" t="str">
        <f t="shared" ca="1" si="53"/>
        <v>Over 90 Days</v>
      </c>
    </row>
    <row r="987" spans="1:33" ht="16.5" thickTop="1" thickBot="1" x14ac:dyDescent="0.3">
      <c r="A987" s="839">
        <v>6</v>
      </c>
      <c r="B987" s="830" t="s">
        <v>531</v>
      </c>
      <c r="C987" s="839" t="s">
        <v>323</v>
      </c>
      <c r="D987" s="880"/>
      <c r="E987" s="887">
        <f>VLOOKUP(B987,[1]TQT_MASTER!B:O,13,0)</f>
        <v>44571</v>
      </c>
      <c r="F987" s="834" t="str">
        <f>VLOOKUP(B987,[1]TQT_MASTER!B:O,4,0)</f>
        <v>Sr. Associate, Inventory</v>
      </c>
      <c r="G987" s="834" t="str">
        <f>VLOOKUP(B987,[1]TQT_MASTER!B:O,3,0)</f>
        <v>Senior Associate</v>
      </c>
      <c r="H987" s="834">
        <f>VLOOKUP(B987,[1]TQT_MASTER!B:O,6,0)</f>
        <v>11888</v>
      </c>
      <c r="I987" s="834" t="str">
        <f>VLOOKUP(B987,[1]TQT_MASTER!B:O,5,0)</f>
        <v>MOHAMED ALI MOHAMED A. FAISAL ALSHEHHI</v>
      </c>
      <c r="J987" s="834" t="str">
        <f>VLOOKUP(B987,[1]TQT_MASTER!B:O,7,0)</f>
        <v>TQT - Supply Chain</v>
      </c>
      <c r="K987" s="834" t="str">
        <f>VLOOKUP(B987,[1]TQT_MASTER!B:O,8,0)</f>
        <v>TQT - Chief Financial Office</v>
      </c>
      <c r="L987" s="834" t="str">
        <f>VLOOKUP(B987,[1]TQT_MASTER!B:O,9,0)</f>
        <v>Supply Chain - PSS</v>
      </c>
      <c r="M987" s="834" t="str">
        <f>VLOOKUP(B987,[1]TQT_MASTER!B:O,10,0)</f>
        <v>TRANSCO - Inventory Management - PSS</v>
      </c>
      <c r="N987" s="835">
        <f>VLOOKUP(B987,[1]TQT_MASTER!B:O,11,0)</f>
        <v>24080</v>
      </c>
      <c r="O987" s="833">
        <f>VLOOKUP(B987,[1]TQT_MASTER!B:O,14,0)</f>
        <v>46387</v>
      </c>
      <c r="P987" s="842" t="s">
        <v>611</v>
      </c>
      <c r="Q987" s="834" t="s">
        <v>846</v>
      </c>
      <c r="R987" s="842" t="s">
        <v>612</v>
      </c>
      <c r="S987" s="842" t="s">
        <v>619</v>
      </c>
      <c r="T987" s="839" t="s">
        <v>304</v>
      </c>
      <c r="U987" s="842" t="s">
        <v>305</v>
      </c>
      <c r="V987" s="836">
        <v>44571</v>
      </c>
      <c r="W987" s="836">
        <v>45170</v>
      </c>
      <c r="X987" s="836">
        <v>46265</v>
      </c>
      <c r="Y987" s="882">
        <v>3.0027397260273974</v>
      </c>
      <c r="Z987" s="902">
        <f t="shared" ca="1" si="54"/>
        <v>60</v>
      </c>
      <c r="AA987" s="839" t="s">
        <v>600</v>
      </c>
      <c r="AB987" s="883">
        <v>40461.75</v>
      </c>
      <c r="AC987" s="841">
        <v>46905</v>
      </c>
      <c r="AD987" s="842" t="s">
        <v>777</v>
      </c>
      <c r="AE987" s="843" t="str">
        <f ca="1">IF(OR(Z987="",NOT(ISNUMBER(Z987))),"",LOOKUP(Z987,{0,16,21,26,31,36,41,46,51,56,60,66},{"[0-15]","[16-20]","[21-25]","[26-30]","[31-35]","[36-40]","[41-45]","[46-50]","[51-55]","[56-59]","[60-65]","[66-99]"}))</f>
        <v>[60-65]</v>
      </c>
      <c r="AF987" s="839" t="str">
        <f t="shared" si="52"/>
        <v>3+ years</v>
      </c>
      <c r="AG987" s="839" t="str">
        <f t="shared" ca="1" si="53"/>
        <v>Over 90 Days</v>
      </c>
    </row>
    <row r="988" spans="1:33" ht="16.5" thickTop="1" thickBot="1" x14ac:dyDescent="0.3">
      <c r="A988" s="839">
        <v>7</v>
      </c>
      <c r="B988" s="830" t="s">
        <v>530</v>
      </c>
      <c r="C988" s="839" t="s">
        <v>326</v>
      </c>
      <c r="D988" s="880"/>
      <c r="E988" s="887">
        <f>VLOOKUP(B988,[1]TQT_MASTER!B:O,13,0)</f>
        <v>44571</v>
      </c>
      <c r="F988" s="834" t="str">
        <f>VLOOKUP(B988,[1]TQT_MASTER!B:O,4,0)</f>
        <v>Clerk, Driver</v>
      </c>
      <c r="G988" s="834" t="str">
        <f>VLOOKUP(B988,[1]TQT_MASTER!B:O,3,0)</f>
        <v>Clerk</v>
      </c>
      <c r="H988" s="834">
        <f>VLOOKUP(B988,[1]TQT_MASTER!B:O,6,0)</f>
        <v>11969</v>
      </c>
      <c r="I988" s="834" t="str">
        <f>VLOOKUP(B988,[1]TQT_MASTER!B:O,5,0)</f>
        <v>AHMED NASSER MOHAMMED NASSER AL SENANI</v>
      </c>
      <c r="J988" s="834" t="str">
        <f>VLOOKUP(B988,[1]TQT_MASTER!B:O,7,0)</f>
        <v>TQT - Support Services</v>
      </c>
      <c r="K988" s="834" t="str">
        <f>VLOOKUP(B988,[1]TQT_MASTER!B:O,8,0)</f>
        <v>TQT - Chief Corporate Services Office</v>
      </c>
      <c r="L988" s="834" t="str">
        <f>VLOOKUP(B988,[1]TQT_MASTER!B:O,9,0)</f>
        <v>Shared Services - PSS</v>
      </c>
      <c r="M988" s="834" t="str">
        <f>VLOOKUP(B988,[1]TQT_MASTER!B:O,10,0)</f>
        <v>TRANSCO - Transport - PSS</v>
      </c>
      <c r="N988" s="835">
        <f>VLOOKUP(B988,[1]TQT_MASTER!B:O,11,0)</f>
        <v>28284</v>
      </c>
      <c r="O988" s="833">
        <f>VLOOKUP(B988,[1]TQT_MASTER!B:O,14,0)</f>
        <v>46387</v>
      </c>
      <c r="P988" s="842" t="s">
        <v>611</v>
      </c>
      <c r="Q988" s="834" t="s">
        <v>846</v>
      </c>
      <c r="R988" s="842" t="s">
        <v>612</v>
      </c>
      <c r="S988" s="842" t="s">
        <v>621</v>
      </c>
      <c r="T988" s="839" t="s">
        <v>304</v>
      </c>
      <c r="U988" s="842" t="s">
        <v>329</v>
      </c>
      <c r="V988" s="836">
        <v>44571</v>
      </c>
      <c r="W988" s="836">
        <v>45170</v>
      </c>
      <c r="X988" s="836">
        <v>46265</v>
      </c>
      <c r="Y988" s="882">
        <v>3.0027397260273974</v>
      </c>
      <c r="Z988" s="902">
        <f t="shared" ca="1" si="54"/>
        <v>49</v>
      </c>
      <c r="AA988" s="839" t="s">
        <v>600</v>
      </c>
      <c r="AB988" s="883">
        <v>5587.7955000000002</v>
      </c>
      <c r="AC988" s="841">
        <v>46905</v>
      </c>
      <c r="AD988" s="842" t="s">
        <v>777</v>
      </c>
      <c r="AE988" s="843" t="str">
        <f ca="1">IF(OR(Z988="",NOT(ISNUMBER(Z988))),"",LOOKUP(Z988,{0,16,21,26,31,36,41,46,51,56,60,66},{"[0-15]","[16-20]","[21-25]","[26-30]","[31-35]","[36-40]","[41-45]","[46-50]","[51-55]","[56-59]","[60-65]","[66-99]"}))</f>
        <v>[46-50]</v>
      </c>
      <c r="AF988" s="839" t="str">
        <f t="shared" si="52"/>
        <v>3+ years</v>
      </c>
      <c r="AG988" s="839" t="str">
        <f t="shared" ca="1" si="53"/>
        <v>Over 90 Days</v>
      </c>
    </row>
    <row r="989" spans="1:33" ht="16.5" thickTop="1" thickBot="1" x14ac:dyDescent="0.3">
      <c r="A989" s="839">
        <v>8</v>
      </c>
      <c r="B989" s="830" t="s">
        <v>524</v>
      </c>
      <c r="C989" s="839" t="s">
        <v>330</v>
      </c>
      <c r="D989" s="880"/>
      <c r="E989" s="887">
        <f>VLOOKUP(B989,[1]TQT_MASTER!B:O,13,0)</f>
        <v>44566</v>
      </c>
      <c r="F989" s="834" t="str">
        <f>VLOOKUP(B989,[1]TQT_MASTER!B:O,4,0)</f>
        <v>Assistant, Management</v>
      </c>
      <c r="G989" s="834" t="str">
        <f>VLOOKUP(B989,[1]TQT_MASTER!B:O,3,0)</f>
        <v>Assistant</v>
      </c>
      <c r="H989" s="834">
        <f>VLOOKUP(B989,[1]TQT_MASTER!B:O,6,0)</f>
        <v>11566</v>
      </c>
      <c r="I989" s="834" t="str">
        <f>VLOOKUP(B989,[1]TQT_MASTER!B:O,5,0)</f>
        <v>PAUL ANDREW ROBERTS</v>
      </c>
      <c r="J989" s="834" t="str">
        <f>VLOOKUP(B989,[1]TQT_MASTER!B:O,7,0)</f>
        <v>TQT - Safety &amp; Risk Management</v>
      </c>
      <c r="K989" s="834" t="str">
        <f>VLOOKUP(B989,[1]TQT_MASTER!B:O,8,0)</f>
        <v>TQT - Chief Executive Office</v>
      </c>
      <c r="L989" s="834" t="str">
        <f>VLOOKUP(B989,[1]TQT_MASTER!B:O,9,0)</f>
        <v>HSEQ</v>
      </c>
      <c r="M989" s="834" t="str">
        <f>VLOOKUP(B989,[1]TQT_MASTER!B:O,10,0)</f>
        <v>TRANSCO - HSEQ - SRM</v>
      </c>
      <c r="N989" s="835">
        <f>VLOOKUP(B989,[1]TQT_MASTER!B:O,11,0)</f>
        <v>33248</v>
      </c>
      <c r="O989" s="833">
        <f>VLOOKUP(B989,[1]TQT_MASTER!B:O,14,0)</f>
        <v>46387</v>
      </c>
      <c r="P989" s="842" t="s">
        <v>611</v>
      </c>
      <c r="Q989" s="834" t="s">
        <v>846</v>
      </c>
      <c r="R989" s="842" t="s">
        <v>612</v>
      </c>
      <c r="S989" s="842" t="s">
        <v>621</v>
      </c>
      <c r="T989" s="839" t="s">
        <v>304</v>
      </c>
      <c r="U989" s="842" t="s">
        <v>333</v>
      </c>
      <c r="V989" s="836">
        <v>44566</v>
      </c>
      <c r="W989" s="836">
        <v>45170</v>
      </c>
      <c r="X989" s="836">
        <v>46265</v>
      </c>
      <c r="Y989" s="882">
        <v>3.0027397260273974</v>
      </c>
      <c r="Z989" s="902">
        <f t="shared" ca="1" si="54"/>
        <v>35</v>
      </c>
      <c r="AA989" s="839" t="s">
        <v>600</v>
      </c>
      <c r="AB989" s="883">
        <v>12988.5</v>
      </c>
      <c r="AC989" s="841">
        <v>46905</v>
      </c>
      <c r="AD989" s="842" t="s">
        <v>777</v>
      </c>
      <c r="AE989" s="843" t="str">
        <f ca="1">IF(OR(Z989="",NOT(ISNUMBER(Z989))),"",LOOKUP(Z989,{0,16,21,26,31,36,41,46,51,56,60,66},{"[0-15]","[16-20]","[21-25]","[26-30]","[31-35]","[36-40]","[41-45]","[46-50]","[51-55]","[56-59]","[60-65]","[66-99]"}))</f>
        <v>[31-35]</v>
      </c>
      <c r="AF989" s="839" t="str">
        <f t="shared" si="52"/>
        <v>3+ years</v>
      </c>
      <c r="AG989" s="839" t="str">
        <f t="shared" ca="1" si="53"/>
        <v>Over 90 Days</v>
      </c>
    </row>
    <row r="990" spans="1:33" ht="16.5" thickTop="1" thickBot="1" x14ac:dyDescent="0.3">
      <c r="A990" s="839">
        <v>9</v>
      </c>
      <c r="B990" s="830" t="s">
        <v>529</v>
      </c>
      <c r="C990" s="839" t="s">
        <v>334</v>
      </c>
      <c r="D990" s="880"/>
      <c r="E990" s="887">
        <f>VLOOKUP(B990,[1]TQT_MASTER!B:O,13,0)</f>
        <v>44566</v>
      </c>
      <c r="F990" s="834" t="str">
        <f>VLOOKUP(B990,[1]TQT_MASTER!B:O,4,0)</f>
        <v>Advisor, Technical</v>
      </c>
      <c r="G990" s="834" t="str">
        <f>VLOOKUP(B990,[1]TQT_MASTER!B:O,3,0)</f>
        <v>Advisor</v>
      </c>
      <c r="H990" s="834">
        <f>VLOOKUP(B990,[1]TQT_MASTER!B:O,6,0)</f>
        <v>12759</v>
      </c>
      <c r="I990" s="834" t="str">
        <f>VLOOKUP(B990,[1]TQT_MASTER!B:O,5,0)</f>
        <v>Afif Saif Nasser Harhara Alyafei</v>
      </c>
      <c r="J990" s="834" t="str">
        <f>VLOOKUP(B990,[1]TQT_MASTER!B:O,7,0)</f>
        <v>TQT - Chief Executive Office</v>
      </c>
      <c r="K990" s="834" t="str">
        <f>VLOOKUP(B990,[1]TQT_MASTER!B:O,8,0)</f>
        <v>TQT - Chief Executive Office</v>
      </c>
      <c r="L990" s="834" t="str">
        <f>VLOOKUP(B990,[1]TQT_MASTER!B:O,9,0)</f>
        <v>CEO</v>
      </c>
      <c r="M990" s="834" t="str">
        <f>VLOOKUP(B990,[1]TQT_MASTER!B:O,10,0)</f>
        <v>TRANSCO - CEO</v>
      </c>
      <c r="N990" s="835">
        <f>VLOOKUP(B990,[1]TQT_MASTER!B:O,11,0)</f>
        <v>24289</v>
      </c>
      <c r="O990" s="833">
        <f>VLOOKUP(B990,[1]TQT_MASTER!B:O,14,0)</f>
        <v>46387</v>
      </c>
      <c r="P990" s="842" t="s">
        <v>620</v>
      </c>
      <c r="Q990" s="834" t="s">
        <v>846</v>
      </c>
      <c r="R990" s="842"/>
      <c r="S990" s="842"/>
      <c r="T990" s="839" t="s">
        <v>336</v>
      </c>
      <c r="U990" s="842" t="s">
        <v>337</v>
      </c>
      <c r="V990" s="836">
        <v>44566</v>
      </c>
      <c r="W990" s="836">
        <v>45170</v>
      </c>
      <c r="X990" s="836">
        <v>46265</v>
      </c>
      <c r="Y990" s="882">
        <v>3.0027397260273974</v>
      </c>
      <c r="Z990" s="904">
        <f t="shared" ca="1" si="54"/>
        <v>60</v>
      </c>
      <c r="AA990" s="839" t="s">
        <v>600</v>
      </c>
      <c r="AB990" s="883">
        <v>69688.5</v>
      </c>
      <c r="AC990" s="841">
        <v>46905</v>
      </c>
      <c r="AD990" s="842" t="s">
        <v>777</v>
      </c>
      <c r="AE990" s="843" t="str">
        <f ca="1">IF(OR(Z990="",NOT(ISNUMBER(Z990))),"",LOOKUP(Z990,{0,16,21,26,31,36,41,46,51,56,60,66},{"[0-15]","[16-20]","[21-25]","[26-30]","[31-35]","[36-40]","[41-45]","[46-50]","[51-55]","[56-59]","[60-65]","[66-99]"}))</f>
        <v>[60-65]</v>
      </c>
      <c r="AF990" s="839" t="str">
        <f t="shared" si="52"/>
        <v>3+ years</v>
      </c>
      <c r="AG990" s="839" t="str">
        <f t="shared" ca="1" si="53"/>
        <v>Over 90 Days</v>
      </c>
    </row>
    <row r="991" spans="1:33" ht="16.5" thickTop="1" thickBot="1" x14ac:dyDescent="0.3">
      <c r="A991" s="839">
        <v>10</v>
      </c>
      <c r="B991" s="830" t="s">
        <v>523</v>
      </c>
      <c r="C991" s="839" t="s">
        <v>338</v>
      </c>
      <c r="D991" s="880"/>
      <c r="E991" s="887">
        <f>VLOOKUP(B991,[1]TQT_MASTER!B:O,13,0)</f>
        <v>44571</v>
      </c>
      <c r="F991" s="834" t="str">
        <f>VLOOKUP(B991,[1]TQT_MASTER!B:O,4,0)</f>
        <v>Clerk, Stores</v>
      </c>
      <c r="G991" s="834" t="str">
        <f>VLOOKUP(B991,[1]TQT_MASTER!B:O,3,0)</f>
        <v>Clerk</v>
      </c>
      <c r="H991" s="834">
        <f>VLOOKUP(B991,[1]TQT_MASTER!B:O,6,0)</f>
        <v>12667</v>
      </c>
      <c r="I991" s="834" t="str">
        <f>VLOOKUP(B991,[1]TQT_MASTER!B:O,5,0)</f>
        <v>Eid Abdulla Sidiqi Alhammadi</v>
      </c>
      <c r="J991" s="834" t="str">
        <f>VLOOKUP(B991,[1]TQT_MASTER!B:O,7,0)</f>
        <v>TQT - Financial Operations &amp; Internal Controls</v>
      </c>
      <c r="K991" s="834" t="str">
        <f>VLOOKUP(B991,[1]TQT_MASTER!B:O,8,0)</f>
        <v>TQT - Chief Financial Office</v>
      </c>
      <c r="L991" s="834" t="str">
        <f>VLOOKUP(B991,[1]TQT_MASTER!B:O,9,0)</f>
        <v>Finance - FIN</v>
      </c>
      <c r="M991" s="834" t="str">
        <f>VLOOKUP(B991,[1]TQT_MASTER!B:O,10,0)</f>
        <v>TRANSCO - Financial Operations - FIN</v>
      </c>
      <c r="N991" s="835">
        <f>VLOOKUP(B991,[1]TQT_MASTER!B:O,11,0)</f>
        <v>26910</v>
      </c>
      <c r="O991" s="833">
        <f>VLOOKUP(B991,[1]TQT_MASTER!B:O,14,0)</f>
        <v>46387</v>
      </c>
      <c r="P991" s="842" t="s">
        <v>620</v>
      </c>
      <c r="Q991" s="834" t="s">
        <v>846</v>
      </c>
      <c r="R991" s="842"/>
      <c r="S991" s="842"/>
      <c r="T991" s="839" t="s">
        <v>304</v>
      </c>
      <c r="U991" s="842" t="s">
        <v>305</v>
      </c>
      <c r="V991" s="836">
        <v>44571</v>
      </c>
      <c r="W991" s="836">
        <v>45170</v>
      </c>
      <c r="X991" s="836">
        <v>46265</v>
      </c>
      <c r="Y991" s="882">
        <v>3.0027397260273974</v>
      </c>
      <c r="Z991" s="902">
        <f t="shared" ca="1" si="54"/>
        <v>53</v>
      </c>
      <c r="AA991" s="839" t="s">
        <v>600</v>
      </c>
      <c r="AB991" s="883">
        <v>6688.5</v>
      </c>
      <c r="AC991" s="841">
        <v>46905</v>
      </c>
      <c r="AD991" s="842" t="s">
        <v>777</v>
      </c>
      <c r="AE991" s="843" t="str">
        <f ca="1">IF(OR(Z991="",NOT(ISNUMBER(Z991))),"",LOOKUP(Z991,{0,16,21,26,31,36,41,46,51,56,60,66},{"[0-15]","[16-20]","[21-25]","[26-30]","[31-35]","[36-40]","[41-45]","[46-50]","[51-55]","[56-59]","[60-65]","[66-99]"}))</f>
        <v>[51-55]</v>
      </c>
      <c r="AF991" s="839" t="str">
        <f t="shared" si="52"/>
        <v>3+ years</v>
      </c>
      <c r="AG991" s="839" t="str">
        <f t="shared" ca="1" si="53"/>
        <v>Over 90 Days</v>
      </c>
    </row>
    <row r="992" spans="1:33" ht="16.5" thickTop="1" thickBot="1" x14ac:dyDescent="0.3">
      <c r="A992" s="839">
        <v>11</v>
      </c>
      <c r="B992" s="830" t="s">
        <v>522</v>
      </c>
      <c r="C992" s="839" t="s">
        <v>341</v>
      </c>
      <c r="D992" s="880"/>
      <c r="E992" s="887">
        <f>VLOOKUP(B992,[1]TQT_MASTER!B:O,13,0)</f>
        <v>44571</v>
      </c>
      <c r="F992" s="834" t="str">
        <f>VLOOKUP(B992,[1]TQT_MASTER!B:O,4,0)</f>
        <v>Associate, Accounts Payable Accounting</v>
      </c>
      <c r="G992" s="834" t="str">
        <f>VLOOKUP(B992,[1]TQT_MASTER!B:O,3,0)</f>
        <v>Associate</v>
      </c>
      <c r="H992" s="834">
        <f>VLOOKUP(B992,[1]TQT_MASTER!B:O,6,0)</f>
        <v>12667</v>
      </c>
      <c r="I992" s="834" t="str">
        <f>VLOOKUP(B992,[1]TQT_MASTER!B:O,5,0)</f>
        <v>Eid Abdulla Sidiqi Alhammadi</v>
      </c>
      <c r="J992" s="834" t="str">
        <f>VLOOKUP(B992,[1]TQT_MASTER!B:O,7,0)</f>
        <v>TQT - Financial Operations &amp; Internal Controls</v>
      </c>
      <c r="K992" s="834" t="str">
        <f>VLOOKUP(B992,[1]TQT_MASTER!B:O,8,0)</f>
        <v>TQT - Chief Financial Office</v>
      </c>
      <c r="L992" s="834" t="str">
        <f>VLOOKUP(B992,[1]TQT_MASTER!B:O,9,0)</f>
        <v>Finance - FIN</v>
      </c>
      <c r="M992" s="834" t="str">
        <f>VLOOKUP(B992,[1]TQT_MASTER!B:O,10,0)</f>
        <v>TRANSCO - Financial Operations - FIN</v>
      </c>
      <c r="N992" s="835">
        <f>VLOOKUP(B992,[1]TQT_MASTER!B:O,11,0)</f>
        <v>22996</v>
      </c>
      <c r="O992" s="833">
        <f>VLOOKUP(B992,[1]TQT_MASTER!B:O,14,0)</f>
        <v>46387</v>
      </c>
      <c r="P992" s="842" t="s">
        <v>611</v>
      </c>
      <c r="Q992" s="834" t="s">
        <v>846</v>
      </c>
      <c r="R992" s="842" t="s">
        <v>612</v>
      </c>
      <c r="S992" s="842" t="s">
        <v>616</v>
      </c>
      <c r="T992" s="839" t="s">
        <v>304</v>
      </c>
      <c r="U992" s="842" t="s">
        <v>316</v>
      </c>
      <c r="V992" s="836">
        <v>44571</v>
      </c>
      <c r="W992" s="836">
        <v>45170</v>
      </c>
      <c r="X992" s="836">
        <v>46265</v>
      </c>
      <c r="Y992" s="882">
        <v>3.0027397260273974</v>
      </c>
      <c r="Z992" s="902">
        <f t="shared" ca="1" si="54"/>
        <v>63</v>
      </c>
      <c r="AA992" s="839" t="s">
        <v>600</v>
      </c>
      <c r="AB992" s="883">
        <v>38811.15</v>
      </c>
      <c r="AC992" s="841">
        <v>46905</v>
      </c>
      <c r="AD992" s="842" t="s">
        <v>777</v>
      </c>
      <c r="AE992" s="843" t="str">
        <f ca="1">IF(OR(Z992="",NOT(ISNUMBER(Z992))),"",LOOKUP(Z992,{0,16,21,26,31,36,41,46,51,56,60,66},{"[0-15]","[16-20]","[21-25]","[26-30]","[31-35]","[36-40]","[41-45]","[46-50]","[51-55]","[56-59]","[60-65]","[66-99]"}))</f>
        <v>[60-65]</v>
      </c>
      <c r="AF992" s="839" t="str">
        <f t="shared" si="52"/>
        <v>3+ years</v>
      </c>
      <c r="AG992" s="839" t="str">
        <f t="shared" ca="1" si="53"/>
        <v>Over 90 Days</v>
      </c>
    </row>
    <row r="993" spans="1:33" ht="16.5" thickTop="1" thickBot="1" x14ac:dyDescent="0.3">
      <c r="A993" s="839">
        <v>12</v>
      </c>
      <c r="B993" s="830" t="s">
        <v>528</v>
      </c>
      <c r="C993" s="839" t="s">
        <v>344</v>
      </c>
      <c r="D993" s="880"/>
      <c r="E993" s="887">
        <f>VLOOKUP(B993,[1]TQT_MASTER!B:O,13,0)</f>
        <v>44606</v>
      </c>
      <c r="F993" s="834" t="str">
        <f>VLOOKUP(B993,[1]TQT_MASTER!B:O,4,0)</f>
        <v>Lead, Automation &amp; Digitalization</v>
      </c>
      <c r="G993" s="834" t="str">
        <f>VLOOKUP(B993,[1]TQT_MASTER!B:O,3,0)</f>
        <v>Lead</v>
      </c>
      <c r="H993" s="834">
        <f>VLOOKUP(B993,[1]TQT_MASTER!B:O,6,0)</f>
        <v>11996</v>
      </c>
      <c r="I993" s="834" t="str">
        <f>VLOOKUP(B993,[1]TQT_MASTER!B:O,5,0)</f>
        <v>Ramakrishna Subramanian</v>
      </c>
      <c r="J993" s="834" t="str">
        <f>VLOOKUP(B993,[1]TQT_MASTER!B:O,7,0)</f>
        <v>TQT - Chief Executive Office</v>
      </c>
      <c r="K993" s="834" t="str">
        <f>VLOOKUP(B993,[1]TQT_MASTER!B:O,8,0)</f>
        <v>TQT - Chief Executive Office</v>
      </c>
      <c r="L993" s="834" t="str">
        <f>VLOOKUP(B993,[1]TQT_MASTER!B:O,9,0)</f>
        <v>CEO</v>
      </c>
      <c r="M993" s="834" t="str">
        <f>VLOOKUP(B993,[1]TQT_MASTER!B:O,10,0)</f>
        <v>TRANSCO - Operations - COO</v>
      </c>
      <c r="N993" s="835">
        <f>VLOOKUP(B993,[1]TQT_MASTER!B:O,11,0)</f>
        <v>21847</v>
      </c>
      <c r="O993" s="833">
        <f>VLOOKUP(B993,[1]TQT_MASTER!B:O,14,0)</f>
        <v>46387</v>
      </c>
      <c r="P993" s="842" t="s">
        <v>611</v>
      </c>
      <c r="Q993" s="834" t="s">
        <v>846</v>
      </c>
      <c r="R993" s="842" t="s">
        <v>612</v>
      </c>
      <c r="S993" s="842"/>
      <c r="T993" s="839" t="s">
        <v>304</v>
      </c>
      <c r="U993" s="842" t="s">
        <v>333</v>
      </c>
      <c r="V993" s="836">
        <v>44608</v>
      </c>
      <c r="W993" s="836">
        <v>45170</v>
      </c>
      <c r="X993" s="836">
        <v>46265</v>
      </c>
      <c r="Y993" s="882">
        <v>3.0027397260273974</v>
      </c>
      <c r="Z993" s="902">
        <f t="shared" ca="1" si="54"/>
        <v>66</v>
      </c>
      <c r="AA993" s="839" t="s">
        <v>600</v>
      </c>
      <c r="AB993" s="883">
        <v>45013.5</v>
      </c>
      <c r="AC993" s="841">
        <v>46905</v>
      </c>
      <c r="AD993" s="842" t="s">
        <v>777</v>
      </c>
      <c r="AE993" s="843" t="str">
        <f ca="1">IF(OR(Z993="",NOT(ISNUMBER(Z993))),"",LOOKUP(Z993,{0,16,21,26,31,36,41,46,51,56,60,66},{"[0-15]","[16-20]","[21-25]","[26-30]","[31-35]","[36-40]","[41-45]","[46-50]","[51-55]","[56-59]","[60-65]","[66-99]"}))</f>
        <v>[66-99]</v>
      </c>
      <c r="AF993" s="839" t="str">
        <f t="shared" si="52"/>
        <v>3+ years</v>
      </c>
      <c r="AG993" s="839" t="str">
        <f t="shared" ca="1" si="53"/>
        <v>Over 90 Days</v>
      </c>
    </row>
    <row r="994" spans="1:33" ht="16.5" thickTop="1" thickBot="1" x14ac:dyDescent="0.3">
      <c r="A994" s="839">
        <v>13</v>
      </c>
      <c r="B994" s="830" t="s">
        <v>539</v>
      </c>
      <c r="C994" s="839" t="s">
        <v>347</v>
      </c>
      <c r="D994" s="880"/>
      <c r="E994" s="887">
        <f>VLOOKUP(B994,[1]TQT_MASTER!B:O,13,0)</f>
        <v>44816</v>
      </c>
      <c r="F994" s="834" t="str">
        <f>VLOOKUP(B994,[1]TQT_MASTER!B:O,4,0)</f>
        <v>Engineer, CMMS Data Quality Governance</v>
      </c>
      <c r="G994" s="834" t="str">
        <f>VLOOKUP(B994,[1]TQT_MASTER!B:O,3,0)</f>
        <v>Engineer</v>
      </c>
      <c r="H994" s="834">
        <f>VLOOKUP(B994,[1]TQT_MASTER!B:O,6,0)</f>
        <v>12713</v>
      </c>
      <c r="I994" s="834" t="str">
        <f>VLOOKUP(B994,[1]TQT_MASTER!B:O,5,0)</f>
        <v>Ahmed Mohamed Abdulla ALWahedi</v>
      </c>
      <c r="J994" s="834" t="str">
        <f>VLOOKUP(B994,[1]TQT_MASTER!B:O,7,0)</f>
        <v>TQT - Asset Management</v>
      </c>
      <c r="K994" s="834" t="str">
        <f>VLOOKUP(B994,[1]TQT_MASTER!B:O,8,0)</f>
        <v>TQT - Chief Operating Office</v>
      </c>
      <c r="L994" s="834" t="str">
        <f>VLOOKUP(B994,[1]TQT_MASTER!B:O,9,0)</f>
        <v>Asset Management - COO</v>
      </c>
      <c r="M994" s="834" t="str">
        <f>VLOOKUP(B994,[1]TQT_MASTER!B:O,10,0)</f>
        <v>TRANSCO - Asset Information - COO</v>
      </c>
      <c r="N994" s="835">
        <f>VLOOKUP(B994,[1]TQT_MASTER!B:O,11,0)</f>
        <v>26032</v>
      </c>
      <c r="O994" s="833">
        <f>VLOOKUP(B994,[1]TQT_MASTER!B:O,14,0)</f>
        <v>46578</v>
      </c>
      <c r="P994" s="842" t="s">
        <v>620</v>
      </c>
      <c r="Q994" s="834" t="s">
        <v>846</v>
      </c>
      <c r="R994" s="842"/>
      <c r="S994" s="842"/>
      <c r="T994" s="839" t="s">
        <v>304</v>
      </c>
      <c r="U994" s="842" t="s">
        <v>333</v>
      </c>
      <c r="V994" s="836">
        <v>44816</v>
      </c>
      <c r="W994" s="836">
        <v>45170</v>
      </c>
      <c r="X994" s="836">
        <v>46265</v>
      </c>
      <c r="Y994" s="882">
        <v>3.0027397260273974</v>
      </c>
      <c r="Z994" s="902">
        <f t="shared" ca="1" si="54"/>
        <v>55</v>
      </c>
      <c r="AA994" s="839" t="s">
        <v>600</v>
      </c>
      <c r="AB994" s="883">
        <v>26638.5</v>
      </c>
      <c r="AC994" s="841">
        <v>46905</v>
      </c>
      <c r="AD994" s="842" t="s">
        <v>777</v>
      </c>
      <c r="AE994" s="843" t="str">
        <f ca="1">IF(OR(Z994="",NOT(ISNUMBER(Z994))),"",LOOKUP(Z994,{0,16,21,26,31,36,41,46,51,56,60,66},{"[0-15]","[16-20]","[21-25]","[26-30]","[31-35]","[36-40]","[41-45]","[46-50]","[51-55]","[56-59]","[60-65]","[66-99]"}))</f>
        <v>[51-55]</v>
      </c>
      <c r="AF994" s="839" t="str">
        <f t="shared" si="52"/>
        <v>3+ years</v>
      </c>
      <c r="AG994" s="839" t="str">
        <f t="shared" ca="1" si="53"/>
        <v>Over 90 Days</v>
      </c>
    </row>
    <row r="995" spans="1:33" ht="16.5" thickTop="1" thickBot="1" x14ac:dyDescent="0.3">
      <c r="A995" s="839">
        <v>14</v>
      </c>
      <c r="B995" s="830" t="s">
        <v>541</v>
      </c>
      <c r="C995" s="839" t="s">
        <v>350</v>
      </c>
      <c r="D995" s="880"/>
      <c r="E995" s="887">
        <f>VLOOKUP(B995,[1]TQT_MASTER!B:O,13,0)</f>
        <v>44809</v>
      </c>
      <c r="F995" s="834" t="str">
        <f>VLOOKUP(B995,[1]TQT_MASTER!B:O,4,0)</f>
        <v>Associate, Graphic Design</v>
      </c>
      <c r="G995" s="834" t="str">
        <f>VLOOKUP(B995,[1]TQT_MASTER!B:O,3,0)</f>
        <v>Associate</v>
      </c>
      <c r="H995" s="834" t="e">
        <f>VLOOKUP(B995,[1]TQT_MASTER!B:O,6,0)</f>
        <v>#REF!</v>
      </c>
      <c r="I995" s="834" t="str">
        <f>VLOOKUP(B995,[1]TQT_MASTER!B:O,5,0)</f>
        <v>Hessa Alemadi</v>
      </c>
      <c r="J995" s="834" t="str">
        <f>VLOOKUP(B995,[1]TQT_MASTER!B:O,7,0)</f>
        <v>TQT - External Communications</v>
      </c>
      <c r="K995" s="834" t="str">
        <f>VLOOKUP(B995,[1]TQT_MASTER!B:O,8,0)</f>
        <v>TQT - Chief Corporate Services Office</v>
      </c>
      <c r="L995" s="834" t="str">
        <f>VLOOKUP(B995,[1]TQT_MASTER!B:O,9,0)</f>
        <v>Human Resources - HRD</v>
      </c>
      <c r="M995" s="834" t="str">
        <f>VLOOKUP(B995,[1]TQT_MASTER!B:O,10,0)</f>
        <v>TRANSCO - External Communications - HRD</v>
      </c>
      <c r="N995" s="835">
        <f>VLOOKUP(B995,[1]TQT_MASTER!B:O,11,0)</f>
        <v>32200</v>
      </c>
      <c r="O995" s="833">
        <f>VLOOKUP(B995,[1]TQT_MASTER!B:O,14,0)</f>
        <v>46269</v>
      </c>
      <c r="P995" s="842" t="s">
        <v>611</v>
      </c>
      <c r="Q995" s="834" t="s">
        <v>846</v>
      </c>
      <c r="R995" s="842" t="s">
        <v>612</v>
      </c>
      <c r="S995" s="842"/>
      <c r="T995" s="839" t="s">
        <v>304</v>
      </c>
      <c r="U995" s="842" t="s">
        <v>333</v>
      </c>
      <c r="V995" s="836">
        <v>44809</v>
      </c>
      <c r="W995" s="836">
        <v>45170</v>
      </c>
      <c r="X995" s="836">
        <v>46265</v>
      </c>
      <c r="Y995" s="882">
        <v>3.0027397260273974</v>
      </c>
      <c r="Z995" s="902">
        <f t="shared" ca="1" si="54"/>
        <v>38</v>
      </c>
      <c r="AA995" s="839" t="s">
        <v>600</v>
      </c>
      <c r="AB995" s="883">
        <v>26638.5</v>
      </c>
      <c r="AC995" s="841">
        <v>46905</v>
      </c>
      <c r="AD995" s="842" t="s">
        <v>777</v>
      </c>
      <c r="AE995" s="843" t="str">
        <f ca="1">IF(OR(Z995="",NOT(ISNUMBER(Z995))),"",LOOKUP(Z995,{0,16,21,26,31,36,41,46,51,56,60,66},{"[0-15]","[16-20]","[21-25]","[26-30]","[31-35]","[36-40]","[41-45]","[46-50]","[51-55]","[56-59]","[60-65]","[66-99]"}))</f>
        <v>[36-40]</v>
      </c>
      <c r="AF995" s="839" t="str">
        <f t="shared" si="52"/>
        <v>3+ years</v>
      </c>
      <c r="AG995" s="839" t="str">
        <f t="shared" ca="1" si="53"/>
        <v>Expired</v>
      </c>
    </row>
    <row r="996" spans="1:33" ht="16.5" thickTop="1" thickBot="1" x14ac:dyDescent="0.3">
      <c r="A996" s="839">
        <v>15</v>
      </c>
      <c r="B996" s="830" t="s">
        <v>533</v>
      </c>
      <c r="C996" s="839" t="s">
        <v>353</v>
      </c>
      <c r="D996" s="880"/>
      <c r="E996" s="887">
        <f>VLOOKUP(B996,[1]TQT_MASTER!B:O,13,0)</f>
        <v>44830</v>
      </c>
      <c r="F996" s="834" t="str">
        <f>VLOOKUP(B996,[1]TQT_MASTER!B:O,4,0)</f>
        <v>Associate, General Ledger Accounting</v>
      </c>
      <c r="G996" s="834" t="str">
        <f>VLOOKUP(B996,[1]TQT_MASTER!B:O,3,0)</f>
        <v>Associate</v>
      </c>
      <c r="H996" s="834">
        <f>VLOOKUP(B996,[1]TQT_MASTER!B:O,6,0)</f>
        <v>12959</v>
      </c>
      <c r="I996" s="834" t="str">
        <f>VLOOKUP(B996,[1]TQT_MASTER!B:O,5,0)</f>
        <v>Jasmine Kooner</v>
      </c>
      <c r="J996" s="834" t="str">
        <f>VLOOKUP(B996,[1]TQT_MASTER!B:O,7,0)</f>
        <v>TQT - Financial Control</v>
      </c>
      <c r="K996" s="834" t="str">
        <f>VLOOKUP(B996,[1]TQT_MASTER!B:O,8,0)</f>
        <v>TQT - Chief Financial Office</v>
      </c>
      <c r="L996" s="834" t="str">
        <f>VLOOKUP(B996,[1]TQT_MASTER!B:O,9,0)</f>
        <v>Finance - FIN</v>
      </c>
      <c r="M996" s="834" t="str">
        <f>VLOOKUP(B996,[1]TQT_MASTER!B:O,10,0)</f>
        <v>TRANSCO - Financial Controlling - FIN</v>
      </c>
      <c r="N996" s="835">
        <f>VLOOKUP(B996,[1]TQT_MASTER!B:O,11,0)</f>
        <v>31575</v>
      </c>
      <c r="O996" s="833">
        <f>VLOOKUP(B996,[1]TQT_MASTER!B:O,14,0)</f>
        <v>46471</v>
      </c>
      <c r="P996" s="842" t="s">
        <v>620</v>
      </c>
      <c r="Q996" s="834" t="s">
        <v>846</v>
      </c>
      <c r="R996" s="842"/>
      <c r="S996" s="842"/>
      <c r="T996" s="839" t="s">
        <v>304</v>
      </c>
      <c r="U996" s="842" t="s">
        <v>356</v>
      </c>
      <c r="V996" s="836">
        <v>44831</v>
      </c>
      <c r="W996" s="836">
        <v>45170</v>
      </c>
      <c r="X996" s="836">
        <v>46265</v>
      </c>
      <c r="Y996" s="882">
        <v>3.0027397260273974</v>
      </c>
      <c r="Z996" s="902">
        <f t="shared" ca="1" si="54"/>
        <v>40</v>
      </c>
      <c r="AA996" s="839" t="s">
        <v>600</v>
      </c>
      <c r="AB996" s="883">
        <v>26638.5</v>
      </c>
      <c r="AC996" s="841">
        <v>46905</v>
      </c>
      <c r="AD996" s="842" t="s">
        <v>777</v>
      </c>
      <c r="AE996" s="843" t="str">
        <f ca="1">IF(OR(Z996="",NOT(ISNUMBER(Z996))),"",LOOKUP(Z996,{0,16,21,26,31,36,41,46,51,56,60,66},{"[0-15]","[16-20]","[21-25]","[26-30]","[31-35]","[36-40]","[41-45]","[46-50]","[51-55]","[56-59]","[60-65]","[66-99]"}))</f>
        <v>[36-40]</v>
      </c>
      <c r="AF996" s="839" t="str">
        <f t="shared" si="52"/>
        <v>3+ years</v>
      </c>
      <c r="AG996" s="839" t="str">
        <f t="shared" ca="1" si="53"/>
        <v>Over 90 Days</v>
      </c>
    </row>
    <row r="997" spans="1:33" ht="16.5" thickTop="1" thickBot="1" x14ac:dyDescent="0.3">
      <c r="A997" s="839">
        <v>16</v>
      </c>
      <c r="B997" s="830" t="s">
        <v>532</v>
      </c>
      <c r="C997" s="839" t="s">
        <v>357</v>
      </c>
      <c r="D997" s="880"/>
      <c r="E997" s="887">
        <f>VLOOKUP(B997,[1]TQT_MASTER!B:O,13,0)</f>
        <v>44970</v>
      </c>
      <c r="F997" s="834" t="str">
        <f>VLOOKUP(B997,[1]TQT_MASTER!B:O,4,0)</f>
        <v>Associate, Talent Acquisition</v>
      </c>
      <c r="G997" s="834" t="str">
        <f>VLOOKUP(B997,[1]TQT_MASTER!B:O,3,0)</f>
        <v>Associate</v>
      </c>
      <c r="H997" s="834">
        <f>VLOOKUP(B997,[1]TQT_MASTER!B:O,6,0)</f>
        <v>15131</v>
      </c>
      <c r="I997" s="834" t="str">
        <f>VLOOKUP(B997,[1]TQT_MASTER!B:O,5,0)</f>
        <v>Abdulrahman Mohammed R AlMane</v>
      </c>
      <c r="J997" s="834" t="str">
        <f>VLOOKUP(B997,[1]TQT_MASTER!B:O,7,0)</f>
        <v>TQT - HR Operations</v>
      </c>
      <c r="K997" s="834" t="str">
        <f>VLOOKUP(B997,[1]TQT_MASTER!B:O,8,0)</f>
        <v>TQT - Chief Corporate Services Office</v>
      </c>
      <c r="L997" s="834" t="str">
        <f>VLOOKUP(B997,[1]TQT_MASTER!B:O,9,0)</f>
        <v>Human Resources - HRD</v>
      </c>
      <c r="M997" s="834" t="str">
        <f>VLOOKUP(B997,[1]TQT_MASTER!B:O,10,0)</f>
        <v>TRANSCO - Talent Acquisition - HRD</v>
      </c>
      <c r="N997" s="835">
        <f>VLOOKUP(B997,[1]TQT_MASTER!B:O,11,0)</f>
        <v>31644</v>
      </c>
      <c r="O997" s="833">
        <f>VLOOKUP(B997,[1]TQT_MASTER!B:O,14,0)</f>
        <v>46429</v>
      </c>
      <c r="P997" s="842" t="s">
        <v>620</v>
      </c>
      <c r="Q997" s="834" t="s">
        <v>846</v>
      </c>
      <c r="R997" s="842"/>
      <c r="S997" s="842"/>
      <c r="T997" s="839" t="s">
        <v>304</v>
      </c>
      <c r="U997" s="842" t="s">
        <v>333</v>
      </c>
      <c r="V997" s="836">
        <v>44970</v>
      </c>
      <c r="W997" s="836">
        <v>45170</v>
      </c>
      <c r="X997" s="836">
        <v>46265</v>
      </c>
      <c r="Y997" s="882">
        <v>3.0027397260273974</v>
      </c>
      <c r="Z997" s="902">
        <f t="shared" ca="1" si="54"/>
        <v>40</v>
      </c>
      <c r="AA997" s="839" t="s">
        <v>600</v>
      </c>
      <c r="AB997" s="883">
        <v>21388.5</v>
      </c>
      <c r="AC997" s="841">
        <v>46905</v>
      </c>
      <c r="AD997" s="842" t="s">
        <v>777</v>
      </c>
      <c r="AE997" s="843" t="str">
        <f ca="1">IF(OR(Z997="",NOT(ISNUMBER(Z997))),"",LOOKUP(Z997,{0,16,21,26,31,36,41,46,51,56,60,66},{"[0-15]","[16-20]","[21-25]","[26-30]","[31-35]","[36-40]","[41-45]","[46-50]","[51-55]","[56-59]","[60-65]","[66-99]"}))</f>
        <v>[36-40]</v>
      </c>
      <c r="AF997" s="839" t="str">
        <f t="shared" si="52"/>
        <v>3+ years</v>
      </c>
      <c r="AG997" s="839" t="str">
        <f t="shared" ca="1" si="53"/>
        <v>Over 90 Days</v>
      </c>
    </row>
    <row r="998" spans="1:33" ht="16.5" thickTop="1" thickBot="1" x14ac:dyDescent="0.3">
      <c r="A998" s="839">
        <v>17</v>
      </c>
      <c r="B998" s="830" t="s">
        <v>540</v>
      </c>
      <c r="C998" s="839" t="s">
        <v>360</v>
      </c>
      <c r="D998" s="880"/>
      <c r="E998" s="887">
        <f>VLOOKUP(B998,[1]TQT_MASTER!B:O,13,0)</f>
        <v>45152</v>
      </c>
      <c r="F998" s="834" t="str">
        <f>VLOOKUP(B998,[1]TQT_MASTER!B:O,4,0)</f>
        <v>Executive Assistant, Corporate Services Office</v>
      </c>
      <c r="G998" s="834" t="str">
        <f>VLOOKUP(B998,[1]TQT_MASTER!B:O,3,0)</f>
        <v>Assistant</v>
      </c>
      <c r="H998" s="834">
        <f>VLOOKUP(B998,[1]TQT_MASTER!B:O,6,0)</f>
        <v>12780</v>
      </c>
      <c r="I998" s="834" t="str">
        <f>VLOOKUP(B998,[1]TQT_MASTER!B:O,5,0)</f>
        <v>Bader Ahmed Mohamed Saqer Al Hammadi</v>
      </c>
      <c r="J998" s="834" t="str">
        <f>VLOOKUP(B998,[1]TQT_MASTER!B:O,7,0)</f>
        <v>TQT - Chief Corporate Services Office</v>
      </c>
      <c r="K998" s="834" t="str">
        <f>VLOOKUP(B998,[1]TQT_MASTER!B:O,8,0)</f>
        <v>TQT - Chief Corporate Services Office</v>
      </c>
      <c r="L998" s="834" t="str">
        <f>VLOOKUP(B998,[1]TQT_MASTER!B:O,9,0)</f>
        <v>Human Resources - HRD</v>
      </c>
      <c r="M998" s="834" t="str">
        <f>VLOOKUP(B998,[1]TQT_MASTER!B:O,10,0)</f>
        <v>TRANSCO - Human Resources - HRD</v>
      </c>
      <c r="N998" s="835">
        <f>VLOOKUP(B998,[1]TQT_MASTER!B:O,11,0)</f>
        <v>29611</v>
      </c>
      <c r="O998" s="833">
        <f>VLOOKUP(B998,[1]TQT_MASTER!B:O,14,0)</f>
        <v>46248</v>
      </c>
      <c r="P998" s="842" t="s">
        <v>620</v>
      </c>
      <c r="Q998" s="834" t="s">
        <v>846</v>
      </c>
      <c r="R998" s="842"/>
      <c r="S998" s="842"/>
      <c r="T998" s="839" t="s">
        <v>304</v>
      </c>
      <c r="U998" s="842" t="s">
        <v>305</v>
      </c>
      <c r="V998" s="836">
        <v>45152</v>
      </c>
      <c r="W998" s="836">
        <v>45170</v>
      </c>
      <c r="X998" s="836">
        <v>46265</v>
      </c>
      <c r="Y998" s="882">
        <v>3.0027397260273974</v>
      </c>
      <c r="Z998" s="904">
        <f t="shared" ca="1" si="54"/>
        <v>45</v>
      </c>
      <c r="AA998" s="839" t="s">
        <v>600</v>
      </c>
      <c r="AB998" s="883">
        <v>29138.5</v>
      </c>
      <c r="AC998" s="841">
        <v>46905</v>
      </c>
      <c r="AD998" s="842" t="s">
        <v>777</v>
      </c>
      <c r="AE998" s="843" t="str">
        <f ca="1">IF(OR(Z998="",NOT(ISNUMBER(Z998))),"",LOOKUP(Z998,{0,16,21,26,31,36,41,46,51,56,60,66},{"[0-15]","[16-20]","[21-25]","[26-30]","[31-35]","[36-40]","[41-45]","[46-50]","[51-55]","[56-59]","[60-65]","[66-99]"}))</f>
        <v>[41-45]</v>
      </c>
      <c r="AF998" s="839" t="str">
        <f t="shared" si="52"/>
        <v>3+ years</v>
      </c>
      <c r="AG998" s="839" t="str">
        <f t="shared" ca="1" si="53"/>
        <v>Expired</v>
      </c>
    </row>
    <row r="999" spans="1:33" ht="16.5" thickTop="1" thickBot="1" x14ac:dyDescent="0.3">
      <c r="A999" s="839">
        <v>18</v>
      </c>
      <c r="B999" s="830" t="s">
        <v>543</v>
      </c>
      <c r="C999" s="839" t="s">
        <v>363</v>
      </c>
      <c r="D999" s="880"/>
      <c r="E999" s="887">
        <f>VLOOKUP(B999,[1]TQT_MASTER!B:O,13,0)</f>
        <v>45236</v>
      </c>
      <c r="F999" s="834" t="str">
        <f>VLOOKUP(B999,[1]TQT_MASTER!B:O,4,0)</f>
        <v>Associate, Talent Acquisition</v>
      </c>
      <c r="G999" s="834" t="str">
        <f>VLOOKUP(B999,[1]TQT_MASTER!B:O,3,0)</f>
        <v>Associate</v>
      </c>
      <c r="H999" s="834">
        <f>VLOOKUP(B999,[1]TQT_MASTER!B:O,6,0)</f>
        <v>15131</v>
      </c>
      <c r="I999" s="834" t="str">
        <f>VLOOKUP(B999,[1]TQT_MASTER!B:O,5,0)</f>
        <v>Abdulrahman Mohammed R AlMane</v>
      </c>
      <c r="J999" s="834" t="str">
        <f>VLOOKUP(B999,[1]TQT_MASTER!B:O,7,0)</f>
        <v>TQT - HR Operations</v>
      </c>
      <c r="K999" s="834" t="str">
        <f>VLOOKUP(B999,[1]TQT_MASTER!B:O,8,0)</f>
        <v>TQT - Chief Corporate Services Office</v>
      </c>
      <c r="L999" s="834" t="str">
        <f>VLOOKUP(B999,[1]TQT_MASTER!B:O,9,0)</f>
        <v>Human Resources - HRD</v>
      </c>
      <c r="M999" s="834" t="str">
        <f>VLOOKUP(B999,[1]TQT_MASTER!B:O,10,0)</f>
        <v>TRANSCO - Talent Acquisition - HRD</v>
      </c>
      <c r="N999" s="835">
        <f>VLOOKUP(B999,[1]TQT_MASTER!B:O,11,0)</f>
        <v>32450</v>
      </c>
      <c r="O999" s="833">
        <f>VLOOKUP(B999,[1]TQT_MASTER!B:O,14,0)</f>
        <v>46331</v>
      </c>
      <c r="P999" s="842" t="s">
        <v>611</v>
      </c>
      <c r="Q999" s="834" t="s">
        <v>846</v>
      </c>
      <c r="R999" s="842" t="s">
        <v>612</v>
      </c>
      <c r="S999" s="842" t="s">
        <v>616</v>
      </c>
      <c r="T999" s="839" t="s">
        <v>304</v>
      </c>
      <c r="U999" s="842" t="s">
        <v>333</v>
      </c>
      <c r="V999" s="836">
        <v>45236</v>
      </c>
      <c r="W999" s="836">
        <v>45236</v>
      </c>
      <c r="X999" s="836">
        <v>46265</v>
      </c>
      <c r="Y999" s="882">
        <v>2.8219178082191783</v>
      </c>
      <c r="Z999" s="902">
        <f t="shared" ca="1" si="54"/>
        <v>37</v>
      </c>
      <c r="AA999" s="839" t="s">
        <v>600</v>
      </c>
      <c r="AB999" s="883">
        <v>25063.5</v>
      </c>
      <c r="AC999" s="841">
        <v>46905</v>
      </c>
      <c r="AD999" s="842" t="s">
        <v>777</v>
      </c>
      <c r="AE999" s="843" t="str">
        <f ca="1">IF(OR(Z999="",NOT(ISNUMBER(Z999))),"",LOOKUP(Z999,{0,16,21,26,31,36,41,46,51,56,60,66},{"[0-15]","[16-20]","[21-25]","[26-30]","[31-35]","[36-40]","[41-45]","[46-50]","[51-55]","[56-59]","[60-65]","[66-99]"}))</f>
        <v>[36-40]</v>
      </c>
      <c r="AF999" s="839" t="str">
        <f t="shared" si="52"/>
        <v>2-3 years</v>
      </c>
      <c r="AG999" s="839" t="str">
        <f t="shared" ca="1" si="53"/>
        <v>Within 60 Days</v>
      </c>
    </row>
    <row r="1000" spans="1:33" ht="16.5" thickTop="1" thickBot="1" x14ac:dyDescent="0.3">
      <c r="A1000" s="839">
        <v>19</v>
      </c>
      <c r="B1000" s="830" t="s">
        <v>534</v>
      </c>
      <c r="C1000" s="839" t="s">
        <v>365</v>
      </c>
      <c r="D1000" s="880"/>
      <c r="E1000" s="887">
        <f>VLOOKUP(B1000,[1]TQT_MASTER!B:O,13,0)</f>
        <v>45411</v>
      </c>
      <c r="F1000" s="834" t="str">
        <f>VLOOKUP(B1000,[1]TQT_MASTER!B:O,4,0)</f>
        <v>Lead, Projects</v>
      </c>
      <c r="G1000" s="834" t="str">
        <f>VLOOKUP(B1000,[1]TQT_MASTER!B:O,3,0)</f>
        <v>Lead</v>
      </c>
      <c r="H1000" s="834">
        <f>VLOOKUP(B1000,[1]TQT_MASTER!B:O,6,0)</f>
        <v>11743</v>
      </c>
      <c r="I1000" s="834" t="str">
        <f>VLOOKUP(B1000,[1]TQT_MASTER!B:O,5,0)</f>
        <v>MARYAM ABDULLAH EBRAHIM ALGAZ ALALI</v>
      </c>
      <c r="J1000" s="834" t="str">
        <f>VLOOKUP(B1000,[1]TQT_MASTER!B:O,7,0)</f>
        <v>TQT - Asset Management</v>
      </c>
      <c r="K1000" s="834" t="str">
        <f>VLOOKUP(B1000,[1]TQT_MASTER!B:O,8,0)</f>
        <v>TQT - Chief Operating Office</v>
      </c>
      <c r="L1000" s="834" t="str">
        <f>VLOOKUP(B1000,[1]TQT_MASTER!B:O,9,0)</f>
        <v>Asset Management - COO</v>
      </c>
      <c r="M1000" s="834" t="str">
        <f>VLOOKUP(B1000,[1]TQT_MASTER!B:O,10,0)</f>
        <v>TRANSCO - Asset Management Services - COO</v>
      </c>
      <c r="N1000" s="835">
        <f>VLOOKUP(B1000,[1]TQT_MASTER!B:O,11,0)</f>
        <v>24421</v>
      </c>
      <c r="O1000" s="833">
        <f>VLOOKUP(B1000,[1]TQT_MASTER!B:O,14,0)</f>
        <v>46323</v>
      </c>
      <c r="P1000" s="842" t="s">
        <v>611</v>
      </c>
      <c r="Q1000" s="834" t="s">
        <v>846</v>
      </c>
      <c r="R1000" s="842" t="s">
        <v>612</v>
      </c>
      <c r="S1000" s="842"/>
      <c r="T1000" s="839" t="s">
        <v>304</v>
      </c>
      <c r="U1000" s="842" t="s">
        <v>368</v>
      </c>
      <c r="V1000" s="836">
        <v>45411</v>
      </c>
      <c r="W1000" s="836">
        <v>45411</v>
      </c>
      <c r="X1000" s="836">
        <v>46265</v>
      </c>
      <c r="Y1000" s="882">
        <v>2.3424657534246576</v>
      </c>
      <c r="Z1000" s="902">
        <f t="shared" ca="1" si="54"/>
        <v>59</v>
      </c>
      <c r="AA1000" s="839" t="s">
        <v>600</v>
      </c>
      <c r="AB1000" s="883">
        <v>68638.5</v>
      </c>
      <c r="AC1000" s="841">
        <v>46905</v>
      </c>
      <c r="AD1000" s="842" t="s">
        <v>777</v>
      </c>
      <c r="AE1000" s="843" t="str">
        <f ca="1">IF(OR(Z1000="",NOT(ISNUMBER(Z1000))),"",LOOKUP(Z1000,{0,16,21,26,31,36,41,46,51,56,60,66},{"[0-15]","[16-20]","[21-25]","[26-30]","[31-35]","[36-40]","[41-45]","[46-50]","[51-55]","[56-59]","[60-65]","[66-99]"}))</f>
        <v>[56-59]</v>
      </c>
      <c r="AF1000" s="839" t="str">
        <f t="shared" si="52"/>
        <v>2-3 years</v>
      </c>
      <c r="AG1000" s="839" t="str">
        <f t="shared" ca="1" si="53"/>
        <v>Within 60 Days</v>
      </c>
    </row>
    <row r="1001" spans="1:33" ht="16.5" thickTop="1" thickBot="1" x14ac:dyDescent="0.3">
      <c r="A1001" s="839">
        <v>20</v>
      </c>
      <c r="B1001" s="830" t="s">
        <v>535</v>
      </c>
      <c r="C1001" s="839" t="s">
        <v>369</v>
      </c>
      <c r="D1001" s="880"/>
      <c r="E1001" s="887">
        <f>VLOOKUP(B1001,[1]TQT_MASTER!B:O,13,0)</f>
        <v>45446</v>
      </c>
      <c r="F1001" s="834" t="str">
        <f>VLOOKUP(B1001,[1]TQT_MASTER!B:O,4,0)</f>
        <v>Business Partner, Talent Acquisition</v>
      </c>
      <c r="G1001" s="834" t="str">
        <f>VLOOKUP(B1001,[1]TQT_MASTER!B:O,3,0)</f>
        <v>Business Partner</v>
      </c>
      <c r="H1001" s="834">
        <f>VLOOKUP(B1001,[1]TQT_MASTER!B:O,6,0)</f>
        <v>15131</v>
      </c>
      <c r="I1001" s="834" t="str">
        <f>VLOOKUP(B1001,[1]TQT_MASTER!B:O,5,0)</f>
        <v>Abdulrahman Mohammed R AlMane</v>
      </c>
      <c r="J1001" s="834" t="str">
        <f>VLOOKUP(B1001,[1]TQT_MASTER!B:O,7,0)</f>
        <v>TQT - HR Operations</v>
      </c>
      <c r="K1001" s="834" t="str">
        <f>VLOOKUP(B1001,[1]TQT_MASTER!B:O,8,0)</f>
        <v>TQT - Chief Corporate Services Office</v>
      </c>
      <c r="L1001" s="834" t="str">
        <f>VLOOKUP(B1001,[1]TQT_MASTER!B:O,9,0)</f>
        <v>Human Resources - HRD</v>
      </c>
      <c r="M1001" s="834" t="str">
        <f>VLOOKUP(B1001,[1]TQT_MASTER!B:O,10,0)</f>
        <v>TRANSCO - Talent Acquisition - HRD</v>
      </c>
      <c r="N1001" s="835">
        <f>VLOOKUP(B1001,[1]TQT_MASTER!B:O,11,0)</f>
        <v>32081</v>
      </c>
      <c r="O1001" s="833">
        <f>VLOOKUP(B1001,[1]TQT_MASTER!B:O,14,0)</f>
        <v>46549</v>
      </c>
      <c r="P1001" s="842" t="s">
        <v>611</v>
      </c>
      <c r="Q1001" s="834" t="s">
        <v>846</v>
      </c>
      <c r="R1001" s="842"/>
      <c r="S1001" s="842" t="s">
        <v>621</v>
      </c>
      <c r="T1001" s="839" t="s">
        <v>304</v>
      </c>
      <c r="U1001" s="842" t="s">
        <v>333</v>
      </c>
      <c r="V1001" s="836">
        <v>45454</v>
      </c>
      <c r="W1001" s="836">
        <v>45454</v>
      </c>
      <c r="X1001" s="836">
        <v>46265</v>
      </c>
      <c r="Y1001" s="882">
        <v>2.2246575342465755</v>
      </c>
      <c r="Z1001" s="902">
        <f t="shared" ca="1" si="54"/>
        <v>38</v>
      </c>
      <c r="AA1001" s="839" t="s">
        <v>600</v>
      </c>
      <c r="AB1001" s="883">
        <v>35038.5</v>
      </c>
      <c r="AC1001" s="841">
        <v>46905</v>
      </c>
      <c r="AD1001" s="842" t="s">
        <v>777</v>
      </c>
      <c r="AE1001" s="843" t="str">
        <f ca="1">IF(OR(Z1001="",NOT(ISNUMBER(Z1001))),"",LOOKUP(Z1001,{0,16,21,26,31,36,41,46,51,56,60,66},{"[0-15]","[16-20]","[21-25]","[26-30]","[31-35]","[36-40]","[41-45]","[46-50]","[51-55]","[56-59]","[60-65]","[66-99]"}))</f>
        <v>[36-40]</v>
      </c>
      <c r="AF1001" s="839" t="str">
        <f t="shared" si="52"/>
        <v>2-3 years</v>
      </c>
      <c r="AG1001" s="839" t="str">
        <f t="shared" ca="1" si="53"/>
        <v>Over 90 Days</v>
      </c>
    </row>
    <row r="1002" spans="1:33" ht="16.5" thickTop="1" thickBot="1" x14ac:dyDescent="0.3">
      <c r="A1002" s="839">
        <v>21</v>
      </c>
      <c r="B1002" s="830" t="s">
        <v>542</v>
      </c>
      <c r="C1002" s="839" t="s">
        <v>372</v>
      </c>
      <c r="D1002" s="880"/>
      <c r="E1002" s="887">
        <f>VLOOKUP(B1002,[1]TQT_MASTER!B:O,13,0)</f>
        <v>45600</v>
      </c>
      <c r="F1002" s="834" t="str">
        <f>VLOOKUP(B1002,[1]TQT_MASTER!B:O,4,0)</f>
        <v>Lead, Procurement</v>
      </c>
      <c r="G1002" s="834" t="str">
        <f>VLOOKUP(B1002,[1]TQT_MASTER!B:O,3,0)</f>
        <v>Lead</v>
      </c>
      <c r="H1002" s="834">
        <f>VLOOKUP(B1002,[1]TQT_MASTER!B:O,6,0)</f>
        <v>12623</v>
      </c>
      <c r="I1002" s="834" t="str">
        <f>VLOOKUP(B1002,[1]TQT_MASTER!B:O,5,0)</f>
        <v>Alia Al Kaabi</v>
      </c>
      <c r="J1002" s="834" t="str">
        <f>VLOOKUP(B1002,[1]TQT_MASTER!B:O,7,0)</f>
        <v>TQT - Supply Chain</v>
      </c>
      <c r="K1002" s="834" t="str">
        <f>VLOOKUP(B1002,[1]TQT_MASTER!B:O,8,0)</f>
        <v>TQT - Chief Financial Office</v>
      </c>
      <c r="L1002" s="834" t="str">
        <f>VLOOKUP(B1002,[1]TQT_MASTER!B:O,9,0)</f>
        <v>Supply Chain - PSS</v>
      </c>
      <c r="M1002" s="834" t="e">
        <f>VLOOKUP(B1002,[1]TQT_MASTER!B:O,10,0)</f>
        <v>#REF!</v>
      </c>
      <c r="N1002" s="835">
        <f>VLOOKUP(B1002,[1]TQT_MASTER!B:O,11,0)</f>
        <v>22302</v>
      </c>
      <c r="O1002" s="833">
        <f>VLOOKUP(B1002,[1]TQT_MASTER!B:O,14,0)</f>
        <v>46329</v>
      </c>
      <c r="P1002" s="842" t="s">
        <v>620</v>
      </c>
      <c r="Q1002" s="834" t="s">
        <v>846</v>
      </c>
      <c r="R1002" s="842"/>
      <c r="S1002" s="842"/>
      <c r="T1002" s="839" t="s">
        <v>304</v>
      </c>
      <c r="U1002" s="842" t="s">
        <v>333</v>
      </c>
      <c r="V1002" s="836">
        <v>45600</v>
      </c>
      <c r="W1002" s="836">
        <v>45600</v>
      </c>
      <c r="X1002" s="836">
        <v>46265</v>
      </c>
      <c r="Y1002" s="882">
        <v>1.8246575342465754</v>
      </c>
      <c r="Z1002" s="902">
        <f t="shared" ca="1" si="54"/>
        <v>65</v>
      </c>
      <c r="AA1002" s="839" t="s">
        <v>600</v>
      </c>
      <c r="AB1002" s="883">
        <v>44488.5</v>
      </c>
      <c r="AC1002" s="841">
        <v>46905</v>
      </c>
      <c r="AD1002" s="842" t="s">
        <v>777</v>
      </c>
      <c r="AE1002" s="843" t="str">
        <f ca="1">IF(OR(Z1002="",NOT(ISNUMBER(Z1002))),"",LOOKUP(Z1002,{0,16,21,26,31,36,41,46,51,56,60,66},{"[0-15]","[16-20]","[21-25]","[26-30]","[31-35]","[36-40]","[41-45]","[46-50]","[51-55]","[56-59]","[60-65]","[66-99]"}))</f>
        <v>[60-65]</v>
      </c>
      <c r="AF1002" s="839" t="str">
        <f t="shared" si="52"/>
        <v>1-2 years</v>
      </c>
      <c r="AG1002" s="839" t="str">
        <f t="shared" ca="1" si="53"/>
        <v>Within 60 Days</v>
      </c>
    </row>
    <row r="1003" spans="1:33" ht="16.5" thickTop="1" thickBot="1" x14ac:dyDescent="0.3">
      <c r="A1003" s="839">
        <v>22</v>
      </c>
      <c r="B1003" s="830">
        <v>200088</v>
      </c>
      <c r="C1003" s="839" t="s">
        <v>378</v>
      </c>
      <c r="D1003" s="880"/>
      <c r="E1003" s="887">
        <f>VLOOKUP(B1003,[1]TQT_MASTER!B:O,13,0)</f>
        <v>45677</v>
      </c>
      <c r="F1003" s="834" t="str">
        <f>VLOOKUP(B1003,[1]TQT_MASTER!B:O,4,0)</f>
        <v>Advisor, Water Asset</v>
      </c>
      <c r="G1003" s="834" t="str">
        <f>VLOOKUP(B1003,[1]TQT_MASTER!B:O,3,0)</f>
        <v>Advisor</v>
      </c>
      <c r="H1003" s="834">
        <f>VLOOKUP(B1003,[1]TQT_MASTER!B:O,6,0)</f>
        <v>12013</v>
      </c>
      <c r="I1003" s="834" t="str">
        <f>VLOOKUP(B1003,[1]TQT_MASTER!B:O,5,0)</f>
        <v>ABDULLA MOHAMMED AL NUAIMI</v>
      </c>
      <c r="J1003" s="834" t="str">
        <f>VLOOKUP(B1003,[1]TQT_MASTER!B:O,7,0)</f>
        <v>TQT - Asset Management</v>
      </c>
      <c r="K1003" s="834" t="str">
        <f>VLOOKUP(B1003,[1]TQT_MASTER!B:O,8,0)</f>
        <v>TQT - Chief Operating Office</v>
      </c>
      <c r="L1003" s="834" t="str">
        <f>VLOOKUP(B1003,[1]TQT_MASTER!B:O,9,0)</f>
        <v>Asset Management - COO</v>
      </c>
      <c r="M1003" s="834" t="str">
        <f>VLOOKUP(B1003,[1]TQT_MASTER!B:O,10,0)</f>
        <v>TRANSCO - Water Assets</v>
      </c>
      <c r="N1003" s="835">
        <f>VLOOKUP(B1003,[1]TQT_MASTER!B:O,11,0)</f>
        <v>22282</v>
      </c>
      <c r="O1003" s="833">
        <f>VLOOKUP(B1003,[1]TQT_MASTER!B:O,14,0)</f>
        <v>46405</v>
      </c>
      <c r="P1003" s="842" t="s">
        <v>611</v>
      </c>
      <c r="Q1003" s="834" t="s">
        <v>846</v>
      </c>
      <c r="R1003" s="842" t="s">
        <v>612</v>
      </c>
      <c r="S1003" s="842" t="s">
        <v>616</v>
      </c>
      <c r="T1003" s="839" t="s">
        <v>304</v>
      </c>
      <c r="U1003" s="842" t="s">
        <v>309</v>
      </c>
      <c r="V1003" s="836">
        <v>45677</v>
      </c>
      <c r="W1003" s="836">
        <v>45677</v>
      </c>
      <c r="X1003" s="836">
        <v>46265</v>
      </c>
      <c r="Y1003" s="882">
        <v>1.6136986301369862</v>
      </c>
      <c r="Z1003" s="902">
        <f t="shared" ca="1" si="54"/>
        <v>65</v>
      </c>
      <c r="AA1003" s="839" t="s">
        <v>600</v>
      </c>
      <c r="AB1003" s="883">
        <v>52888.5</v>
      </c>
      <c r="AC1003" s="841">
        <v>46905</v>
      </c>
      <c r="AD1003" s="842" t="s">
        <v>777</v>
      </c>
      <c r="AE1003" s="843" t="str">
        <f ca="1">IF(OR(Z1003="",NOT(ISNUMBER(Z1003))),"",LOOKUP(Z1003,{0,16,21,26,31,36,41,46,51,56,60,66},{"[0-15]","[16-20]","[21-25]","[26-30]","[31-35]","[36-40]","[41-45]","[46-50]","[51-55]","[56-59]","[60-65]","[66-99]"}))</f>
        <v>[60-65]</v>
      </c>
      <c r="AF1003" s="839" t="str">
        <f t="shared" si="52"/>
        <v>1-2 years</v>
      </c>
      <c r="AG1003" s="839" t="str">
        <f t="shared" ca="1" si="53"/>
        <v>Over 90 Days</v>
      </c>
    </row>
    <row r="1004" spans="1:33" ht="16.5" thickTop="1" thickBot="1" x14ac:dyDescent="0.3">
      <c r="A1004" s="839">
        <v>23</v>
      </c>
      <c r="B1004" s="830">
        <v>200795</v>
      </c>
      <c r="C1004" s="839" t="s">
        <v>382</v>
      </c>
      <c r="D1004" s="880"/>
      <c r="E1004" s="887">
        <f>VLOOKUP(B1004,[1]TQT_MASTER!B:O,13,0)</f>
        <v>45831</v>
      </c>
      <c r="F1004" s="834" t="str">
        <f>VLOOKUP(B1004,[1]TQT_MASTER!B:O,4,0)</f>
        <v>Fusion EPM Support, Sr. Associate</v>
      </c>
      <c r="G1004" s="834" t="str">
        <f>VLOOKUP(B1004,[1]TQT_MASTER!B:O,3,0)</f>
        <v>Senior Associate</v>
      </c>
      <c r="H1004" s="834">
        <f>VLOOKUP(B1004,[1]TQT_MASTER!B:O,6,0)</f>
        <v>12775</v>
      </c>
      <c r="I1004" s="834" t="str">
        <f>VLOOKUP(B1004,[1]TQT_MASTER!B:O,5,0)</f>
        <v>Barend Pieter Van Der Walt</v>
      </c>
      <c r="J1004" s="834" t="str">
        <f>VLOOKUP(B1004,[1]TQT_MASTER!B:O,7,0)</f>
        <v>TQT - Business Planning</v>
      </c>
      <c r="K1004" s="834" t="str">
        <f>VLOOKUP(B1004,[1]TQT_MASTER!B:O,8,0)</f>
        <v>TQT - Chief Financial Office</v>
      </c>
      <c r="L1004" s="834" t="str">
        <f>VLOOKUP(B1004,[1]TQT_MASTER!B:O,9,0)</f>
        <v>Finance - FIN</v>
      </c>
      <c r="M1004" s="834" t="str">
        <f>VLOOKUP(B1004,[1]TQT_MASTER!B:O,10,0)</f>
        <v>TRANSCO - Business Planning - FIN</v>
      </c>
      <c r="N1004" s="835">
        <f>VLOOKUP(B1004,[1]TQT_MASTER!B:O,11,0)</f>
        <v>31222</v>
      </c>
      <c r="O1004" s="833">
        <f>VLOOKUP(B1004,[1]TQT_MASTER!B:O,14,0)</f>
        <v>46555</v>
      </c>
      <c r="P1004" s="842" t="s">
        <v>611</v>
      </c>
      <c r="Q1004" s="834" t="s">
        <v>846</v>
      </c>
      <c r="R1004" s="842"/>
      <c r="S1004" s="842"/>
      <c r="T1004" s="839" t="s">
        <v>304</v>
      </c>
      <c r="U1004" s="842" t="s">
        <v>333</v>
      </c>
      <c r="V1004" s="836">
        <v>45831</v>
      </c>
      <c r="W1004" s="836">
        <v>45831</v>
      </c>
      <c r="X1004" s="836">
        <v>46265</v>
      </c>
      <c r="Y1004" s="882">
        <v>1.1917808219178083</v>
      </c>
      <c r="Z1004" s="902">
        <f t="shared" ca="1" si="54"/>
        <v>41</v>
      </c>
      <c r="AA1004" s="839" t="s">
        <v>600</v>
      </c>
      <c r="AB1004" s="883">
        <v>31888.5</v>
      </c>
      <c r="AC1004" s="841">
        <v>46905</v>
      </c>
      <c r="AD1004" s="842" t="s">
        <v>777</v>
      </c>
      <c r="AE1004" s="843" t="str">
        <f ca="1">IF(OR(Z1004="",NOT(ISNUMBER(Z1004))),"",LOOKUP(Z1004,{0,16,21,26,31,36,41,46,51,56,60,66},{"[0-15]","[16-20]","[21-25]","[26-30]","[31-35]","[36-40]","[41-45]","[46-50]","[51-55]","[56-59]","[60-65]","[66-99]"}))</f>
        <v>[41-45]</v>
      </c>
      <c r="AF1004" s="839" t="str">
        <f t="shared" si="52"/>
        <v>1-2 years</v>
      </c>
      <c r="AG1004" s="839" t="str">
        <f t="shared" ca="1" si="53"/>
        <v>Over 90 Days</v>
      </c>
    </row>
    <row r="1005" spans="1:33" ht="16.5" thickTop="1" thickBot="1" x14ac:dyDescent="0.3">
      <c r="A1005" s="839">
        <v>24</v>
      </c>
      <c r="B1005" s="847">
        <v>201184</v>
      </c>
      <c r="C1005" s="839">
        <v>14221</v>
      </c>
      <c r="D1005" s="880"/>
      <c r="E1005" s="887">
        <f>VLOOKUP(B1005,[1]TQT_MASTER!B:O,13,0)</f>
        <v>45887</v>
      </c>
      <c r="F1005" s="834" t="str">
        <f>VLOOKUP(B1005,[1]TQT_MASTER!B:O,4,0)</f>
        <v>Associate, People Development</v>
      </c>
      <c r="G1005" s="834" t="str">
        <f>VLOOKUP(B1005,[1]TQT_MASTER!B:O,3,0)</f>
        <v>Associate</v>
      </c>
      <c r="H1005" s="834">
        <f>VLOOKUP(B1005,[1]TQT_MASTER!B:O,6,0)</f>
        <v>15162</v>
      </c>
      <c r="I1005" s="834" t="str">
        <f>VLOOKUP(B1005,[1]TQT_MASTER!B:O,5,0)</f>
        <v>Wadima Mohammed Hamad AlMazrouei</v>
      </c>
      <c r="J1005" s="834" t="str">
        <f>VLOOKUP(B1005,[1]TQT_MASTER!B:O,7,0)</f>
        <v>TQT - People Management &amp; Performance</v>
      </c>
      <c r="K1005" s="834" t="str">
        <f>VLOOKUP(B1005,[1]TQT_MASTER!B:O,8,0)</f>
        <v>TQT - Chief Corporate Services Office</v>
      </c>
      <c r="L1005" s="834" t="str">
        <f>VLOOKUP(B1005,[1]TQT_MASTER!B:O,9,0)</f>
        <v>Human Resources - HRD</v>
      </c>
      <c r="M1005" s="834" t="str">
        <f>VLOOKUP(B1005,[1]TQT_MASTER!B:O,10,0)</f>
        <v>TRANSCO - Human Resources - HRD</v>
      </c>
      <c r="N1005" s="835">
        <f>VLOOKUP(B1005,[1]TQT_MASTER!B:O,11,0)</f>
        <v>32306</v>
      </c>
      <c r="O1005" s="833">
        <f>VLOOKUP(B1005,[1]TQT_MASTER!B:O,14,0)</f>
        <v>46251</v>
      </c>
      <c r="P1005" s="842" t="s">
        <v>620</v>
      </c>
      <c r="Q1005" s="834" t="s">
        <v>846</v>
      </c>
      <c r="R1005" s="842"/>
      <c r="S1005" s="842"/>
      <c r="T1005" s="839" t="s">
        <v>304</v>
      </c>
      <c r="U1005" s="839" t="s">
        <v>333</v>
      </c>
      <c r="V1005" s="836">
        <v>45887</v>
      </c>
      <c r="W1005" s="836">
        <v>45887</v>
      </c>
      <c r="X1005" s="836">
        <v>46265</v>
      </c>
      <c r="Y1005" s="882">
        <v>1.0383561643835617</v>
      </c>
      <c r="Z1005" s="838">
        <f t="shared" ca="1" si="54"/>
        <v>38</v>
      </c>
      <c r="AA1005" s="839" t="s">
        <v>600</v>
      </c>
      <c r="AB1005" s="883">
        <v>23388.5</v>
      </c>
      <c r="AC1005" s="841">
        <v>46905</v>
      </c>
      <c r="AD1005" s="842" t="s">
        <v>777</v>
      </c>
      <c r="AE1005" s="843" t="str">
        <f ca="1">IF(OR(Z1005="",NOT(ISNUMBER(Z1005))),"",LOOKUP(Z1005,{0,16,21,26,31,36,41,46,51,56,60,66},{"[0-15]","[16-20]","[21-25]","[26-30]","[31-35]","[36-40]","[41-45]","[46-50]","[51-55]","[56-59]","[60-65]","[66-99]"}))</f>
        <v>[36-40]</v>
      </c>
      <c r="AF1005" s="839" t="str">
        <f t="shared" si="52"/>
        <v>1-2 years</v>
      </c>
      <c r="AG1005" s="839" t="str">
        <f t="shared" ca="1" si="53"/>
        <v>Expired</v>
      </c>
    </row>
    <row r="1006" spans="1:33" ht="16.5" thickTop="1" thickBot="1" x14ac:dyDescent="0.3">
      <c r="A1006" s="839">
        <v>25</v>
      </c>
      <c r="B1006" s="847">
        <v>201086</v>
      </c>
      <c r="C1006" s="839">
        <v>13919</v>
      </c>
      <c r="D1006" s="880"/>
      <c r="E1006" s="887">
        <f>VLOOKUP(B1006,[1]TQT_MASTER!B:O,13,0)</f>
        <v>45873</v>
      </c>
      <c r="F1006" s="834" t="str">
        <f>VLOOKUP(B1006,[1]TQT_MASTER!B:O,4,0)</f>
        <v>Senior Engineer, Network Model Management</v>
      </c>
      <c r="G1006" s="834" t="str">
        <f>VLOOKUP(B1006,[1]TQT_MASTER!B:O,3,0)</f>
        <v>Senior Engineer</v>
      </c>
      <c r="H1006" s="834">
        <f>VLOOKUP(B1006,[1]TQT_MASTER!B:O,6,0)</f>
        <v>11743</v>
      </c>
      <c r="I1006" s="834" t="str">
        <f>VLOOKUP(B1006,[1]TQT_MASTER!B:O,5,0)</f>
        <v>Maryam Abullah Ebrahim Algaz Alali</v>
      </c>
      <c r="J1006" s="834" t="str">
        <f>VLOOKUP(B1006,[1]TQT_MASTER!B:O,7,0)</f>
        <v>TQT - Asset Management</v>
      </c>
      <c r="K1006" s="834" t="str">
        <f>VLOOKUP(B1006,[1]TQT_MASTER!B:O,8,0)</f>
        <v>TQT - Chief Operating Office</v>
      </c>
      <c r="L1006" s="834" t="str">
        <f>VLOOKUP(B1006,[1]TQT_MASTER!B:O,9,0)</f>
        <v>Asset Management - COO</v>
      </c>
      <c r="M1006" s="834" t="str">
        <f>VLOOKUP(B1006,[1]TQT_MASTER!B:O,10,0)</f>
        <v>TQT - Operations Technology Strategy</v>
      </c>
      <c r="N1006" s="835">
        <f>VLOOKUP(B1006,[1]TQT_MASTER!B:O,11,0)</f>
        <v>33856</v>
      </c>
      <c r="O1006" s="833">
        <f>VLOOKUP(B1006,[1]TQT_MASTER!B:O,14,0)</f>
        <v>46237</v>
      </c>
      <c r="P1006" s="842" t="s">
        <v>620</v>
      </c>
      <c r="Q1006" s="834" t="s">
        <v>846</v>
      </c>
      <c r="R1006" s="842"/>
      <c r="S1006" s="842"/>
      <c r="T1006" s="839" t="s">
        <v>389</v>
      </c>
      <c r="U1006" s="842" t="s">
        <v>333</v>
      </c>
      <c r="V1006" s="836">
        <v>45873</v>
      </c>
      <c r="W1006" s="836">
        <v>45873</v>
      </c>
      <c r="X1006" s="836">
        <v>46265</v>
      </c>
      <c r="Y1006" s="882">
        <v>1.0767123287671232</v>
      </c>
      <c r="Z1006" s="902">
        <f t="shared" ca="1" si="54"/>
        <v>34</v>
      </c>
      <c r="AA1006" s="839" t="s">
        <v>600</v>
      </c>
      <c r="AB1006" s="883">
        <v>31888.5</v>
      </c>
      <c r="AC1006" s="841">
        <v>46905</v>
      </c>
      <c r="AD1006" s="842" t="s">
        <v>777</v>
      </c>
      <c r="AE1006" s="843" t="str">
        <f ca="1">IF(OR(Z1006="",NOT(ISNUMBER(Z1006))),"",LOOKUP(Z1006,{0,16,21,26,31,36,41,46,51,56,60,66},{"[0-15]","[16-20]","[21-25]","[26-30]","[31-35]","[36-40]","[41-45]","[46-50]","[51-55]","[56-59]","[60-65]","[66-99]"}))</f>
        <v>[31-35]</v>
      </c>
      <c r="AF1006" s="839" t="str">
        <f t="shared" si="52"/>
        <v>1-2 years</v>
      </c>
      <c r="AG1006" s="839" t="str">
        <f t="shared" ca="1" si="53"/>
        <v>Expired</v>
      </c>
    </row>
    <row r="1007" spans="1:33" ht="16.5" thickTop="1" thickBot="1" x14ac:dyDescent="0.3">
      <c r="A1007" s="839">
        <v>26</v>
      </c>
      <c r="B1007" s="830">
        <v>201085</v>
      </c>
      <c r="C1007" s="830">
        <v>201085</v>
      </c>
      <c r="D1007" s="880"/>
      <c r="E1007" s="887">
        <f>VLOOKUP(B1007,[1]TQT_MASTER!B:O,13,0)</f>
        <v>45901</v>
      </c>
      <c r="F1007" s="834" t="str">
        <f>VLOOKUP(B1007,[1]TQT_MASTER!B:O,4,0)</f>
        <v>Engineer, Power Systems</v>
      </c>
      <c r="G1007" s="834" t="str">
        <f>VLOOKUP(B1007,[1]TQT_MASTER!B:O,3,0)</f>
        <v>Engineer</v>
      </c>
      <c r="H1007" s="834">
        <f>VLOOKUP(B1007,[1]TQT_MASTER!B:O,6,0)</f>
        <v>10903</v>
      </c>
      <c r="I1007" s="834" t="str">
        <f>VLOOKUP(B1007,[1]TQT_MASTER!B:O,5,0)</f>
        <v>Ahmed Attia Saber Ghazi</v>
      </c>
      <c r="J1007" s="834" t="str">
        <f>VLOOKUP(B1007,[1]TQT_MASTER!B:O,7,0)</f>
        <v>TQT - Asset Management</v>
      </c>
      <c r="K1007" s="834" t="str">
        <f>VLOOKUP(B1007,[1]TQT_MASTER!B:O,8,0)</f>
        <v>TQT - Chief Operating Office</v>
      </c>
      <c r="L1007" s="834" t="str">
        <f>VLOOKUP(B1007,[1]TQT_MASTER!B:O,9,0)</f>
        <v>Asset Management - COO</v>
      </c>
      <c r="M1007" s="834" t="str">
        <f>VLOOKUP(B1007,[1]TQT_MASTER!B:O,10,0)</f>
        <v>TQT - Power Planning</v>
      </c>
      <c r="N1007" s="835">
        <f>VLOOKUP(B1007,[1]TQT_MASTER!B:O,11,0)</f>
        <v>36486</v>
      </c>
      <c r="O1007" s="833">
        <f>VLOOKUP(B1007,[1]TQT_MASTER!B:O,14,0)</f>
        <v>46265</v>
      </c>
      <c r="P1007" s="842" t="s">
        <v>620</v>
      </c>
      <c r="Q1007" s="834" t="s">
        <v>846</v>
      </c>
      <c r="R1007" s="842"/>
      <c r="S1007" s="842"/>
      <c r="T1007" s="839" t="s">
        <v>304</v>
      </c>
      <c r="U1007" s="842" t="s">
        <v>333</v>
      </c>
      <c r="V1007" s="836">
        <v>45901</v>
      </c>
      <c r="W1007" s="836">
        <v>45901</v>
      </c>
      <c r="X1007" s="836">
        <v>46265</v>
      </c>
      <c r="Y1007" s="882">
        <v>1</v>
      </c>
      <c r="Z1007" s="902">
        <f t="shared" ca="1" si="54"/>
        <v>26</v>
      </c>
      <c r="AA1007" s="839" t="s">
        <v>600</v>
      </c>
      <c r="AB1007" s="883">
        <v>18238.5</v>
      </c>
      <c r="AC1007" s="841">
        <v>46905</v>
      </c>
      <c r="AD1007" s="842" t="s">
        <v>777</v>
      </c>
      <c r="AE1007" s="843" t="str">
        <f ca="1">IF(OR(Z1007="",NOT(ISNUMBER(Z1007))),"",LOOKUP(Z1007,{0,16,21,26,31,36,41,46,51,56,60,66},{"[0-15]","[16-20]","[21-25]","[26-30]","[31-35]","[36-40]","[41-45]","[46-50]","[51-55]","[56-59]","[60-65]","[66-99]"}))</f>
        <v>[26-30]</v>
      </c>
      <c r="AF1007" s="839" t="str">
        <f t="shared" si="52"/>
        <v>0-1 years</v>
      </c>
      <c r="AG1007" s="839" t="str">
        <f t="shared" ca="1" si="53"/>
        <v>Expired</v>
      </c>
    </row>
    <row r="1008" spans="1:33" ht="16.5" thickTop="1" thickBot="1" x14ac:dyDescent="0.3">
      <c r="A1008" s="839">
        <v>27</v>
      </c>
      <c r="B1008" s="830">
        <v>201773</v>
      </c>
      <c r="C1008" s="847">
        <v>14158</v>
      </c>
      <c r="D1008" s="880"/>
      <c r="E1008" s="887">
        <f>VLOOKUP(B1008,[1]TQT_MASTER!B:O,13,0)</f>
        <v>45978</v>
      </c>
      <c r="F1008" s="834" t="str">
        <f>VLOOKUP(B1008,[1]TQT_MASTER!B:O,4,0)</f>
        <v>Associate, OD &amp; Planning</v>
      </c>
      <c r="G1008" s="834" t="str">
        <f>VLOOKUP(B1008,[1]TQT_MASTER!B:O,3,0)</f>
        <v>Associate</v>
      </c>
      <c r="H1008" s="834">
        <f>VLOOKUP(B1008,[1]TQT_MASTER!B:O,6,0)</f>
        <v>12869</v>
      </c>
      <c r="I1008" s="834" t="str">
        <f>VLOOKUP(B1008,[1]TQT_MASTER!B:O,5,0)</f>
        <v>Shefa Obaid</v>
      </c>
      <c r="J1008" s="834" t="str">
        <f>VLOOKUP(B1008,[1]TQT_MASTER!B:O,7,0)</f>
        <v>TQT - People Management &amp; Performance</v>
      </c>
      <c r="K1008" s="834" t="str">
        <f>VLOOKUP(B1008,[1]TQT_MASTER!B:O,8,0)</f>
        <v>TQT - Chief Corporate Services Office</v>
      </c>
      <c r="L1008" s="834" t="str">
        <f>VLOOKUP(B1008,[1]TQT_MASTER!B:O,9,0)</f>
        <v>Human Resources - HRD</v>
      </c>
      <c r="M1008" s="834" t="str">
        <f>VLOOKUP(B1008,[1]TQT_MASTER!B:O,10,0)</f>
        <v>TRANSCO - Human Resources - HRD</v>
      </c>
      <c r="N1008" s="835">
        <f>VLOOKUP(B1008,[1]TQT_MASTER!B:O,11,0)</f>
        <v>29381</v>
      </c>
      <c r="O1008" s="833">
        <f>VLOOKUP(B1008,[1]TQT_MASTER!B:O,14,0)</f>
        <v>46342</v>
      </c>
      <c r="P1008" s="842" t="s">
        <v>611</v>
      </c>
      <c r="Q1008" s="834" t="s">
        <v>846</v>
      </c>
      <c r="R1008" s="842"/>
      <c r="S1008" s="842" t="s">
        <v>616</v>
      </c>
      <c r="T1008" s="839" t="s">
        <v>304</v>
      </c>
      <c r="U1008" s="842" t="s">
        <v>333</v>
      </c>
      <c r="V1008" s="836">
        <v>45978</v>
      </c>
      <c r="W1008" s="836">
        <v>45978</v>
      </c>
      <c r="X1008" s="836">
        <v>46265</v>
      </c>
      <c r="Y1008" s="882">
        <v>0.78904109589041094</v>
      </c>
      <c r="Z1008" s="902">
        <f t="shared" ca="1" si="54"/>
        <v>46</v>
      </c>
      <c r="AA1008" s="839" t="s">
        <v>600</v>
      </c>
      <c r="AB1008" s="883">
        <v>27688.5</v>
      </c>
      <c r="AC1008" s="841">
        <v>46905</v>
      </c>
      <c r="AD1008" s="842" t="s">
        <v>777</v>
      </c>
      <c r="AE1008" s="843" t="str">
        <f ca="1">IF(OR(Z1008="",NOT(ISNUMBER(Z1008))),"",LOOKUP(Z1008,{0,16,21,26,31,36,41,46,51,56,60,66},{"[0-15]","[16-20]","[21-25]","[26-30]","[31-35]","[36-40]","[41-45]","[46-50]","[51-55]","[56-59]","[60-65]","[66-99]"}))</f>
        <v>[46-50]</v>
      </c>
      <c r="AF1008" s="839" t="str">
        <f t="shared" si="52"/>
        <v>0-1 years</v>
      </c>
      <c r="AG1008" s="839" t="str">
        <f t="shared" ca="1" si="53"/>
        <v>Within 90 Days</v>
      </c>
    </row>
    <row r="1009" spans="1:33" ht="16.5" thickTop="1" thickBot="1" x14ac:dyDescent="0.3">
      <c r="A1009" s="839">
        <v>28</v>
      </c>
      <c r="B1009" s="830">
        <v>202033</v>
      </c>
      <c r="C1009" s="847">
        <v>14145</v>
      </c>
      <c r="D1009" s="880"/>
      <c r="E1009" s="887">
        <f>VLOOKUP(B1009,[1]TQT_MASTER!B:O,13,0)</f>
        <v>46006</v>
      </c>
      <c r="F1009" s="834" t="str">
        <f>VLOOKUP(B1009,[1]TQT_MASTER!B:O,4,0)</f>
        <v>Senior Engineer, Network Model Management</v>
      </c>
      <c r="G1009" s="834" t="str">
        <f>VLOOKUP(B1009,[1]TQT_MASTER!B:O,3,0)</f>
        <v>Senior Engineer</v>
      </c>
      <c r="H1009" s="834">
        <f>VLOOKUP(B1009,[1]TQT_MASTER!B:O,6,0)</f>
        <v>12404</v>
      </c>
      <c r="I1009" s="834" t="str">
        <f>VLOOKUP(B1009,[1]TQT_MASTER!B:O,5,0)</f>
        <v>Jayaprakash Ponraj</v>
      </c>
      <c r="J1009" s="834" t="str">
        <f>VLOOKUP(B1009,[1]TQT_MASTER!B:O,7,0)</f>
        <v>TQT - Asset Management</v>
      </c>
      <c r="K1009" s="834" t="str">
        <f>VLOOKUP(B1009,[1]TQT_MASTER!B:O,8,0)</f>
        <v>TQT - Chief Operating Office</v>
      </c>
      <c r="L1009" s="834" t="str">
        <f>VLOOKUP(B1009,[1]TQT_MASTER!B:O,9,0)</f>
        <v>TQT - Asset Management</v>
      </c>
      <c r="M1009" s="834" t="str">
        <f>VLOOKUP(B1009,[1]TQT_MASTER!B:O,10,0)</f>
        <v>TQT - Chief Operating Office</v>
      </c>
      <c r="N1009" s="835">
        <f>VLOOKUP(B1009,[1]TQT_MASTER!B:O,11,0)</f>
        <v>31049</v>
      </c>
      <c r="O1009" s="833">
        <f>VLOOKUP(B1009,[1]TQT_MASTER!B:O,14,0)</f>
        <v>46370</v>
      </c>
      <c r="P1009" s="842" t="s">
        <v>620</v>
      </c>
      <c r="Q1009" s="834" t="s">
        <v>846</v>
      </c>
      <c r="R1009" s="842"/>
      <c r="S1009" s="842"/>
      <c r="T1009" s="839" t="s">
        <v>304</v>
      </c>
      <c r="U1009" s="842" t="s">
        <v>333</v>
      </c>
      <c r="V1009" s="836">
        <v>46006</v>
      </c>
      <c r="W1009" s="836">
        <v>46006</v>
      </c>
      <c r="X1009" s="836">
        <v>46265</v>
      </c>
      <c r="Y1009" s="882">
        <v>0.71232876712328763</v>
      </c>
      <c r="Z1009" s="902">
        <f t="shared" ca="1" si="54"/>
        <v>41</v>
      </c>
      <c r="AA1009" s="839" t="s">
        <v>600</v>
      </c>
      <c r="AB1009" s="883">
        <v>31888.5</v>
      </c>
      <c r="AC1009" s="841">
        <v>46905</v>
      </c>
      <c r="AD1009" s="842" t="s">
        <v>777</v>
      </c>
      <c r="AE1009" s="843" t="str">
        <f ca="1">IF(OR(Z1009="",NOT(ISNUMBER(Z1009))),"",LOOKUP(Z1009,{0,16,21,26,31,36,41,46,51,56,60,66},{"[0-15]","[16-20]","[21-25]","[26-30]","[31-35]","[36-40]","[41-45]","[46-50]","[51-55]","[56-59]","[60-65]","[66-99]"}))</f>
        <v>[41-45]</v>
      </c>
      <c r="AF1009" s="839" t="str">
        <f t="shared" si="52"/>
        <v>0-1 years</v>
      </c>
      <c r="AG1009" s="839" t="str">
        <f t="shared" ca="1" si="53"/>
        <v>Within 90 Days</v>
      </c>
    </row>
    <row r="1010" spans="1:33" ht="16.5" thickTop="1" thickBot="1" x14ac:dyDescent="0.3">
      <c r="A1010" s="839">
        <v>29</v>
      </c>
      <c r="B1010" s="830">
        <v>202034</v>
      </c>
      <c r="C1010" s="847">
        <v>14174</v>
      </c>
      <c r="D1010" s="880"/>
      <c r="E1010" s="887">
        <f>VLOOKUP(B1010,[1]TQT_MASTER!B:O,13,0)</f>
        <v>46006</v>
      </c>
      <c r="F1010" s="834" t="str">
        <f>VLOOKUP(B1010,[1]TQT_MASTER!B:O,4,0)</f>
        <v>Associate, Accounts Payable Accounting</v>
      </c>
      <c r="G1010" s="834" t="str">
        <f>VLOOKUP(B1010,[1]TQT_MASTER!B:O,3,0)</f>
        <v>Associate</v>
      </c>
      <c r="H1010" s="834">
        <f>VLOOKUP(B1010,[1]TQT_MASTER!B:O,6,0)</f>
        <v>12667</v>
      </c>
      <c r="I1010" s="834" t="str">
        <f>VLOOKUP(B1010,[1]TQT_MASTER!B:O,5,0)</f>
        <v>Eid ABDULLAH Sidiqi Alhammadi</v>
      </c>
      <c r="J1010" s="834" t="str">
        <f>VLOOKUP(B1010,[1]TQT_MASTER!B:O,7,0)</f>
        <v>TQT - Financial Operations &amp; Internal Controls</v>
      </c>
      <c r="K1010" s="834" t="str">
        <f>VLOOKUP(B1010,[1]TQT_MASTER!B:O,8,0)</f>
        <v>TQT - Chief Financial Office</v>
      </c>
      <c r="L1010" s="834" t="str">
        <f>VLOOKUP(B1010,[1]TQT_MASTER!B:O,9,0)</f>
        <v>Finance - FIN</v>
      </c>
      <c r="M1010" s="834" t="str">
        <f>VLOOKUP(B1010,[1]TQT_MASTER!B:O,10,0)</f>
        <v>TRANSCO - Financial Operations - FIN</v>
      </c>
      <c r="N1010" s="835">
        <f>VLOOKUP(B1010,[1]TQT_MASTER!B:O,11,0)</f>
        <v>35364</v>
      </c>
      <c r="O1010" s="833">
        <f>VLOOKUP(B1010,[1]TQT_MASTER!B:O,14,0)</f>
        <v>46370</v>
      </c>
      <c r="P1010" s="842" t="s">
        <v>620</v>
      </c>
      <c r="Q1010" s="834" t="s">
        <v>846</v>
      </c>
      <c r="R1010" s="842"/>
      <c r="S1010" s="842"/>
      <c r="T1010" s="839" t="s">
        <v>304</v>
      </c>
      <c r="U1010" s="842" t="s">
        <v>356</v>
      </c>
      <c r="V1010" s="836">
        <v>46006</v>
      </c>
      <c r="W1010" s="836">
        <v>46006</v>
      </c>
      <c r="X1010" s="836">
        <v>46265</v>
      </c>
      <c r="Y1010" s="882">
        <v>0.71232876712328763</v>
      </c>
      <c r="Z1010" s="902">
        <f t="shared" ca="1" si="54"/>
        <v>29</v>
      </c>
      <c r="AA1010" s="839" t="s">
        <v>600</v>
      </c>
      <c r="AB1010" s="883">
        <v>21388.5</v>
      </c>
      <c r="AC1010" s="841">
        <v>46905</v>
      </c>
      <c r="AD1010" s="842" t="s">
        <v>777</v>
      </c>
      <c r="AE1010" s="843" t="str">
        <f ca="1">IF(OR(Z1010="",NOT(ISNUMBER(Z1010))),"",LOOKUP(Z1010,{0,16,21,26,31,36,41,46,51,56,60,66},{"[0-15]","[16-20]","[21-25]","[26-30]","[31-35]","[36-40]","[41-45]","[46-50]","[51-55]","[56-59]","[60-65]","[66-99]"}))</f>
        <v>[26-30]</v>
      </c>
      <c r="AF1010" s="839" t="str">
        <f t="shared" si="52"/>
        <v>0-1 years</v>
      </c>
      <c r="AG1010" s="839" t="str">
        <f t="shared" ca="1" si="53"/>
        <v>Within 90 Days</v>
      </c>
    </row>
    <row r="1011" spans="1:33" ht="16.5" thickTop="1" thickBot="1" x14ac:dyDescent="0.3">
      <c r="A1011" s="839">
        <v>30</v>
      </c>
      <c r="B1011" s="830">
        <v>202315</v>
      </c>
      <c r="C1011" s="847">
        <v>14335</v>
      </c>
      <c r="D1011" s="880"/>
      <c r="E1011" s="887">
        <f>VLOOKUP(B1011,[1]TQT_MASTER!B:O,13,0)</f>
        <v>46055</v>
      </c>
      <c r="F1011" s="834" t="str">
        <f>VLOOKUP(B1011,[1]TQT_MASTER!B:O,4,0)</f>
        <v>Officer, Communications</v>
      </c>
      <c r="G1011" s="834" t="str">
        <f>VLOOKUP(B1011,[1]TQT_MASTER!B:O,3,0)</f>
        <v>Officer</v>
      </c>
      <c r="H1011" s="834">
        <f>VLOOKUP(B1011,[1]TQT_MASTER!B:O,6,0)</f>
        <v>15077</v>
      </c>
      <c r="I1011" s="834" t="str">
        <f>VLOOKUP(B1011,[1]TQT_MASTER!B:O,5,0)</f>
        <v>Bahaa Khalil Omran</v>
      </c>
      <c r="J1011" s="834" t="str">
        <f>VLOOKUP(B1011,[1]TQT_MASTER!B:O,7,0)</f>
        <v>TQT - External Communications</v>
      </c>
      <c r="K1011" s="834" t="str">
        <f>VLOOKUP(B1011,[1]TQT_MASTER!B:O,8,0)</f>
        <v>TQT - Chief Corporate Services Office</v>
      </c>
      <c r="L1011" s="834" t="str">
        <f>VLOOKUP(B1011,[1]TQT_MASTER!B:O,9,0)</f>
        <v>Human Resources - HRD</v>
      </c>
      <c r="M1011" s="834" t="str">
        <f>VLOOKUP(B1011,[1]TQT_MASTER!B:O,10,0)</f>
        <v>TRANSCO - External Communications - HRD</v>
      </c>
      <c r="N1011" s="835">
        <f>VLOOKUP(B1011,[1]TQT_MASTER!B:O,11,0)</f>
        <v>34516</v>
      </c>
      <c r="O1011" s="833">
        <f>VLOOKUP(B1011,[1]TQT_MASTER!B:O,14,0)</f>
        <v>46389</v>
      </c>
      <c r="P1011" s="842" t="s">
        <v>611</v>
      </c>
      <c r="Q1011" s="834" t="s">
        <v>846</v>
      </c>
      <c r="R1011" s="842" t="s">
        <v>612</v>
      </c>
      <c r="S1011" s="842" t="s">
        <v>616</v>
      </c>
      <c r="T1011" s="839"/>
      <c r="U1011" s="842" t="s">
        <v>309</v>
      </c>
      <c r="V1011" s="836">
        <v>46055</v>
      </c>
      <c r="W1011" s="836">
        <v>46055</v>
      </c>
      <c r="X1011" s="836">
        <v>46265</v>
      </c>
      <c r="Y1011" s="882">
        <v>0.57808219178082187</v>
      </c>
      <c r="Z1011" s="902">
        <f t="shared" ca="1" si="54"/>
        <v>32</v>
      </c>
      <c r="AA1011" s="839" t="s">
        <v>600</v>
      </c>
      <c r="AB1011" s="883">
        <v>16138.5</v>
      </c>
      <c r="AC1011" s="841">
        <v>46905</v>
      </c>
      <c r="AD1011" s="842" t="s">
        <v>777</v>
      </c>
      <c r="AE1011" s="843" t="str">
        <f ca="1">IF(OR(Z1011="",NOT(ISNUMBER(Z1011))),"",LOOKUP(Z1011,{0,16,21,26,31,36,41,46,51,56,60,66},{"[0-15]","[16-20]","[21-25]","[26-30]","[31-35]","[36-40]","[41-45]","[46-50]","[51-55]","[56-59]","[60-65]","[66-99]"}))</f>
        <v>[31-35]</v>
      </c>
      <c r="AF1011" s="839" t="str">
        <f t="shared" si="52"/>
        <v>0-1 years</v>
      </c>
      <c r="AG1011" s="839" t="str">
        <f t="shared" ca="1" si="53"/>
        <v>Over 90 Days</v>
      </c>
    </row>
    <row r="1012" spans="1:33" ht="16.5" thickTop="1" thickBot="1" x14ac:dyDescent="0.3">
      <c r="A1012" s="839">
        <v>31</v>
      </c>
      <c r="B1012" s="830">
        <v>202372</v>
      </c>
      <c r="C1012" s="831">
        <v>202372</v>
      </c>
      <c r="D1012" s="880"/>
      <c r="E1012" s="887">
        <f>VLOOKUP(B1012,[1]TQT_MASTER!B:O,13,0)</f>
        <v>46083</v>
      </c>
      <c r="F1012" s="834" t="str">
        <f>VLOOKUP(B1012,[1]TQT_MASTER!B:O,4,0)</f>
        <v>Associate, Graphic Design</v>
      </c>
      <c r="G1012" s="834" t="str">
        <f>VLOOKUP(B1012,[1]TQT_MASTER!B:O,3,0)</f>
        <v>Associate</v>
      </c>
      <c r="H1012" s="834">
        <f>VLOOKUP(B1012,[1]TQT_MASTER!B:O,6,0)</f>
        <v>15077</v>
      </c>
      <c r="I1012" s="834" t="str">
        <f>VLOOKUP(B1012,[1]TQT_MASTER!B:O,5,0)</f>
        <v>Bahaa Khalil Omran</v>
      </c>
      <c r="J1012" s="834" t="str">
        <f>VLOOKUP(B1012,[1]TQT_MASTER!B:O,7,0)</f>
        <v>TQT - Corporate Communications</v>
      </c>
      <c r="K1012" s="834" t="str">
        <f>VLOOKUP(B1012,[1]TQT_MASTER!B:O,8,0)</f>
        <v>TQT - Chief Corporate Services Office</v>
      </c>
      <c r="L1012" s="834" t="str">
        <f>VLOOKUP(B1012,[1]TQT_MASTER!B:O,9,0)</f>
        <v>Human Resources - HRD</v>
      </c>
      <c r="M1012" s="834" t="str">
        <f>VLOOKUP(B1012,[1]TQT_MASTER!B:O,10,0)</f>
        <v>Corporate Communications</v>
      </c>
      <c r="N1012" s="835">
        <f>VLOOKUP(B1012,[1]TQT_MASTER!B:O,11,0)</f>
        <v>35936</v>
      </c>
      <c r="O1012" s="833">
        <f>VLOOKUP(B1012,[1]TQT_MASTER!B:O,14,0)</f>
        <v>46447</v>
      </c>
      <c r="P1012" s="842" t="s">
        <v>611</v>
      </c>
      <c r="Q1012" s="834" t="s">
        <v>846</v>
      </c>
      <c r="R1012" s="842" t="s">
        <v>612</v>
      </c>
      <c r="S1012" s="842" t="s">
        <v>616</v>
      </c>
      <c r="T1012" s="839"/>
      <c r="U1012" s="842" t="s">
        <v>356</v>
      </c>
      <c r="V1012" s="836">
        <v>46083</v>
      </c>
      <c r="W1012" s="836">
        <v>46083</v>
      </c>
      <c r="X1012" s="836">
        <v>46265</v>
      </c>
      <c r="Y1012" s="882">
        <v>0.50136986301369868</v>
      </c>
      <c r="Z1012" s="902">
        <f t="shared" ca="1" si="54"/>
        <v>28</v>
      </c>
      <c r="AA1012" s="839" t="s">
        <v>600</v>
      </c>
      <c r="AB1012" s="883">
        <v>16138.5</v>
      </c>
      <c r="AC1012" s="841">
        <v>46905</v>
      </c>
      <c r="AD1012" s="842" t="s">
        <v>777</v>
      </c>
      <c r="AE1012" s="843" t="str">
        <f ca="1">IF(OR(Z1012="",NOT(ISNUMBER(Z1012))),"",LOOKUP(Z1012,{0,16,21,26,31,36,41,46,51,56,60,66},{"[0-15]","[16-20]","[21-25]","[26-30]","[31-35]","[36-40]","[41-45]","[46-50]","[51-55]","[56-59]","[60-65]","[66-99]"}))</f>
        <v>[26-30]</v>
      </c>
      <c r="AF1012" s="839" t="str">
        <f t="shared" si="52"/>
        <v>0-1 years</v>
      </c>
      <c r="AG1012" s="839" t="str">
        <f t="shared" ca="1" si="53"/>
        <v>Over 90 Days</v>
      </c>
    </row>
    <row r="1013" spans="1:33" ht="16.5" thickTop="1" thickBot="1" x14ac:dyDescent="0.3">
      <c r="A1013" s="839">
        <v>32</v>
      </c>
      <c r="B1013" s="830">
        <v>202645</v>
      </c>
      <c r="C1013" s="831">
        <v>202645</v>
      </c>
      <c r="D1013" s="880"/>
      <c r="E1013" s="887">
        <f>VLOOKUP(B1013,[1]TQT_MASTER!B:O,13,0)</f>
        <v>46103</v>
      </c>
      <c r="F1013" s="834" t="str">
        <f>VLOOKUP(B1013,[1]TQT_MASTER!B:O,4,0)</f>
        <v>Engineer, Contract</v>
      </c>
      <c r="G1013" s="834" t="str">
        <f>VLOOKUP(B1013,[1]TQT_MASTER!B:O,3,0)</f>
        <v>Engineer</v>
      </c>
      <c r="H1013" s="834">
        <f>VLOOKUP(B1013,[1]TQT_MASTER!B:O,6,0)</f>
        <v>12214</v>
      </c>
      <c r="I1013" s="834" t="str">
        <f>VLOOKUP(B1013,[1]TQT_MASTER!B:O,5,0)</f>
        <v>Mahmood Abdulmunaim Saed</v>
      </c>
      <c r="J1013" s="834" t="str">
        <f>VLOOKUP(B1013,[1]TQT_MASTER!B:O,7,0)</f>
        <v>TQT - Supply Chain</v>
      </c>
      <c r="K1013" s="834" t="str">
        <f>VLOOKUP(B1013,[1]TQT_MASTER!B:O,8,0)</f>
        <v>TQT - Chief Financial Office</v>
      </c>
      <c r="L1013" s="834" t="str">
        <f>VLOOKUP(B1013,[1]TQT_MASTER!B:O,9,0)</f>
        <v>TQT - Supply Chain</v>
      </c>
      <c r="M1013" s="834" t="e">
        <f>VLOOKUP(B1013,[1]TQT_MASTER!B:O,10,0)</f>
        <v>#REF!</v>
      </c>
      <c r="N1013" s="835">
        <f>VLOOKUP(B1013,[1]TQT_MASTER!B:O,11,0)</f>
        <v>32325</v>
      </c>
      <c r="O1013" s="833">
        <f>VLOOKUP(B1013,[1]TQT_MASTER!B:O,14,0)</f>
        <v>46467</v>
      </c>
      <c r="P1013" s="842" t="s">
        <v>620</v>
      </c>
      <c r="Q1013" s="834" t="s">
        <v>846</v>
      </c>
      <c r="R1013" s="842"/>
      <c r="S1013" s="842"/>
      <c r="T1013" s="839"/>
      <c r="U1013" s="842" t="s">
        <v>333</v>
      </c>
      <c r="V1013" s="836">
        <v>46104</v>
      </c>
      <c r="W1013" s="836">
        <v>46104</v>
      </c>
      <c r="X1013" s="836">
        <v>46265</v>
      </c>
      <c r="Y1013" s="882">
        <v>0.44383561643835617</v>
      </c>
      <c r="Z1013" s="902">
        <f t="shared" ca="1" si="54"/>
        <v>38</v>
      </c>
      <c r="AA1013" s="839" t="s">
        <v>600</v>
      </c>
      <c r="AB1013" s="883">
        <v>35038.5</v>
      </c>
      <c r="AC1013" s="841">
        <v>46905</v>
      </c>
      <c r="AD1013" s="842" t="s">
        <v>777</v>
      </c>
      <c r="AE1013" s="843" t="str">
        <f ca="1">IF(OR(Z1013="",NOT(ISNUMBER(Z1013))),"",LOOKUP(Z1013,{0,16,21,26,31,36,41,46,51,56,60,66},{"[0-15]","[16-20]","[21-25]","[26-30]","[31-35]","[36-40]","[41-45]","[46-50]","[51-55]","[56-59]","[60-65]","[66-99]"}))</f>
        <v>[36-40]</v>
      </c>
      <c r="AF1013" s="839" t="str">
        <f t="shared" si="52"/>
        <v>0-1 years</v>
      </c>
      <c r="AG1013" s="839" t="str">
        <f t="shared" ca="1" si="53"/>
        <v>Over 90 Days</v>
      </c>
    </row>
    <row r="1014" spans="1:33" ht="16.5" thickTop="1" thickBot="1" x14ac:dyDescent="0.3">
      <c r="A1014" s="839">
        <v>33</v>
      </c>
      <c r="B1014" s="830">
        <v>203053</v>
      </c>
      <c r="C1014" s="831">
        <v>203053</v>
      </c>
      <c r="D1014" s="880"/>
      <c r="E1014" s="887">
        <f>VLOOKUP(B1014,[1]TQT_MASTER!B:O,13,0)</f>
        <v>46149</v>
      </c>
      <c r="F1014" s="834" t="str">
        <f>VLOOKUP(B1014,[1]TQT_MASTER!B:O,4,0)</f>
        <v>Sr Associate HR Projects</v>
      </c>
      <c r="G1014" s="834" t="str">
        <f>VLOOKUP(B1014,[1]TQT_MASTER!B:O,3,0)</f>
        <v>Sr Associate</v>
      </c>
      <c r="H1014" s="834" t="e">
        <f>VLOOKUP(B1014,[1]TQT_MASTER!B:O,6,0)</f>
        <v>#REF!</v>
      </c>
      <c r="I1014" s="834" t="str">
        <f>VLOOKUP(B1014,[1]TQT_MASTER!B:O,5,0)</f>
        <v>Bader Alhammadi</v>
      </c>
      <c r="J1014" s="834" t="e">
        <f>VLOOKUP(B1014,[1]TQT_MASTER!B:O,7,0)</f>
        <v>#REF!</v>
      </c>
      <c r="K1014" s="834" t="str">
        <f>VLOOKUP(B1014,[1]TQT_MASTER!B:O,8,0)</f>
        <v>TQT - Chief Corporate Services Office</v>
      </c>
      <c r="L1014" s="834" t="str">
        <f>VLOOKUP(B1014,[1]TQT_MASTER!B:O,9,0)</f>
        <v>Human Resources - HRD</v>
      </c>
      <c r="M1014" s="834" t="e">
        <f>VLOOKUP(B1014,[1]TQT_MASTER!B:O,10,0)</f>
        <v>#REF!</v>
      </c>
      <c r="N1014" s="835">
        <f>VLOOKUP(B1014,[1]TQT_MASTER!B:O,11,0)</f>
        <v>31815</v>
      </c>
      <c r="O1014" s="833">
        <f>VLOOKUP(B1014,[1]TQT_MASTER!B:O,14,0)</f>
        <v>46513</v>
      </c>
      <c r="P1014" s="842" t="s">
        <v>620</v>
      </c>
      <c r="Q1014" s="834" t="s">
        <v>846</v>
      </c>
      <c r="R1014" s="842"/>
      <c r="S1014" s="842"/>
      <c r="T1014" s="839"/>
      <c r="U1014" s="842" t="s">
        <v>650</v>
      </c>
      <c r="V1014" s="836">
        <v>46155</v>
      </c>
      <c r="W1014" s="836"/>
      <c r="X1014" s="836">
        <f>EDATE(V1014,36)</f>
        <v>47251</v>
      </c>
      <c r="Y1014" s="882">
        <v>2.7397260273972603E-3</v>
      </c>
      <c r="Z1014" s="838">
        <f t="shared" ca="1" si="54"/>
        <v>39</v>
      </c>
      <c r="AA1014" s="839" t="s">
        <v>600</v>
      </c>
      <c r="AB1014" s="883">
        <v>37138.5</v>
      </c>
      <c r="AC1014" s="841">
        <v>46905</v>
      </c>
      <c r="AD1014" s="842" t="s">
        <v>777</v>
      </c>
      <c r="AE1014" s="843" t="str">
        <f ca="1">IF(OR(Z1014="",NOT(ISNUMBER(Z1014))),"",LOOKUP(Z1014,{0,16,21,26,31,36,41,46,51,56,60,66},{"[0-15]","[16-20]","[21-25]","[26-30]","[31-35]","[36-40]","[41-45]","[46-50]","[51-55]","[56-59]","[60-65]","[66-99]"}))</f>
        <v>[36-40]</v>
      </c>
      <c r="AF1014" s="839" t="str">
        <f t="shared" si="52"/>
        <v>3+ years</v>
      </c>
      <c r="AG1014" s="839" t="str">
        <f t="shared" ca="1" si="53"/>
        <v>Over 90 Days</v>
      </c>
    </row>
    <row r="1015" spans="1:33" ht="16.5" thickTop="1" thickBot="1" x14ac:dyDescent="0.3">
      <c r="A1015" s="839">
        <v>34</v>
      </c>
      <c r="B1015" s="830">
        <v>202805</v>
      </c>
      <c r="C1015" s="831">
        <v>202805</v>
      </c>
      <c r="D1015" s="880"/>
      <c r="E1015" s="887">
        <f>VLOOKUP(B1015,[1]TQT_MASTER!B:O,13,0)</f>
        <v>46132</v>
      </c>
      <c r="F1015" s="834" t="str">
        <f>VLOOKUP(B1015,[1]TQT_MASTER!B:O,4,0)</f>
        <v>CEO Advisor</v>
      </c>
      <c r="G1015" s="834" t="str">
        <f>VLOOKUP(B1015,[1]TQT_MASTER!B:O,3,0)</f>
        <v>Advisor</v>
      </c>
      <c r="H1015" s="834">
        <v>12759</v>
      </c>
      <c r="I1015" s="834" t="s">
        <v>954</v>
      </c>
      <c r="J1015" s="834" t="e">
        <f>VLOOKUP(B1015,[1]TQT_MASTER!B:O,7,0)</f>
        <v>#REF!</v>
      </c>
      <c r="K1015" s="834" t="str">
        <f>VLOOKUP(B1015,[1]TQT_MASTER!B:O,8,0)</f>
        <v>TQT - Chief Executive Office</v>
      </c>
      <c r="L1015" s="834" t="e">
        <f>VLOOKUP(B1015,[1]TQT_MASTER!B:O,9,0)</f>
        <v>#REF!</v>
      </c>
      <c r="M1015" s="834" t="e">
        <f>VLOOKUP(B1015,[1]TQT_MASTER!B:O,10,0)</f>
        <v>#REF!</v>
      </c>
      <c r="N1015" s="884">
        <v>22892</v>
      </c>
      <c r="O1015" s="885">
        <v>46496</v>
      </c>
      <c r="P1015" s="842" t="s">
        <v>611</v>
      </c>
      <c r="Q1015" s="834" t="s">
        <v>846</v>
      </c>
      <c r="R1015" s="842"/>
      <c r="S1015" s="842"/>
      <c r="T1015" s="839"/>
      <c r="U1015" s="842" t="s">
        <v>650</v>
      </c>
      <c r="V1015" s="836">
        <v>46132</v>
      </c>
      <c r="W1015" s="836"/>
      <c r="X1015" s="836">
        <f>EDATE(V1015,36)</f>
        <v>47228</v>
      </c>
      <c r="Y1015" s="882">
        <v>2.7397260273972603E-3</v>
      </c>
      <c r="Z1015" s="904">
        <f ca="1">IF(N1015="","",DATEDIF(IF(ISNUMBER(N1015),N1015,DATE(IF(VALUE(RIGHT(N1015,LEN(N1015)-FIND("/",N1015,FIND("/",N1015)+1)))&lt;30,2000,1900)+VALUE(RIGHT(N1015,LEN(N1015)-FIND("/",N1015,FIND("/",N1015)+1))),VALUE(LEFT(N1015,FIND("/",N1015)-1)),VALUE(MID(N1015,FIND("/",N1015)+1,FIND("/",N1015,FIND("/",N1015)+1)-FIND("/",N1015)-1)))),TODAY(),"Y"))</f>
        <v>64</v>
      </c>
      <c r="AA1015" s="839" t="s">
        <v>600</v>
      </c>
      <c r="AB1015" s="883">
        <v>40288.5</v>
      </c>
      <c r="AC1015" s="841">
        <v>46905</v>
      </c>
      <c r="AD1015" s="842" t="s">
        <v>777</v>
      </c>
      <c r="AE1015" s="843" t="str">
        <f ca="1">IF(OR(Z1015="",NOT(ISNUMBER(Z1015))),"",LOOKUP(Z1015,{0,16,21,26,31,36,41,46,51,56,60,66},{"[0-15]","[16-20]","[21-25]","[26-30]","[31-35]","[36-40]","[41-45]","[46-50]","[51-55]","[56-59]","[60-65]","[66-99]"}))</f>
        <v>[60-65]</v>
      </c>
      <c r="AF1015" s="839" t="str">
        <f t="shared" si="52"/>
        <v>3+ years</v>
      </c>
      <c r="AG1015" s="839" t="str">
        <f t="shared" ca="1" si="53"/>
        <v>Over 90 Days</v>
      </c>
    </row>
    <row r="1016" spans="1:33" ht="16.5" thickTop="1" thickBot="1" x14ac:dyDescent="0.3">
      <c r="A1016" s="886">
        <v>35</v>
      </c>
      <c r="B1016" s="851">
        <v>203281</v>
      </c>
      <c r="C1016" s="851"/>
      <c r="D1016" s="852"/>
      <c r="E1016" s="887">
        <f>VLOOKUP(B1016,[1]TQT_MASTER!B:O,13,0)</f>
        <v>46244</v>
      </c>
      <c r="F1016" s="854" t="str">
        <f>VLOOKUP(B1016,[1]TQT_MASTER!B:O,4,0)</f>
        <v>Sr Associate Branding &amp; Internal Communication</v>
      </c>
      <c r="G1016" s="854" t="str">
        <f>VLOOKUP(B1016,[1]TQT_MASTER!B:O,3,0)</f>
        <v>Sr Associate</v>
      </c>
      <c r="H1016" s="854" t="e">
        <f>VLOOKUP(B1016,[1]TQT_MASTER!B:O,6,0)</f>
        <v>#REF!</v>
      </c>
      <c r="I1016" s="854" t="s">
        <v>955</v>
      </c>
      <c r="J1016" s="854" t="e">
        <f>VLOOKUP(B1016,[1]TQT_MASTER!B:O,7,0)</f>
        <v>#REF!</v>
      </c>
      <c r="K1016" s="854" t="str">
        <f>VLOOKUP(B1016,[1]TQT_MASTER!B:O,8,0)</f>
        <v>TQT - Chief Corporate Services Office</v>
      </c>
      <c r="L1016" s="854" t="str">
        <f>VLOOKUP(B1016,[1]TQT_MASTER!B:O,9,0)</f>
        <v>Human Resources - HRD</v>
      </c>
      <c r="M1016" s="854" t="str">
        <f>VLOOKUP(B1016,[1]TQT_MASTER!B:O,10,0)</f>
        <v>Corporate Communications</v>
      </c>
      <c r="N1016" s="855">
        <v>32051</v>
      </c>
      <c r="O1016" s="853">
        <v>46295</v>
      </c>
      <c r="P1016" s="854" t="s">
        <v>611</v>
      </c>
      <c r="Q1016" s="854" t="s">
        <v>846</v>
      </c>
      <c r="R1016" s="857"/>
      <c r="S1016" s="857"/>
      <c r="T1016" s="858"/>
      <c r="U1016" s="854"/>
      <c r="V1016" s="859">
        <v>46211</v>
      </c>
      <c r="W1016" s="860"/>
      <c r="X1016" s="859">
        <v>46295</v>
      </c>
      <c r="Y1016" s="861"/>
      <c r="Z1016" s="862">
        <f t="shared" ref="Z1016:Z1079" ca="1" si="55">IF(N1016="","",DATEDIF(IF(ISNUMBER(N1016),N1016,DATE(IF(VALUE(RIGHT(N1016,LEN(N1016)-FIND("/",N1016,FIND("/",N1016)+1)))&lt;30,2000,1900)+VALUE(RIGHT(N1016,LEN(N1016)-FIND("/",N1016,FIND("/",N1016)+1))),VALUE(LEFT(N1016,FIND("/",N1016)-1)),VALUE(MID(N1016,FIND("/",N1016)+1,FIND("/",N1016,FIND("/",N1016)+1)-FIND("/",N1016)-1)))),TODAY(),"Y"))</f>
        <v>38</v>
      </c>
      <c r="AA1016" s="858" t="s">
        <v>600</v>
      </c>
      <c r="AB1016" s="863">
        <v>32500</v>
      </c>
      <c r="AC1016" s="864">
        <v>46905</v>
      </c>
      <c r="AD1016" s="857" t="s">
        <v>777</v>
      </c>
      <c r="AE1016" s="843" t="str">
        <f ca="1">IF(OR(Z1016="",NOT(ISNUMBER(Z1016))),"",LOOKUP(Z1016,{0,16,21,26,31,36,41,46,51,56,60,66},{"[0-15]","[16-20]","[21-25]","[26-30]","[31-35]","[36-40]","[41-45]","[46-50]","[51-55]","[56-59]","[60-65]","[66-99]"}))</f>
        <v>[36-40]</v>
      </c>
      <c r="AF1016" s="839" t="str">
        <f t="shared" si="52"/>
        <v>0-1 years</v>
      </c>
      <c r="AG1016" s="839" t="str">
        <f t="shared" ca="1" si="53"/>
        <v>Within 30 Days</v>
      </c>
    </row>
    <row r="1017" spans="1:33" ht="16.5" thickTop="1" thickBot="1" x14ac:dyDescent="0.3">
      <c r="A1017" s="866">
        <v>1</v>
      </c>
      <c r="B1017" s="866" t="s">
        <v>526</v>
      </c>
      <c r="C1017" s="866" t="s">
        <v>300</v>
      </c>
      <c r="D1017" s="868"/>
      <c r="E1017" s="887">
        <f>VLOOKUP(B1017,[1]TQT_MASTER!B:O,13,0)</f>
        <v>44566</v>
      </c>
      <c r="F1017" s="870" t="str">
        <f>VLOOKUP(B1017,[1]TQT_MASTER!B:O,4,0)</f>
        <v>Engineer, Water Asset Performance</v>
      </c>
      <c r="G1017" s="870" t="str">
        <f>VLOOKUP(B1017,[1]TQT_MASTER!B:O,3,0)</f>
        <v>Engineer</v>
      </c>
      <c r="H1017" s="870">
        <f>VLOOKUP(B1017,[1]TQT_MASTER!B:O,6,0)</f>
        <v>200662</v>
      </c>
      <c r="I1017" s="870" t="str">
        <f>VLOOKUP(B1017,[1]TQT_MASTER!B:O,5,0)</f>
        <v>Benjamin Redwood</v>
      </c>
      <c r="J1017" s="870" t="str">
        <f>VLOOKUP(B1017,[1]TQT_MASTER!B:O,7,0)</f>
        <v>TQT - Asset Management</v>
      </c>
      <c r="K1017" s="870" t="str">
        <f>VLOOKUP(B1017,[1]TQT_MASTER!B:O,8,0)</f>
        <v>TQT - Chief Operating Office</v>
      </c>
      <c r="L1017" s="870" t="str">
        <f>VLOOKUP(B1017,[1]TQT_MASTER!B:O,9,0)</f>
        <v>Asset Management - COO</v>
      </c>
      <c r="M1017" s="870" t="str">
        <f>VLOOKUP(B1017,[1]TQT_MASTER!B:O,10,0)</f>
        <v>TRANSCO - Water Asset Strategy &amp; Performance - COO</v>
      </c>
      <c r="N1017" s="871">
        <f>VLOOKUP(B1017,[1]TQT_MASTER!B:O,11,0)</f>
        <v>22312</v>
      </c>
      <c r="O1017" s="869">
        <f>VLOOKUP(B1017,[1]TQT_MASTER!B:O,14,0)</f>
        <v>46387</v>
      </c>
      <c r="P1017" s="870" t="s">
        <v>611</v>
      </c>
      <c r="Q1017" s="870"/>
      <c r="R1017" s="870" t="s">
        <v>612</v>
      </c>
      <c r="S1017" s="870"/>
      <c r="T1017" s="866" t="s">
        <v>304</v>
      </c>
      <c r="U1017" s="870" t="s">
        <v>305</v>
      </c>
      <c r="V1017" s="872">
        <v>44566</v>
      </c>
      <c r="W1017" s="872">
        <v>45170</v>
      </c>
      <c r="X1017" s="872">
        <v>46265</v>
      </c>
      <c r="Y1017" s="873">
        <v>3.0027397260273974</v>
      </c>
      <c r="Z1017" s="874">
        <f t="shared" ca="1" si="55"/>
        <v>65</v>
      </c>
      <c r="AA1017" s="866" t="s">
        <v>444</v>
      </c>
      <c r="AB1017" s="891">
        <v>7680</v>
      </c>
      <c r="AC1017" s="877">
        <v>46935</v>
      </c>
      <c r="AD1017" s="878" t="s">
        <v>777</v>
      </c>
      <c r="AE1017" s="843" t="str">
        <f ca="1">IF(OR(Z1017="",NOT(ISNUMBER(Z1017))),"",LOOKUP(Z1017,{0,16,21,26,31,36,41,46,51,56,60,66},{"[0-15]","[16-20]","[21-25]","[26-30]","[31-35]","[36-40]","[41-45]","[46-50]","[51-55]","[56-59]","[60-65]","[66-99]"}))</f>
        <v>[60-65]</v>
      </c>
      <c r="AF1017" s="839" t="str">
        <f t="shared" si="52"/>
        <v>3+ years</v>
      </c>
      <c r="AG1017" s="839" t="str">
        <f t="shared" ca="1" si="53"/>
        <v>Over 90 Days</v>
      </c>
    </row>
    <row r="1018" spans="1:33" ht="16.5" thickTop="1" thickBot="1" x14ac:dyDescent="0.3">
      <c r="A1018" s="830">
        <v>2</v>
      </c>
      <c r="B1018" s="830" t="s">
        <v>537</v>
      </c>
      <c r="C1018" s="830" t="s">
        <v>306</v>
      </c>
      <c r="D1018" s="832"/>
      <c r="E1018" s="887">
        <f>VLOOKUP(B1018,[1]TQT_MASTER!B:O,13,0)</f>
        <v>44571</v>
      </c>
      <c r="F1018" s="834" t="str">
        <f>VLOOKUP(B1018,[1]TQT_MASTER!B:O,4,0)</f>
        <v>Technical Advisor</v>
      </c>
      <c r="G1018" s="834" t="str">
        <f>VLOOKUP(B1018,[1]TQT_MASTER!B:O,3,0)</f>
        <v>Advisor</v>
      </c>
      <c r="H1018" s="834">
        <f>VLOOKUP(B1018,[1]TQT_MASTER!B:O,6,0)</f>
        <v>10924</v>
      </c>
      <c r="I1018" s="834" t="str">
        <f>VLOOKUP(B1018,[1]TQT_MASTER!B:O,5,0)</f>
        <v>Bruce</v>
      </c>
      <c r="J1018" s="834" t="str">
        <f>VLOOKUP(B1018,[1]TQT_MASTER!B:O,7,0)</f>
        <v>TQT - Chief Operating Office</v>
      </c>
      <c r="K1018" s="834" t="str">
        <f>VLOOKUP(B1018,[1]TQT_MASTER!B:O,8,0)</f>
        <v>TQT - Chief Operating Office</v>
      </c>
      <c r="L1018" s="834" t="str">
        <f>VLOOKUP(B1018,[1]TQT_MASTER!B:O,9,0)</f>
        <v>Asset Management - COO</v>
      </c>
      <c r="M1018" s="834" t="str">
        <f>VLOOKUP(B1018,[1]TQT_MASTER!B:O,10,0)</f>
        <v>TRANSCO - Power Asset Management - COO</v>
      </c>
      <c r="N1018" s="835">
        <f>VLOOKUP(B1018,[1]TQT_MASTER!B:O,11,0)</f>
        <v>21098</v>
      </c>
      <c r="O1018" s="833">
        <f>VLOOKUP(B1018,[1]TQT_MASTER!B:O,14,0)</f>
        <v>46387</v>
      </c>
      <c r="P1018" s="834" t="s">
        <v>611</v>
      </c>
      <c r="Q1018" s="834"/>
      <c r="R1018" s="834" t="s">
        <v>612</v>
      </c>
      <c r="S1018" s="834" t="s">
        <v>616</v>
      </c>
      <c r="T1018" s="830" t="s">
        <v>304</v>
      </c>
      <c r="U1018" s="834" t="s">
        <v>309</v>
      </c>
      <c r="V1018" s="836">
        <v>44571</v>
      </c>
      <c r="W1018" s="836">
        <v>45170</v>
      </c>
      <c r="X1018" s="836">
        <v>46265</v>
      </c>
      <c r="Y1018" s="837">
        <v>3.0027397260273974</v>
      </c>
      <c r="Z1018" s="838">
        <f t="shared" ca="1" si="55"/>
        <v>68</v>
      </c>
      <c r="AA1018" s="830" t="s">
        <v>444</v>
      </c>
      <c r="AB1018" s="892">
        <v>12509.28</v>
      </c>
      <c r="AC1018" s="841">
        <v>46935</v>
      </c>
      <c r="AD1018" s="842" t="s">
        <v>777</v>
      </c>
      <c r="AE1018" s="843" t="str">
        <f ca="1">IF(OR(Z1018="",NOT(ISNUMBER(Z1018))),"",LOOKUP(Z1018,{0,16,21,26,31,36,41,46,51,56,60,66},{"[0-15]","[16-20]","[21-25]","[26-30]","[31-35]","[36-40]","[41-45]","[46-50]","[51-55]","[56-59]","[60-65]","[66-99]"}))</f>
        <v>[66-99]</v>
      </c>
      <c r="AF1018" s="839" t="str">
        <f t="shared" si="52"/>
        <v>3+ years</v>
      </c>
      <c r="AG1018" s="839" t="str">
        <f t="shared" ca="1" si="53"/>
        <v>Over 90 Days</v>
      </c>
    </row>
    <row r="1019" spans="1:33" ht="16.5" thickTop="1" thickBot="1" x14ac:dyDescent="0.3">
      <c r="A1019" s="830">
        <v>3</v>
      </c>
      <c r="B1019" s="830" t="s">
        <v>310</v>
      </c>
      <c r="C1019" s="830" t="s">
        <v>310</v>
      </c>
      <c r="D1019" s="832"/>
      <c r="E1019" s="887">
        <v>44571</v>
      </c>
      <c r="F1019" s="834" t="s">
        <v>312</v>
      </c>
      <c r="G1019" s="834" t="s">
        <v>312</v>
      </c>
      <c r="H1019" s="834"/>
      <c r="I1019" s="834"/>
      <c r="J1019" s="845"/>
      <c r="K1019" s="845" t="s">
        <v>905</v>
      </c>
      <c r="L1019" s="834"/>
      <c r="M1019" s="834"/>
      <c r="N1019" s="835">
        <v>20821</v>
      </c>
      <c r="O1019" s="833">
        <v>46203</v>
      </c>
      <c r="P1019" s="834" t="s">
        <v>611</v>
      </c>
      <c r="Q1019" s="834"/>
      <c r="R1019" s="834" t="s">
        <v>612</v>
      </c>
      <c r="S1019" s="834"/>
      <c r="T1019" s="830" t="s">
        <v>304</v>
      </c>
      <c r="U1019" s="834" t="s">
        <v>305</v>
      </c>
      <c r="V1019" s="836">
        <v>44571</v>
      </c>
      <c r="W1019" s="836">
        <v>46203</v>
      </c>
      <c r="X1019" s="836">
        <v>46265</v>
      </c>
      <c r="Y1019" s="837">
        <v>3.0027397260273974</v>
      </c>
      <c r="Z1019" s="838">
        <f t="shared" ca="1" si="55"/>
        <v>69</v>
      </c>
      <c r="AA1019" s="830" t="s">
        <v>444</v>
      </c>
      <c r="AB1019" s="892">
        <v>10286.16</v>
      </c>
      <c r="AC1019" s="841">
        <v>46935</v>
      </c>
      <c r="AD1019" s="842" t="s">
        <v>928</v>
      </c>
      <c r="AE1019" s="843" t="str">
        <f ca="1">IF(OR(Z1019="",NOT(ISNUMBER(Z1019))),"",LOOKUP(Z1019,{0,16,21,26,31,36,41,46,51,56,60,66},{"[0-15]","[16-20]","[21-25]","[26-30]","[31-35]","[36-40]","[41-45]","[46-50]","[51-55]","[56-59]","[60-65]","[66-99]"}))</f>
        <v>[66-99]</v>
      </c>
      <c r="AF1019" s="839" t="str">
        <f t="shared" si="52"/>
        <v>3+ years</v>
      </c>
      <c r="AG1019" s="839" t="str">
        <f t="shared" ca="1" si="53"/>
        <v>Expired</v>
      </c>
    </row>
    <row r="1020" spans="1:33" ht="16.5" thickTop="1" thickBot="1" x14ac:dyDescent="0.3">
      <c r="A1020" s="830">
        <v>4</v>
      </c>
      <c r="B1020" s="830" t="s">
        <v>527</v>
      </c>
      <c r="C1020" s="830" t="s">
        <v>313</v>
      </c>
      <c r="D1020" s="832"/>
      <c r="E1020" s="887">
        <f>VLOOKUP(B1020,[1]TQT_MASTER!B:O,13,0)</f>
        <v>44571</v>
      </c>
      <c r="F1020" s="834" t="str">
        <f>VLOOKUP(B1020,[1]TQT_MASTER!B:O,4,0)</f>
        <v>Sr. Engineer, Infrastructure Coordination</v>
      </c>
      <c r="G1020" s="834" t="str">
        <f>VLOOKUP(B1020,[1]TQT_MASTER!B:O,3,0)</f>
        <v>Senior Engineer</v>
      </c>
      <c r="H1020" s="834">
        <f>VLOOKUP(B1020,[1]TQT_MASTER!B:O,6,0)</f>
        <v>11810</v>
      </c>
      <c r="I1020" s="834" t="str">
        <f>VLOOKUP(B1020,[1]TQT_MASTER!B:O,5,0)</f>
        <v>YOUSIF ABDUL RAHMAN AHMED MOHAMMED ALMARZOUQI</v>
      </c>
      <c r="J1020" s="834" t="str">
        <f>VLOOKUP(B1020,[1]TQT_MASTER!B:O,7,0)</f>
        <v>TQT - Asset Management</v>
      </c>
      <c r="K1020" s="834" t="str">
        <f>VLOOKUP(B1020,[1]TQT_MASTER!B:O,8,0)</f>
        <v>TQT - Chief Operating Office</v>
      </c>
      <c r="L1020" s="834" t="str">
        <f>VLOOKUP(B1020,[1]TQT_MASTER!B:O,9,0)</f>
        <v>Asset Management - COO</v>
      </c>
      <c r="M1020" s="834" t="str">
        <f>VLOOKUP(B1020,[1]TQT_MASTER!B:O,10,0)</f>
        <v>TRANSCO - Infrastructure Coordination &amp; Services - COO</v>
      </c>
      <c r="N1020" s="835">
        <f>VLOOKUP(B1020,[1]TQT_MASTER!B:O,11,0)</f>
        <v>21283</v>
      </c>
      <c r="O1020" s="833">
        <f>VLOOKUP(B1020,[1]TQT_MASTER!B:O,14,0)</f>
        <v>46387</v>
      </c>
      <c r="P1020" s="834" t="s">
        <v>611</v>
      </c>
      <c r="Q1020" s="834"/>
      <c r="R1020" s="834" t="s">
        <v>612</v>
      </c>
      <c r="S1020" s="834"/>
      <c r="T1020" s="830" t="s">
        <v>304</v>
      </c>
      <c r="U1020" s="834" t="s">
        <v>316</v>
      </c>
      <c r="V1020" s="836">
        <v>44571</v>
      </c>
      <c r="W1020" s="836">
        <v>45170</v>
      </c>
      <c r="X1020" s="836">
        <v>46265</v>
      </c>
      <c r="Y1020" s="837">
        <v>3.0027397260273974</v>
      </c>
      <c r="Z1020" s="838">
        <f t="shared" ca="1" si="55"/>
        <v>68</v>
      </c>
      <c r="AA1020" s="830" t="s">
        <v>444</v>
      </c>
      <c r="AB1020" s="892">
        <v>10735.2</v>
      </c>
      <c r="AC1020" s="841">
        <v>46935</v>
      </c>
      <c r="AD1020" s="842" t="s">
        <v>777</v>
      </c>
      <c r="AE1020" s="843" t="str">
        <f ca="1">IF(OR(Z1020="",NOT(ISNUMBER(Z1020))),"",LOOKUP(Z1020,{0,16,21,26,31,36,41,46,51,56,60,66},{"[0-15]","[16-20]","[21-25]","[26-30]","[31-35]","[36-40]","[41-45]","[46-50]","[51-55]","[56-59]","[60-65]","[66-99]"}))</f>
        <v>[66-99]</v>
      </c>
      <c r="AF1020" s="839" t="str">
        <f t="shared" si="52"/>
        <v>3+ years</v>
      </c>
      <c r="AG1020" s="839" t="str">
        <f t="shared" ca="1" si="53"/>
        <v>Over 90 Days</v>
      </c>
    </row>
    <row r="1021" spans="1:33" ht="16.5" thickTop="1" thickBot="1" x14ac:dyDescent="0.3">
      <c r="A1021" s="830">
        <v>5</v>
      </c>
      <c r="B1021" s="830" t="s">
        <v>536</v>
      </c>
      <c r="C1021" s="830" t="s">
        <v>317</v>
      </c>
      <c r="D1021" s="832"/>
      <c r="E1021" s="887">
        <f>VLOOKUP(B1021,[1]TQT_MASTER!B:O,13,0)</f>
        <v>44571</v>
      </c>
      <c r="F1021" s="834" t="str">
        <f>VLOOKUP(B1021,[1]TQT_MASTER!B:O,4,0)</f>
        <v>Sr. Technician, Surveying</v>
      </c>
      <c r="G1021" s="834" t="str">
        <f>VLOOKUP(B1021,[1]TQT_MASTER!B:O,3,0)</f>
        <v>Senior Technician</v>
      </c>
      <c r="H1021" s="834">
        <f>VLOOKUP(B1021,[1]TQT_MASTER!B:O,6,0)</f>
        <v>11810</v>
      </c>
      <c r="I1021" s="834" t="str">
        <f>VLOOKUP(B1021,[1]TQT_MASTER!B:O,5,0)</f>
        <v>YOUSIF ABDUL RAHMAN AHMED MOHAMMED ALMARZOUQI</v>
      </c>
      <c r="J1021" s="834" t="str">
        <f>VLOOKUP(B1021,[1]TQT_MASTER!B:O,7,0)</f>
        <v>TQT - Asset Management</v>
      </c>
      <c r="K1021" s="834" t="str">
        <f>VLOOKUP(B1021,[1]TQT_MASTER!B:O,8,0)</f>
        <v>TQT - Chief Operating Office</v>
      </c>
      <c r="L1021" s="834" t="str">
        <f>VLOOKUP(B1021,[1]TQT_MASTER!B:O,9,0)</f>
        <v>Asset Management - COO</v>
      </c>
      <c r="M1021" s="834" t="str">
        <f>VLOOKUP(B1021,[1]TQT_MASTER!B:O,10,0)</f>
        <v>TRANSCO - Infrastructure Coordination &amp; Services - COO</v>
      </c>
      <c r="N1021" s="835">
        <f>VLOOKUP(B1021,[1]TQT_MASTER!B:O,11,0)</f>
        <v>22277</v>
      </c>
      <c r="O1021" s="833">
        <f>VLOOKUP(B1021,[1]TQT_MASTER!B:O,14,0)</f>
        <v>46387</v>
      </c>
      <c r="P1021" s="834" t="s">
        <v>611</v>
      </c>
      <c r="Q1021" s="834"/>
      <c r="R1021" s="834" t="s">
        <v>612</v>
      </c>
      <c r="S1021" s="834" t="s">
        <v>616</v>
      </c>
      <c r="T1021" s="830" t="s">
        <v>304</v>
      </c>
      <c r="U1021" s="834" t="s">
        <v>309</v>
      </c>
      <c r="V1021" s="836">
        <v>44571</v>
      </c>
      <c r="W1021" s="836">
        <v>45170</v>
      </c>
      <c r="X1021" s="836">
        <v>46265</v>
      </c>
      <c r="Y1021" s="837">
        <v>3.0027397260273974</v>
      </c>
      <c r="Z1021" s="838">
        <f t="shared" ca="1" si="55"/>
        <v>65</v>
      </c>
      <c r="AA1021" s="830" t="s">
        <v>444</v>
      </c>
      <c r="AB1021" s="892">
        <v>4882.8</v>
      </c>
      <c r="AC1021" s="841">
        <v>46935</v>
      </c>
      <c r="AD1021" s="842" t="s">
        <v>777</v>
      </c>
      <c r="AE1021" s="843" t="str">
        <f ca="1">IF(OR(Z1021="",NOT(ISNUMBER(Z1021))),"",LOOKUP(Z1021,{0,16,21,26,31,36,41,46,51,56,60,66},{"[0-15]","[16-20]","[21-25]","[26-30]","[31-35]","[36-40]","[41-45]","[46-50]","[51-55]","[56-59]","[60-65]","[66-99]"}))</f>
        <v>[60-65]</v>
      </c>
      <c r="AF1021" s="839" t="str">
        <f t="shared" si="52"/>
        <v>3+ years</v>
      </c>
      <c r="AG1021" s="839" t="str">
        <f t="shared" ca="1" si="53"/>
        <v>Over 90 Days</v>
      </c>
    </row>
    <row r="1022" spans="1:33" ht="16.5" thickTop="1" thickBot="1" x14ac:dyDescent="0.3">
      <c r="A1022" s="830">
        <v>6</v>
      </c>
      <c r="B1022" s="830" t="s">
        <v>531</v>
      </c>
      <c r="C1022" s="830" t="s">
        <v>323</v>
      </c>
      <c r="D1022" s="832"/>
      <c r="E1022" s="887">
        <f>VLOOKUP(B1022,[1]TQT_MASTER!B:O,13,0)</f>
        <v>44571</v>
      </c>
      <c r="F1022" s="834" t="str">
        <f>VLOOKUP(B1022,[1]TQT_MASTER!B:O,4,0)</f>
        <v>Sr. Associate, Inventory</v>
      </c>
      <c r="G1022" s="834" t="str">
        <f>VLOOKUP(B1022,[1]TQT_MASTER!B:O,3,0)</f>
        <v>Senior Associate</v>
      </c>
      <c r="H1022" s="834">
        <f>VLOOKUP(B1022,[1]TQT_MASTER!B:O,6,0)</f>
        <v>11888</v>
      </c>
      <c r="I1022" s="834" t="str">
        <f>VLOOKUP(B1022,[1]TQT_MASTER!B:O,5,0)</f>
        <v>MOHAMED ALI MOHAMED A. FAISAL ALSHEHHI</v>
      </c>
      <c r="J1022" s="834" t="str">
        <f>VLOOKUP(B1022,[1]TQT_MASTER!B:O,7,0)</f>
        <v>TQT - Supply Chain</v>
      </c>
      <c r="K1022" s="834" t="str">
        <f>VLOOKUP(B1022,[1]TQT_MASTER!B:O,8,0)</f>
        <v>TQT - Chief Financial Office</v>
      </c>
      <c r="L1022" s="834" t="str">
        <f>VLOOKUP(B1022,[1]TQT_MASTER!B:O,9,0)</f>
        <v>Supply Chain - PSS</v>
      </c>
      <c r="M1022" s="834" t="str">
        <f>VLOOKUP(B1022,[1]TQT_MASTER!B:O,10,0)</f>
        <v>TRANSCO - Inventory Management - PSS</v>
      </c>
      <c r="N1022" s="835">
        <f>VLOOKUP(B1022,[1]TQT_MASTER!B:O,11,0)</f>
        <v>24080</v>
      </c>
      <c r="O1022" s="833">
        <f>VLOOKUP(B1022,[1]TQT_MASTER!B:O,14,0)</f>
        <v>46387</v>
      </c>
      <c r="P1022" s="834" t="s">
        <v>611</v>
      </c>
      <c r="Q1022" s="834"/>
      <c r="R1022" s="834" t="s">
        <v>612</v>
      </c>
      <c r="S1022" s="834" t="s">
        <v>619</v>
      </c>
      <c r="T1022" s="830" t="s">
        <v>304</v>
      </c>
      <c r="U1022" s="834" t="s">
        <v>305</v>
      </c>
      <c r="V1022" s="836">
        <v>44571</v>
      </c>
      <c r="W1022" s="836">
        <v>45170</v>
      </c>
      <c r="X1022" s="836">
        <v>46265</v>
      </c>
      <c r="Y1022" s="837">
        <v>3.0027397260273974</v>
      </c>
      <c r="Z1022" s="838">
        <f t="shared" ca="1" si="55"/>
        <v>60</v>
      </c>
      <c r="AA1022" s="830" t="s">
        <v>444</v>
      </c>
      <c r="AB1022" s="892">
        <v>9159.6</v>
      </c>
      <c r="AC1022" s="841">
        <v>46935</v>
      </c>
      <c r="AD1022" s="842" t="s">
        <v>777</v>
      </c>
      <c r="AE1022" s="843" t="str">
        <f ca="1">IF(OR(Z1022="",NOT(ISNUMBER(Z1022))),"",LOOKUP(Z1022,{0,16,21,26,31,36,41,46,51,56,60,66},{"[0-15]","[16-20]","[21-25]","[26-30]","[31-35]","[36-40]","[41-45]","[46-50]","[51-55]","[56-59]","[60-65]","[66-99]"}))</f>
        <v>[60-65]</v>
      </c>
      <c r="AF1022" s="839" t="str">
        <f t="shared" si="52"/>
        <v>3+ years</v>
      </c>
      <c r="AG1022" s="839" t="str">
        <f t="shared" ca="1" si="53"/>
        <v>Over 90 Days</v>
      </c>
    </row>
    <row r="1023" spans="1:33" ht="16.5" thickTop="1" thickBot="1" x14ac:dyDescent="0.3">
      <c r="A1023" s="830">
        <v>7</v>
      </c>
      <c r="B1023" s="830" t="s">
        <v>530</v>
      </c>
      <c r="C1023" s="830" t="s">
        <v>326</v>
      </c>
      <c r="D1023" s="832"/>
      <c r="E1023" s="887">
        <f>VLOOKUP(B1023,[1]TQT_MASTER!B:O,13,0)</f>
        <v>44571</v>
      </c>
      <c r="F1023" s="834" t="str">
        <f>VLOOKUP(B1023,[1]TQT_MASTER!B:O,4,0)</f>
        <v>Clerk, Driver</v>
      </c>
      <c r="G1023" s="834" t="str">
        <f>VLOOKUP(B1023,[1]TQT_MASTER!B:O,3,0)</f>
        <v>Clerk</v>
      </c>
      <c r="H1023" s="834">
        <f>VLOOKUP(B1023,[1]TQT_MASTER!B:O,6,0)</f>
        <v>11969</v>
      </c>
      <c r="I1023" s="834" t="str">
        <f>VLOOKUP(B1023,[1]TQT_MASTER!B:O,5,0)</f>
        <v>AHMED NASSER MOHAMMED NASSER AL SENANI</v>
      </c>
      <c r="J1023" s="834" t="str">
        <f>VLOOKUP(B1023,[1]TQT_MASTER!B:O,7,0)</f>
        <v>TQT - Support Services</v>
      </c>
      <c r="K1023" s="834" t="str">
        <f>VLOOKUP(B1023,[1]TQT_MASTER!B:O,8,0)</f>
        <v>TQT - Chief Corporate Services Office</v>
      </c>
      <c r="L1023" s="834" t="str">
        <f>VLOOKUP(B1023,[1]TQT_MASTER!B:O,9,0)</f>
        <v>Shared Services - PSS</v>
      </c>
      <c r="M1023" s="834" t="str">
        <f>VLOOKUP(B1023,[1]TQT_MASTER!B:O,10,0)</f>
        <v>TRANSCO - Transport - PSS</v>
      </c>
      <c r="N1023" s="835">
        <f>VLOOKUP(B1023,[1]TQT_MASTER!B:O,11,0)</f>
        <v>28284</v>
      </c>
      <c r="O1023" s="833">
        <f>VLOOKUP(B1023,[1]TQT_MASTER!B:O,14,0)</f>
        <v>46387</v>
      </c>
      <c r="P1023" s="834" t="s">
        <v>611</v>
      </c>
      <c r="Q1023" s="834"/>
      <c r="R1023" s="834" t="s">
        <v>612</v>
      </c>
      <c r="S1023" s="834" t="s">
        <v>621</v>
      </c>
      <c r="T1023" s="830" t="s">
        <v>304</v>
      </c>
      <c r="U1023" s="834" t="s">
        <v>329</v>
      </c>
      <c r="V1023" s="836">
        <v>44571</v>
      </c>
      <c r="W1023" s="836">
        <v>45170</v>
      </c>
      <c r="X1023" s="836">
        <v>46265</v>
      </c>
      <c r="Y1023" s="837">
        <v>3.0027397260273974</v>
      </c>
      <c r="Z1023" s="838">
        <f t="shared" ca="1" si="55"/>
        <v>49</v>
      </c>
      <c r="AA1023" s="830" t="s">
        <v>444</v>
      </c>
      <c r="AB1023" s="892">
        <v>1070.6399999999999</v>
      </c>
      <c r="AC1023" s="841">
        <v>46935</v>
      </c>
      <c r="AD1023" s="842" t="s">
        <v>777</v>
      </c>
      <c r="AE1023" s="843" t="str">
        <f ca="1">IF(OR(Z1023="",NOT(ISNUMBER(Z1023))),"",LOOKUP(Z1023,{0,16,21,26,31,36,41,46,51,56,60,66},{"[0-15]","[16-20]","[21-25]","[26-30]","[31-35]","[36-40]","[41-45]","[46-50]","[51-55]","[56-59]","[60-65]","[66-99]"}))</f>
        <v>[46-50]</v>
      </c>
      <c r="AF1023" s="839" t="str">
        <f t="shared" si="52"/>
        <v>3+ years</v>
      </c>
      <c r="AG1023" s="839" t="str">
        <f t="shared" ca="1" si="53"/>
        <v>Over 90 Days</v>
      </c>
    </row>
    <row r="1024" spans="1:33" ht="16.5" thickTop="1" thickBot="1" x14ac:dyDescent="0.3">
      <c r="A1024" s="830">
        <v>8</v>
      </c>
      <c r="B1024" s="830" t="s">
        <v>524</v>
      </c>
      <c r="C1024" s="830" t="s">
        <v>330</v>
      </c>
      <c r="D1024" s="832"/>
      <c r="E1024" s="887">
        <f>VLOOKUP(B1024,[1]TQT_MASTER!B:O,13,0)</f>
        <v>44566</v>
      </c>
      <c r="F1024" s="834" t="str">
        <f>VLOOKUP(B1024,[1]TQT_MASTER!B:O,4,0)</f>
        <v>Assistant, Management</v>
      </c>
      <c r="G1024" s="834" t="str">
        <f>VLOOKUP(B1024,[1]TQT_MASTER!B:O,3,0)</f>
        <v>Assistant</v>
      </c>
      <c r="H1024" s="834">
        <f>VLOOKUP(B1024,[1]TQT_MASTER!B:O,6,0)</f>
        <v>11566</v>
      </c>
      <c r="I1024" s="834" t="str">
        <f>VLOOKUP(B1024,[1]TQT_MASTER!B:O,5,0)</f>
        <v>PAUL ANDREW ROBERTS</v>
      </c>
      <c r="J1024" s="834" t="str">
        <f>VLOOKUP(B1024,[1]TQT_MASTER!B:O,7,0)</f>
        <v>TQT - Safety &amp; Risk Management</v>
      </c>
      <c r="K1024" s="834" t="str">
        <f>VLOOKUP(B1024,[1]TQT_MASTER!B:O,8,0)</f>
        <v>TQT - Chief Executive Office</v>
      </c>
      <c r="L1024" s="834" t="str">
        <f>VLOOKUP(B1024,[1]TQT_MASTER!B:O,9,0)</f>
        <v>HSEQ</v>
      </c>
      <c r="M1024" s="834" t="str">
        <f>VLOOKUP(B1024,[1]TQT_MASTER!B:O,10,0)</f>
        <v>TRANSCO - HSEQ - SRM</v>
      </c>
      <c r="N1024" s="835">
        <f>VLOOKUP(B1024,[1]TQT_MASTER!B:O,11,0)</f>
        <v>33248</v>
      </c>
      <c r="O1024" s="833">
        <f>VLOOKUP(B1024,[1]TQT_MASTER!B:O,14,0)</f>
        <v>46387</v>
      </c>
      <c r="P1024" s="834" t="s">
        <v>611</v>
      </c>
      <c r="Q1024" s="834"/>
      <c r="R1024" s="834" t="s">
        <v>612</v>
      </c>
      <c r="S1024" s="834" t="s">
        <v>621</v>
      </c>
      <c r="T1024" s="830" t="s">
        <v>304</v>
      </c>
      <c r="U1024" s="834" t="s">
        <v>333</v>
      </c>
      <c r="V1024" s="836">
        <v>44566</v>
      </c>
      <c r="W1024" s="836">
        <v>45170</v>
      </c>
      <c r="X1024" s="836">
        <v>46265</v>
      </c>
      <c r="Y1024" s="837">
        <v>3.0027397260273974</v>
      </c>
      <c r="Z1024" s="838">
        <f t="shared" ca="1" si="55"/>
        <v>35</v>
      </c>
      <c r="AA1024" s="830" t="s">
        <v>444</v>
      </c>
      <c r="AB1024" s="892">
        <v>2880</v>
      </c>
      <c r="AC1024" s="841">
        <v>46935</v>
      </c>
      <c r="AD1024" s="842" t="s">
        <v>777</v>
      </c>
      <c r="AE1024" s="843" t="str">
        <f ca="1">IF(OR(Z1024="",NOT(ISNUMBER(Z1024))),"",LOOKUP(Z1024,{0,16,21,26,31,36,41,46,51,56,60,66},{"[0-15]","[16-20]","[21-25]","[26-30]","[31-35]","[36-40]","[41-45]","[46-50]","[51-55]","[56-59]","[60-65]","[66-99]"}))</f>
        <v>[31-35]</v>
      </c>
      <c r="AF1024" s="839" t="str">
        <f t="shared" si="52"/>
        <v>3+ years</v>
      </c>
      <c r="AG1024" s="839" t="str">
        <f t="shared" ca="1" si="53"/>
        <v>Over 90 Days</v>
      </c>
    </row>
    <row r="1025" spans="1:33" ht="16.5" thickTop="1" thickBot="1" x14ac:dyDescent="0.3">
      <c r="A1025" s="830">
        <v>9</v>
      </c>
      <c r="B1025" s="830" t="s">
        <v>529</v>
      </c>
      <c r="C1025" s="830" t="s">
        <v>334</v>
      </c>
      <c r="D1025" s="832"/>
      <c r="E1025" s="887">
        <f>VLOOKUP(B1025,[1]TQT_MASTER!B:O,13,0)</f>
        <v>44566</v>
      </c>
      <c r="F1025" s="834" t="str">
        <f>VLOOKUP(B1025,[1]TQT_MASTER!B:O,4,0)</f>
        <v>Advisor, Technical</v>
      </c>
      <c r="G1025" s="834" t="str">
        <f>VLOOKUP(B1025,[1]TQT_MASTER!B:O,3,0)</f>
        <v>Advisor</v>
      </c>
      <c r="H1025" s="834">
        <f>VLOOKUP(B1025,[1]TQT_MASTER!B:O,6,0)</f>
        <v>12759</v>
      </c>
      <c r="I1025" s="834" t="str">
        <f>VLOOKUP(B1025,[1]TQT_MASTER!B:O,5,0)</f>
        <v>Afif Saif Nasser Harhara Alyafei</v>
      </c>
      <c r="J1025" s="834" t="str">
        <f>VLOOKUP(B1025,[1]TQT_MASTER!B:O,7,0)</f>
        <v>TQT - Chief Executive Office</v>
      </c>
      <c r="K1025" s="834" t="str">
        <f>VLOOKUP(B1025,[1]TQT_MASTER!B:O,8,0)</f>
        <v>TQT - Chief Executive Office</v>
      </c>
      <c r="L1025" s="834" t="str">
        <f>VLOOKUP(B1025,[1]TQT_MASTER!B:O,9,0)</f>
        <v>CEO</v>
      </c>
      <c r="M1025" s="834" t="str">
        <f>VLOOKUP(B1025,[1]TQT_MASTER!B:O,10,0)</f>
        <v>TRANSCO - CEO</v>
      </c>
      <c r="N1025" s="835">
        <f>VLOOKUP(B1025,[1]TQT_MASTER!B:O,11,0)</f>
        <v>24289</v>
      </c>
      <c r="O1025" s="833">
        <f>VLOOKUP(B1025,[1]TQT_MASTER!B:O,14,0)</f>
        <v>46387</v>
      </c>
      <c r="P1025" s="834" t="s">
        <v>620</v>
      </c>
      <c r="Q1025" s="834" t="s">
        <v>846</v>
      </c>
      <c r="R1025" s="834"/>
      <c r="S1025" s="834"/>
      <c r="T1025" s="830" t="s">
        <v>336</v>
      </c>
      <c r="U1025" s="834" t="s">
        <v>337</v>
      </c>
      <c r="V1025" s="836">
        <v>44566</v>
      </c>
      <c r="W1025" s="836">
        <v>45170</v>
      </c>
      <c r="X1025" s="836">
        <v>46265</v>
      </c>
      <c r="Y1025" s="837">
        <v>3.0027397260273974</v>
      </c>
      <c r="Z1025" s="838">
        <f t="shared" ca="1" si="55"/>
        <v>60</v>
      </c>
      <c r="AA1025" s="830" t="s">
        <v>444</v>
      </c>
      <c r="AB1025" s="892">
        <v>15840</v>
      </c>
      <c r="AC1025" s="841">
        <v>46935</v>
      </c>
      <c r="AD1025" s="842" t="s">
        <v>777</v>
      </c>
      <c r="AE1025" s="843" t="str">
        <f ca="1">IF(OR(Z1025="",NOT(ISNUMBER(Z1025))),"",LOOKUP(Z1025,{0,16,21,26,31,36,41,46,51,56,60,66},{"[0-15]","[16-20]","[21-25]","[26-30]","[31-35]","[36-40]","[41-45]","[46-50]","[51-55]","[56-59]","[60-65]","[66-99]"}))</f>
        <v>[60-65]</v>
      </c>
      <c r="AF1025" s="839" t="str">
        <f t="shared" si="52"/>
        <v>3+ years</v>
      </c>
      <c r="AG1025" s="839" t="str">
        <f t="shared" ca="1" si="53"/>
        <v>Over 90 Days</v>
      </c>
    </row>
    <row r="1026" spans="1:33" ht="16.5" thickTop="1" thickBot="1" x14ac:dyDescent="0.3">
      <c r="A1026" s="830">
        <v>10</v>
      </c>
      <c r="B1026" s="830" t="s">
        <v>523</v>
      </c>
      <c r="C1026" s="830" t="s">
        <v>338</v>
      </c>
      <c r="D1026" s="832"/>
      <c r="E1026" s="887">
        <f>VLOOKUP(B1026,[1]TQT_MASTER!B:O,13,0)</f>
        <v>44571</v>
      </c>
      <c r="F1026" s="834" t="str">
        <f>VLOOKUP(B1026,[1]TQT_MASTER!B:O,4,0)</f>
        <v>Clerk, Stores</v>
      </c>
      <c r="G1026" s="834" t="str">
        <f>VLOOKUP(B1026,[1]TQT_MASTER!B:O,3,0)</f>
        <v>Clerk</v>
      </c>
      <c r="H1026" s="834">
        <f>VLOOKUP(B1026,[1]TQT_MASTER!B:O,6,0)</f>
        <v>12667</v>
      </c>
      <c r="I1026" s="834" t="str">
        <f>VLOOKUP(B1026,[1]TQT_MASTER!B:O,5,0)</f>
        <v>Eid Abdulla Sidiqi Alhammadi</v>
      </c>
      <c r="J1026" s="834" t="str">
        <f>VLOOKUP(B1026,[1]TQT_MASTER!B:O,7,0)</f>
        <v>TQT - Financial Operations &amp; Internal Controls</v>
      </c>
      <c r="K1026" s="834" t="str">
        <f>VLOOKUP(B1026,[1]TQT_MASTER!B:O,8,0)</f>
        <v>TQT - Chief Financial Office</v>
      </c>
      <c r="L1026" s="834" t="str">
        <f>VLOOKUP(B1026,[1]TQT_MASTER!B:O,9,0)</f>
        <v>Finance - FIN</v>
      </c>
      <c r="M1026" s="834" t="str">
        <f>VLOOKUP(B1026,[1]TQT_MASTER!B:O,10,0)</f>
        <v>TRANSCO - Financial Operations - FIN</v>
      </c>
      <c r="N1026" s="835">
        <f>VLOOKUP(B1026,[1]TQT_MASTER!B:O,11,0)</f>
        <v>26910</v>
      </c>
      <c r="O1026" s="833">
        <f>VLOOKUP(B1026,[1]TQT_MASTER!B:O,14,0)</f>
        <v>46387</v>
      </c>
      <c r="P1026" s="834" t="s">
        <v>620</v>
      </c>
      <c r="Q1026" s="834" t="s">
        <v>846</v>
      </c>
      <c r="R1026" s="834"/>
      <c r="S1026" s="834"/>
      <c r="T1026" s="830" t="s">
        <v>304</v>
      </c>
      <c r="U1026" s="834" t="s">
        <v>305</v>
      </c>
      <c r="V1026" s="836">
        <v>44571</v>
      </c>
      <c r="W1026" s="836">
        <v>45170</v>
      </c>
      <c r="X1026" s="836">
        <v>46265</v>
      </c>
      <c r="Y1026" s="837">
        <v>3.0027397260273974</v>
      </c>
      <c r="Z1026" s="838">
        <f t="shared" ca="1" si="55"/>
        <v>53</v>
      </c>
      <c r="AA1026" s="830" t="s">
        <v>444</v>
      </c>
      <c r="AB1026" s="892">
        <v>1440</v>
      </c>
      <c r="AC1026" s="841">
        <v>46935</v>
      </c>
      <c r="AD1026" s="842" t="s">
        <v>777</v>
      </c>
      <c r="AE1026" s="843" t="str">
        <f ca="1">IF(OR(Z1026="",NOT(ISNUMBER(Z1026))),"",LOOKUP(Z1026,{0,16,21,26,31,36,41,46,51,56,60,66},{"[0-15]","[16-20]","[21-25]","[26-30]","[31-35]","[36-40]","[41-45]","[46-50]","[51-55]","[56-59]","[60-65]","[66-99]"}))</f>
        <v>[51-55]</v>
      </c>
      <c r="AF1026" s="839" t="str">
        <f t="shared" si="52"/>
        <v>3+ years</v>
      </c>
      <c r="AG1026" s="839" t="str">
        <f t="shared" ca="1" si="53"/>
        <v>Over 90 Days</v>
      </c>
    </row>
    <row r="1027" spans="1:33" ht="16.5" thickTop="1" thickBot="1" x14ac:dyDescent="0.3">
      <c r="A1027" s="830">
        <v>11</v>
      </c>
      <c r="B1027" s="830" t="s">
        <v>522</v>
      </c>
      <c r="C1027" s="830" t="s">
        <v>341</v>
      </c>
      <c r="D1027" s="832"/>
      <c r="E1027" s="887">
        <f>VLOOKUP(B1027,[1]TQT_MASTER!B:O,13,0)</f>
        <v>44571</v>
      </c>
      <c r="F1027" s="834" t="str">
        <f>VLOOKUP(B1027,[1]TQT_MASTER!B:O,4,0)</f>
        <v>Associate, Accounts Payable Accounting</v>
      </c>
      <c r="G1027" s="834" t="str">
        <f>VLOOKUP(B1027,[1]TQT_MASTER!B:O,3,0)</f>
        <v>Associate</v>
      </c>
      <c r="H1027" s="834">
        <f>VLOOKUP(B1027,[1]TQT_MASTER!B:O,6,0)</f>
        <v>12667</v>
      </c>
      <c r="I1027" s="834" t="str">
        <f>VLOOKUP(B1027,[1]TQT_MASTER!B:O,5,0)</f>
        <v>Eid Abdulla Sidiqi Alhammadi</v>
      </c>
      <c r="J1027" s="834" t="str">
        <f>VLOOKUP(B1027,[1]TQT_MASTER!B:O,7,0)</f>
        <v>TQT - Financial Operations &amp; Internal Controls</v>
      </c>
      <c r="K1027" s="834" t="str">
        <f>VLOOKUP(B1027,[1]TQT_MASTER!B:O,8,0)</f>
        <v>TQT - Chief Financial Office</v>
      </c>
      <c r="L1027" s="834" t="str">
        <f>VLOOKUP(B1027,[1]TQT_MASTER!B:O,9,0)</f>
        <v>Finance - FIN</v>
      </c>
      <c r="M1027" s="834" t="str">
        <f>VLOOKUP(B1027,[1]TQT_MASTER!B:O,10,0)</f>
        <v>TRANSCO - Financial Operations - FIN</v>
      </c>
      <c r="N1027" s="835">
        <f>VLOOKUP(B1027,[1]TQT_MASTER!B:O,11,0)</f>
        <v>22996</v>
      </c>
      <c r="O1027" s="833">
        <f>VLOOKUP(B1027,[1]TQT_MASTER!B:O,14,0)</f>
        <v>46387</v>
      </c>
      <c r="P1027" s="834" t="s">
        <v>611</v>
      </c>
      <c r="Q1027" s="834"/>
      <c r="R1027" s="834" t="s">
        <v>612</v>
      </c>
      <c r="S1027" s="834" t="s">
        <v>616</v>
      </c>
      <c r="T1027" s="830" t="s">
        <v>304</v>
      </c>
      <c r="U1027" s="834" t="s">
        <v>316</v>
      </c>
      <c r="V1027" s="836">
        <v>44571</v>
      </c>
      <c r="W1027" s="836">
        <v>45170</v>
      </c>
      <c r="X1027" s="836">
        <v>46265</v>
      </c>
      <c r="Y1027" s="837">
        <v>3.0027397260273974</v>
      </c>
      <c r="Z1027" s="838">
        <f t="shared" ca="1" si="55"/>
        <v>63</v>
      </c>
      <c r="AA1027" s="830" t="s">
        <v>444</v>
      </c>
      <c r="AB1027" s="892">
        <v>8782.32</v>
      </c>
      <c r="AC1027" s="841">
        <v>46935</v>
      </c>
      <c r="AD1027" s="842" t="s">
        <v>777</v>
      </c>
      <c r="AE1027" s="843" t="str">
        <f ca="1">IF(OR(Z1027="",NOT(ISNUMBER(Z1027))),"",LOOKUP(Z1027,{0,16,21,26,31,36,41,46,51,56,60,66},{"[0-15]","[16-20]","[21-25]","[26-30]","[31-35]","[36-40]","[41-45]","[46-50]","[51-55]","[56-59]","[60-65]","[66-99]"}))</f>
        <v>[60-65]</v>
      </c>
      <c r="AF1027" s="839" t="str">
        <f t="shared" ref="AF1027:AF1090" si="56">IF(OR(V1027="",X1027=""),"",IF(YEARFRAC(V1027,X1027,1)&lt;1,"0-1 years",IF(YEARFRAC(V1027,X1027,1)&lt;2,"1-2 years",IF(YEARFRAC(V1027,X1027,1)&lt;3,"2-3 years","3+ years"))))</f>
        <v>3+ years</v>
      </c>
      <c r="AG1027" s="839" t="str">
        <f t="shared" ref="AG1027:AG1090" ca="1" si="57">IF(O1027="","",IF(O1027&lt;TODAY(),"Expired",IF(O1027&lt;=TODAY()+30,"Within 30 Days",IF(O1027&lt;=TODAY()+60,"Within 60 Days",IF(O1027&lt;=TODAY()+90,"Within 90 Days","Over 90 Days")))))</f>
        <v>Over 90 Days</v>
      </c>
    </row>
    <row r="1028" spans="1:33" ht="16.5" thickTop="1" thickBot="1" x14ac:dyDescent="0.3">
      <c r="A1028" s="830">
        <v>12</v>
      </c>
      <c r="B1028" s="830" t="s">
        <v>528</v>
      </c>
      <c r="C1028" s="830" t="s">
        <v>344</v>
      </c>
      <c r="D1028" s="832"/>
      <c r="E1028" s="887">
        <f>VLOOKUP(B1028,[1]TQT_MASTER!B:O,13,0)</f>
        <v>44606</v>
      </c>
      <c r="F1028" s="834" t="str">
        <f>VLOOKUP(B1028,[1]TQT_MASTER!B:O,4,0)</f>
        <v>Lead, Automation &amp; Digitalization</v>
      </c>
      <c r="G1028" s="834" t="str">
        <f>VLOOKUP(B1028,[1]TQT_MASTER!B:O,3,0)</f>
        <v>Lead</v>
      </c>
      <c r="H1028" s="834">
        <f>VLOOKUP(B1028,[1]TQT_MASTER!B:O,6,0)</f>
        <v>11996</v>
      </c>
      <c r="I1028" s="834" t="str">
        <f>VLOOKUP(B1028,[1]TQT_MASTER!B:O,5,0)</f>
        <v>Ramakrishna Subramanian</v>
      </c>
      <c r="J1028" s="834" t="str">
        <f>VLOOKUP(B1028,[1]TQT_MASTER!B:O,7,0)</f>
        <v>TQT - Chief Executive Office</v>
      </c>
      <c r="K1028" s="834" t="str">
        <f>VLOOKUP(B1028,[1]TQT_MASTER!B:O,8,0)</f>
        <v>TQT - Chief Executive Office</v>
      </c>
      <c r="L1028" s="834" t="str">
        <f>VLOOKUP(B1028,[1]TQT_MASTER!B:O,9,0)</f>
        <v>CEO</v>
      </c>
      <c r="M1028" s="834" t="str">
        <f>VLOOKUP(B1028,[1]TQT_MASTER!B:O,10,0)</f>
        <v>TRANSCO - Operations - COO</v>
      </c>
      <c r="N1028" s="835">
        <f>VLOOKUP(B1028,[1]TQT_MASTER!B:O,11,0)</f>
        <v>21847</v>
      </c>
      <c r="O1028" s="833">
        <f>VLOOKUP(B1028,[1]TQT_MASTER!B:O,14,0)</f>
        <v>46387</v>
      </c>
      <c r="P1028" s="834" t="s">
        <v>611</v>
      </c>
      <c r="Q1028" s="834"/>
      <c r="R1028" s="834" t="s">
        <v>612</v>
      </c>
      <c r="S1028" s="834"/>
      <c r="T1028" s="830" t="s">
        <v>304</v>
      </c>
      <c r="U1028" s="834" t="s">
        <v>333</v>
      </c>
      <c r="V1028" s="836">
        <v>44608</v>
      </c>
      <c r="W1028" s="836">
        <v>45170</v>
      </c>
      <c r="X1028" s="836">
        <v>46265</v>
      </c>
      <c r="Y1028" s="837">
        <v>3.0027397260273974</v>
      </c>
      <c r="Z1028" s="838">
        <f t="shared" ca="1" si="55"/>
        <v>66</v>
      </c>
      <c r="AA1028" s="830" t="s">
        <v>444</v>
      </c>
      <c r="AB1028" s="892">
        <v>10200</v>
      </c>
      <c r="AC1028" s="841">
        <v>46935</v>
      </c>
      <c r="AD1028" s="842" t="s">
        <v>777</v>
      </c>
      <c r="AE1028" s="843" t="str">
        <f ca="1">IF(OR(Z1028="",NOT(ISNUMBER(Z1028))),"",LOOKUP(Z1028,{0,16,21,26,31,36,41,46,51,56,60,66},{"[0-15]","[16-20]","[21-25]","[26-30]","[31-35]","[36-40]","[41-45]","[46-50]","[51-55]","[56-59]","[60-65]","[66-99]"}))</f>
        <v>[66-99]</v>
      </c>
      <c r="AF1028" s="839" t="str">
        <f t="shared" si="56"/>
        <v>3+ years</v>
      </c>
      <c r="AG1028" s="839" t="str">
        <f t="shared" ca="1" si="57"/>
        <v>Over 90 Days</v>
      </c>
    </row>
    <row r="1029" spans="1:33" ht="16.5" thickTop="1" thickBot="1" x14ac:dyDescent="0.3">
      <c r="A1029" s="830">
        <v>13</v>
      </c>
      <c r="B1029" s="830" t="s">
        <v>539</v>
      </c>
      <c r="C1029" s="830" t="s">
        <v>347</v>
      </c>
      <c r="D1029" s="832"/>
      <c r="E1029" s="887">
        <f>VLOOKUP(B1029,[1]TQT_MASTER!B:O,13,0)</f>
        <v>44816</v>
      </c>
      <c r="F1029" s="834" t="str">
        <f>VLOOKUP(B1029,[1]TQT_MASTER!B:O,4,0)</f>
        <v>Engineer, CMMS Data Quality Governance</v>
      </c>
      <c r="G1029" s="834" t="str">
        <f>VLOOKUP(B1029,[1]TQT_MASTER!B:O,3,0)</f>
        <v>Engineer</v>
      </c>
      <c r="H1029" s="834">
        <f>VLOOKUP(B1029,[1]TQT_MASTER!B:O,6,0)</f>
        <v>12713</v>
      </c>
      <c r="I1029" s="834" t="str">
        <f>VLOOKUP(B1029,[1]TQT_MASTER!B:O,5,0)</f>
        <v>Ahmed Mohamed Abdulla ALWahedi</v>
      </c>
      <c r="J1029" s="834" t="str">
        <f>VLOOKUP(B1029,[1]TQT_MASTER!B:O,7,0)</f>
        <v>TQT - Asset Management</v>
      </c>
      <c r="K1029" s="834" t="str">
        <f>VLOOKUP(B1029,[1]TQT_MASTER!B:O,8,0)</f>
        <v>TQT - Chief Operating Office</v>
      </c>
      <c r="L1029" s="834" t="str">
        <f>VLOOKUP(B1029,[1]TQT_MASTER!B:O,9,0)</f>
        <v>Asset Management - COO</v>
      </c>
      <c r="M1029" s="834" t="str">
        <f>VLOOKUP(B1029,[1]TQT_MASTER!B:O,10,0)</f>
        <v>TRANSCO - Asset Information - COO</v>
      </c>
      <c r="N1029" s="835">
        <f>VLOOKUP(B1029,[1]TQT_MASTER!B:O,11,0)</f>
        <v>26032</v>
      </c>
      <c r="O1029" s="833">
        <f>VLOOKUP(B1029,[1]TQT_MASTER!B:O,14,0)</f>
        <v>46578</v>
      </c>
      <c r="P1029" s="834" t="s">
        <v>620</v>
      </c>
      <c r="Q1029" s="834" t="s">
        <v>846</v>
      </c>
      <c r="R1029" s="834"/>
      <c r="S1029" s="834"/>
      <c r="T1029" s="830" t="s">
        <v>304</v>
      </c>
      <c r="U1029" s="834" t="s">
        <v>333</v>
      </c>
      <c r="V1029" s="836">
        <v>44816</v>
      </c>
      <c r="W1029" s="836">
        <v>45170</v>
      </c>
      <c r="X1029" s="836">
        <v>46265</v>
      </c>
      <c r="Y1029" s="837">
        <v>3.0027397260273974</v>
      </c>
      <c r="Z1029" s="838">
        <f t="shared" ca="1" si="55"/>
        <v>55</v>
      </c>
      <c r="AA1029" s="830" t="s">
        <v>444</v>
      </c>
      <c r="AB1029" s="892">
        <v>6000</v>
      </c>
      <c r="AC1029" s="841">
        <v>46935</v>
      </c>
      <c r="AD1029" s="842" t="s">
        <v>777</v>
      </c>
      <c r="AE1029" s="843" t="str">
        <f ca="1">IF(OR(Z1029="",NOT(ISNUMBER(Z1029))),"",LOOKUP(Z1029,{0,16,21,26,31,36,41,46,51,56,60,66},{"[0-15]","[16-20]","[21-25]","[26-30]","[31-35]","[36-40]","[41-45]","[46-50]","[51-55]","[56-59]","[60-65]","[66-99]"}))</f>
        <v>[51-55]</v>
      </c>
      <c r="AF1029" s="839" t="str">
        <f t="shared" si="56"/>
        <v>3+ years</v>
      </c>
      <c r="AG1029" s="839" t="str">
        <f t="shared" ca="1" si="57"/>
        <v>Over 90 Days</v>
      </c>
    </row>
    <row r="1030" spans="1:33" ht="16.5" thickTop="1" thickBot="1" x14ac:dyDescent="0.3">
      <c r="A1030" s="830">
        <v>14</v>
      </c>
      <c r="B1030" s="830" t="s">
        <v>541</v>
      </c>
      <c r="C1030" s="830" t="s">
        <v>350</v>
      </c>
      <c r="D1030" s="832"/>
      <c r="E1030" s="887">
        <f>VLOOKUP(B1030,[1]TQT_MASTER!B:O,13,0)</f>
        <v>44809</v>
      </c>
      <c r="F1030" s="834" t="str">
        <f>VLOOKUP(B1030,[1]TQT_MASTER!B:O,4,0)</f>
        <v>Associate, Graphic Design</v>
      </c>
      <c r="G1030" s="834" t="str">
        <f>VLOOKUP(B1030,[1]TQT_MASTER!B:O,3,0)</f>
        <v>Associate</v>
      </c>
      <c r="H1030" s="834" t="e">
        <f>VLOOKUP(B1030,[1]TQT_MASTER!B:O,6,0)</f>
        <v>#REF!</v>
      </c>
      <c r="I1030" s="834" t="str">
        <f>VLOOKUP(B1030,[1]TQT_MASTER!B:O,5,0)</f>
        <v>Hessa Alemadi</v>
      </c>
      <c r="J1030" s="834" t="str">
        <f>VLOOKUP(B1030,[1]TQT_MASTER!B:O,7,0)</f>
        <v>TQT - External Communications</v>
      </c>
      <c r="K1030" s="834" t="str">
        <f>VLOOKUP(B1030,[1]TQT_MASTER!B:O,8,0)</f>
        <v>TQT - Chief Corporate Services Office</v>
      </c>
      <c r="L1030" s="834" t="str">
        <f>VLOOKUP(B1030,[1]TQT_MASTER!B:O,9,0)</f>
        <v>Human Resources - HRD</v>
      </c>
      <c r="M1030" s="834" t="str">
        <f>VLOOKUP(B1030,[1]TQT_MASTER!B:O,10,0)</f>
        <v>TRANSCO - External Communications - HRD</v>
      </c>
      <c r="N1030" s="835">
        <f>VLOOKUP(B1030,[1]TQT_MASTER!B:O,11,0)</f>
        <v>32200</v>
      </c>
      <c r="O1030" s="833">
        <f>VLOOKUP(B1030,[1]TQT_MASTER!B:O,14,0)</f>
        <v>46269</v>
      </c>
      <c r="P1030" s="834" t="s">
        <v>611</v>
      </c>
      <c r="Q1030" s="834"/>
      <c r="R1030" s="834" t="s">
        <v>612</v>
      </c>
      <c r="S1030" s="834"/>
      <c r="T1030" s="830" t="s">
        <v>304</v>
      </c>
      <c r="U1030" s="834" t="s">
        <v>333</v>
      </c>
      <c r="V1030" s="836">
        <v>44809</v>
      </c>
      <c r="W1030" s="836">
        <v>45170</v>
      </c>
      <c r="X1030" s="836">
        <v>46265</v>
      </c>
      <c r="Y1030" s="837">
        <v>3.0027397260273974</v>
      </c>
      <c r="Z1030" s="838">
        <f t="shared" ca="1" si="55"/>
        <v>38</v>
      </c>
      <c r="AA1030" s="830" t="s">
        <v>444</v>
      </c>
      <c r="AB1030" s="892">
        <v>6000</v>
      </c>
      <c r="AC1030" s="841">
        <v>46935</v>
      </c>
      <c r="AD1030" s="842" t="s">
        <v>777</v>
      </c>
      <c r="AE1030" s="843" t="str">
        <f ca="1">IF(OR(Z1030="",NOT(ISNUMBER(Z1030))),"",LOOKUP(Z1030,{0,16,21,26,31,36,41,46,51,56,60,66},{"[0-15]","[16-20]","[21-25]","[26-30]","[31-35]","[36-40]","[41-45]","[46-50]","[51-55]","[56-59]","[60-65]","[66-99]"}))</f>
        <v>[36-40]</v>
      </c>
      <c r="AF1030" s="839" t="str">
        <f t="shared" si="56"/>
        <v>3+ years</v>
      </c>
      <c r="AG1030" s="839" t="str">
        <f t="shared" ca="1" si="57"/>
        <v>Expired</v>
      </c>
    </row>
    <row r="1031" spans="1:33" ht="16.5" thickTop="1" thickBot="1" x14ac:dyDescent="0.3">
      <c r="A1031" s="830">
        <v>15</v>
      </c>
      <c r="B1031" s="830" t="s">
        <v>533</v>
      </c>
      <c r="C1031" s="830" t="s">
        <v>353</v>
      </c>
      <c r="D1031" s="832"/>
      <c r="E1031" s="887">
        <f>VLOOKUP(B1031,[1]TQT_MASTER!B:O,13,0)</f>
        <v>44830</v>
      </c>
      <c r="F1031" s="834" t="str">
        <f>VLOOKUP(B1031,[1]TQT_MASTER!B:O,4,0)</f>
        <v>Associate, General Ledger Accounting</v>
      </c>
      <c r="G1031" s="834" t="str">
        <f>VLOOKUP(B1031,[1]TQT_MASTER!B:O,3,0)</f>
        <v>Associate</v>
      </c>
      <c r="H1031" s="834">
        <f>VLOOKUP(B1031,[1]TQT_MASTER!B:O,6,0)</f>
        <v>12959</v>
      </c>
      <c r="I1031" s="834" t="str">
        <f>VLOOKUP(B1031,[1]TQT_MASTER!B:O,5,0)</f>
        <v>Jasmine Kooner</v>
      </c>
      <c r="J1031" s="834" t="str">
        <f>VLOOKUP(B1031,[1]TQT_MASTER!B:O,7,0)</f>
        <v>TQT - Financial Control</v>
      </c>
      <c r="K1031" s="834" t="str">
        <f>VLOOKUP(B1031,[1]TQT_MASTER!B:O,8,0)</f>
        <v>TQT - Chief Financial Office</v>
      </c>
      <c r="L1031" s="834" t="str">
        <f>VLOOKUP(B1031,[1]TQT_MASTER!B:O,9,0)</f>
        <v>Finance - FIN</v>
      </c>
      <c r="M1031" s="834" t="str">
        <f>VLOOKUP(B1031,[1]TQT_MASTER!B:O,10,0)</f>
        <v>TRANSCO - Financial Controlling - FIN</v>
      </c>
      <c r="N1031" s="835">
        <f>VLOOKUP(B1031,[1]TQT_MASTER!B:O,11,0)</f>
        <v>31575</v>
      </c>
      <c r="O1031" s="833">
        <f>VLOOKUP(B1031,[1]TQT_MASTER!B:O,14,0)</f>
        <v>46471</v>
      </c>
      <c r="P1031" s="834" t="s">
        <v>620</v>
      </c>
      <c r="Q1031" s="834" t="s">
        <v>846</v>
      </c>
      <c r="R1031" s="834"/>
      <c r="S1031" s="834"/>
      <c r="T1031" s="830" t="s">
        <v>304</v>
      </c>
      <c r="U1031" s="834" t="s">
        <v>356</v>
      </c>
      <c r="V1031" s="836">
        <v>44831</v>
      </c>
      <c r="W1031" s="836">
        <v>45170</v>
      </c>
      <c r="X1031" s="836">
        <v>46265</v>
      </c>
      <c r="Y1031" s="837">
        <v>3.0027397260273974</v>
      </c>
      <c r="Z1031" s="838">
        <f t="shared" ca="1" si="55"/>
        <v>40</v>
      </c>
      <c r="AA1031" s="830" t="s">
        <v>444</v>
      </c>
      <c r="AB1031" s="892">
        <v>6000</v>
      </c>
      <c r="AC1031" s="841">
        <v>46935</v>
      </c>
      <c r="AD1031" s="842" t="s">
        <v>777</v>
      </c>
      <c r="AE1031" s="843" t="str">
        <f ca="1">IF(OR(Z1031="",NOT(ISNUMBER(Z1031))),"",LOOKUP(Z1031,{0,16,21,26,31,36,41,46,51,56,60,66},{"[0-15]","[16-20]","[21-25]","[26-30]","[31-35]","[36-40]","[41-45]","[46-50]","[51-55]","[56-59]","[60-65]","[66-99]"}))</f>
        <v>[36-40]</v>
      </c>
      <c r="AF1031" s="839" t="str">
        <f t="shared" si="56"/>
        <v>3+ years</v>
      </c>
      <c r="AG1031" s="839" t="str">
        <f t="shared" ca="1" si="57"/>
        <v>Over 90 Days</v>
      </c>
    </row>
    <row r="1032" spans="1:33" ht="16.5" thickTop="1" thickBot="1" x14ac:dyDescent="0.3">
      <c r="A1032" s="830">
        <v>16</v>
      </c>
      <c r="B1032" s="830" t="s">
        <v>532</v>
      </c>
      <c r="C1032" s="830" t="s">
        <v>357</v>
      </c>
      <c r="D1032" s="832"/>
      <c r="E1032" s="887">
        <f>VLOOKUP(B1032,[1]TQT_MASTER!B:O,13,0)</f>
        <v>44970</v>
      </c>
      <c r="F1032" s="834" t="str">
        <f>VLOOKUP(B1032,[1]TQT_MASTER!B:O,4,0)</f>
        <v>Associate, Talent Acquisition</v>
      </c>
      <c r="G1032" s="834" t="str">
        <f>VLOOKUP(B1032,[1]TQT_MASTER!B:O,3,0)</f>
        <v>Associate</v>
      </c>
      <c r="H1032" s="834">
        <f>VLOOKUP(B1032,[1]TQT_MASTER!B:O,6,0)</f>
        <v>15131</v>
      </c>
      <c r="I1032" s="834" t="str">
        <f>VLOOKUP(B1032,[1]TQT_MASTER!B:O,5,0)</f>
        <v>Abdulrahman Mohammed R AlMane</v>
      </c>
      <c r="J1032" s="834" t="str">
        <f>VLOOKUP(B1032,[1]TQT_MASTER!B:O,7,0)</f>
        <v>TQT - HR Operations</v>
      </c>
      <c r="K1032" s="834" t="str">
        <f>VLOOKUP(B1032,[1]TQT_MASTER!B:O,8,0)</f>
        <v>TQT - Chief Corporate Services Office</v>
      </c>
      <c r="L1032" s="834" t="str">
        <f>VLOOKUP(B1032,[1]TQT_MASTER!B:O,9,0)</f>
        <v>Human Resources - HRD</v>
      </c>
      <c r="M1032" s="834" t="str">
        <f>VLOOKUP(B1032,[1]TQT_MASTER!B:O,10,0)</f>
        <v>TRANSCO - Talent Acquisition - HRD</v>
      </c>
      <c r="N1032" s="835">
        <f>VLOOKUP(B1032,[1]TQT_MASTER!B:O,11,0)</f>
        <v>31644</v>
      </c>
      <c r="O1032" s="833">
        <f>VLOOKUP(B1032,[1]TQT_MASTER!B:O,14,0)</f>
        <v>46429</v>
      </c>
      <c r="P1032" s="834" t="s">
        <v>620</v>
      </c>
      <c r="Q1032" s="834" t="s">
        <v>846</v>
      </c>
      <c r="R1032" s="834"/>
      <c r="S1032" s="834"/>
      <c r="T1032" s="830" t="s">
        <v>304</v>
      </c>
      <c r="U1032" s="834" t="s">
        <v>333</v>
      </c>
      <c r="V1032" s="836">
        <v>44970</v>
      </c>
      <c r="W1032" s="836">
        <v>45170</v>
      </c>
      <c r="X1032" s="836">
        <v>46265</v>
      </c>
      <c r="Y1032" s="837">
        <v>3.0027397260273974</v>
      </c>
      <c r="Z1032" s="838">
        <f t="shared" ca="1" si="55"/>
        <v>40</v>
      </c>
      <c r="AA1032" s="830" t="s">
        <v>444</v>
      </c>
      <c r="AB1032" s="892">
        <v>4800</v>
      </c>
      <c r="AC1032" s="841">
        <v>46935</v>
      </c>
      <c r="AD1032" s="842" t="s">
        <v>777</v>
      </c>
      <c r="AE1032" s="843" t="str">
        <f ca="1">IF(OR(Z1032="",NOT(ISNUMBER(Z1032))),"",LOOKUP(Z1032,{0,16,21,26,31,36,41,46,51,56,60,66},{"[0-15]","[16-20]","[21-25]","[26-30]","[31-35]","[36-40]","[41-45]","[46-50]","[51-55]","[56-59]","[60-65]","[66-99]"}))</f>
        <v>[36-40]</v>
      </c>
      <c r="AF1032" s="839" t="str">
        <f t="shared" si="56"/>
        <v>3+ years</v>
      </c>
      <c r="AG1032" s="839" t="str">
        <f t="shared" ca="1" si="57"/>
        <v>Over 90 Days</v>
      </c>
    </row>
    <row r="1033" spans="1:33" ht="16.5" thickTop="1" thickBot="1" x14ac:dyDescent="0.3">
      <c r="A1033" s="830">
        <v>17</v>
      </c>
      <c r="B1033" s="830" t="s">
        <v>540</v>
      </c>
      <c r="C1033" s="830" t="s">
        <v>360</v>
      </c>
      <c r="D1033" s="832"/>
      <c r="E1033" s="887">
        <f>VLOOKUP(B1033,[1]TQT_MASTER!B:O,13,0)</f>
        <v>45152</v>
      </c>
      <c r="F1033" s="834" t="str">
        <f>VLOOKUP(B1033,[1]TQT_MASTER!B:O,4,0)</f>
        <v>Executive Assistant, Corporate Services Office</v>
      </c>
      <c r="G1033" s="834" t="str">
        <f>VLOOKUP(B1033,[1]TQT_MASTER!B:O,3,0)</f>
        <v>Assistant</v>
      </c>
      <c r="H1033" s="834">
        <f>VLOOKUP(B1033,[1]TQT_MASTER!B:O,6,0)</f>
        <v>12780</v>
      </c>
      <c r="I1033" s="834" t="str">
        <f>VLOOKUP(B1033,[1]TQT_MASTER!B:O,5,0)</f>
        <v>Bader Ahmed Mohamed Saqer Al Hammadi</v>
      </c>
      <c r="J1033" s="834" t="str">
        <f>VLOOKUP(B1033,[1]TQT_MASTER!B:O,7,0)</f>
        <v>TQT - Chief Corporate Services Office</v>
      </c>
      <c r="K1033" s="834" t="str">
        <f>VLOOKUP(B1033,[1]TQT_MASTER!B:O,8,0)</f>
        <v>TQT - Chief Corporate Services Office</v>
      </c>
      <c r="L1033" s="834" t="str">
        <f>VLOOKUP(B1033,[1]TQT_MASTER!B:O,9,0)</f>
        <v>Human Resources - HRD</v>
      </c>
      <c r="M1033" s="834" t="str">
        <f>VLOOKUP(B1033,[1]TQT_MASTER!B:O,10,0)</f>
        <v>TRANSCO - Human Resources - HRD</v>
      </c>
      <c r="N1033" s="835">
        <f>VLOOKUP(B1033,[1]TQT_MASTER!B:O,11,0)</f>
        <v>29611</v>
      </c>
      <c r="O1033" s="833">
        <f>VLOOKUP(B1033,[1]TQT_MASTER!B:O,14,0)</f>
        <v>46248</v>
      </c>
      <c r="P1033" s="834" t="s">
        <v>620</v>
      </c>
      <c r="Q1033" s="834" t="s">
        <v>846</v>
      </c>
      <c r="R1033" s="834"/>
      <c r="S1033" s="834"/>
      <c r="T1033" s="830" t="s">
        <v>304</v>
      </c>
      <c r="U1033" s="834" t="s">
        <v>305</v>
      </c>
      <c r="V1033" s="836">
        <v>45152</v>
      </c>
      <c r="W1033" s="836">
        <v>45170</v>
      </c>
      <c r="X1033" s="836">
        <v>46265</v>
      </c>
      <c r="Y1033" s="837">
        <v>3.0027397260273974</v>
      </c>
      <c r="Z1033" s="838">
        <f t="shared" ca="1" si="55"/>
        <v>45</v>
      </c>
      <c r="AA1033" s="830" t="s">
        <v>444</v>
      </c>
      <c r="AB1033" s="892">
        <v>874.15499999999997</v>
      </c>
      <c r="AC1033" s="841">
        <v>46935</v>
      </c>
      <c r="AD1033" s="842" t="s">
        <v>777</v>
      </c>
      <c r="AE1033" s="843" t="str">
        <f ca="1">IF(OR(Z1033="",NOT(ISNUMBER(Z1033))),"",LOOKUP(Z1033,{0,16,21,26,31,36,41,46,51,56,60,66},{"[0-15]","[16-20]","[21-25]","[26-30]","[31-35]","[36-40]","[41-45]","[46-50]","[51-55]","[56-59]","[60-65]","[66-99]"}))</f>
        <v>[41-45]</v>
      </c>
      <c r="AF1033" s="839" t="str">
        <f t="shared" si="56"/>
        <v>3+ years</v>
      </c>
      <c r="AG1033" s="839" t="str">
        <f t="shared" ca="1" si="57"/>
        <v>Expired</v>
      </c>
    </row>
    <row r="1034" spans="1:33" ht="16.5" thickTop="1" thickBot="1" x14ac:dyDescent="0.3">
      <c r="A1034" s="830">
        <v>18</v>
      </c>
      <c r="B1034" s="830" t="s">
        <v>543</v>
      </c>
      <c r="C1034" s="830" t="s">
        <v>363</v>
      </c>
      <c r="D1034" s="832"/>
      <c r="E1034" s="887">
        <f>VLOOKUP(B1034,[1]TQT_MASTER!B:O,13,0)</f>
        <v>45236</v>
      </c>
      <c r="F1034" s="834" t="str">
        <f>VLOOKUP(B1034,[1]TQT_MASTER!B:O,4,0)</f>
        <v>Associate, Talent Acquisition</v>
      </c>
      <c r="G1034" s="834" t="str">
        <f>VLOOKUP(B1034,[1]TQT_MASTER!B:O,3,0)</f>
        <v>Associate</v>
      </c>
      <c r="H1034" s="834">
        <f>VLOOKUP(B1034,[1]TQT_MASTER!B:O,6,0)</f>
        <v>15131</v>
      </c>
      <c r="I1034" s="834" t="str">
        <f>VLOOKUP(B1034,[1]TQT_MASTER!B:O,5,0)</f>
        <v>Abdulrahman Mohammed R AlMane</v>
      </c>
      <c r="J1034" s="834" t="str">
        <f>VLOOKUP(B1034,[1]TQT_MASTER!B:O,7,0)</f>
        <v>TQT - HR Operations</v>
      </c>
      <c r="K1034" s="834" t="str">
        <f>VLOOKUP(B1034,[1]TQT_MASTER!B:O,8,0)</f>
        <v>TQT - Chief Corporate Services Office</v>
      </c>
      <c r="L1034" s="834" t="str">
        <f>VLOOKUP(B1034,[1]TQT_MASTER!B:O,9,0)</f>
        <v>Human Resources - HRD</v>
      </c>
      <c r="M1034" s="834" t="str">
        <f>VLOOKUP(B1034,[1]TQT_MASTER!B:O,10,0)</f>
        <v>TRANSCO - Talent Acquisition - HRD</v>
      </c>
      <c r="N1034" s="835">
        <f>VLOOKUP(B1034,[1]TQT_MASTER!B:O,11,0)</f>
        <v>32450</v>
      </c>
      <c r="O1034" s="833">
        <f>VLOOKUP(B1034,[1]TQT_MASTER!B:O,14,0)</f>
        <v>46331</v>
      </c>
      <c r="P1034" s="834" t="s">
        <v>611</v>
      </c>
      <c r="Q1034" s="834"/>
      <c r="R1034" s="834" t="s">
        <v>612</v>
      </c>
      <c r="S1034" s="834" t="s">
        <v>616</v>
      </c>
      <c r="T1034" s="830" t="s">
        <v>304</v>
      </c>
      <c r="U1034" s="834" t="s">
        <v>333</v>
      </c>
      <c r="V1034" s="836">
        <v>45236</v>
      </c>
      <c r="W1034" s="846">
        <v>45236</v>
      </c>
      <c r="X1034" s="836">
        <v>46265</v>
      </c>
      <c r="Y1034" s="837">
        <v>2.8219178082191783</v>
      </c>
      <c r="Z1034" s="838">
        <f t="shared" ca="1" si="55"/>
        <v>37</v>
      </c>
      <c r="AA1034" s="830" t="s">
        <v>444</v>
      </c>
      <c r="AB1034" s="892">
        <v>5640</v>
      </c>
      <c r="AC1034" s="841">
        <v>46935</v>
      </c>
      <c r="AD1034" s="842" t="s">
        <v>777</v>
      </c>
      <c r="AE1034" s="843" t="str">
        <f ca="1">IF(OR(Z1034="",NOT(ISNUMBER(Z1034))),"",LOOKUP(Z1034,{0,16,21,26,31,36,41,46,51,56,60,66},{"[0-15]","[16-20]","[21-25]","[26-30]","[31-35]","[36-40]","[41-45]","[46-50]","[51-55]","[56-59]","[60-65]","[66-99]"}))</f>
        <v>[36-40]</v>
      </c>
      <c r="AF1034" s="839" t="str">
        <f t="shared" si="56"/>
        <v>2-3 years</v>
      </c>
      <c r="AG1034" s="839" t="str">
        <f t="shared" ca="1" si="57"/>
        <v>Within 60 Days</v>
      </c>
    </row>
    <row r="1035" spans="1:33" ht="16.5" thickTop="1" thickBot="1" x14ac:dyDescent="0.3">
      <c r="A1035" s="830">
        <v>19</v>
      </c>
      <c r="B1035" s="830" t="s">
        <v>534</v>
      </c>
      <c r="C1035" s="830" t="s">
        <v>365</v>
      </c>
      <c r="D1035" s="832"/>
      <c r="E1035" s="887">
        <f>VLOOKUP(B1035,[1]TQT_MASTER!B:O,13,0)</f>
        <v>45411</v>
      </c>
      <c r="F1035" s="834" t="str">
        <f>VLOOKUP(B1035,[1]TQT_MASTER!B:O,4,0)</f>
        <v>Lead, Projects</v>
      </c>
      <c r="G1035" s="834" t="str">
        <f>VLOOKUP(B1035,[1]TQT_MASTER!B:O,3,0)</f>
        <v>Lead</v>
      </c>
      <c r="H1035" s="834">
        <f>VLOOKUP(B1035,[1]TQT_MASTER!B:O,6,0)</f>
        <v>11743</v>
      </c>
      <c r="I1035" s="834" t="str">
        <f>VLOOKUP(B1035,[1]TQT_MASTER!B:O,5,0)</f>
        <v>MARYAM ABDULLAH EBRAHIM ALGAZ ALALI</v>
      </c>
      <c r="J1035" s="834" t="str">
        <f>VLOOKUP(B1035,[1]TQT_MASTER!B:O,7,0)</f>
        <v>TQT - Asset Management</v>
      </c>
      <c r="K1035" s="834" t="str">
        <f>VLOOKUP(B1035,[1]TQT_MASTER!B:O,8,0)</f>
        <v>TQT - Chief Operating Office</v>
      </c>
      <c r="L1035" s="834" t="str">
        <f>VLOOKUP(B1035,[1]TQT_MASTER!B:O,9,0)</f>
        <v>Asset Management - COO</v>
      </c>
      <c r="M1035" s="834" t="str">
        <f>VLOOKUP(B1035,[1]TQT_MASTER!B:O,10,0)</f>
        <v>TRANSCO - Asset Management Services - COO</v>
      </c>
      <c r="N1035" s="835">
        <f>VLOOKUP(B1035,[1]TQT_MASTER!B:O,11,0)</f>
        <v>24421</v>
      </c>
      <c r="O1035" s="833">
        <f>VLOOKUP(B1035,[1]TQT_MASTER!B:O,14,0)</f>
        <v>46323</v>
      </c>
      <c r="P1035" s="834" t="s">
        <v>611</v>
      </c>
      <c r="Q1035" s="834"/>
      <c r="R1035" s="834" t="s">
        <v>612</v>
      </c>
      <c r="S1035" s="834"/>
      <c r="T1035" s="830" t="s">
        <v>304</v>
      </c>
      <c r="U1035" s="834" t="s">
        <v>368</v>
      </c>
      <c r="V1035" s="836">
        <v>45411</v>
      </c>
      <c r="W1035" s="846">
        <v>45411</v>
      </c>
      <c r="X1035" s="836">
        <v>46265</v>
      </c>
      <c r="Y1035" s="837">
        <v>2.3424657534246576</v>
      </c>
      <c r="Z1035" s="838">
        <f t="shared" ca="1" si="55"/>
        <v>59</v>
      </c>
      <c r="AA1035" s="830" t="s">
        <v>444</v>
      </c>
      <c r="AB1035" s="892">
        <v>15600</v>
      </c>
      <c r="AC1035" s="841">
        <v>46935</v>
      </c>
      <c r="AD1035" s="842" t="s">
        <v>777</v>
      </c>
      <c r="AE1035" s="843" t="str">
        <f ca="1">IF(OR(Z1035="",NOT(ISNUMBER(Z1035))),"",LOOKUP(Z1035,{0,16,21,26,31,36,41,46,51,56,60,66},{"[0-15]","[16-20]","[21-25]","[26-30]","[31-35]","[36-40]","[41-45]","[46-50]","[51-55]","[56-59]","[60-65]","[66-99]"}))</f>
        <v>[56-59]</v>
      </c>
      <c r="AF1035" s="839" t="str">
        <f t="shared" si="56"/>
        <v>2-3 years</v>
      </c>
      <c r="AG1035" s="839" t="str">
        <f t="shared" ca="1" si="57"/>
        <v>Within 60 Days</v>
      </c>
    </row>
    <row r="1036" spans="1:33" ht="16.5" thickTop="1" thickBot="1" x14ac:dyDescent="0.3">
      <c r="A1036" s="830">
        <v>20</v>
      </c>
      <c r="B1036" s="830" t="s">
        <v>535</v>
      </c>
      <c r="C1036" s="830" t="s">
        <v>369</v>
      </c>
      <c r="D1036" s="832"/>
      <c r="E1036" s="887">
        <f>VLOOKUP(B1036,[1]TQT_MASTER!B:O,13,0)</f>
        <v>45446</v>
      </c>
      <c r="F1036" s="834" t="str">
        <f>VLOOKUP(B1036,[1]TQT_MASTER!B:O,4,0)</f>
        <v>Business Partner, Talent Acquisition</v>
      </c>
      <c r="G1036" s="834" t="str">
        <f>VLOOKUP(B1036,[1]TQT_MASTER!B:O,3,0)</f>
        <v>Business Partner</v>
      </c>
      <c r="H1036" s="834">
        <f>VLOOKUP(B1036,[1]TQT_MASTER!B:O,6,0)</f>
        <v>15131</v>
      </c>
      <c r="I1036" s="834" t="str">
        <f>VLOOKUP(B1036,[1]TQT_MASTER!B:O,5,0)</f>
        <v>Abdulrahman Mohammed R AlMane</v>
      </c>
      <c r="J1036" s="834" t="str">
        <f>VLOOKUP(B1036,[1]TQT_MASTER!B:O,7,0)</f>
        <v>TQT - HR Operations</v>
      </c>
      <c r="K1036" s="834" t="str">
        <f>VLOOKUP(B1036,[1]TQT_MASTER!B:O,8,0)</f>
        <v>TQT - Chief Corporate Services Office</v>
      </c>
      <c r="L1036" s="834" t="str">
        <f>VLOOKUP(B1036,[1]TQT_MASTER!B:O,9,0)</f>
        <v>Human Resources - HRD</v>
      </c>
      <c r="M1036" s="834" t="str">
        <f>VLOOKUP(B1036,[1]TQT_MASTER!B:O,10,0)</f>
        <v>TRANSCO - Talent Acquisition - HRD</v>
      </c>
      <c r="N1036" s="835">
        <f>VLOOKUP(B1036,[1]TQT_MASTER!B:O,11,0)</f>
        <v>32081</v>
      </c>
      <c r="O1036" s="833">
        <f>VLOOKUP(B1036,[1]TQT_MASTER!B:O,14,0)</f>
        <v>46549</v>
      </c>
      <c r="P1036" s="834" t="s">
        <v>611</v>
      </c>
      <c r="Q1036" s="834"/>
      <c r="R1036" s="834"/>
      <c r="S1036" s="834" t="s">
        <v>621</v>
      </c>
      <c r="T1036" s="830" t="s">
        <v>304</v>
      </c>
      <c r="U1036" s="834" t="s">
        <v>333</v>
      </c>
      <c r="V1036" s="836">
        <v>45454</v>
      </c>
      <c r="W1036" s="846">
        <v>45454</v>
      </c>
      <c r="X1036" s="836">
        <v>46265</v>
      </c>
      <c r="Y1036" s="837">
        <v>2.2246575342465755</v>
      </c>
      <c r="Z1036" s="838">
        <f t="shared" ca="1" si="55"/>
        <v>38</v>
      </c>
      <c r="AA1036" s="830" t="s">
        <v>444</v>
      </c>
      <c r="AB1036" s="892">
        <v>7920</v>
      </c>
      <c r="AC1036" s="841">
        <v>46935</v>
      </c>
      <c r="AD1036" s="842" t="s">
        <v>777</v>
      </c>
      <c r="AE1036" s="843" t="str">
        <f ca="1">IF(OR(Z1036="",NOT(ISNUMBER(Z1036))),"",LOOKUP(Z1036,{0,16,21,26,31,36,41,46,51,56,60,66},{"[0-15]","[16-20]","[21-25]","[26-30]","[31-35]","[36-40]","[41-45]","[46-50]","[51-55]","[56-59]","[60-65]","[66-99]"}))</f>
        <v>[36-40]</v>
      </c>
      <c r="AF1036" s="839" t="str">
        <f t="shared" si="56"/>
        <v>2-3 years</v>
      </c>
      <c r="AG1036" s="839" t="str">
        <f t="shared" ca="1" si="57"/>
        <v>Over 90 Days</v>
      </c>
    </row>
    <row r="1037" spans="1:33" ht="16.5" thickTop="1" thickBot="1" x14ac:dyDescent="0.3">
      <c r="A1037" s="830">
        <v>21</v>
      </c>
      <c r="B1037" s="830" t="s">
        <v>542</v>
      </c>
      <c r="C1037" s="830" t="s">
        <v>372</v>
      </c>
      <c r="D1037" s="832"/>
      <c r="E1037" s="887">
        <f>VLOOKUP(B1037,[1]TQT_MASTER!B:O,13,0)</f>
        <v>45600</v>
      </c>
      <c r="F1037" s="834" t="str">
        <f>VLOOKUP(B1037,[1]TQT_MASTER!B:O,4,0)</f>
        <v>Lead, Procurement</v>
      </c>
      <c r="G1037" s="834" t="str">
        <f>VLOOKUP(B1037,[1]TQT_MASTER!B:O,3,0)</f>
        <v>Lead</v>
      </c>
      <c r="H1037" s="834">
        <f>VLOOKUP(B1037,[1]TQT_MASTER!B:O,6,0)</f>
        <v>12623</v>
      </c>
      <c r="I1037" s="834" t="str">
        <f>VLOOKUP(B1037,[1]TQT_MASTER!B:O,5,0)</f>
        <v>Alia Al Kaabi</v>
      </c>
      <c r="J1037" s="834" t="str">
        <f>VLOOKUP(B1037,[1]TQT_MASTER!B:O,7,0)</f>
        <v>TQT - Supply Chain</v>
      </c>
      <c r="K1037" s="834" t="str">
        <f>VLOOKUP(B1037,[1]TQT_MASTER!B:O,8,0)</f>
        <v>TQT - Chief Financial Office</v>
      </c>
      <c r="L1037" s="834" t="str">
        <f>VLOOKUP(B1037,[1]TQT_MASTER!B:O,9,0)</f>
        <v>Supply Chain - PSS</v>
      </c>
      <c r="M1037" s="834" t="e">
        <f>VLOOKUP(B1037,[1]TQT_MASTER!B:O,10,0)</f>
        <v>#REF!</v>
      </c>
      <c r="N1037" s="835">
        <f>VLOOKUP(B1037,[1]TQT_MASTER!B:O,11,0)</f>
        <v>22302</v>
      </c>
      <c r="O1037" s="833">
        <f>VLOOKUP(B1037,[1]TQT_MASTER!B:O,14,0)</f>
        <v>46329</v>
      </c>
      <c r="P1037" s="834" t="s">
        <v>620</v>
      </c>
      <c r="Q1037" s="834" t="s">
        <v>846</v>
      </c>
      <c r="R1037" s="834"/>
      <c r="S1037" s="834"/>
      <c r="T1037" s="830" t="s">
        <v>304</v>
      </c>
      <c r="U1037" s="834" t="s">
        <v>333</v>
      </c>
      <c r="V1037" s="836">
        <v>45600</v>
      </c>
      <c r="W1037" s="846">
        <v>45600</v>
      </c>
      <c r="X1037" s="836">
        <v>46265</v>
      </c>
      <c r="Y1037" s="837">
        <v>1.8246575342465754</v>
      </c>
      <c r="Z1037" s="838">
        <f t="shared" ca="1" si="55"/>
        <v>65</v>
      </c>
      <c r="AA1037" s="830" t="s">
        <v>444</v>
      </c>
      <c r="AB1037" s="892">
        <v>10080</v>
      </c>
      <c r="AC1037" s="841">
        <v>46935</v>
      </c>
      <c r="AD1037" s="842" t="s">
        <v>777</v>
      </c>
      <c r="AE1037" s="843" t="str">
        <f ca="1">IF(OR(Z1037="",NOT(ISNUMBER(Z1037))),"",LOOKUP(Z1037,{0,16,21,26,31,36,41,46,51,56,60,66},{"[0-15]","[16-20]","[21-25]","[26-30]","[31-35]","[36-40]","[41-45]","[46-50]","[51-55]","[56-59]","[60-65]","[66-99]"}))</f>
        <v>[60-65]</v>
      </c>
      <c r="AF1037" s="839" t="str">
        <f t="shared" si="56"/>
        <v>1-2 years</v>
      </c>
      <c r="AG1037" s="839" t="str">
        <f t="shared" ca="1" si="57"/>
        <v>Within 60 Days</v>
      </c>
    </row>
    <row r="1038" spans="1:33" ht="16.5" thickTop="1" thickBot="1" x14ac:dyDescent="0.3">
      <c r="A1038" s="830">
        <v>22</v>
      </c>
      <c r="B1038" s="830">
        <v>200088</v>
      </c>
      <c r="C1038" s="830" t="s">
        <v>378</v>
      </c>
      <c r="D1038" s="832"/>
      <c r="E1038" s="887">
        <f>VLOOKUP(B1038,[1]TQT_MASTER!B:O,13,0)</f>
        <v>45677</v>
      </c>
      <c r="F1038" s="834" t="str">
        <f>VLOOKUP(B1038,[1]TQT_MASTER!B:O,4,0)</f>
        <v>Advisor, Water Asset</v>
      </c>
      <c r="G1038" s="834" t="str">
        <f>VLOOKUP(B1038,[1]TQT_MASTER!B:O,3,0)</f>
        <v>Advisor</v>
      </c>
      <c r="H1038" s="834">
        <f>VLOOKUP(B1038,[1]TQT_MASTER!B:O,6,0)</f>
        <v>12013</v>
      </c>
      <c r="I1038" s="834" t="str">
        <f>VLOOKUP(B1038,[1]TQT_MASTER!B:O,5,0)</f>
        <v>ABDULLA MOHAMMED AL NUAIMI</v>
      </c>
      <c r="J1038" s="834" t="str">
        <f>VLOOKUP(B1038,[1]TQT_MASTER!B:O,7,0)</f>
        <v>TQT - Asset Management</v>
      </c>
      <c r="K1038" s="834" t="str">
        <f>VLOOKUP(B1038,[1]TQT_MASTER!B:O,8,0)</f>
        <v>TQT - Chief Operating Office</v>
      </c>
      <c r="L1038" s="834" t="str">
        <f>VLOOKUP(B1038,[1]TQT_MASTER!B:O,9,0)</f>
        <v>Asset Management - COO</v>
      </c>
      <c r="M1038" s="834" t="str">
        <f>VLOOKUP(B1038,[1]TQT_MASTER!B:O,10,0)</f>
        <v>TRANSCO - Water Assets</v>
      </c>
      <c r="N1038" s="835">
        <f>VLOOKUP(B1038,[1]TQT_MASTER!B:O,11,0)</f>
        <v>22282</v>
      </c>
      <c r="O1038" s="833">
        <f>VLOOKUP(B1038,[1]TQT_MASTER!B:O,14,0)</f>
        <v>46405</v>
      </c>
      <c r="P1038" s="834" t="s">
        <v>611</v>
      </c>
      <c r="Q1038" s="834"/>
      <c r="R1038" s="834" t="s">
        <v>612</v>
      </c>
      <c r="S1038" s="834" t="s">
        <v>616</v>
      </c>
      <c r="T1038" s="830" t="s">
        <v>304</v>
      </c>
      <c r="U1038" s="834" t="s">
        <v>309</v>
      </c>
      <c r="V1038" s="836">
        <v>45677</v>
      </c>
      <c r="W1038" s="846">
        <v>45677</v>
      </c>
      <c r="X1038" s="836">
        <v>46265</v>
      </c>
      <c r="Y1038" s="837">
        <v>1.6136986301369862</v>
      </c>
      <c r="Z1038" s="838">
        <f t="shared" ca="1" si="55"/>
        <v>65</v>
      </c>
      <c r="AA1038" s="830" t="s">
        <v>444</v>
      </c>
      <c r="AB1038" s="892">
        <v>12000</v>
      </c>
      <c r="AC1038" s="841">
        <v>46935</v>
      </c>
      <c r="AD1038" s="842" t="s">
        <v>777</v>
      </c>
      <c r="AE1038" s="843" t="str">
        <f ca="1">IF(OR(Z1038="",NOT(ISNUMBER(Z1038))),"",LOOKUP(Z1038,{0,16,21,26,31,36,41,46,51,56,60,66},{"[0-15]","[16-20]","[21-25]","[26-30]","[31-35]","[36-40]","[41-45]","[46-50]","[51-55]","[56-59]","[60-65]","[66-99]"}))</f>
        <v>[60-65]</v>
      </c>
      <c r="AF1038" s="839" t="str">
        <f t="shared" si="56"/>
        <v>1-2 years</v>
      </c>
      <c r="AG1038" s="839" t="str">
        <f t="shared" ca="1" si="57"/>
        <v>Over 90 Days</v>
      </c>
    </row>
    <row r="1039" spans="1:33" ht="16.5" thickTop="1" thickBot="1" x14ac:dyDescent="0.3">
      <c r="A1039" s="830">
        <v>23</v>
      </c>
      <c r="B1039" s="830">
        <v>200795</v>
      </c>
      <c r="C1039" s="830" t="s">
        <v>382</v>
      </c>
      <c r="D1039" s="832"/>
      <c r="E1039" s="887">
        <f>VLOOKUP(B1039,[1]TQT_MASTER!B:O,13,0)</f>
        <v>45831</v>
      </c>
      <c r="F1039" s="834" t="str">
        <f>VLOOKUP(B1039,[1]TQT_MASTER!B:O,4,0)</f>
        <v>Fusion EPM Support, Sr. Associate</v>
      </c>
      <c r="G1039" s="834" t="str">
        <f>VLOOKUP(B1039,[1]TQT_MASTER!B:O,3,0)</f>
        <v>Senior Associate</v>
      </c>
      <c r="H1039" s="834">
        <f>VLOOKUP(B1039,[1]TQT_MASTER!B:O,6,0)</f>
        <v>12775</v>
      </c>
      <c r="I1039" s="834" t="str">
        <f>VLOOKUP(B1039,[1]TQT_MASTER!B:O,5,0)</f>
        <v>Barend Pieter Van Der Walt</v>
      </c>
      <c r="J1039" s="834" t="str">
        <f>VLOOKUP(B1039,[1]TQT_MASTER!B:O,7,0)</f>
        <v>TQT - Business Planning</v>
      </c>
      <c r="K1039" s="834" t="str">
        <f>VLOOKUP(B1039,[1]TQT_MASTER!B:O,8,0)</f>
        <v>TQT - Chief Financial Office</v>
      </c>
      <c r="L1039" s="834" t="str">
        <f>VLOOKUP(B1039,[1]TQT_MASTER!B:O,9,0)</f>
        <v>Finance - FIN</v>
      </c>
      <c r="M1039" s="834" t="str">
        <f>VLOOKUP(B1039,[1]TQT_MASTER!B:O,10,0)</f>
        <v>TRANSCO - Business Planning - FIN</v>
      </c>
      <c r="N1039" s="835">
        <f>VLOOKUP(B1039,[1]TQT_MASTER!B:O,11,0)</f>
        <v>31222</v>
      </c>
      <c r="O1039" s="833">
        <f>VLOOKUP(B1039,[1]TQT_MASTER!B:O,14,0)</f>
        <v>46555</v>
      </c>
      <c r="P1039" s="834" t="s">
        <v>611</v>
      </c>
      <c r="Q1039" s="834" t="s">
        <v>846</v>
      </c>
      <c r="R1039" s="834"/>
      <c r="S1039" s="834"/>
      <c r="T1039" s="830" t="s">
        <v>304</v>
      </c>
      <c r="U1039" s="834" t="s">
        <v>333</v>
      </c>
      <c r="V1039" s="836">
        <v>45831</v>
      </c>
      <c r="W1039" s="846">
        <v>45831</v>
      </c>
      <c r="X1039" s="836">
        <v>46265</v>
      </c>
      <c r="Y1039" s="837">
        <v>1.1917808219178083</v>
      </c>
      <c r="Z1039" s="838">
        <f t="shared" ca="1" si="55"/>
        <v>41</v>
      </c>
      <c r="AA1039" s="830" t="s">
        <v>444</v>
      </c>
      <c r="AB1039" s="892">
        <v>7200</v>
      </c>
      <c r="AC1039" s="841">
        <v>46935</v>
      </c>
      <c r="AD1039" s="842" t="s">
        <v>777</v>
      </c>
      <c r="AE1039" s="843" t="str">
        <f ca="1">IF(OR(Z1039="",NOT(ISNUMBER(Z1039))),"",LOOKUP(Z1039,{0,16,21,26,31,36,41,46,51,56,60,66},{"[0-15]","[16-20]","[21-25]","[26-30]","[31-35]","[36-40]","[41-45]","[46-50]","[51-55]","[56-59]","[60-65]","[66-99]"}))</f>
        <v>[41-45]</v>
      </c>
      <c r="AF1039" s="839" t="str">
        <f t="shared" si="56"/>
        <v>1-2 years</v>
      </c>
      <c r="AG1039" s="839" t="str">
        <f t="shared" ca="1" si="57"/>
        <v>Over 90 Days</v>
      </c>
    </row>
    <row r="1040" spans="1:33" ht="16.5" thickTop="1" thickBot="1" x14ac:dyDescent="0.3">
      <c r="A1040" s="830">
        <v>24</v>
      </c>
      <c r="B1040" s="847">
        <v>201184</v>
      </c>
      <c r="C1040" s="839">
        <v>14221</v>
      </c>
      <c r="D1040" s="832"/>
      <c r="E1040" s="887">
        <f>VLOOKUP(B1040,[1]TQT_MASTER!B:O,13,0)</f>
        <v>45887</v>
      </c>
      <c r="F1040" s="834" t="str">
        <f>VLOOKUP(B1040,[1]TQT_MASTER!B:O,4,0)</f>
        <v>Associate, People Development</v>
      </c>
      <c r="G1040" s="834" t="str">
        <f>VLOOKUP(B1040,[1]TQT_MASTER!B:O,3,0)</f>
        <v>Associate</v>
      </c>
      <c r="H1040" s="834">
        <f>VLOOKUP(B1040,[1]TQT_MASTER!B:O,6,0)</f>
        <v>15162</v>
      </c>
      <c r="I1040" s="834" t="str">
        <f>VLOOKUP(B1040,[1]TQT_MASTER!B:O,5,0)</f>
        <v>Wadima Mohammed Hamad AlMazrouei</v>
      </c>
      <c r="J1040" s="834" t="str">
        <f>VLOOKUP(B1040,[1]TQT_MASTER!B:O,7,0)</f>
        <v>TQT - People Management &amp; Performance</v>
      </c>
      <c r="K1040" s="834" t="str">
        <f>VLOOKUP(B1040,[1]TQT_MASTER!B:O,8,0)</f>
        <v>TQT - Chief Corporate Services Office</v>
      </c>
      <c r="L1040" s="834" t="str">
        <f>VLOOKUP(B1040,[1]TQT_MASTER!B:O,9,0)</f>
        <v>Human Resources - HRD</v>
      </c>
      <c r="M1040" s="834" t="str">
        <f>VLOOKUP(B1040,[1]TQT_MASTER!B:O,10,0)</f>
        <v>TRANSCO - Human Resources - HRD</v>
      </c>
      <c r="N1040" s="835">
        <f>VLOOKUP(B1040,[1]TQT_MASTER!B:O,11,0)</f>
        <v>32306</v>
      </c>
      <c r="O1040" s="833">
        <f>VLOOKUP(B1040,[1]TQT_MASTER!B:O,14,0)</f>
        <v>46251</v>
      </c>
      <c r="P1040" s="834" t="s">
        <v>620</v>
      </c>
      <c r="Q1040" s="834" t="s">
        <v>846</v>
      </c>
      <c r="R1040" s="834"/>
      <c r="S1040" s="834"/>
      <c r="T1040" s="830" t="s">
        <v>304</v>
      </c>
      <c r="U1040" s="830" t="s">
        <v>333</v>
      </c>
      <c r="V1040" s="836">
        <v>45887</v>
      </c>
      <c r="W1040" s="846">
        <v>45887</v>
      </c>
      <c r="X1040" s="836">
        <v>46265</v>
      </c>
      <c r="Y1040" s="837">
        <v>1.0383561643835617</v>
      </c>
      <c r="Z1040" s="838">
        <f t="shared" ca="1" si="55"/>
        <v>38</v>
      </c>
      <c r="AA1040" s="830" t="s">
        <v>444</v>
      </c>
      <c r="AB1040" s="892">
        <v>701.65499999999997</v>
      </c>
      <c r="AC1040" s="841">
        <v>46935</v>
      </c>
      <c r="AD1040" s="842" t="s">
        <v>777</v>
      </c>
      <c r="AE1040" s="843" t="str">
        <f ca="1">IF(OR(Z1040="",NOT(ISNUMBER(Z1040))),"",LOOKUP(Z1040,{0,16,21,26,31,36,41,46,51,56,60,66},{"[0-15]","[16-20]","[21-25]","[26-30]","[31-35]","[36-40]","[41-45]","[46-50]","[51-55]","[56-59]","[60-65]","[66-99]"}))</f>
        <v>[36-40]</v>
      </c>
      <c r="AF1040" s="839" t="str">
        <f t="shared" si="56"/>
        <v>1-2 years</v>
      </c>
      <c r="AG1040" s="839" t="str">
        <f t="shared" ca="1" si="57"/>
        <v>Expired</v>
      </c>
    </row>
    <row r="1041" spans="1:33" ht="16.5" thickTop="1" thickBot="1" x14ac:dyDescent="0.3">
      <c r="A1041" s="830">
        <v>25</v>
      </c>
      <c r="B1041" s="847">
        <v>201086</v>
      </c>
      <c r="C1041" s="839">
        <v>13919</v>
      </c>
      <c r="D1041" s="832"/>
      <c r="E1041" s="887">
        <f>VLOOKUP(B1041,[1]TQT_MASTER!B:O,13,0)</f>
        <v>45873</v>
      </c>
      <c r="F1041" s="834" t="str">
        <f>VLOOKUP(B1041,[1]TQT_MASTER!B:O,4,0)</f>
        <v>Senior Engineer, Network Model Management</v>
      </c>
      <c r="G1041" s="834" t="str">
        <f>VLOOKUP(B1041,[1]TQT_MASTER!B:O,3,0)</f>
        <v>Senior Engineer</v>
      </c>
      <c r="H1041" s="834">
        <f>VLOOKUP(B1041,[1]TQT_MASTER!B:O,6,0)</f>
        <v>11743</v>
      </c>
      <c r="I1041" s="834" t="str">
        <f>VLOOKUP(B1041,[1]TQT_MASTER!B:O,5,0)</f>
        <v>Maryam Abullah Ebrahim Algaz Alali</v>
      </c>
      <c r="J1041" s="834" t="str">
        <f>VLOOKUP(B1041,[1]TQT_MASTER!B:O,7,0)</f>
        <v>TQT - Asset Management</v>
      </c>
      <c r="K1041" s="834" t="str">
        <f>VLOOKUP(B1041,[1]TQT_MASTER!B:O,8,0)</f>
        <v>TQT - Chief Operating Office</v>
      </c>
      <c r="L1041" s="834" t="str">
        <f>VLOOKUP(B1041,[1]TQT_MASTER!B:O,9,0)</f>
        <v>Asset Management - COO</v>
      </c>
      <c r="M1041" s="834" t="str">
        <f>VLOOKUP(B1041,[1]TQT_MASTER!B:O,10,0)</f>
        <v>TQT - Operations Technology Strategy</v>
      </c>
      <c r="N1041" s="835">
        <f>VLOOKUP(B1041,[1]TQT_MASTER!B:O,11,0)</f>
        <v>33856</v>
      </c>
      <c r="O1041" s="833">
        <f>VLOOKUP(B1041,[1]TQT_MASTER!B:O,14,0)</f>
        <v>46237</v>
      </c>
      <c r="P1041" s="834" t="s">
        <v>620</v>
      </c>
      <c r="Q1041" s="834" t="s">
        <v>846</v>
      </c>
      <c r="R1041" s="834"/>
      <c r="S1041" s="834"/>
      <c r="T1041" s="830" t="s">
        <v>389</v>
      </c>
      <c r="U1041" s="834" t="s">
        <v>333</v>
      </c>
      <c r="V1041" s="836">
        <v>45873</v>
      </c>
      <c r="W1041" s="846">
        <v>45873</v>
      </c>
      <c r="X1041" s="836">
        <v>46265</v>
      </c>
      <c r="Y1041" s="837">
        <v>1.0767123287671232</v>
      </c>
      <c r="Z1041" s="838">
        <f t="shared" ca="1" si="55"/>
        <v>34</v>
      </c>
      <c r="AA1041" s="830" t="s">
        <v>444</v>
      </c>
      <c r="AB1041" s="892">
        <v>7200</v>
      </c>
      <c r="AC1041" s="841">
        <v>46935</v>
      </c>
      <c r="AD1041" s="842" t="s">
        <v>777</v>
      </c>
      <c r="AE1041" s="843" t="str">
        <f ca="1">IF(OR(Z1041="",NOT(ISNUMBER(Z1041))),"",LOOKUP(Z1041,{0,16,21,26,31,36,41,46,51,56,60,66},{"[0-15]","[16-20]","[21-25]","[26-30]","[31-35]","[36-40]","[41-45]","[46-50]","[51-55]","[56-59]","[60-65]","[66-99]"}))</f>
        <v>[31-35]</v>
      </c>
      <c r="AF1041" s="839" t="str">
        <f t="shared" si="56"/>
        <v>1-2 years</v>
      </c>
      <c r="AG1041" s="839" t="str">
        <f t="shared" ca="1" si="57"/>
        <v>Expired</v>
      </c>
    </row>
    <row r="1042" spans="1:33" ht="16.5" thickTop="1" thickBot="1" x14ac:dyDescent="0.3">
      <c r="A1042" s="830">
        <v>26</v>
      </c>
      <c r="B1042" s="830">
        <v>201085</v>
      </c>
      <c r="C1042" s="830">
        <v>201085</v>
      </c>
      <c r="D1042" s="832"/>
      <c r="E1042" s="887">
        <f>VLOOKUP(B1042,[1]TQT_MASTER!B:O,13,0)</f>
        <v>45901</v>
      </c>
      <c r="F1042" s="834" t="str">
        <f>VLOOKUP(B1042,[1]TQT_MASTER!B:O,4,0)</f>
        <v>Engineer, Power Systems</v>
      </c>
      <c r="G1042" s="834" t="str">
        <f>VLOOKUP(B1042,[1]TQT_MASTER!B:O,3,0)</f>
        <v>Engineer</v>
      </c>
      <c r="H1042" s="834">
        <f>VLOOKUP(B1042,[1]TQT_MASTER!B:O,6,0)</f>
        <v>10903</v>
      </c>
      <c r="I1042" s="834" t="str">
        <f>VLOOKUP(B1042,[1]TQT_MASTER!B:O,5,0)</f>
        <v>Ahmed Attia Saber Ghazi</v>
      </c>
      <c r="J1042" s="834" t="str">
        <f>VLOOKUP(B1042,[1]TQT_MASTER!B:O,7,0)</f>
        <v>TQT - Asset Management</v>
      </c>
      <c r="K1042" s="834" t="str">
        <f>VLOOKUP(B1042,[1]TQT_MASTER!B:O,8,0)</f>
        <v>TQT - Chief Operating Office</v>
      </c>
      <c r="L1042" s="834" t="str">
        <f>VLOOKUP(B1042,[1]TQT_MASTER!B:O,9,0)</f>
        <v>Asset Management - COO</v>
      </c>
      <c r="M1042" s="834" t="str">
        <f>VLOOKUP(B1042,[1]TQT_MASTER!B:O,10,0)</f>
        <v>TQT - Power Planning</v>
      </c>
      <c r="N1042" s="835">
        <f>VLOOKUP(B1042,[1]TQT_MASTER!B:O,11,0)</f>
        <v>36486</v>
      </c>
      <c r="O1042" s="833">
        <f>VLOOKUP(B1042,[1]TQT_MASTER!B:O,14,0)</f>
        <v>46265</v>
      </c>
      <c r="P1042" s="834" t="s">
        <v>620</v>
      </c>
      <c r="Q1042" s="834" t="s">
        <v>846</v>
      </c>
      <c r="R1042" s="834"/>
      <c r="S1042" s="834"/>
      <c r="T1042" s="830" t="s">
        <v>304</v>
      </c>
      <c r="U1042" s="834" t="s">
        <v>333</v>
      </c>
      <c r="V1042" s="836">
        <v>45901</v>
      </c>
      <c r="W1042" s="846">
        <v>45901</v>
      </c>
      <c r="X1042" s="836">
        <v>46265</v>
      </c>
      <c r="Y1042" s="837">
        <v>1</v>
      </c>
      <c r="Z1042" s="838">
        <f t="shared" ca="1" si="55"/>
        <v>26</v>
      </c>
      <c r="AA1042" s="830" t="s">
        <v>444</v>
      </c>
      <c r="AB1042" s="892">
        <v>4080</v>
      </c>
      <c r="AC1042" s="841">
        <v>46935</v>
      </c>
      <c r="AD1042" s="842" t="s">
        <v>777</v>
      </c>
      <c r="AE1042" s="843" t="str">
        <f ca="1">IF(OR(Z1042="",NOT(ISNUMBER(Z1042))),"",LOOKUP(Z1042,{0,16,21,26,31,36,41,46,51,56,60,66},{"[0-15]","[16-20]","[21-25]","[26-30]","[31-35]","[36-40]","[41-45]","[46-50]","[51-55]","[56-59]","[60-65]","[66-99]"}))</f>
        <v>[26-30]</v>
      </c>
      <c r="AF1042" s="839" t="str">
        <f t="shared" si="56"/>
        <v>0-1 years</v>
      </c>
      <c r="AG1042" s="839" t="str">
        <f t="shared" ca="1" si="57"/>
        <v>Expired</v>
      </c>
    </row>
    <row r="1043" spans="1:33" ht="16.5" thickTop="1" thickBot="1" x14ac:dyDescent="0.3">
      <c r="A1043" s="830">
        <v>27</v>
      </c>
      <c r="B1043" s="830">
        <v>201773</v>
      </c>
      <c r="C1043" s="847">
        <v>14158</v>
      </c>
      <c r="D1043" s="832"/>
      <c r="E1043" s="887">
        <f>VLOOKUP(B1043,[1]TQT_MASTER!B:O,13,0)</f>
        <v>45978</v>
      </c>
      <c r="F1043" s="834" t="str">
        <f>VLOOKUP(B1043,[1]TQT_MASTER!B:O,4,0)</f>
        <v>Associate, OD &amp; Planning</v>
      </c>
      <c r="G1043" s="834" t="str">
        <f>VLOOKUP(B1043,[1]TQT_MASTER!B:O,3,0)</f>
        <v>Associate</v>
      </c>
      <c r="H1043" s="834">
        <f>VLOOKUP(B1043,[1]TQT_MASTER!B:O,6,0)</f>
        <v>12869</v>
      </c>
      <c r="I1043" s="834" t="str">
        <f>VLOOKUP(B1043,[1]TQT_MASTER!B:O,5,0)</f>
        <v>Shefa Obaid</v>
      </c>
      <c r="J1043" s="834" t="str">
        <f>VLOOKUP(B1043,[1]TQT_MASTER!B:O,7,0)</f>
        <v>TQT - People Management &amp; Performance</v>
      </c>
      <c r="K1043" s="834" t="str">
        <f>VLOOKUP(B1043,[1]TQT_MASTER!B:O,8,0)</f>
        <v>TQT - Chief Corporate Services Office</v>
      </c>
      <c r="L1043" s="834" t="str">
        <f>VLOOKUP(B1043,[1]TQT_MASTER!B:O,9,0)</f>
        <v>Human Resources - HRD</v>
      </c>
      <c r="M1043" s="834" t="str">
        <f>VLOOKUP(B1043,[1]TQT_MASTER!B:O,10,0)</f>
        <v>TRANSCO - Human Resources - HRD</v>
      </c>
      <c r="N1043" s="835">
        <f>VLOOKUP(B1043,[1]TQT_MASTER!B:O,11,0)</f>
        <v>29381</v>
      </c>
      <c r="O1043" s="833">
        <f>VLOOKUP(B1043,[1]TQT_MASTER!B:O,14,0)</f>
        <v>46342</v>
      </c>
      <c r="P1043" s="834" t="s">
        <v>611</v>
      </c>
      <c r="Q1043" s="834"/>
      <c r="R1043" s="834"/>
      <c r="S1043" s="834" t="s">
        <v>616</v>
      </c>
      <c r="T1043" s="830" t="s">
        <v>304</v>
      </c>
      <c r="U1043" s="834" t="s">
        <v>333</v>
      </c>
      <c r="V1043" s="836">
        <v>45978</v>
      </c>
      <c r="W1043" s="846">
        <v>45978</v>
      </c>
      <c r="X1043" s="836">
        <v>46265</v>
      </c>
      <c r="Y1043" s="837">
        <v>0.78904109589041094</v>
      </c>
      <c r="Z1043" s="838">
        <f t="shared" ca="1" si="55"/>
        <v>46</v>
      </c>
      <c r="AA1043" s="830" t="s">
        <v>444</v>
      </c>
      <c r="AB1043" s="892">
        <v>6240</v>
      </c>
      <c r="AC1043" s="841">
        <v>46935</v>
      </c>
      <c r="AD1043" s="842" t="s">
        <v>777</v>
      </c>
      <c r="AE1043" s="843" t="str">
        <f ca="1">IF(OR(Z1043="",NOT(ISNUMBER(Z1043))),"",LOOKUP(Z1043,{0,16,21,26,31,36,41,46,51,56,60,66},{"[0-15]","[16-20]","[21-25]","[26-30]","[31-35]","[36-40]","[41-45]","[46-50]","[51-55]","[56-59]","[60-65]","[66-99]"}))</f>
        <v>[46-50]</v>
      </c>
      <c r="AF1043" s="839" t="str">
        <f t="shared" si="56"/>
        <v>0-1 years</v>
      </c>
      <c r="AG1043" s="839" t="str">
        <f t="shared" ca="1" si="57"/>
        <v>Within 90 Days</v>
      </c>
    </row>
    <row r="1044" spans="1:33" ht="16.5" thickTop="1" thickBot="1" x14ac:dyDescent="0.3">
      <c r="A1044" s="830">
        <v>28</v>
      </c>
      <c r="B1044" s="830">
        <v>202033</v>
      </c>
      <c r="C1044" s="847">
        <v>14145</v>
      </c>
      <c r="D1044" s="832"/>
      <c r="E1044" s="887">
        <f>VLOOKUP(B1044,[1]TQT_MASTER!B:O,13,0)</f>
        <v>46006</v>
      </c>
      <c r="F1044" s="834" t="str">
        <f>VLOOKUP(B1044,[1]TQT_MASTER!B:O,4,0)</f>
        <v>Senior Engineer, Network Model Management</v>
      </c>
      <c r="G1044" s="834" t="str">
        <f>VLOOKUP(B1044,[1]TQT_MASTER!B:O,3,0)</f>
        <v>Senior Engineer</v>
      </c>
      <c r="H1044" s="834">
        <f>VLOOKUP(B1044,[1]TQT_MASTER!B:O,6,0)</f>
        <v>12404</v>
      </c>
      <c r="I1044" s="834" t="str">
        <f>VLOOKUP(B1044,[1]TQT_MASTER!B:O,5,0)</f>
        <v>Jayaprakash Ponraj</v>
      </c>
      <c r="J1044" s="834" t="str">
        <f>VLOOKUP(B1044,[1]TQT_MASTER!B:O,7,0)</f>
        <v>TQT - Asset Management</v>
      </c>
      <c r="K1044" s="834" t="str">
        <f>VLOOKUP(B1044,[1]TQT_MASTER!B:O,8,0)</f>
        <v>TQT - Chief Operating Office</v>
      </c>
      <c r="L1044" s="834" t="str">
        <f>VLOOKUP(B1044,[1]TQT_MASTER!B:O,9,0)</f>
        <v>TQT - Asset Management</v>
      </c>
      <c r="M1044" s="834" t="str">
        <f>VLOOKUP(B1044,[1]TQT_MASTER!B:O,10,0)</f>
        <v>TQT - Chief Operating Office</v>
      </c>
      <c r="N1044" s="835">
        <f>VLOOKUP(B1044,[1]TQT_MASTER!B:O,11,0)</f>
        <v>31049</v>
      </c>
      <c r="O1044" s="833">
        <f>VLOOKUP(B1044,[1]TQT_MASTER!B:O,14,0)</f>
        <v>46370</v>
      </c>
      <c r="P1044" s="834" t="s">
        <v>620</v>
      </c>
      <c r="Q1044" s="834" t="s">
        <v>846</v>
      </c>
      <c r="R1044" s="834"/>
      <c r="S1044" s="834"/>
      <c r="T1044" s="830" t="s">
        <v>304</v>
      </c>
      <c r="U1044" s="834" t="s">
        <v>333</v>
      </c>
      <c r="V1044" s="836">
        <v>46006</v>
      </c>
      <c r="W1044" s="846">
        <v>46006</v>
      </c>
      <c r="X1044" s="836">
        <v>46265</v>
      </c>
      <c r="Y1044" s="837">
        <v>0.71232876712328763</v>
      </c>
      <c r="Z1044" s="838">
        <f t="shared" ca="1" si="55"/>
        <v>41</v>
      </c>
      <c r="AA1044" s="830" t="s">
        <v>444</v>
      </c>
      <c r="AB1044" s="892">
        <v>7200</v>
      </c>
      <c r="AC1044" s="841">
        <v>46935</v>
      </c>
      <c r="AD1044" s="842" t="s">
        <v>777</v>
      </c>
      <c r="AE1044" s="843" t="str">
        <f ca="1">IF(OR(Z1044="",NOT(ISNUMBER(Z1044))),"",LOOKUP(Z1044,{0,16,21,26,31,36,41,46,51,56,60,66},{"[0-15]","[16-20]","[21-25]","[26-30]","[31-35]","[36-40]","[41-45]","[46-50]","[51-55]","[56-59]","[60-65]","[66-99]"}))</f>
        <v>[41-45]</v>
      </c>
      <c r="AF1044" s="839" t="str">
        <f t="shared" si="56"/>
        <v>0-1 years</v>
      </c>
      <c r="AG1044" s="839" t="str">
        <f t="shared" ca="1" si="57"/>
        <v>Within 90 Days</v>
      </c>
    </row>
    <row r="1045" spans="1:33" ht="16.5" thickTop="1" thickBot="1" x14ac:dyDescent="0.3">
      <c r="A1045" s="830">
        <v>29</v>
      </c>
      <c r="B1045" s="830">
        <v>202034</v>
      </c>
      <c r="C1045" s="847">
        <v>14174</v>
      </c>
      <c r="D1045" s="832"/>
      <c r="E1045" s="887">
        <f>VLOOKUP(B1045,[1]TQT_MASTER!B:O,13,0)</f>
        <v>46006</v>
      </c>
      <c r="F1045" s="834" t="str">
        <f>VLOOKUP(B1045,[1]TQT_MASTER!B:O,4,0)</f>
        <v>Associate, Accounts Payable Accounting</v>
      </c>
      <c r="G1045" s="834" t="str">
        <f>VLOOKUP(B1045,[1]TQT_MASTER!B:O,3,0)</f>
        <v>Associate</v>
      </c>
      <c r="H1045" s="834">
        <f>VLOOKUP(B1045,[1]TQT_MASTER!B:O,6,0)</f>
        <v>12667</v>
      </c>
      <c r="I1045" s="834" t="str">
        <f>VLOOKUP(B1045,[1]TQT_MASTER!B:O,5,0)</f>
        <v>Eid ABDULLAH Sidiqi Alhammadi</v>
      </c>
      <c r="J1045" s="834" t="str">
        <f>VLOOKUP(B1045,[1]TQT_MASTER!B:O,7,0)</f>
        <v>TQT - Financial Operations &amp; Internal Controls</v>
      </c>
      <c r="K1045" s="834" t="str">
        <f>VLOOKUP(B1045,[1]TQT_MASTER!B:O,8,0)</f>
        <v>TQT - Chief Financial Office</v>
      </c>
      <c r="L1045" s="834" t="str">
        <f>VLOOKUP(B1045,[1]TQT_MASTER!B:O,9,0)</f>
        <v>Finance - FIN</v>
      </c>
      <c r="M1045" s="834" t="str">
        <f>VLOOKUP(B1045,[1]TQT_MASTER!B:O,10,0)</f>
        <v>TRANSCO - Financial Operations - FIN</v>
      </c>
      <c r="N1045" s="835">
        <f>VLOOKUP(B1045,[1]TQT_MASTER!B:O,11,0)</f>
        <v>35364</v>
      </c>
      <c r="O1045" s="833">
        <f>VLOOKUP(B1045,[1]TQT_MASTER!B:O,14,0)</f>
        <v>46370</v>
      </c>
      <c r="P1045" s="834" t="s">
        <v>620</v>
      </c>
      <c r="Q1045" s="834" t="s">
        <v>846</v>
      </c>
      <c r="R1045" s="834"/>
      <c r="S1045" s="834"/>
      <c r="T1045" s="830" t="s">
        <v>304</v>
      </c>
      <c r="U1045" s="834" t="s">
        <v>356</v>
      </c>
      <c r="V1045" s="836">
        <v>46006</v>
      </c>
      <c r="W1045" s="846">
        <v>46006</v>
      </c>
      <c r="X1045" s="836">
        <v>46265</v>
      </c>
      <c r="Y1045" s="837">
        <v>0.71232876712328763</v>
      </c>
      <c r="Z1045" s="838">
        <f t="shared" ca="1" si="55"/>
        <v>29</v>
      </c>
      <c r="AA1045" s="830" t="s">
        <v>444</v>
      </c>
      <c r="AB1045" s="892">
        <v>4800</v>
      </c>
      <c r="AC1045" s="841">
        <v>46935</v>
      </c>
      <c r="AD1045" s="842" t="s">
        <v>777</v>
      </c>
      <c r="AE1045" s="843" t="str">
        <f ca="1">IF(OR(Z1045="",NOT(ISNUMBER(Z1045))),"",LOOKUP(Z1045,{0,16,21,26,31,36,41,46,51,56,60,66},{"[0-15]","[16-20]","[21-25]","[26-30]","[31-35]","[36-40]","[41-45]","[46-50]","[51-55]","[56-59]","[60-65]","[66-99]"}))</f>
        <v>[26-30]</v>
      </c>
      <c r="AF1045" s="839" t="str">
        <f t="shared" si="56"/>
        <v>0-1 years</v>
      </c>
      <c r="AG1045" s="839" t="str">
        <f t="shared" ca="1" si="57"/>
        <v>Within 90 Days</v>
      </c>
    </row>
    <row r="1046" spans="1:33" ht="16.5" thickTop="1" thickBot="1" x14ac:dyDescent="0.3">
      <c r="A1046" s="830">
        <v>30</v>
      </c>
      <c r="B1046" s="830">
        <v>202315</v>
      </c>
      <c r="C1046" s="847">
        <v>14335</v>
      </c>
      <c r="D1046" s="832"/>
      <c r="E1046" s="887">
        <f>VLOOKUP(B1046,[1]TQT_MASTER!B:O,13,0)</f>
        <v>46055</v>
      </c>
      <c r="F1046" s="834" t="str">
        <f>VLOOKUP(B1046,[1]TQT_MASTER!B:O,4,0)</f>
        <v>Officer, Communications</v>
      </c>
      <c r="G1046" s="834" t="str">
        <f>VLOOKUP(B1046,[1]TQT_MASTER!B:O,3,0)</f>
        <v>Officer</v>
      </c>
      <c r="H1046" s="834">
        <f>VLOOKUP(B1046,[1]TQT_MASTER!B:O,6,0)</f>
        <v>15077</v>
      </c>
      <c r="I1046" s="834" t="str">
        <f>VLOOKUP(B1046,[1]TQT_MASTER!B:O,5,0)</f>
        <v>Bahaa Khalil Omran</v>
      </c>
      <c r="J1046" s="834" t="str">
        <f>VLOOKUP(B1046,[1]TQT_MASTER!B:O,7,0)</f>
        <v>TQT - External Communications</v>
      </c>
      <c r="K1046" s="834" t="str">
        <f>VLOOKUP(B1046,[1]TQT_MASTER!B:O,8,0)</f>
        <v>TQT - Chief Corporate Services Office</v>
      </c>
      <c r="L1046" s="834" t="str">
        <f>VLOOKUP(B1046,[1]TQT_MASTER!B:O,9,0)</f>
        <v>Human Resources - HRD</v>
      </c>
      <c r="M1046" s="834" t="str">
        <f>VLOOKUP(B1046,[1]TQT_MASTER!B:O,10,0)</f>
        <v>TRANSCO - External Communications - HRD</v>
      </c>
      <c r="N1046" s="835">
        <f>VLOOKUP(B1046,[1]TQT_MASTER!B:O,11,0)</f>
        <v>34516</v>
      </c>
      <c r="O1046" s="833">
        <f>VLOOKUP(B1046,[1]TQT_MASTER!B:O,14,0)</f>
        <v>46389</v>
      </c>
      <c r="P1046" s="834" t="s">
        <v>611</v>
      </c>
      <c r="Q1046" s="834"/>
      <c r="R1046" s="834" t="s">
        <v>612</v>
      </c>
      <c r="S1046" s="834" t="s">
        <v>616</v>
      </c>
      <c r="T1046" s="830"/>
      <c r="U1046" s="848" t="s">
        <v>309</v>
      </c>
      <c r="V1046" s="836">
        <v>46055</v>
      </c>
      <c r="W1046" s="846">
        <v>46055</v>
      </c>
      <c r="X1046" s="836">
        <v>46265</v>
      </c>
      <c r="Y1046" s="837">
        <v>0.57808219178082187</v>
      </c>
      <c r="Z1046" s="838">
        <f t="shared" ca="1" si="55"/>
        <v>32</v>
      </c>
      <c r="AA1046" s="830" t="s">
        <v>444</v>
      </c>
      <c r="AB1046" s="892">
        <v>3600</v>
      </c>
      <c r="AC1046" s="841">
        <v>46935</v>
      </c>
      <c r="AD1046" s="842" t="s">
        <v>777</v>
      </c>
      <c r="AE1046" s="843" t="str">
        <f ca="1">IF(OR(Z1046="",NOT(ISNUMBER(Z1046))),"",LOOKUP(Z1046,{0,16,21,26,31,36,41,46,51,56,60,66},{"[0-15]","[16-20]","[21-25]","[26-30]","[31-35]","[36-40]","[41-45]","[46-50]","[51-55]","[56-59]","[60-65]","[66-99]"}))</f>
        <v>[31-35]</v>
      </c>
      <c r="AF1046" s="839" t="str">
        <f t="shared" si="56"/>
        <v>0-1 years</v>
      </c>
      <c r="AG1046" s="839" t="str">
        <f t="shared" ca="1" si="57"/>
        <v>Over 90 Days</v>
      </c>
    </row>
    <row r="1047" spans="1:33" ht="16.5" thickTop="1" thickBot="1" x14ac:dyDescent="0.3">
      <c r="A1047" s="830">
        <v>31</v>
      </c>
      <c r="B1047" s="830">
        <v>202372</v>
      </c>
      <c r="C1047" s="831">
        <v>202372</v>
      </c>
      <c r="D1047" s="849"/>
      <c r="E1047" s="887">
        <f>VLOOKUP(B1047,[1]TQT_MASTER!B:O,13,0)</f>
        <v>46083</v>
      </c>
      <c r="F1047" s="834" t="str">
        <f>VLOOKUP(B1047,[1]TQT_MASTER!B:O,4,0)</f>
        <v>Associate, Graphic Design</v>
      </c>
      <c r="G1047" s="834" t="str">
        <f>VLOOKUP(B1047,[1]TQT_MASTER!B:O,3,0)</f>
        <v>Associate</v>
      </c>
      <c r="H1047" s="834">
        <f>VLOOKUP(B1047,[1]TQT_MASTER!B:O,6,0)</f>
        <v>15077</v>
      </c>
      <c r="I1047" s="834" t="str">
        <f>VLOOKUP(B1047,[1]TQT_MASTER!B:O,5,0)</f>
        <v>Bahaa Khalil Omran</v>
      </c>
      <c r="J1047" s="834" t="str">
        <f>VLOOKUP(B1047,[1]TQT_MASTER!B:O,7,0)</f>
        <v>TQT - Corporate Communications</v>
      </c>
      <c r="K1047" s="834" t="str">
        <f>VLOOKUP(B1047,[1]TQT_MASTER!B:O,8,0)</f>
        <v>TQT - Chief Corporate Services Office</v>
      </c>
      <c r="L1047" s="834" t="str">
        <f>VLOOKUP(B1047,[1]TQT_MASTER!B:O,9,0)</f>
        <v>Human Resources - HRD</v>
      </c>
      <c r="M1047" s="834" t="str">
        <f>VLOOKUP(B1047,[1]TQT_MASTER!B:O,10,0)</f>
        <v>Corporate Communications</v>
      </c>
      <c r="N1047" s="835">
        <f>VLOOKUP(B1047,[1]TQT_MASTER!B:O,11,0)</f>
        <v>35936</v>
      </c>
      <c r="O1047" s="833">
        <f>VLOOKUP(B1047,[1]TQT_MASTER!B:O,14,0)</f>
        <v>46447</v>
      </c>
      <c r="P1047" s="834" t="s">
        <v>611</v>
      </c>
      <c r="Q1047" s="834"/>
      <c r="R1047" s="834" t="s">
        <v>612</v>
      </c>
      <c r="S1047" s="834" t="s">
        <v>616</v>
      </c>
      <c r="T1047" s="839"/>
      <c r="U1047" s="848" t="s">
        <v>356</v>
      </c>
      <c r="V1047" s="836">
        <v>46083</v>
      </c>
      <c r="W1047" s="846">
        <v>46083</v>
      </c>
      <c r="X1047" s="836">
        <v>46265</v>
      </c>
      <c r="Y1047" s="837">
        <v>0.50136986301369868</v>
      </c>
      <c r="Z1047" s="902">
        <f t="shared" ca="1" si="55"/>
        <v>28</v>
      </c>
      <c r="AA1047" s="830" t="s">
        <v>444</v>
      </c>
      <c r="AB1047" s="892">
        <v>3600</v>
      </c>
      <c r="AC1047" s="841">
        <v>46935</v>
      </c>
      <c r="AD1047" s="842" t="s">
        <v>777</v>
      </c>
      <c r="AE1047" s="843" t="str">
        <f ca="1">IF(OR(Z1047="",NOT(ISNUMBER(Z1047))),"",LOOKUP(Z1047,{0,16,21,26,31,36,41,46,51,56,60,66},{"[0-15]","[16-20]","[21-25]","[26-30]","[31-35]","[36-40]","[41-45]","[46-50]","[51-55]","[56-59]","[60-65]","[66-99]"}))</f>
        <v>[26-30]</v>
      </c>
      <c r="AF1047" s="839" t="str">
        <f t="shared" si="56"/>
        <v>0-1 years</v>
      </c>
      <c r="AG1047" s="839" t="str">
        <f t="shared" ca="1" si="57"/>
        <v>Over 90 Days</v>
      </c>
    </row>
    <row r="1048" spans="1:33" ht="16.5" thickTop="1" thickBot="1" x14ac:dyDescent="0.3">
      <c r="A1048" s="830">
        <v>32</v>
      </c>
      <c r="B1048" s="830">
        <v>202645</v>
      </c>
      <c r="C1048" s="831">
        <v>202645</v>
      </c>
      <c r="D1048" s="832"/>
      <c r="E1048" s="887">
        <f>VLOOKUP(B1048,[1]TQT_MASTER!B:O,13,0)</f>
        <v>46103</v>
      </c>
      <c r="F1048" s="834" t="str">
        <f>VLOOKUP(B1048,[1]TQT_MASTER!B:O,4,0)</f>
        <v>Engineer, Contract</v>
      </c>
      <c r="G1048" s="834" t="str">
        <f>VLOOKUP(B1048,[1]TQT_MASTER!B:O,3,0)</f>
        <v>Engineer</v>
      </c>
      <c r="H1048" s="834">
        <f>VLOOKUP(B1048,[1]TQT_MASTER!B:O,6,0)</f>
        <v>12214</v>
      </c>
      <c r="I1048" s="834" t="str">
        <f>VLOOKUP(B1048,[1]TQT_MASTER!B:O,5,0)</f>
        <v>Mahmood Abdulmunaim Saed</v>
      </c>
      <c r="J1048" s="834" t="str">
        <f>VLOOKUP(B1048,[1]TQT_MASTER!B:O,7,0)</f>
        <v>TQT - Supply Chain</v>
      </c>
      <c r="K1048" s="834" t="str">
        <f>VLOOKUP(B1048,[1]TQT_MASTER!B:O,8,0)</f>
        <v>TQT - Chief Financial Office</v>
      </c>
      <c r="L1048" s="834" t="str">
        <f>VLOOKUP(B1048,[1]TQT_MASTER!B:O,9,0)</f>
        <v>TQT - Supply Chain</v>
      </c>
      <c r="M1048" s="834" t="e">
        <f>VLOOKUP(B1048,[1]TQT_MASTER!B:O,10,0)</f>
        <v>#REF!</v>
      </c>
      <c r="N1048" s="835">
        <f>VLOOKUP(B1048,[1]TQT_MASTER!B:O,11,0)</f>
        <v>32325</v>
      </c>
      <c r="O1048" s="833">
        <f>VLOOKUP(B1048,[1]TQT_MASTER!B:O,14,0)</f>
        <v>46467</v>
      </c>
      <c r="P1048" s="834" t="s">
        <v>620</v>
      </c>
      <c r="Q1048" s="834" t="s">
        <v>846</v>
      </c>
      <c r="R1048" s="842"/>
      <c r="S1048" s="842"/>
      <c r="T1048" s="839"/>
      <c r="U1048" s="848" t="s">
        <v>333</v>
      </c>
      <c r="V1048" s="836">
        <v>46104</v>
      </c>
      <c r="W1048" s="846">
        <v>46104</v>
      </c>
      <c r="X1048" s="836">
        <v>46265</v>
      </c>
      <c r="Y1048" s="837">
        <v>0.44383561643835617</v>
      </c>
      <c r="Z1048" s="838">
        <f t="shared" ca="1" si="55"/>
        <v>38</v>
      </c>
      <c r="AA1048" s="830" t="s">
        <v>444</v>
      </c>
      <c r="AB1048" s="892">
        <v>7920</v>
      </c>
      <c r="AC1048" s="841">
        <v>46935</v>
      </c>
      <c r="AD1048" s="842" t="s">
        <v>777</v>
      </c>
      <c r="AE1048" s="843" t="str">
        <f ca="1">IF(OR(Z1048="",NOT(ISNUMBER(Z1048))),"",LOOKUP(Z1048,{0,16,21,26,31,36,41,46,51,56,60,66},{"[0-15]","[16-20]","[21-25]","[26-30]","[31-35]","[36-40]","[41-45]","[46-50]","[51-55]","[56-59]","[60-65]","[66-99]"}))</f>
        <v>[36-40]</v>
      </c>
      <c r="AF1048" s="839" t="str">
        <f t="shared" si="56"/>
        <v>0-1 years</v>
      </c>
      <c r="AG1048" s="839" t="str">
        <f t="shared" ca="1" si="57"/>
        <v>Over 90 Days</v>
      </c>
    </row>
    <row r="1049" spans="1:33" ht="16.5" thickTop="1" thickBot="1" x14ac:dyDescent="0.3">
      <c r="A1049" s="830">
        <v>33</v>
      </c>
      <c r="B1049" s="830">
        <v>203053</v>
      </c>
      <c r="C1049" s="831">
        <v>203053</v>
      </c>
      <c r="D1049" s="832"/>
      <c r="E1049" s="887">
        <f>VLOOKUP(B1049,[1]TQT_MASTER!B:O,13,0)</f>
        <v>46149</v>
      </c>
      <c r="F1049" s="834" t="str">
        <f>VLOOKUP(B1049,[1]TQT_MASTER!B:O,4,0)</f>
        <v>Sr Associate HR Projects</v>
      </c>
      <c r="G1049" s="834" t="str">
        <f>VLOOKUP(B1049,[1]TQT_MASTER!B:O,3,0)</f>
        <v>Sr Associate</v>
      </c>
      <c r="H1049" s="834" t="e">
        <f>VLOOKUP(B1049,[1]TQT_MASTER!B:O,6,0)</f>
        <v>#REF!</v>
      </c>
      <c r="I1049" s="834" t="str">
        <f>VLOOKUP(B1049,[1]TQT_MASTER!B:O,5,0)</f>
        <v>Bader Alhammadi</v>
      </c>
      <c r="J1049" s="834" t="e">
        <f>VLOOKUP(B1049,[1]TQT_MASTER!B:O,7,0)</f>
        <v>#REF!</v>
      </c>
      <c r="K1049" s="834" t="str">
        <f>VLOOKUP(B1049,[1]TQT_MASTER!B:O,8,0)</f>
        <v>TQT - Chief Corporate Services Office</v>
      </c>
      <c r="L1049" s="834" t="str">
        <f>VLOOKUP(B1049,[1]TQT_MASTER!B:O,9,0)</f>
        <v>Human Resources - HRD</v>
      </c>
      <c r="M1049" s="834" t="e">
        <f>VLOOKUP(B1049,[1]TQT_MASTER!B:O,10,0)</f>
        <v>#REF!</v>
      </c>
      <c r="N1049" s="835">
        <f>VLOOKUP(B1049,[1]TQT_MASTER!B:O,11,0)</f>
        <v>31815</v>
      </c>
      <c r="O1049" s="833">
        <f>VLOOKUP(B1049,[1]TQT_MASTER!B:O,14,0)</f>
        <v>46513</v>
      </c>
      <c r="P1049" s="842" t="s">
        <v>620</v>
      </c>
      <c r="Q1049" s="834" t="s">
        <v>846</v>
      </c>
      <c r="R1049" s="842"/>
      <c r="S1049" s="842"/>
      <c r="T1049" s="839"/>
      <c r="U1049" s="834" t="s">
        <v>650</v>
      </c>
      <c r="V1049" s="836">
        <v>46155</v>
      </c>
      <c r="W1049" s="846"/>
      <c r="X1049" s="836">
        <f>EDATE(V1049,36)</f>
        <v>47251</v>
      </c>
      <c r="Y1049" s="837">
        <v>2.7397260273972603E-3</v>
      </c>
      <c r="Z1049" s="838">
        <f t="shared" ca="1" si="55"/>
        <v>39</v>
      </c>
      <c r="AA1049" s="830" t="s">
        <v>444</v>
      </c>
      <c r="AB1049" s="892">
        <v>8400</v>
      </c>
      <c r="AC1049" s="841">
        <v>46935</v>
      </c>
      <c r="AD1049" s="842" t="s">
        <v>777</v>
      </c>
      <c r="AE1049" s="843" t="str">
        <f ca="1">IF(OR(Z1049="",NOT(ISNUMBER(Z1049))),"",LOOKUP(Z1049,{0,16,21,26,31,36,41,46,51,56,60,66},{"[0-15]","[16-20]","[21-25]","[26-30]","[31-35]","[36-40]","[41-45]","[46-50]","[51-55]","[56-59]","[60-65]","[66-99]"}))</f>
        <v>[36-40]</v>
      </c>
      <c r="AF1049" s="839" t="str">
        <f t="shared" si="56"/>
        <v>3+ years</v>
      </c>
      <c r="AG1049" s="839" t="str">
        <f t="shared" ca="1" si="57"/>
        <v>Over 90 Days</v>
      </c>
    </row>
    <row r="1050" spans="1:33" ht="16.5" thickTop="1" thickBot="1" x14ac:dyDescent="0.3">
      <c r="A1050" s="830">
        <v>34</v>
      </c>
      <c r="B1050" s="830">
        <v>202805</v>
      </c>
      <c r="C1050" s="831">
        <v>202805</v>
      </c>
      <c r="D1050" s="832"/>
      <c r="E1050" s="887">
        <f>VLOOKUP(B1050,[1]TQT_MASTER!B:O,13,0)</f>
        <v>46132</v>
      </c>
      <c r="F1050" s="834" t="str">
        <f>VLOOKUP(B1050,[1]TQT_MASTER!B:O,4,0)</f>
        <v>CEO Advisor</v>
      </c>
      <c r="G1050" s="834" t="str">
        <f>VLOOKUP(B1050,[1]TQT_MASTER!B:O,3,0)</f>
        <v>Advisor</v>
      </c>
      <c r="H1050" s="834">
        <v>12759</v>
      </c>
      <c r="I1050" s="834" t="s">
        <v>954</v>
      </c>
      <c r="J1050" s="834" t="e">
        <f>VLOOKUP(B1050,[1]TQT_MASTER!B:O,7,0)</f>
        <v>#REF!</v>
      </c>
      <c r="K1050" s="834" t="str">
        <f>VLOOKUP(B1050,[1]TQT_MASTER!B:O,8,0)</f>
        <v>TQT - Chief Executive Office</v>
      </c>
      <c r="L1050" s="834" t="e">
        <f>VLOOKUP(B1050,[1]TQT_MASTER!B:O,9,0)</f>
        <v>#REF!</v>
      </c>
      <c r="M1050" s="834" t="e">
        <f>VLOOKUP(B1050,[1]TQT_MASTER!B:O,10,0)</f>
        <v>#REF!</v>
      </c>
      <c r="N1050" s="884">
        <v>22892</v>
      </c>
      <c r="O1050" s="885">
        <v>46496</v>
      </c>
      <c r="P1050" s="842" t="s">
        <v>611</v>
      </c>
      <c r="Q1050" s="834" t="s">
        <v>846</v>
      </c>
      <c r="R1050" s="842"/>
      <c r="S1050" s="842"/>
      <c r="T1050" s="839"/>
      <c r="U1050" s="834" t="s">
        <v>650</v>
      </c>
      <c r="V1050" s="836">
        <v>46132</v>
      </c>
      <c r="W1050" s="846"/>
      <c r="X1050" s="836">
        <f>EDATE(V1050,36)</f>
        <v>47228</v>
      </c>
      <c r="Y1050" s="837">
        <v>2.7397260273972603E-3</v>
      </c>
      <c r="Z1050" s="838">
        <f t="shared" ca="1" si="55"/>
        <v>64</v>
      </c>
      <c r="AA1050" s="830" t="s">
        <v>444</v>
      </c>
      <c r="AB1050" s="892">
        <v>9120</v>
      </c>
      <c r="AC1050" s="841">
        <v>46935</v>
      </c>
      <c r="AD1050" s="842" t="s">
        <v>777</v>
      </c>
      <c r="AE1050" s="843" t="str">
        <f ca="1">IF(OR(Z1050="",NOT(ISNUMBER(Z1050))),"",LOOKUP(Z1050,{0,16,21,26,31,36,41,46,51,56,60,66},{"[0-15]","[16-20]","[21-25]","[26-30]","[31-35]","[36-40]","[41-45]","[46-50]","[51-55]","[56-59]","[60-65]","[66-99]"}))</f>
        <v>[60-65]</v>
      </c>
      <c r="AF1050" s="839" t="str">
        <f t="shared" si="56"/>
        <v>3+ years</v>
      </c>
      <c r="AG1050" s="839" t="str">
        <f t="shared" ca="1" si="57"/>
        <v>Over 90 Days</v>
      </c>
    </row>
    <row r="1051" spans="1:33" ht="16.5" thickTop="1" thickBot="1" x14ac:dyDescent="0.3">
      <c r="A1051" s="886">
        <v>35</v>
      </c>
      <c r="B1051" s="851">
        <v>203281</v>
      </c>
      <c r="C1051" s="893"/>
      <c r="D1051" s="894"/>
      <c r="E1051" s="887">
        <f>VLOOKUP(B1051,[1]TQT_MASTER!B:O,13,0)</f>
        <v>46244</v>
      </c>
      <c r="F1051" s="854" t="str">
        <f>VLOOKUP(B1051,[1]TQT_MASTER!B:O,4,0)</f>
        <v>Sr Associate Branding &amp; Internal Communication</v>
      </c>
      <c r="G1051" s="854" t="str">
        <f>VLOOKUP(B1051,[1]TQT_MASTER!B:O,3,0)</f>
        <v>Sr Associate</v>
      </c>
      <c r="H1051" s="854" t="e">
        <f>VLOOKUP(B1051,[1]TQT_MASTER!B:O,6,0)</f>
        <v>#REF!</v>
      </c>
      <c r="I1051" s="854" t="s">
        <v>955</v>
      </c>
      <c r="J1051" s="854" t="e">
        <f>VLOOKUP(B1051,[1]TQT_MASTER!B:O,7,0)</f>
        <v>#REF!</v>
      </c>
      <c r="K1051" s="854" t="str">
        <f>VLOOKUP(B1051,[1]TQT_MASTER!B:O,8,0)</f>
        <v>TQT - Chief Corporate Services Office</v>
      </c>
      <c r="L1051" s="854" t="str">
        <f>VLOOKUP(B1051,[1]TQT_MASTER!B:O,9,0)</f>
        <v>Human Resources - HRD</v>
      </c>
      <c r="M1051" s="854" t="str">
        <f>VLOOKUP(B1051,[1]TQT_MASTER!B:O,10,0)</f>
        <v>Corporate Communications</v>
      </c>
      <c r="N1051" s="855">
        <v>32051</v>
      </c>
      <c r="O1051" s="853">
        <v>46295</v>
      </c>
      <c r="P1051" s="854" t="s">
        <v>611</v>
      </c>
      <c r="Q1051" s="854" t="s">
        <v>846</v>
      </c>
      <c r="R1051" s="857"/>
      <c r="S1051" s="857"/>
      <c r="T1051" s="858"/>
      <c r="U1051" s="857"/>
      <c r="V1051" s="859">
        <v>46211</v>
      </c>
      <c r="W1051" s="860"/>
      <c r="X1051" s="859">
        <v>46295</v>
      </c>
      <c r="Y1051" s="861"/>
      <c r="Z1051" s="862">
        <f t="shared" ca="1" si="55"/>
        <v>38</v>
      </c>
      <c r="AA1051" s="850" t="s">
        <v>444</v>
      </c>
      <c r="AB1051" s="895">
        <v>8400</v>
      </c>
      <c r="AC1051" s="864">
        <v>46935</v>
      </c>
      <c r="AD1051" s="857" t="s">
        <v>777</v>
      </c>
      <c r="AE1051" s="843" t="str">
        <f ca="1">IF(OR(Z1051="",NOT(ISNUMBER(Z1051))),"",LOOKUP(Z1051,{0,16,21,26,31,36,41,46,51,56,60,66},{"[0-15]","[16-20]","[21-25]","[26-30]","[31-35]","[36-40]","[41-45]","[46-50]","[51-55]","[56-59]","[60-65]","[66-99]"}))</f>
        <v>[36-40]</v>
      </c>
      <c r="AF1051" s="839" t="str">
        <f t="shared" si="56"/>
        <v>0-1 years</v>
      </c>
      <c r="AG1051" s="839" t="str">
        <f t="shared" ca="1" si="57"/>
        <v>Within 30 Days</v>
      </c>
    </row>
    <row r="1052" spans="1:33" ht="16.5" thickTop="1" thickBot="1" x14ac:dyDescent="0.3">
      <c r="A1052" s="866">
        <v>1</v>
      </c>
      <c r="B1052" s="866" t="s">
        <v>526</v>
      </c>
      <c r="C1052" s="866" t="s">
        <v>300</v>
      </c>
      <c r="D1052" s="868"/>
      <c r="E1052" s="887">
        <f>VLOOKUP(B1052,[1]TQT_MASTER!B:O,13,0)</f>
        <v>44566</v>
      </c>
      <c r="F1052" s="870" t="str">
        <f>VLOOKUP(B1052,[1]TQT_MASTER!B:O,4,0)</f>
        <v>Engineer, Water Asset Performance</v>
      </c>
      <c r="G1052" s="870" t="str">
        <f>VLOOKUP(B1052,[1]TQT_MASTER!B:O,3,0)</f>
        <v>Engineer</v>
      </c>
      <c r="H1052" s="870">
        <f>VLOOKUP(B1052,[1]TQT_MASTER!B:O,6,0)</f>
        <v>200662</v>
      </c>
      <c r="I1052" s="870" t="str">
        <f>VLOOKUP(B1052,[1]TQT_MASTER!B:O,5,0)</f>
        <v>Benjamin Redwood</v>
      </c>
      <c r="J1052" s="870" t="str">
        <f>VLOOKUP(B1052,[1]TQT_MASTER!B:O,7,0)</f>
        <v>TQT - Asset Management</v>
      </c>
      <c r="K1052" s="870" t="str">
        <f>VLOOKUP(B1052,[1]TQT_MASTER!B:O,8,0)</f>
        <v>TQT - Chief Operating Office</v>
      </c>
      <c r="L1052" s="870" t="str">
        <f>VLOOKUP(B1052,[1]TQT_MASTER!B:O,9,0)</f>
        <v>Asset Management - COO</v>
      </c>
      <c r="M1052" s="870" t="str">
        <f>VLOOKUP(B1052,[1]TQT_MASTER!B:O,10,0)</f>
        <v>TRANSCO - Water Asset Strategy &amp; Performance - COO</v>
      </c>
      <c r="N1052" s="871">
        <f>VLOOKUP(B1052,[1]TQT_MASTER!B:O,11,0)</f>
        <v>22312</v>
      </c>
      <c r="O1052" s="869">
        <f>VLOOKUP(B1052,[1]TQT_MASTER!B:O,14,0)</f>
        <v>46387</v>
      </c>
      <c r="P1052" s="870" t="s">
        <v>611</v>
      </c>
      <c r="Q1052" s="870" t="s">
        <v>846</v>
      </c>
      <c r="R1052" s="870" t="s">
        <v>612</v>
      </c>
      <c r="S1052" s="870"/>
      <c r="T1052" s="866" t="s">
        <v>304</v>
      </c>
      <c r="U1052" s="870" t="s">
        <v>305</v>
      </c>
      <c r="V1052" s="872">
        <v>44566</v>
      </c>
      <c r="W1052" s="872">
        <v>45170</v>
      </c>
      <c r="X1052" s="872">
        <v>46265</v>
      </c>
      <c r="Y1052" s="873">
        <v>3.0027397260273974</v>
      </c>
      <c r="Z1052" s="874">
        <f t="shared" ca="1" si="55"/>
        <v>65</v>
      </c>
      <c r="AA1052" s="866" t="s">
        <v>293</v>
      </c>
      <c r="AB1052" s="896">
        <v>20393.099999999999</v>
      </c>
      <c r="AC1052" s="877">
        <v>46935</v>
      </c>
      <c r="AD1052" s="878" t="s">
        <v>777</v>
      </c>
      <c r="AE1052" s="843" t="str">
        <f ca="1">IF(OR(Z1052="",NOT(ISNUMBER(Z1052))),"",LOOKUP(Z1052,{0,16,21,26,31,36,41,46,51,56,60,66},{"[0-15]","[16-20]","[21-25]","[26-30]","[31-35]","[36-40]","[41-45]","[46-50]","[51-55]","[56-59]","[60-65]","[66-99]"}))</f>
        <v>[60-65]</v>
      </c>
      <c r="AF1052" s="839" t="str">
        <f t="shared" si="56"/>
        <v>3+ years</v>
      </c>
      <c r="AG1052" s="839" t="str">
        <f t="shared" ca="1" si="57"/>
        <v>Over 90 Days</v>
      </c>
    </row>
    <row r="1053" spans="1:33" ht="16.5" thickTop="1" thickBot="1" x14ac:dyDescent="0.3">
      <c r="A1053" s="830">
        <v>2</v>
      </c>
      <c r="B1053" s="830" t="s">
        <v>537</v>
      </c>
      <c r="C1053" s="830" t="s">
        <v>306</v>
      </c>
      <c r="D1053" s="832"/>
      <c r="E1053" s="887">
        <f>VLOOKUP(B1053,[1]TQT_MASTER!B:O,13,0)</f>
        <v>44571</v>
      </c>
      <c r="F1053" s="834" t="str">
        <f>VLOOKUP(B1053,[1]TQT_MASTER!B:O,4,0)</f>
        <v>Technical Advisor</v>
      </c>
      <c r="G1053" s="834" t="str">
        <f>VLOOKUP(B1053,[1]TQT_MASTER!B:O,3,0)</f>
        <v>Advisor</v>
      </c>
      <c r="H1053" s="834">
        <f>VLOOKUP(B1053,[1]TQT_MASTER!B:O,6,0)</f>
        <v>10924</v>
      </c>
      <c r="I1053" s="834" t="str">
        <f>VLOOKUP(B1053,[1]TQT_MASTER!B:O,5,0)</f>
        <v>Bruce</v>
      </c>
      <c r="J1053" s="834" t="str">
        <f>VLOOKUP(B1053,[1]TQT_MASTER!B:O,7,0)</f>
        <v>TQT - Chief Operating Office</v>
      </c>
      <c r="K1053" s="834" t="str">
        <f>VLOOKUP(B1053,[1]TQT_MASTER!B:O,8,0)</f>
        <v>TQT - Chief Operating Office</v>
      </c>
      <c r="L1053" s="834" t="str">
        <f>VLOOKUP(B1053,[1]TQT_MASTER!B:O,9,0)</f>
        <v>Asset Management - COO</v>
      </c>
      <c r="M1053" s="834" t="str">
        <f>VLOOKUP(B1053,[1]TQT_MASTER!B:O,10,0)</f>
        <v>TRANSCO - Power Asset Management - COO</v>
      </c>
      <c r="N1053" s="835">
        <f>VLOOKUP(B1053,[1]TQT_MASTER!B:O,11,0)</f>
        <v>21098</v>
      </c>
      <c r="O1053" s="833">
        <f>VLOOKUP(B1053,[1]TQT_MASTER!B:O,14,0)</f>
        <v>46387</v>
      </c>
      <c r="P1053" s="834" t="s">
        <v>611</v>
      </c>
      <c r="Q1053" s="834" t="s">
        <v>846</v>
      </c>
      <c r="R1053" s="834" t="s">
        <v>612</v>
      </c>
      <c r="S1053" s="834" t="s">
        <v>616</v>
      </c>
      <c r="T1053" s="830" t="s">
        <v>304</v>
      </c>
      <c r="U1053" s="834" t="s">
        <v>309</v>
      </c>
      <c r="V1053" s="836">
        <v>44571</v>
      </c>
      <c r="W1053" s="836">
        <v>45170</v>
      </c>
      <c r="X1053" s="836">
        <v>46265</v>
      </c>
      <c r="Y1053" s="837">
        <v>3.0027397260273974</v>
      </c>
      <c r="Z1053" s="838">
        <f t="shared" ca="1" si="55"/>
        <v>68</v>
      </c>
      <c r="AA1053" s="830" t="s">
        <v>293</v>
      </c>
      <c r="AB1053" s="897">
        <v>33069.96</v>
      </c>
      <c r="AC1053" s="841">
        <v>46935</v>
      </c>
      <c r="AD1053" s="842" t="s">
        <v>777</v>
      </c>
      <c r="AE1053" s="843" t="str">
        <f ca="1">IF(OR(Z1053="",NOT(ISNUMBER(Z1053))),"",LOOKUP(Z1053,{0,16,21,26,31,36,41,46,51,56,60,66},{"[0-15]","[16-20]","[21-25]","[26-30]","[31-35]","[36-40]","[41-45]","[46-50]","[51-55]","[56-59]","[60-65]","[66-99]"}))</f>
        <v>[66-99]</v>
      </c>
      <c r="AF1053" s="839" t="str">
        <f t="shared" si="56"/>
        <v>3+ years</v>
      </c>
      <c r="AG1053" s="839" t="str">
        <f t="shared" ca="1" si="57"/>
        <v>Over 90 Days</v>
      </c>
    </row>
    <row r="1054" spans="1:33" ht="16.5" thickTop="1" thickBot="1" x14ac:dyDescent="0.3">
      <c r="A1054" s="830">
        <v>3</v>
      </c>
      <c r="B1054" s="830" t="s">
        <v>310</v>
      </c>
      <c r="C1054" s="830" t="s">
        <v>310</v>
      </c>
      <c r="D1054" s="832"/>
      <c r="E1054" s="887">
        <v>44571</v>
      </c>
      <c r="F1054" s="834" t="s">
        <v>312</v>
      </c>
      <c r="G1054" s="834" t="s">
        <v>312</v>
      </c>
      <c r="H1054" s="834"/>
      <c r="I1054" s="834"/>
      <c r="J1054" s="845"/>
      <c r="K1054" s="845" t="s">
        <v>905</v>
      </c>
      <c r="L1054" s="834"/>
      <c r="M1054" s="834"/>
      <c r="N1054" s="835">
        <v>20821</v>
      </c>
      <c r="O1054" s="833">
        <v>46203</v>
      </c>
      <c r="P1054" s="834" t="s">
        <v>611</v>
      </c>
      <c r="Q1054" s="834" t="s">
        <v>846</v>
      </c>
      <c r="R1054" s="834" t="s">
        <v>612</v>
      </c>
      <c r="S1054" s="834"/>
      <c r="T1054" s="830" t="s">
        <v>304</v>
      </c>
      <c r="U1054" s="834" t="s">
        <v>305</v>
      </c>
      <c r="V1054" s="836">
        <v>44571</v>
      </c>
      <c r="W1054" s="836">
        <v>46203</v>
      </c>
      <c r="X1054" s="836">
        <v>46265</v>
      </c>
      <c r="Y1054" s="837">
        <v>3.0027397260273974</v>
      </c>
      <c r="Z1054" s="838">
        <f t="shared" ca="1" si="55"/>
        <v>69</v>
      </c>
      <c r="AA1054" s="830" t="s">
        <v>293</v>
      </c>
      <c r="AB1054" s="897">
        <v>27234.269999999997</v>
      </c>
      <c r="AC1054" s="841">
        <v>46935</v>
      </c>
      <c r="AD1054" s="842" t="s">
        <v>928</v>
      </c>
      <c r="AE1054" s="843" t="str">
        <f ca="1">IF(OR(Z1054="",NOT(ISNUMBER(Z1054))),"",LOOKUP(Z1054,{0,16,21,26,31,36,41,46,51,56,60,66},{"[0-15]","[16-20]","[21-25]","[26-30]","[31-35]","[36-40]","[41-45]","[46-50]","[51-55]","[56-59]","[60-65]","[66-99]"}))</f>
        <v>[66-99]</v>
      </c>
      <c r="AF1054" s="839" t="str">
        <f t="shared" si="56"/>
        <v>3+ years</v>
      </c>
      <c r="AG1054" s="839" t="str">
        <f t="shared" ca="1" si="57"/>
        <v>Expired</v>
      </c>
    </row>
    <row r="1055" spans="1:33" ht="16.5" thickTop="1" thickBot="1" x14ac:dyDescent="0.3">
      <c r="A1055" s="830">
        <v>4</v>
      </c>
      <c r="B1055" s="830" t="s">
        <v>527</v>
      </c>
      <c r="C1055" s="830" t="s">
        <v>313</v>
      </c>
      <c r="D1055" s="832"/>
      <c r="E1055" s="887">
        <f>VLOOKUP(B1055,[1]TQT_MASTER!B:O,13,0)</f>
        <v>44571</v>
      </c>
      <c r="F1055" s="834" t="str">
        <f>VLOOKUP(B1055,[1]TQT_MASTER!B:O,4,0)</f>
        <v>Sr. Engineer, Infrastructure Coordination</v>
      </c>
      <c r="G1055" s="834" t="str">
        <f>VLOOKUP(B1055,[1]TQT_MASTER!B:O,3,0)</f>
        <v>Senior Engineer</v>
      </c>
      <c r="H1055" s="834">
        <f>VLOOKUP(B1055,[1]TQT_MASTER!B:O,6,0)</f>
        <v>11810</v>
      </c>
      <c r="I1055" s="834" t="str">
        <f>VLOOKUP(B1055,[1]TQT_MASTER!B:O,5,0)</f>
        <v>YOUSIF ABDUL RAHMAN AHMED MOHAMMED ALMARZOUQI</v>
      </c>
      <c r="J1055" s="834" t="str">
        <f>VLOOKUP(B1055,[1]TQT_MASTER!B:O,7,0)</f>
        <v>TQT - Asset Management</v>
      </c>
      <c r="K1055" s="834" t="str">
        <f>VLOOKUP(B1055,[1]TQT_MASTER!B:O,8,0)</f>
        <v>TQT - Chief Operating Office</v>
      </c>
      <c r="L1055" s="834" t="str">
        <f>VLOOKUP(B1055,[1]TQT_MASTER!B:O,9,0)</f>
        <v>Asset Management - COO</v>
      </c>
      <c r="M1055" s="834" t="str">
        <f>VLOOKUP(B1055,[1]TQT_MASTER!B:O,10,0)</f>
        <v>TRANSCO - Infrastructure Coordination &amp; Services - COO</v>
      </c>
      <c r="N1055" s="835">
        <f>VLOOKUP(B1055,[1]TQT_MASTER!B:O,11,0)</f>
        <v>21283</v>
      </c>
      <c r="O1055" s="833">
        <f>VLOOKUP(B1055,[1]TQT_MASTER!B:O,14,0)</f>
        <v>46387</v>
      </c>
      <c r="P1055" s="834" t="s">
        <v>611</v>
      </c>
      <c r="Q1055" s="834" t="s">
        <v>846</v>
      </c>
      <c r="R1055" s="834" t="s">
        <v>612</v>
      </c>
      <c r="S1055" s="834"/>
      <c r="T1055" s="830" t="s">
        <v>304</v>
      </c>
      <c r="U1055" s="834" t="s">
        <v>316</v>
      </c>
      <c r="V1055" s="836">
        <v>44571</v>
      </c>
      <c r="W1055" s="836">
        <v>45170</v>
      </c>
      <c r="X1055" s="836">
        <v>46265</v>
      </c>
      <c r="Y1055" s="837">
        <v>3.0027397260273974</v>
      </c>
      <c r="Z1055" s="838">
        <f t="shared" ca="1" si="55"/>
        <v>68</v>
      </c>
      <c r="AA1055" s="830" t="s">
        <v>293</v>
      </c>
      <c r="AB1055" s="897">
        <v>28413</v>
      </c>
      <c r="AC1055" s="841">
        <v>46935</v>
      </c>
      <c r="AD1055" s="842" t="s">
        <v>777</v>
      </c>
      <c r="AE1055" s="843" t="str">
        <f ca="1">IF(OR(Z1055="",NOT(ISNUMBER(Z1055))),"",LOOKUP(Z1055,{0,16,21,26,31,36,41,46,51,56,60,66},{"[0-15]","[16-20]","[21-25]","[26-30]","[31-35]","[36-40]","[41-45]","[46-50]","[51-55]","[56-59]","[60-65]","[66-99]"}))</f>
        <v>[66-99]</v>
      </c>
      <c r="AF1055" s="839" t="str">
        <f t="shared" si="56"/>
        <v>3+ years</v>
      </c>
      <c r="AG1055" s="839" t="str">
        <f t="shared" ca="1" si="57"/>
        <v>Over 90 Days</v>
      </c>
    </row>
    <row r="1056" spans="1:33" ht="16.5" thickTop="1" thickBot="1" x14ac:dyDescent="0.3">
      <c r="A1056" s="830">
        <v>5</v>
      </c>
      <c r="B1056" s="830" t="s">
        <v>536</v>
      </c>
      <c r="C1056" s="830" t="s">
        <v>317</v>
      </c>
      <c r="D1056" s="832"/>
      <c r="E1056" s="887">
        <f>VLOOKUP(B1056,[1]TQT_MASTER!B:O,13,0)</f>
        <v>44571</v>
      </c>
      <c r="F1056" s="834" t="str">
        <f>VLOOKUP(B1056,[1]TQT_MASTER!B:O,4,0)</f>
        <v>Sr. Technician, Surveying</v>
      </c>
      <c r="G1056" s="834" t="str">
        <f>VLOOKUP(B1056,[1]TQT_MASTER!B:O,3,0)</f>
        <v>Senior Technician</v>
      </c>
      <c r="H1056" s="834">
        <f>VLOOKUP(B1056,[1]TQT_MASTER!B:O,6,0)</f>
        <v>11810</v>
      </c>
      <c r="I1056" s="834" t="str">
        <f>VLOOKUP(B1056,[1]TQT_MASTER!B:O,5,0)</f>
        <v>YOUSIF ABDUL RAHMAN AHMED MOHAMMED ALMARZOUQI</v>
      </c>
      <c r="J1056" s="834" t="str">
        <f>VLOOKUP(B1056,[1]TQT_MASTER!B:O,7,0)</f>
        <v>TQT - Asset Management</v>
      </c>
      <c r="K1056" s="834" t="str">
        <f>VLOOKUP(B1056,[1]TQT_MASTER!B:O,8,0)</f>
        <v>TQT - Chief Operating Office</v>
      </c>
      <c r="L1056" s="834" t="str">
        <f>VLOOKUP(B1056,[1]TQT_MASTER!B:O,9,0)</f>
        <v>Asset Management - COO</v>
      </c>
      <c r="M1056" s="834" t="str">
        <f>VLOOKUP(B1056,[1]TQT_MASTER!B:O,10,0)</f>
        <v>TRANSCO - Infrastructure Coordination &amp; Services - COO</v>
      </c>
      <c r="N1056" s="835">
        <f>VLOOKUP(B1056,[1]TQT_MASTER!B:O,11,0)</f>
        <v>22277</v>
      </c>
      <c r="O1056" s="833">
        <f>VLOOKUP(B1056,[1]TQT_MASTER!B:O,14,0)</f>
        <v>46387</v>
      </c>
      <c r="P1056" s="834" t="s">
        <v>611</v>
      </c>
      <c r="Q1056" s="834" t="s">
        <v>846</v>
      </c>
      <c r="R1056" s="834" t="s">
        <v>612</v>
      </c>
      <c r="S1056" s="834" t="s">
        <v>616</v>
      </c>
      <c r="T1056" s="830" t="s">
        <v>304</v>
      </c>
      <c r="U1056" s="834" t="s">
        <v>309</v>
      </c>
      <c r="V1056" s="836">
        <v>44571</v>
      </c>
      <c r="W1056" s="836">
        <v>45170</v>
      </c>
      <c r="X1056" s="836">
        <v>46265</v>
      </c>
      <c r="Y1056" s="837">
        <v>3.0027397260273974</v>
      </c>
      <c r="Z1056" s="838">
        <f t="shared" ca="1" si="55"/>
        <v>65</v>
      </c>
      <c r="AA1056" s="830" t="s">
        <v>293</v>
      </c>
      <c r="AB1056" s="897">
        <v>13050.449999999999</v>
      </c>
      <c r="AC1056" s="841">
        <v>46935</v>
      </c>
      <c r="AD1056" s="842" t="s">
        <v>777</v>
      </c>
      <c r="AE1056" s="843" t="str">
        <f ca="1">IF(OR(Z1056="",NOT(ISNUMBER(Z1056))),"",LOOKUP(Z1056,{0,16,21,26,31,36,41,46,51,56,60,66},{"[0-15]","[16-20]","[21-25]","[26-30]","[31-35]","[36-40]","[41-45]","[46-50]","[51-55]","[56-59]","[60-65]","[66-99]"}))</f>
        <v>[60-65]</v>
      </c>
      <c r="AF1056" s="839" t="str">
        <f t="shared" si="56"/>
        <v>3+ years</v>
      </c>
      <c r="AG1056" s="839" t="str">
        <f t="shared" ca="1" si="57"/>
        <v>Over 90 Days</v>
      </c>
    </row>
    <row r="1057" spans="1:33" ht="16.5" thickTop="1" thickBot="1" x14ac:dyDescent="0.3">
      <c r="A1057" s="830">
        <v>6</v>
      </c>
      <c r="B1057" s="830" t="s">
        <v>531</v>
      </c>
      <c r="C1057" s="830" t="s">
        <v>323</v>
      </c>
      <c r="D1057" s="832"/>
      <c r="E1057" s="887">
        <f>VLOOKUP(B1057,[1]TQT_MASTER!B:O,13,0)</f>
        <v>44571</v>
      </c>
      <c r="F1057" s="834" t="str">
        <f>VLOOKUP(B1057,[1]TQT_MASTER!B:O,4,0)</f>
        <v>Sr. Associate, Inventory</v>
      </c>
      <c r="G1057" s="834" t="str">
        <f>VLOOKUP(B1057,[1]TQT_MASTER!B:O,3,0)</f>
        <v>Senior Associate</v>
      </c>
      <c r="H1057" s="834">
        <f>VLOOKUP(B1057,[1]TQT_MASTER!B:O,6,0)</f>
        <v>11888</v>
      </c>
      <c r="I1057" s="834" t="str">
        <f>VLOOKUP(B1057,[1]TQT_MASTER!B:O,5,0)</f>
        <v>MOHAMED ALI MOHAMED A. FAISAL ALSHEHHI</v>
      </c>
      <c r="J1057" s="834" t="str">
        <f>VLOOKUP(B1057,[1]TQT_MASTER!B:O,7,0)</f>
        <v>TQT - Supply Chain</v>
      </c>
      <c r="K1057" s="834" t="str">
        <f>VLOOKUP(B1057,[1]TQT_MASTER!B:O,8,0)</f>
        <v>TQT - Chief Financial Office</v>
      </c>
      <c r="L1057" s="834" t="str">
        <f>VLOOKUP(B1057,[1]TQT_MASTER!B:O,9,0)</f>
        <v>Supply Chain - PSS</v>
      </c>
      <c r="M1057" s="834" t="str">
        <f>VLOOKUP(B1057,[1]TQT_MASTER!B:O,10,0)</f>
        <v>TRANSCO - Inventory Management - PSS</v>
      </c>
      <c r="N1057" s="835">
        <f>VLOOKUP(B1057,[1]TQT_MASTER!B:O,11,0)</f>
        <v>24080</v>
      </c>
      <c r="O1057" s="833">
        <f>VLOOKUP(B1057,[1]TQT_MASTER!B:O,14,0)</f>
        <v>46387</v>
      </c>
      <c r="P1057" s="834" t="s">
        <v>611</v>
      </c>
      <c r="Q1057" s="834" t="s">
        <v>846</v>
      </c>
      <c r="R1057" s="834" t="s">
        <v>612</v>
      </c>
      <c r="S1057" s="834" t="s">
        <v>619</v>
      </c>
      <c r="T1057" s="830" t="s">
        <v>304</v>
      </c>
      <c r="U1057" s="834" t="s">
        <v>305</v>
      </c>
      <c r="V1057" s="836">
        <v>44571</v>
      </c>
      <c r="W1057" s="836">
        <v>45170</v>
      </c>
      <c r="X1057" s="836">
        <v>46265</v>
      </c>
      <c r="Y1057" s="837">
        <v>3.0027397260273974</v>
      </c>
      <c r="Z1057" s="838">
        <f t="shared" ca="1" si="55"/>
        <v>60</v>
      </c>
      <c r="AA1057" s="830" t="s">
        <v>293</v>
      </c>
      <c r="AB1057" s="897">
        <v>24277.05</v>
      </c>
      <c r="AC1057" s="841">
        <v>46935</v>
      </c>
      <c r="AD1057" s="842" t="s">
        <v>777</v>
      </c>
      <c r="AE1057" s="843" t="str">
        <f ca="1">IF(OR(Z1057="",NOT(ISNUMBER(Z1057))),"",LOOKUP(Z1057,{0,16,21,26,31,36,41,46,51,56,60,66},{"[0-15]","[16-20]","[21-25]","[26-30]","[31-35]","[36-40]","[41-45]","[46-50]","[51-55]","[56-59]","[60-65]","[66-99]"}))</f>
        <v>[60-65]</v>
      </c>
      <c r="AF1057" s="839" t="str">
        <f t="shared" si="56"/>
        <v>3+ years</v>
      </c>
      <c r="AG1057" s="839" t="str">
        <f t="shared" ca="1" si="57"/>
        <v>Over 90 Days</v>
      </c>
    </row>
    <row r="1058" spans="1:33" ht="16.5" thickTop="1" thickBot="1" x14ac:dyDescent="0.3">
      <c r="A1058" s="830">
        <v>7</v>
      </c>
      <c r="B1058" s="830" t="s">
        <v>530</v>
      </c>
      <c r="C1058" s="830" t="s">
        <v>326</v>
      </c>
      <c r="D1058" s="832"/>
      <c r="E1058" s="887">
        <f>VLOOKUP(B1058,[1]TQT_MASTER!B:O,13,0)</f>
        <v>44571</v>
      </c>
      <c r="F1058" s="834" t="str">
        <f>VLOOKUP(B1058,[1]TQT_MASTER!B:O,4,0)</f>
        <v>Clerk, Driver</v>
      </c>
      <c r="G1058" s="834" t="str">
        <f>VLOOKUP(B1058,[1]TQT_MASTER!B:O,3,0)</f>
        <v>Clerk</v>
      </c>
      <c r="H1058" s="834">
        <f>VLOOKUP(B1058,[1]TQT_MASTER!B:O,6,0)</f>
        <v>11969</v>
      </c>
      <c r="I1058" s="834" t="str">
        <f>VLOOKUP(B1058,[1]TQT_MASTER!B:O,5,0)</f>
        <v>AHMED NASSER MOHAMMED NASSER AL SENANI</v>
      </c>
      <c r="J1058" s="834" t="str">
        <f>VLOOKUP(B1058,[1]TQT_MASTER!B:O,7,0)</f>
        <v>TQT - Support Services</v>
      </c>
      <c r="K1058" s="834" t="str">
        <f>VLOOKUP(B1058,[1]TQT_MASTER!B:O,8,0)</f>
        <v>TQT - Chief Corporate Services Office</v>
      </c>
      <c r="L1058" s="834" t="str">
        <f>VLOOKUP(B1058,[1]TQT_MASTER!B:O,9,0)</f>
        <v>Shared Services - PSS</v>
      </c>
      <c r="M1058" s="834" t="str">
        <f>VLOOKUP(B1058,[1]TQT_MASTER!B:O,10,0)</f>
        <v>TRANSCO - Transport - PSS</v>
      </c>
      <c r="N1058" s="835">
        <f>VLOOKUP(B1058,[1]TQT_MASTER!B:O,11,0)</f>
        <v>28284</v>
      </c>
      <c r="O1058" s="833">
        <f>VLOOKUP(B1058,[1]TQT_MASTER!B:O,14,0)</f>
        <v>46387</v>
      </c>
      <c r="P1058" s="834" t="s">
        <v>611</v>
      </c>
      <c r="Q1058" s="834" t="s">
        <v>846</v>
      </c>
      <c r="R1058" s="834" t="s">
        <v>612</v>
      </c>
      <c r="S1058" s="834" t="s">
        <v>621</v>
      </c>
      <c r="T1058" s="830" t="s">
        <v>304</v>
      </c>
      <c r="U1058" s="834" t="s">
        <v>329</v>
      </c>
      <c r="V1058" s="836">
        <v>44571</v>
      </c>
      <c r="W1058" s="836">
        <v>45170</v>
      </c>
      <c r="X1058" s="836">
        <v>46265</v>
      </c>
      <c r="Y1058" s="837">
        <v>3.0027397260273974</v>
      </c>
      <c r="Z1058" s="838">
        <f t="shared" ca="1" si="55"/>
        <v>49</v>
      </c>
      <c r="AA1058" s="830" t="s">
        <v>293</v>
      </c>
      <c r="AB1058" s="897">
        <v>3352.6772999999998</v>
      </c>
      <c r="AC1058" s="841">
        <v>46935</v>
      </c>
      <c r="AD1058" s="842" t="s">
        <v>777</v>
      </c>
      <c r="AE1058" s="843" t="str">
        <f ca="1">IF(OR(Z1058="",NOT(ISNUMBER(Z1058))),"",LOOKUP(Z1058,{0,16,21,26,31,36,41,46,51,56,60,66},{"[0-15]","[16-20]","[21-25]","[26-30]","[31-35]","[36-40]","[41-45]","[46-50]","[51-55]","[56-59]","[60-65]","[66-99]"}))</f>
        <v>[46-50]</v>
      </c>
      <c r="AF1058" s="839" t="str">
        <f t="shared" si="56"/>
        <v>3+ years</v>
      </c>
      <c r="AG1058" s="839" t="str">
        <f t="shared" ca="1" si="57"/>
        <v>Over 90 Days</v>
      </c>
    </row>
    <row r="1059" spans="1:33" ht="16.5" thickTop="1" thickBot="1" x14ac:dyDescent="0.3">
      <c r="A1059" s="830">
        <v>8</v>
      </c>
      <c r="B1059" s="830" t="s">
        <v>524</v>
      </c>
      <c r="C1059" s="830" t="s">
        <v>330</v>
      </c>
      <c r="D1059" s="832"/>
      <c r="E1059" s="887">
        <f>VLOOKUP(B1059,[1]TQT_MASTER!B:O,13,0)</f>
        <v>44566</v>
      </c>
      <c r="F1059" s="834" t="str">
        <f>VLOOKUP(B1059,[1]TQT_MASTER!B:O,4,0)</f>
        <v>Assistant, Management</v>
      </c>
      <c r="G1059" s="834" t="str">
        <f>VLOOKUP(B1059,[1]TQT_MASTER!B:O,3,0)</f>
        <v>Assistant</v>
      </c>
      <c r="H1059" s="834">
        <f>VLOOKUP(B1059,[1]TQT_MASTER!B:O,6,0)</f>
        <v>11566</v>
      </c>
      <c r="I1059" s="834" t="str">
        <f>VLOOKUP(B1059,[1]TQT_MASTER!B:O,5,0)</f>
        <v>PAUL ANDREW ROBERTS</v>
      </c>
      <c r="J1059" s="834" t="str">
        <f>VLOOKUP(B1059,[1]TQT_MASTER!B:O,7,0)</f>
        <v>TQT - Safety &amp; Risk Management</v>
      </c>
      <c r="K1059" s="834" t="str">
        <f>VLOOKUP(B1059,[1]TQT_MASTER!B:O,8,0)</f>
        <v>TQT - Chief Executive Office</v>
      </c>
      <c r="L1059" s="834" t="str">
        <f>VLOOKUP(B1059,[1]TQT_MASTER!B:O,9,0)</f>
        <v>HSEQ</v>
      </c>
      <c r="M1059" s="834" t="str">
        <f>VLOOKUP(B1059,[1]TQT_MASTER!B:O,10,0)</f>
        <v>TRANSCO - HSEQ - SRM</v>
      </c>
      <c r="N1059" s="835">
        <f>VLOOKUP(B1059,[1]TQT_MASTER!B:O,11,0)</f>
        <v>33248</v>
      </c>
      <c r="O1059" s="833">
        <f>VLOOKUP(B1059,[1]TQT_MASTER!B:O,14,0)</f>
        <v>46387</v>
      </c>
      <c r="P1059" s="834" t="s">
        <v>611</v>
      </c>
      <c r="Q1059" s="834" t="s">
        <v>846</v>
      </c>
      <c r="R1059" s="834" t="s">
        <v>612</v>
      </c>
      <c r="S1059" s="834" t="s">
        <v>621</v>
      </c>
      <c r="T1059" s="830" t="s">
        <v>304</v>
      </c>
      <c r="U1059" s="834" t="s">
        <v>333</v>
      </c>
      <c r="V1059" s="836">
        <v>44566</v>
      </c>
      <c r="W1059" s="836">
        <v>45170</v>
      </c>
      <c r="X1059" s="836">
        <v>46265</v>
      </c>
      <c r="Y1059" s="837">
        <v>3.0027397260273974</v>
      </c>
      <c r="Z1059" s="838">
        <f t="shared" ca="1" si="55"/>
        <v>35</v>
      </c>
      <c r="AA1059" s="830" t="s">
        <v>293</v>
      </c>
      <c r="AB1059" s="897">
        <v>7793.0999999999995</v>
      </c>
      <c r="AC1059" s="841">
        <v>46935</v>
      </c>
      <c r="AD1059" s="842" t="s">
        <v>777</v>
      </c>
      <c r="AE1059" s="843" t="str">
        <f ca="1">IF(OR(Z1059="",NOT(ISNUMBER(Z1059))),"",LOOKUP(Z1059,{0,16,21,26,31,36,41,46,51,56,60,66},{"[0-15]","[16-20]","[21-25]","[26-30]","[31-35]","[36-40]","[41-45]","[46-50]","[51-55]","[56-59]","[60-65]","[66-99]"}))</f>
        <v>[31-35]</v>
      </c>
      <c r="AF1059" s="839" t="str">
        <f t="shared" si="56"/>
        <v>3+ years</v>
      </c>
      <c r="AG1059" s="839" t="str">
        <f t="shared" ca="1" si="57"/>
        <v>Over 90 Days</v>
      </c>
    </row>
    <row r="1060" spans="1:33" ht="16.5" thickTop="1" thickBot="1" x14ac:dyDescent="0.3">
      <c r="A1060" s="830">
        <v>9</v>
      </c>
      <c r="B1060" s="830" t="s">
        <v>529</v>
      </c>
      <c r="C1060" s="830" t="s">
        <v>334</v>
      </c>
      <c r="D1060" s="832"/>
      <c r="E1060" s="887">
        <f>VLOOKUP(B1060,[1]TQT_MASTER!B:O,13,0)</f>
        <v>44566</v>
      </c>
      <c r="F1060" s="834" t="str">
        <f>VLOOKUP(B1060,[1]TQT_MASTER!B:O,4,0)</f>
        <v>Advisor, Technical</v>
      </c>
      <c r="G1060" s="834" t="str">
        <f>VLOOKUP(B1060,[1]TQT_MASTER!B:O,3,0)</f>
        <v>Advisor</v>
      </c>
      <c r="H1060" s="834">
        <f>VLOOKUP(B1060,[1]TQT_MASTER!B:O,6,0)</f>
        <v>12759</v>
      </c>
      <c r="I1060" s="834" t="str">
        <f>VLOOKUP(B1060,[1]TQT_MASTER!B:O,5,0)</f>
        <v>Afif Saif Nasser Harhara Alyafei</v>
      </c>
      <c r="J1060" s="834" t="str">
        <f>VLOOKUP(B1060,[1]TQT_MASTER!B:O,7,0)</f>
        <v>TQT - Chief Executive Office</v>
      </c>
      <c r="K1060" s="834" t="str">
        <f>VLOOKUP(B1060,[1]TQT_MASTER!B:O,8,0)</f>
        <v>TQT - Chief Executive Office</v>
      </c>
      <c r="L1060" s="834" t="str">
        <f>VLOOKUP(B1060,[1]TQT_MASTER!B:O,9,0)</f>
        <v>CEO</v>
      </c>
      <c r="M1060" s="834" t="str">
        <f>VLOOKUP(B1060,[1]TQT_MASTER!B:O,10,0)</f>
        <v>TRANSCO - CEO</v>
      </c>
      <c r="N1060" s="835">
        <f>VLOOKUP(B1060,[1]TQT_MASTER!B:O,11,0)</f>
        <v>24289</v>
      </c>
      <c r="O1060" s="833">
        <f>VLOOKUP(B1060,[1]TQT_MASTER!B:O,14,0)</f>
        <v>46387</v>
      </c>
      <c r="P1060" s="834" t="s">
        <v>620</v>
      </c>
      <c r="Q1060" s="834" t="s">
        <v>846</v>
      </c>
      <c r="R1060" s="834"/>
      <c r="S1060" s="834"/>
      <c r="T1060" s="830" t="s">
        <v>336</v>
      </c>
      <c r="U1060" s="834" t="s">
        <v>337</v>
      </c>
      <c r="V1060" s="836">
        <v>44566</v>
      </c>
      <c r="W1060" s="836">
        <v>45170</v>
      </c>
      <c r="X1060" s="836">
        <v>46265</v>
      </c>
      <c r="Y1060" s="837">
        <v>3.0027397260273974</v>
      </c>
      <c r="Z1060" s="838">
        <f t="shared" ca="1" si="55"/>
        <v>60</v>
      </c>
      <c r="AA1060" s="830" t="s">
        <v>293</v>
      </c>
      <c r="AB1060" s="897">
        <v>41813.1</v>
      </c>
      <c r="AC1060" s="841">
        <v>46935</v>
      </c>
      <c r="AD1060" s="842" t="s">
        <v>777</v>
      </c>
      <c r="AE1060" s="843" t="str">
        <f ca="1">IF(OR(Z1060="",NOT(ISNUMBER(Z1060))),"",LOOKUP(Z1060,{0,16,21,26,31,36,41,46,51,56,60,66},{"[0-15]","[16-20]","[21-25]","[26-30]","[31-35]","[36-40]","[41-45]","[46-50]","[51-55]","[56-59]","[60-65]","[66-99]"}))</f>
        <v>[60-65]</v>
      </c>
      <c r="AF1060" s="839" t="str">
        <f t="shared" si="56"/>
        <v>3+ years</v>
      </c>
      <c r="AG1060" s="839" t="str">
        <f t="shared" ca="1" si="57"/>
        <v>Over 90 Days</v>
      </c>
    </row>
    <row r="1061" spans="1:33" ht="16.5" thickTop="1" thickBot="1" x14ac:dyDescent="0.3">
      <c r="A1061" s="830">
        <v>10</v>
      </c>
      <c r="B1061" s="830" t="s">
        <v>523</v>
      </c>
      <c r="C1061" s="830" t="s">
        <v>338</v>
      </c>
      <c r="D1061" s="832"/>
      <c r="E1061" s="887">
        <f>VLOOKUP(B1061,[1]TQT_MASTER!B:O,13,0)</f>
        <v>44571</v>
      </c>
      <c r="F1061" s="834" t="str">
        <f>VLOOKUP(B1061,[1]TQT_MASTER!B:O,4,0)</f>
        <v>Clerk, Stores</v>
      </c>
      <c r="G1061" s="834" t="str">
        <f>VLOOKUP(B1061,[1]TQT_MASTER!B:O,3,0)</f>
        <v>Clerk</v>
      </c>
      <c r="H1061" s="834">
        <f>VLOOKUP(B1061,[1]TQT_MASTER!B:O,6,0)</f>
        <v>12667</v>
      </c>
      <c r="I1061" s="834" t="str">
        <f>VLOOKUP(B1061,[1]TQT_MASTER!B:O,5,0)</f>
        <v>Eid Abdulla Sidiqi Alhammadi</v>
      </c>
      <c r="J1061" s="834" t="str">
        <f>VLOOKUP(B1061,[1]TQT_MASTER!B:O,7,0)</f>
        <v>TQT - Financial Operations &amp; Internal Controls</v>
      </c>
      <c r="K1061" s="834" t="str">
        <f>VLOOKUP(B1061,[1]TQT_MASTER!B:O,8,0)</f>
        <v>TQT - Chief Financial Office</v>
      </c>
      <c r="L1061" s="834" t="str">
        <f>VLOOKUP(B1061,[1]TQT_MASTER!B:O,9,0)</f>
        <v>Finance - FIN</v>
      </c>
      <c r="M1061" s="834" t="str">
        <f>VLOOKUP(B1061,[1]TQT_MASTER!B:O,10,0)</f>
        <v>TRANSCO - Financial Operations - FIN</v>
      </c>
      <c r="N1061" s="835">
        <f>VLOOKUP(B1061,[1]TQT_MASTER!B:O,11,0)</f>
        <v>26910</v>
      </c>
      <c r="O1061" s="833">
        <f>VLOOKUP(B1061,[1]TQT_MASTER!B:O,14,0)</f>
        <v>46387</v>
      </c>
      <c r="P1061" s="834" t="s">
        <v>620</v>
      </c>
      <c r="Q1061" s="834" t="s">
        <v>846</v>
      </c>
      <c r="R1061" s="834"/>
      <c r="S1061" s="834"/>
      <c r="T1061" s="830" t="s">
        <v>304</v>
      </c>
      <c r="U1061" s="834" t="s">
        <v>305</v>
      </c>
      <c r="V1061" s="836">
        <v>44571</v>
      </c>
      <c r="W1061" s="836">
        <v>45170</v>
      </c>
      <c r="X1061" s="836">
        <v>46265</v>
      </c>
      <c r="Y1061" s="837">
        <v>3.0027397260273974</v>
      </c>
      <c r="Z1061" s="838">
        <f t="shared" ca="1" si="55"/>
        <v>53</v>
      </c>
      <c r="AA1061" s="830" t="s">
        <v>293</v>
      </c>
      <c r="AB1061" s="897">
        <v>4013.1</v>
      </c>
      <c r="AC1061" s="841">
        <v>46935</v>
      </c>
      <c r="AD1061" s="842" t="s">
        <v>777</v>
      </c>
      <c r="AE1061" s="843" t="str">
        <f ca="1">IF(OR(Z1061="",NOT(ISNUMBER(Z1061))),"",LOOKUP(Z1061,{0,16,21,26,31,36,41,46,51,56,60,66},{"[0-15]","[16-20]","[21-25]","[26-30]","[31-35]","[36-40]","[41-45]","[46-50]","[51-55]","[56-59]","[60-65]","[66-99]"}))</f>
        <v>[51-55]</v>
      </c>
      <c r="AF1061" s="839" t="str">
        <f t="shared" si="56"/>
        <v>3+ years</v>
      </c>
      <c r="AG1061" s="839" t="str">
        <f t="shared" ca="1" si="57"/>
        <v>Over 90 Days</v>
      </c>
    </row>
    <row r="1062" spans="1:33" ht="16.5" thickTop="1" thickBot="1" x14ac:dyDescent="0.3">
      <c r="A1062" s="830">
        <v>11</v>
      </c>
      <c r="B1062" s="830" t="s">
        <v>522</v>
      </c>
      <c r="C1062" s="830" t="s">
        <v>341</v>
      </c>
      <c r="D1062" s="832"/>
      <c r="E1062" s="887">
        <f>VLOOKUP(B1062,[1]TQT_MASTER!B:O,13,0)</f>
        <v>44571</v>
      </c>
      <c r="F1062" s="834" t="str">
        <f>VLOOKUP(B1062,[1]TQT_MASTER!B:O,4,0)</f>
        <v>Associate, Accounts Payable Accounting</v>
      </c>
      <c r="G1062" s="834" t="str">
        <f>VLOOKUP(B1062,[1]TQT_MASTER!B:O,3,0)</f>
        <v>Associate</v>
      </c>
      <c r="H1062" s="834">
        <f>VLOOKUP(B1062,[1]TQT_MASTER!B:O,6,0)</f>
        <v>12667</v>
      </c>
      <c r="I1062" s="834" t="str">
        <f>VLOOKUP(B1062,[1]TQT_MASTER!B:O,5,0)</f>
        <v>Eid Abdulla Sidiqi Alhammadi</v>
      </c>
      <c r="J1062" s="834" t="str">
        <f>VLOOKUP(B1062,[1]TQT_MASTER!B:O,7,0)</f>
        <v>TQT - Financial Operations &amp; Internal Controls</v>
      </c>
      <c r="K1062" s="834" t="str">
        <f>VLOOKUP(B1062,[1]TQT_MASTER!B:O,8,0)</f>
        <v>TQT - Chief Financial Office</v>
      </c>
      <c r="L1062" s="834" t="str">
        <f>VLOOKUP(B1062,[1]TQT_MASTER!B:O,9,0)</f>
        <v>Finance - FIN</v>
      </c>
      <c r="M1062" s="834" t="str">
        <f>VLOOKUP(B1062,[1]TQT_MASTER!B:O,10,0)</f>
        <v>TRANSCO - Financial Operations - FIN</v>
      </c>
      <c r="N1062" s="835">
        <f>VLOOKUP(B1062,[1]TQT_MASTER!B:O,11,0)</f>
        <v>22996</v>
      </c>
      <c r="O1062" s="833">
        <f>VLOOKUP(B1062,[1]TQT_MASTER!B:O,14,0)</f>
        <v>46387</v>
      </c>
      <c r="P1062" s="834" t="s">
        <v>611</v>
      </c>
      <c r="Q1062" s="834" t="s">
        <v>846</v>
      </c>
      <c r="R1062" s="834" t="s">
        <v>612</v>
      </c>
      <c r="S1062" s="834" t="s">
        <v>616</v>
      </c>
      <c r="T1062" s="830" t="s">
        <v>304</v>
      </c>
      <c r="U1062" s="834" t="s">
        <v>316</v>
      </c>
      <c r="V1062" s="836">
        <v>44571</v>
      </c>
      <c r="W1062" s="836">
        <v>45170</v>
      </c>
      <c r="X1062" s="836">
        <v>46265</v>
      </c>
      <c r="Y1062" s="837">
        <v>3.0027397260273974</v>
      </c>
      <c r="Z1062" s="838">
        <f t="shared" ca="1" si="55"/>
        <v>63</v>
      </c>
      <c r="AA1062" s="830" t="s">
        <v>293</v>
      </c>
      <c r="AB1062" s="897">
        <v>23286.69</v>
      </c>
      <c r="AC1062" s="841">
        <v>46935</v>
      </c>
      <c r="AD1062" s="842" t="s">
        <v>777</v>
      </c>
      <c r="AE1062" s="843" t="str">
        <f ca="1">IF(OR(Z1062="",NOT(ISNUMBER(Z1062))),"",LOOKUP(Z1062,{0,16,21,26,31,36,41,46,51,56,60,66},{"[0-15]","[16-20]","[21-25]","[26-30]","[31-35]","[36-40]","[41-45]","[46-50]","[51-55]","[56-59]","[60-65]","[66-99]"}))</f>
        <v>[60-65]</v>
      </c>
      <c r="AF1062" s="839" t="str">
        <f t="shared" si="56"/>
        <v>3+ years</v>
      </c>
      <c r="AG1062" s="839" t="str">
        <f t="shared" ca="1" si="57"/>
        <v>Over 90 Days</v>
      </c>
    </row>
    <row r="1063" spans="1:33" ht="16.5" thickTop="1" thickBot="1" x14ac:dyDescent="0.3">
      <c r="A1063" s="830">
        <v>12</v>
      </c>
      <c r="B1063" s="830" t="s">
        <v>528</v>
      </c>
      <c r="C1063" s="830" t="s">
        <v>344</v>
      </c>
      <c r="D1063" s="832"/>
      <c r="E1063" s="887">
        <f>VLOOKUP(B1063,[1]TQT_MASTER!B:O,13,0)</f>
        <v>44606</v>
      </c>
      <c r="F1063" s="834" t="str">
        <f>VLOOKUP(B1063,[1]TQT_MASTER!B:O,4,0)</f>
        <v>Lead, Automation &amp; Digitalization</v>
      </c>
      <c r="G1063" s="834" t="str">
        <f>VLOOKUP(B1063,[1]TQT_MASTER!B:O,3,0)</f>
        <v>Lead</v>
      </c>
      <c r="H1063" s="834">
        <f>VLOOKUP(B1063,[1]TQT_MASTER!B:O,6,0)</f>
        <v>11996</v>
      </c>
      <c r="I1063" s="834" t="str">
        <f>VLOOKUP(B1063,[1]TQT_MASTER!B:O,5,0)</f>
        <v>Ramakrishna Subramanian</v>
      </c>
      <c r="J1063" s="834" t="str">
        <f>VLOOKUP(B1063,[1]TQT_MASTER!B:O,7,0)</f>
        <v>TQT - Chief Executive Office</v>
      </c>
      <c r="K1063" s="834" t="str">
        <f>VLOOKUP(B1063,[1]TQT_MASTER!B:O,8,0)</f>
        <v>TQT - Chief Executive Office</v>
      </c>
      <c r="L1063" s="834" t="str">
        <f>VLOOKUP(B1063,[1]TQT_MASTER!B:O,9,0)</f>
        <v>CEO</v>
      </c>
      <c r="M1063" s="834" t="str">
        <f>VLOOKUP(B1063,[1]TQT_MASTER!B:O,10,0)</f>
        <v>TRANSCO - Operations - COO</v>
      </c>
      <c r="N1063" s="835">
        <f>VLOOKUP(B1063,[1]TQT_MASTER!B:O,11,0)</f>
        <v>21847</v>
      </c>
      <c r="O1063" s="833">
        <f>VLOOKUP(B1063,[1]TQT_MASTER!B:O,14,0)</f>
        <v>46387</v>
      </c>
      <c r="P1063" s="834" t="s">
        <v>611</v>
      </c>
      <c r="Q1063" s="834" t="s">
        <v>846</v>
      </c>
      <c r="R1063" s="834" t="s">
        <v>612</v>
      </c>
      <c r="S1063" s="834"/>
      <c r="T1063" s="830" t="s">
        <v>304</v>
      </c>
      <c r="U1063" s="834" t="s">
        <v>333</v>
      </c>
      <c r="V1063" s="836">
        <v>44608</v>
      </c>
      <c r="W1063" s="836">
        <v>45170</v>
      </c>
      <c r="X1063" s="836">
        <v>46265</v>
      </c>
      <c r="Y1063" s="837">
        <v>3.0027397260273974</v>
      </c>
      <c r="Z1063" s="838">
        <f t="shared" ca="1" si="55"/>
        <v>66</v>
      </c>
      <c r="AA1063" s="830" t="s">
        <v>293</v>
      </c>
      <c r="AB1063" s="897">
        <v>27008.1</v>
      </c>
      <c r="AC1063" s="841">
        <v>46935</v>
      </c>
      <c r="AD1063" s="842" t="s">
        <v>777</v>
      </c>
      <c r="AE1063" s="843" t="str">
        <f ca="1">IF(OR(Z1063="",NOT(ISNUMBER(Z1063))),"",LOOKUP(Z1063,{0,16,21,26,31,36,41,46,51,56,60,66},{"[0-15]","[16-20]","[21-25]","[26-30]","[31-35]","[36-40]","[41-45]","[46-50]","[51-55]","[56-59]","[60-65]","[66-99]"}))</f>
        <v>[66-99]</v>
      </c>
      <c r="AF1063" s="839" t="str">
        <f t="shared" si="56"/>
        <v>3+ years</v>
      </c>
      <c r="AG1063" s="839" t="str">
        <f t="shared" ca="1" si="57"/>
        <v>Over 90 Days</v>
      </c>
    </row>
    <row r="1064" spans="1:33" ht="16.5" thickTop="1" thickBot="1" x14ac:dyDescent="0.3">
      <c r="A1064" s="830">
        <v>13</v>
      </c>
      <c r="B1064" s="830" t="s">
        <v>539</v>
      </c>
      <c r="C1064" s="830" t="s">
        <v>347</v>
      </c>
      <c r="D1064" s="832"/>
      <c r="E1064" s="887">
        <f>VLOOKUP(B1064,[1]TQT_MASTER!B:O,13,0)</f>
        <v>44816</v>
      </c>
      <c r="F1064" s="834" t="str">
        <f>VLOOKUP(B1064,[1]TQT_MASTER!B:O,4,0)</f>
        <v>Engineer, CMMS Data Quality Governance</v>
      </c>
      <c r="G1064" s="834" t="str">
        <f>VLOOKUP(B1064,[1]TQT_MASTER!B:O,3,0)</f>
        <v>Engineer</v>
      </c>
      <c r="H1064" s="834">
        <f>VLOOKUP(B1064,[1]TQT_MASTER!B:O,6,0)</f>
        <v>12713</v>
      </c>
      <c r="I1064" s="834" t="str">
        <f>VLOOKUP(B1064,[1]TQT_MASTER!B:O,5,0)</f>
        <v>Ahmed Mohamed Abdulla ALWahedi</v>
      </c>
      <c r="J1064" s="834" t="str">
        <f>VLOOKUP(B1064,[1]TQT_MASTER!B:O,7,0)</f>
        <v>TQT - Asset Management</v>
      </c>
      <c r="K1064" s="834" t="str">
        <f>VLOOKUP(B1064,[1]TQT_MASTER!B:O,8,0)</f>
        <v>TQT - Chief Operating Office</v>
      </c>
      <c r="L1064" s="834" t="str">
        <f>VLOOKUP(B1064,[1]TQT_MASTER!B:O,9,0)</f>
        <v>Asset Management - COO</v>
      </c>
      <c r="M1064" s="834" t="str">
        <f>VLOOKUP(B1064,[1]TQT_MASTER!B:O,10,0)</f>
        <v>TRANSCO - Asset Information - COO</v>
      </c>
      <c r="N1064" s="835">
        <f>VLOOKUP(B1064,[1]TQT_MASTER!B:O,11,0)</f>
        <v>26032</v>
      </c>
      <c r="O1064" s="833">
        <f>VLOOKUP(B1064,[1]TQT_MASTER!B:O,14,0)</f>
        <v>46578</v>
      </c>
      <c r="P1064" s="834" t="s">
        <v>620</v>
      </c>
      <c r="Q1064" s="834" t="s">
        <v>846</v>
      </c>
      <c r="R1064" s="834"/>
      <c r="S1064" s="834"/>
      <c r="T1064" s="830" t="s">
        <v>304</v>
      </c>
      <c r="U1064" s="834" t="s">
        <v>333</v>
      </c>
      <c r="V1064" s="836">
        <v>44816</v>
      </c>
      <c r="W1064" s="836">
        <v>45170</v>
      </c>
      <c r="X1064" s="836">
        <v>46265</v>
      </c>
      <c r="Y1064" s="837">
        <v>3.0027397260273974</v>
      </c>
      <c r="Z1064" s="838">
        <f t="shared" ca="1" si="55"/>
        <v>55</v>
      </c>
      <c r="AA1064" s="830" t="s">
        <v>293</v>
      </c>
      <c r="AB1064" s="897">
        <v>15983.099999999999</v>
      </c>
      <c r="AC1064" s="841">
        <v>46935</v>
      </c>
      <c r="AD1064" s="842" t="s">
        <v>777</v>
      </c>
      <c r="AE1064" s="843" t="str">
        <f ca="1">IF(OR(Z1064="",NOT(ISNUMBER(Z1064))),"",LOOKUP(Z1064,{0,16,21,26,31,36,41,46,51,56,60,66},{"[0-15]","[16-20]","[21-25]","[26-30]","[31-35]","[36-40]","[41-45]","[46-50]","[51-55]","[56-59]","[60-65]","[66-99]"}))</f>
        <v>[51-55]</v>
      </c>
      <c r="AF1064" s="839" t="str">
        <f t="shared" si="56"/>
        <v>3+ years</v>
      </c>
      <c r="AG1064" s="839" t="str">
        <f t="shared" ca="1" si="57"/>
        <v>Over 90 Days</v>
      </c>
    </row>
    <row r="1065" spans="1:33" ht="16.5" thickTop="1" thickBot="1" x14ac:dyDescent="0.3">
      <c r="A1065" s="830">
        <v>14</v>
      </c>
      <c r="B1065" s="830" t="s">
        <v>541</v>
      </c>
      <c r="C1065" s="830" t="s">
        <v>350</v>
      </c>
      <c r="D1065" s="832"/>
      <c r="E1065" s="887">
        <f>VLOOKUP(B1065,[1]TQT_MASTER!B:O,13,0)</f>
        <v>44809</v>
      </c>
      <c r="F1065" s="834" t="str">
        <f>VLOOKUP(B1065,[1]TQT_MASTER!B:O,4,0)</f>
        <v>Associate, Graphic Design</v>
      </c>
      <c r="G1065" s="834" t="str">
        <f>VLOOKUP(B1065,[1]TQT_MASTER!B:O,3,0)</f>
        <v>Associate</v>
      </c>
      <c r="H1065" s="834" t="e">
        <f>VLOOKUP(B1065,[1]TQT_MASTER!B:O,6,0)</f>
        <v>#REF!</v>
      </c>
      <c r="I1065" s="834" t="str">
        <f>VLOOKUP(B1065,[1]TQT_MASTER!B:O,5,0)</f>
        <v>Hessa Alemadi</v>
      </c>
      <c r="J1065" s="834" t="str">
        <f>VLOOKUP(B1065,[1]TQT_MASTER!B:O,7,0)</f>
        <v>TQT - External Communications</v>
      </c>
      <c r="K1065" s="834" t="str">
        <f>VLOOKUP(B1065,[1]TQT_MASTER!B:O,8,0)</f>
        <v>TQT - Chief Corporate Services Office</v>
      </c>
      <c r="L1065" s="834" t="str">
        <f>VLOOKUP(B1065,[1]TQT_MASTER!B:O,9,0)</f>
        <v>Human Resources - HRD</v>
      </c>
      <c r="M1065" s="834" t="str">
        <f>VLOOKUP(B1065,[1]TQT_MASTER!B:O,10,0)</f>
        <v>TRANSCO - External Communications - HRD</v>
      </c>
      <c r="N1065" s="835">
        <f>VLOOKUP(B1065,[1]TQT_MASTER!B:O,11,0)</f>
        <v>32200</v>
      </c>
      <c r="O1065" s="833">
        <f>VLOOKUP(B1065,[1]TQT_MASTER!B:O,14,0)</f>
        <v>46269</v>
      </c>
      <c r="P1065" s="834" t="s">
        <v>611</v>
      </c>
      <c r="Q1065" s="834" t="s">
        <v>846</v>
      </c>
      <c r="R1065" s="834" t="s">
        <v>612</v>
      </c>
      <c r="S1065" s="834"/>
      <c r="T1065" s="830" t="s">
        <v>304</v>
      </c>
      <c r="U1065" s="834" t="s">
        <v>333</v>
      </c>
      <c r="V1065" s="836">
        <v>44809</v>
      </c>
      <c r="W1065" s="836">
        <v>45170</v>
      </c>
      <c r="X1065" s="836">
        <v>46265</v>
      </c>
      <c r="Y1065" s="837">
        <v>3.0027397260273974</v>
      </c>
      <c r="Z1065" s="838">
        <f t="shared" ca="1" si="55"/>
        <v>38</v>
      </c>
      <c r="AA1065" s="830" t="s">
        <v>293</v>
      </c>
      <c r="AB1065" s="897">
        <v>15983.099999999999</v>
      </c>
      <c r="AC1065" s="841">
        <v>46935</v>
      </c>
      <c r="AD1065" s="842" t="s">
        <v>777</v>
      </c>
      <c r="AE1065" s="843" t="str">
        <f ca="1">IF(OR(Z1065="",NOT(ISNUMBER(Z1065))),"",LOOKUP(Z1065,{0,16,21,26,31,36,41,46,51,56,60,66},{"[0-15]","[16-20]","[21-25]","[26-30]","[31-35]","[36-40]","[41-45]","[46-50]","[51-55]","[56-59]","[60-65]","[66-99]"}))</f>
        <v>[36-40]</v>
      </c>
      <c r="AF1065" s="839" t="str">
        <f t="shared" si="56"/>
        <v>3+ years</v>
      </c>
      <c r="AG1065" s="839" t="str">
        <f t="shared" ca="1" si="57"/>
        <v>Expired</v>
      </c>
    </row>
    <row r="1066" spans="1:33" ht="16.5" thickTop="1" thickBot="1" x14ac:dyDescent="0.3">
      <c r="A1066" s="830">
        <v>15</v>
      </c>
      <c r="B1066" s="830" t="s">
        <v>533</v>
      </c>
      <c r="C1066" s="830" t="s">
        <v>353</v>
      </c>
      <c r="D1066" s="832"/>
      <c r="E1066" s="887">
        <f>VLOOKUP(B1066,[1]TQT_MASTER!B:O,13,0)</f>
        <v>44830</v>
      </c>
      <c r="F1066" s="834" t="str">
        <f>VLOOKUP(B1066,[1]TQT_MASTER!B:O,4,0)</f>
        <v>Associate, General Ledger Accounting</v>
      </c>
      <c r="G1066" s="834" t="str">
        <f>VLOOKUP(B1066,[1]TQT_MASTER!B:O,3,0)</f>
        <v>Associate</v>
      </c>
      <c r="H1066" s="834">
        <f>VLOOKUP(B1066,[1]TQT_MASTER!B:O,6,0)</f>
        <v>12959</v>
      </c>
      <c r="I1066" s="834" t="str">
        <f>VLOOKUP(B1066,[1]TQT_MASTER!B:O,5,0)</f>
        <v>Jasmine Kooner</v>
      </c>
      <c r="J1066" s="834" t="str">
        <f>VLOOKUP(B1066,[1]TQT_MASTER!B:O,7,0)</f>
        <v>TQT - Financial Control</v>
      </c>
      <c r="K1066" s="834" t="str">
        <f>VLOOKUP(B1066,[1]TQT_MASTER!B:O,8,0)</f>
        <v>TQT - Chief Financial Office</v>
      </c>
      <c r="L1066" s="834" t="str">
        <f>VLOOKUP(B1066,[1]TQT_MASTER!B:O,9,0)</f>
        <v>Finance - FIN</v>
      </c>
      <c r="M1066" s="834" t="str">
        <f>VLOOKUP(B1066,[1]TQT_MASTER!B:O,10,0)</f>
        <v>TRANSCO - Financial Controlling - FIN</v>
      </c>
      <c r="N1066" s="835">
        <f>VLOOKUP(B1066,[1]TQT_MASTER!B:O,11,0)</f>
        <v>31575</v>
      </c>
      <c r="O1066" s="833">
        <f>VLOOKUP(B1066,[1]TQT_MASTER!B:O,14,0)</f>
        <v>46471</v>
      </c>
      <c r="P1066" s="834" t="s">
        <v>620</v>
      </c>
      <c r="Q1066" s="834" t="s">
        <v>846</v>
      </c>
      <c r="R1066" s="834"/>
      <c r="S1066" s="834"/>
      <c r="T1066" s="830" t="s">
        <v>304</v>
      </c>
      <c r="U1066" s="834" t="s">
        <v>356</v>
      </c>
      <c r="V1066" s="836">
        <v>44831</v>
      </c>
      <c r="W1066" s="836">
        <v>45170</v>
      </c>
      <c r="X1066" s="836">
        <v>46265</v>
      </c>
      <c r="Y1066" s="837">
        <v>3.0027397260273974</v>
      </c>
      <c r="Z1066" s="838">
        <f t="shared" ca="1" si="55"/>
        <v>40</v>
      </c>
      <c r="AA1066" s="830" t="s">
        <v>293</v>
      </c>
      <c r="AB1066" s="897">
        <v>15983.099999999999</v>
      </c>
      <c r="AC1066" s="841">
        <v>46935</v>
      </c>
      <c r="AD1066" s="842" t="s">
        <v>777</v>
      </c>
      <c r="AE1066" s="843" t="str">
        <f ca="1">IF(OR(Z1066="",NOT(ISNUMBER(Z1066))),"",LOOKUP(Z1066,{0,16,21,26,31,36,41,46,51,56,60,66},{"[0-15]","[16-20]","[21-25]","[26-30]","[31-35]","[36-40]","[41-45]","[46-50]","[51-55]","[56-59]","[60-65]","[66-99]"}))</f>
        <v>[36-40]</v>
      </c>
      <c r="AF1066" s="839" t="str">
        <f t="shared" si="56"/>
        <v>3+ years</v>
      </c>
      <c r="AG1066" s="839" t="str">
        <f t="shared" ca="1" si="57"/>
        <v>Over 90 Days</v>
      </c>
    </row>
    <row r="1067" spans="1:33" ht="16.5" thickTop="1" thickBot="1" x14ac:dyDescent="0.3">
      <c r="A1067" s="830">
        <v>16</v>
      </c>
      <c r="B1067" s="830" t="s">
        <v>532</v>
      </c>
      <c r="C1067" s="830" t="s">
        <v>357</v>
      </c>
      <c r="D1067" s="832"/>
      <c r="E1067" s="887">
        <f>VLOOKUP(B1067,[1]TQT_MASTER!B:O,13,0)</f>
        <v>44970</v>
      </c>
      <c r="F1067" s="834" t="str">
        <f>VLOOKUP(B1067,[1]TQT_MASTER!B:O,4,0)</f>
        <v>Associate, Talent Acquisition</v>
      </c>
      <c r="G1067" s="834" t="str">
        <f>VLOOKUP(B1067,[1]TQT_MASTER!B:O,3,0)</f>
        <v>Associate</v>
      </c>
      <c r="H1067" s="834">
        <f>VLOOKUP(B1067,[1]TQT_MASTER!B:O,6,0)</f>
        <v>15131</v>
      </c>
      <c r="I1067" s="834" t="str">
        <f>VLOOKUP(B1067,[1]TQT_MASTER!B:O,5,0)</f>
        <v>Abdulrahman Mohammed R AlMane</v>
      </c>
      <c r="J1067" s="834" t="str">
        <f>VLOOKUP(B1067,[1]TQT_MASTER!B:O,7,0)</f>
        <v>TQT - HR Operations</v>
      </c>
      <c r="K1067" s="834" t="str">
        <f>VLOOKUP(B1067,[1]TQT_MASTER!B:O,8,0)</f>
        <v>TQT - Chief Corporate Services Office</v>
      </c>
      <c r="L1067" s="834" t="str">
        <f>VLOOKUP(B1067,[1]TQT_MASTER!B:O,9,0)</f>
        <v>Human Resources - HRD</v>
      </c>
      <c r="M1067" s="834" t="str">
        <f>VLOOKUP(B1067,[1]TQT_MASTER!B:O,10,0)</f>
        <v>TRANSCO - Talent Acquisition - HRD</v>
      </c>
      <c r="N1067" s="835">
        <f>VLOOKUP(B1067,[1]TQT_MASTER!B:O,11,0)</f>
        <v>31644</v>
      </c>
      <c r="O1067" s="833">
        <f>VLOOKUP(B1067,[1]TQT_MASTER!B:O,14,0)</f>
        <v>46429</v>
      </c>
      <c r="P1067" s="834" t="s">
        <v>620</v>
      </c>
      <c r="Q1067" s="834" t="s">
        <v>846</v>
      </c>
      <c r="R1067" s="834"/>
      <c r="S1067" s="834"/>
      <c r="T1067" s="830" t="s">
        <v>304</v>
      </c>
      <c r="U1067" s="834" t="s">
        <v>333</v>
      </c>
      <c r="V1067" s="836">
        <v>44970</v>
      </c>
      <c r="W1067" s="836">
        <v>45170</v>
      </c>
      <c r="X1067" s="836">
        <v>46265</v>
      </c>
      <c r="Y1067" s="837">
        <v>3.0027397260273974</v>
      </c>
      <c r="Z1067" s="838">
        <f t="shared" ca="1" si="55"/>
        <v>40</v>
      </c>
      <c r="AA1067" s="830" t="s">
        <v>293</v>
      </c>
      <c r="AB1067" s="897">
        <v>12833.1</v>
      </c>
      <c r="AC1067" s="841">
        <v>46935</v>
      </c>
      <c r="AD1067" s="842" t="s">
        <v>777</v>
      </c>
      <c r="AE1067" s="843" t="str">
        <f ca="1">IF(OR(Z1067="",NOT(ISNUMBER(Z1067))),"",LOOKUP(Z1067,{0,16,21,26,31,36,41,46,51,56,60,66},{"[0-15]","[16-20]","[21-25]","[26-30]","[31-35]","[36-40]","[41-45]","[46-50]","[51-55]","[56-59]","[60-65]","[66-99]"}))</f>
        <v>[36-40]</v>
      </c>
      <c r="AF1067" s="839" t="str">
        <f t="shared" si="56"/>
        <v>3+ years</v>
      </c>
      <c r="AG1067" s="839" t="str">
        <f t="shared" ca="1" si="57"/>
        <v>Over 90 Days</v>
      </c>
    </row>
    <row r="1068" spans="1:33" ht="16.5" thickTop="1" thickBot="1" x14ac:dyDescent="0.3">
      <c r="A1068" s="830">
        <v>17</v>
      </c>
      <c r="B1068" s="830" t="s">
        <v>540</v>
      </c>
      <c r="C1068" s="830" t="s">
        <v>360</v>
      </c>
      <c r="D1068" s="832"/>
      <c r="E1068" s="887">
        <f>VLOOKUP(B1068,[1]TQT_MASTER!B:O,13,0)</f>
        <v>45152</v>
      </c>
      <c r="F1068" s="834" t="str">
        <f>VLOOKUP(B1068,[1]TQT_MASTER!B:O,4,0)</f>
        <v>Executive Assistant, Corporate Services Office</v>
      </c>
      <c r="G1068" s="834" t="str">
        <f>VLOOKUP(B1068,[1]TQT_MASTER!B:O,3,0)</f>
        <v>Assistant</v>
      </c>
      <c r="H1068" s="834">
        <f>VLOOKUP(B1068,[1]TQT_MASTER!B:O,6,0)</f>
        <v>12780</v>
      </c>
      <c r="I1068" s="834" t="str">
        <f>VLOOKUP(B1068,[1]TQT_MASTER!B:O,5,0)</f>
        <v>Bader Ahmed Mohamed Saqer Al Hammadi</v>
      </c>
      <c r="J1068" s="834" t="str">
        <f>VLOOKUP(B1068,[1]TQT_MASTER!B:O,7,0)</f>
        <v>TQT - Chief Corporate Services Office</v>
      </c>
      <c r="K1068" s="834" t="str">
        <f>VLOOKUP(B1068,[1]TQT_MASTER!B:O,8,0)</f>
        <v>TQT - Chief Corporate Services Office</v>
      </c>
      <c r="L1068" s="834" t="str">
        <f>VLOOKUP(B1068,[1]TQT_MASTER!B:O,9,0)</f>
        <v>Human Resources - HRD</v>
      </c>
      <c r="M1068" s="834" t="str">
        <f>VLOOKUP(B1068,[1]TQT_MASTER!B:O,10,0)</f>
        <v>TRANSCO - Human Resources - HRD</v>
      </c>
      <c r="N1068" s="835">
        <f>VLOOKUP(B1068,[1]TQT_MASTER!B:O,11,0)</f>
        <v>29611</v>
      </c>
      <c r="O1068" s="833">
        <f>VLOOKUP(B1068,[1]TQT_MASTER!B:O,14,0)</f>
        <v>46248</v>
      </c>
      <c r="P1068" s="834" t="s">
        <v>620</v>
      </c>
      <c r="Q1068" s="834" t="s">
        <v>846</v>
      </c>
      <c r="R1068" s="834"/>
      <c r="S1068" s="834"/>
      <c r="T1068" s="830" t="s">
        <v>304</v>
      </c>
      <c r="U1068" s="834" t="s">
        <v>305</v>
      </c>
      <c r="V1068" s="836">
        <v>45152</v>
      </c>
      <c r="W1068" s="836">
        <v>45170</v>
      </c>
      <c r="X1068" s="836">
        <v>46265</v>
      </c>
      <c r="Y1068" s="837">
        <v>3.0027397260273974</v>
      </c>
      <c r="Z1068" s="838">
        <f t="shared" ca="1" si="55"/>
        <v>45</v>
      </c>
      <c r="AA1068" s="830" t="s">
        <v>293</v>
      </c>
      <c r="AB1068" s="897">
        <v>17483.099999999999</v>
      </c>
      <c r="AC1068" s="841">
        <v>46935</v>
      </c>
      <c r="AD1068" s="842" t="s">
        <v>777</v>
      </c>
      <c r="AE1068" s="843" t="str">
        <f ca="1">IF(OR(Z1068="",NOT(ISNUMBER(Z1068))),"",LOOKUP(Z1068,{0,16,21,26,31,36,41,46,51,56,60,66},{"[0-15]","[16-20]","[21-25]","[26-30]","[31-35]","[36-40]","[41-45]","[46-50]","[51-55]","[56-59]","[60-65]","[66-99]"}))</f>
        <v>[41-45]</v>
      </c>
      <c r="AF1068" s="839" t="str">
        <f t="shared" si="56"/>
        <v>3+ years</v>
      </c>
      <c r="AG1068" s="839" t="str">
        <f t="shared" ca="1" si="57"/>
        <v>Expired</v>
      </c>
    </row>
    <row r="1069" spans="1:33" ht="16.5" thickTop="1" thickBot="1" x14ac:dyDescent="0.3">
      <c r="A1069" s="830">
        <v>18</v>
      </c>
      <c r="B1069" s="830" t="s">
        <v>543</v>
      </c>
      <c r="C1069" s="830" t="s">
        <v>363</v>
      </c>
      <c r="D1069" s="832"/>
      <c r="E1069" s="887">
        <f>VLOOKUP(B1069,[1]TQT_MASTER!B:O,13,0)</f>
        <v>45236</v>
      </c>
      <c r="F1069" s="834" t="str">
        <f>VLOOKUP(B1069,[1]TQT_MASTER!B:O,4,0)</f>
        <v>Associate, Talent Acquisition</v>
      </c>
      <c r="G1069" s="834" t="str">
        <f>VLOOKUP(B1069,[1]TQT_MASTER!B:O,3,0)</f>
        <v>Associate</v>
      </c>
      <c r="H1069" s="834">
        <f>VLOOKUP(B1069,[1]TQT_MASTER!B:O,6,0)</f>
        <v>15131</v>
      </c>
      <c r="I1069" s="834" t="str">
        <f>VLOOKUP(B1069,[1]TQT_MASTER!B:O,5,0)</f>
        <v>Abdulrahman Mohammed R AlMane</v>
      </c>
      <c r="J1069" s="834" t="str">
        <f>VLOOKUP(B1069,[1]TQT_MASTER!B:O,7,0)</f>
        <v>TQT - HR Operations</v>
      </c>
      <c r="K1069" s="834" t="str">
        <f>VLOOKUP(B1069,[1]TQT_MASTER!B:O,8,0)</f>
        <v>TQT - Chief Corporate Services Office</v>
      </c>
      <c r="L1069" s="834" t="str">
        <f>VLOOKUP(B1069,[1]TQT_MASTER!B:O,9,0)</f>
        <v>Human Resources - HRD</v>
      </c>
      <c r="M1069" s="834" t="str">
        <f>VLOOKUP(B1069,[1]TQT_MASTER!B:O,10,0)</f>
        <v>TRANSCO - Talent Acquisition - HRD</v>
      </c>
      <c r="N1069" s="835">
        <f>VLOOKUP(B1069,[1]TQT_MASTER!B:O,11,0)</f>
        <v>32450</v>
      </c>
      <c r="O1069" s="833">
        <f>VLOOKUP(B1069,[1]TQT_MASTER!B:O,14,0)</f>
        <v>46331</v>
      </c>
      <c r="P1069" s="834" t="s">
        <v>611</v>
      </c>
      <c r="Q1069" s="834" t="s">
        <v>846</v>
      </c>
      <c r="R1069" s="834" t="s">
        <v>612</v>
      </c>
      <c r="S1069" s="834" t="s">
        <v>616</v>
      </c>
      <c r="T1069" s="830" t="s">
        <v>304</v>
      </c>
      <c r="U1069" s="834" t="s">
        <v>333</v>
      </c>
      <c r="V1069" s="836">
        <v>45236</v>
      </c>
      <c r="W1069" s="846">
        <v>45236</v>
      </c>
      <c r="X1069" s="836">
        <v>46265</v>
      </c>
      <c r="Y1069" s="837">
        <v>2.8219178082191783</v>
      </c>
      <c r="Z1069" s="838">
        <f t="shared" ca="1" si="55"/>
        <v>37</v>
      </c>
      <c r="AA1069" s="830" t="s">
        <v>293</v>
      </c>
      <c r="AB1069" s="897">
        <v>15038.099999999999</v>
      </c>
      <c r="AC1069" s="841">
        <v>46935</v>
      </c>
      <c r="AD1069" s="842" t="s">
        <v>777</v>
      </c>
      <c r="AE1069" s="843" t="str">
        <f ca="1">IF(OR(Z1069="",NOT(ISNUMBER(Z1069))),"",LOOKUP(Z1069,{0,16,21,26,31,36,41,46,51,56,60,66},{"[0-15]","[16-20]","[21-25]","[26-30]","[31-35]","[36-40]","[41-45]","[46-50]","[51-55]","[56-59]","[60-65]","[66-99]"}))</f>
        <v>[36-40]</v>
      </c>
      <c r="AF1069" s="839" t="str">
        <f t="shared" si="56"/>
        <v>2-3 years</v>
      </c>
      <c r="AG1069" s="839" t="str">
        <f t="shared" ca="1" si="57"/>
        <v>Within 60 Days</v>
      </c>
    </row>
    <row r="1070" spans="1:33" ht="16.5" thickTop="1" thickBot="1" x14ac:dyDescent="0.3">
      <c r="A1070" s="830">
        <v>19</v>
      </c>
      <c r="B1070" s="830" t="s">
        <v>534</v>
      </c>
      <c r="C1070" s="830" t="s">
        <v>365</v>
      </c>
      <c r="D1070" s="832"/>
      <c r="E1070" s="887">
        <f>VLOOKUP(B1070,[1]TQT_MASTER!B:O,13,0)</f>
        <v>45411</v>
      </c>
      <c r="F1070" s="834" t="str">
        <f>VLOOKUP(B1070,[1]TQT_MASTER!B:O,4,0)</f>
        <v>Lead, Projects</v>
      </c>
      <c r="G1070" s="834" t="str">
        <f>VLOOKUP(B1070,[1]TQT_MASTER!B:O,3,0)</f>
        <v>Lead</v>
      </c>
      <c r="H1070" s="834">
        <f>VLOOKUP(B1070,[1]TQT_MASTER!B:O,6,0)</f>
        <v>11743</v>
      </c>
      <c r="I1070" s="834" t="str">
        <f>VLOOKUP(B1070,[1]TQT_MASTER!B:O,5,0)</f>
        <v>MARYAM ABDULLAH EBRAHIM ALGAZ ALALI</v>
      </c>
      <c r="J1070" s="834" t="str">
        <f>VLOOKUP(B1070,[1]TQT_MASTER!B:O,7,0)</f>
        <v>TQT - Asset Management</v>
      </c>
      <c r="K1070" s="834" t="str">
        <f>VLOOKUP(B1070,[1]TQT_MASTER!B:O,8,0)</f>
        <v>TQT - Chief Operating Office</v>
      </c>
      <c r="L1070" s="834" t="str">
        <f>VLOOKUP(B1070,[1]TQT_MASTER!B:O,9,0)</f>
        <v>Asset Management - COO</v>
      </c>
      <c r="M1070" s="834" t="str">
        <f>VLOOKUP(B1070,[1]TQT_MASTER!B:O,10,0)</f>
        <v>TRANSCO - Asset Management Services - COO</v>
      </c>
      <c r="N1070" s="835">
        <f>VLOOKUP(B1070,[1]TQT_MASTER!B:O,11,0)</f>
        <v>24421</v>
      </c>
      <c r="O1070" s="833">
        <f>VLOOKUP(B1070,[1]TQT_MASTER!B:O,14,0)</f>
        <v>46323</v>
      </c>
      <c r="P1070" s="834" t="s">
        <v>611</v>
      </c>
      <c r="Q1070" s="834" t="s">
        <v>846</v>
      </c>
      <c r="R1070" s="834" t="s">
        <v>612</v>
      </c>
      <c r="S1070" s="834"/>
      <c r="T1070" s="830" t="s">
        <v>304</v>
      </c>
      <c r="U1070" s="834" t="s">
        <v>368</v>
      </c>
      <c r="V1070" s="836">
        <v>45411</v>
      </c>
      <c r="W1070" s="846">
        <v>45411</v>
      </c>
      <c r="X1070" s="836">
        <v>46265</v>
      </c>
      <c r="Y1070" s="837">
        <v>2.3424657534246576</v>
      </c>
      <c r="Z1070" s="838">
        <f t="shared" ca="1" si="55"/>
        <v>59</v>
      </c>
      <c r="AA1070" s="830" t="s">
        <v>293</v>
      </c>
      <c r="AB1070" s="897">
        <v>41183.1</v>
      </c>
      <c r="AC1070" s="841">
        <v>46935</v>
      </c>
      <c r="AD1070" s="842" t="s">
        <v>777</v>
      </c>
      <c r="AE1070" s="843" t="str">
        <f ca="1">IF(OR(Z1070="",NOT(ISNUMBER(Z1070))),"",LOOKUP(Z1070,{0,16,21,26,31,36,41,46,51,56,60,66},{"[0-15]","[16-20]","[21-25]","[26-30]","[31-35]","[36-40]","[41-45]","[46-50]","[51-55]","[56-59]","[60-65]","[66-99]"}))</f>
        <v>[56-59]</v>
      </c>
      <c r="AF1070" s="839" t="str">
        <f t="shared" si="56"/>
        <v>2-3 years</v>
      </c>
      <c r="AG1070" s="839" t="str">
        <f t="shared" ca="1" si="57"/>
        <v>Within 60 Days</v>
      </c>
    </row>
    <row r="1071" spans="1:33" ht="16.5" thickTop="1" thickBot="1" x14ac:dyDescent="0.3">
      <c r="A1071" s="830">
        <v>20</v>
      </c>
      <c r="B1071" s="830" t="s">
        <v>535</v>
      </c>
      <c r="C1071" s="830" t="s">
        <v>369</v>
      </c>
      <c r="D1071" s="832"/>
      <c r="E1071" s="887">
        <f>VLOOKUP(B1071,[1]TQT_MASTER!B:O,13,0)</f>
        <v>45446</v>
      </c>
      <c r="F1071" s="834" t="str">
        <f>VLOOKUP(B1071,[1]TQT_MASTER!B:O,4,0)</f>
        <v>Business Partner, Talent Acquisition</v>
      </c>
      <c r="G1071" s="834" t="str">
        <f>VLOOKUP(B1071,[1]TQT_MASTER!B:O,3,0)</f>
        <v>Business Partner</v>
      </c>
      <c r="H1071" s="834">
        <f>VLOOKUP(B1071,[1]TQT_MASTER!B:O,6,0)</f>
        <v>15131</v>
      </c>
      <c r="I1071" s="834" t="str">
        <f>VLOOKUP(B1071,[1]TQT_MASTER!B:O,5,0)</f>
        <v>Abdulrahman Mohammed R AlMane</v>
      </c>
      <c r="J1071" s="834" t="str">
        <f>VLOOKUP(B1071,[1]TQT_MASTER!B:O,7,0)</f>
        <v>TQT - HR Operations</v>
      </c>
      <c r="K1071" s="834" t="str">
        <f>VLOOKUP(B1071,[1]TQT_MASTER!B:O,8,0)</f>
        <v>TQT - Chief Corporate Services Office</v>
      </c>
      <c r="L1071" s="834" t="str">
        <f>VLOOKUP(B1071,[1]TQT_MASTER!B:O,9,0)</f>
        <v>Human Resources - HRD</v>
      </c>
      <c r="M1071" s="834" t="str">
        <f>VLOOKUP(B1071,[1]TQT_MASTER!B:O,10,0)</f>
        <v>TRANSCO - Talent Acquisition - HRD</v>
      </c>
      <c r="N1071" s="835">
        <f>VLOOKUP(B1071,[1]TQT_MASTER!B:O,11,0)</f>
        <v>32081</v>
      </c>
      <c r="O1071" s="833">
        <f>VLOOKUP(B1071,[1]TQT_MASTER!B:O,14,0)</f>
        <v>46549</v>
      </c>
      <c r="P1071" s="834" t="s">
        <v>611</v>
      </c>
      <c r="Q1071" s="834" t="s">
        <v>846</v>
      </c>
      <c r="R1071" s="834"/>
      <c r="S1071" s="834" t="s">
        <v>621</v>
      </c>
      <c r="T1071" s="830" t="s">
        <v>304</v>
      </c>
      <c r="U1071" s="834" t="s">
        <v>333</v>
      </c>
      <c r="V1071" s="836">
        <v>45454</v>
      </c>
      <c r="W1071" s="846">
        <v>45454</v>
      </c>
      <c r="X1071" s="836">
        <v>46265</v>
      </c>
      <c r="Y1071" s="837">
        <v>2.2246575342465755</v>
      </c>
      <c r="Z1071" s="838">
        <f t="shared" ca="1" si="55"/>
        <v>38</v>
      </c>
      <c r="AA1071" s="830" t="s">
        <v>293</v>
      </c>
      <c r="AB1071" s="897">
        <v>21023.1</v>
      </c>
      <c r="AC1071" s="841">
        <v>46935</v>
      </c>
      <c r="AD1071" s="842" t="s">
        <v>777</v>
      </c>
      <c r="AE1071" s="843" t="str">
        <f ca="1">IF(OR(Z1071="",NOT(ISNUMBER(Z1071))),"",LOOKUP(Z1071,{0,16,21,26,31,36,41,46,51,56,60,66},{"[0-15]","[16-20]","[21-25]","[26-30]","[31-35]","[36-40]","[41-45]","[46-50]","[51-55]","[56-59]","[60-65]","[66-99]"}))</f>
        <v>[36-40]</v>
      </c>
      <c r="AF1071" s="839" t="str">
        <f t="shared" si="56"/>
        <v>2-3 years</v>
      </c>
      <c r="AG1071" s="839" t="str">
        <f t="shared" ca="1" si="57"/>
        <v>Over 90 Days</v>
      </c>
    </row>
    <row r="1072" spans="1:33" ht="16.5" thickTop="1" thickBot="1" x14ac:dyDescent="0.3">
      <c r="A1072" s="830">
        <v>21</v>
      </c>
      <c r="B1072" s="830" t="s">
        <v>542</v>
      </c>
      <c r="C1072" s="830" t="s">
        <v>372</v>
      </c>
      <c r="D1072" s="832"/>
      <c r="E1072" s="887">
        <f>VLOOKUP(B1072,[1]TQT_MASTER!B:O,13,0)</f>
        <v>45600</v>
      </c>
      <c r="F1072" s="834" t="str">
        <f>VLOOKUP(B1072,[1]TQT_MASTER!B:O,4,0)</f>
        <v>Lead, Procurement</v>
      </c>
      <c r="G1072" s="834" t="str">
        <f>VLOOKUP(B1072,[1]TQT_MASTER!B:O,3,0)</f>
        <v>Lead</v>
      </c>
      <c r="H1072" s="834">
        <f>VLOOKUP(B1072,[1]TQT_MASTER!B:O,6,0)</f>
        <v>12623</v>
      </c>
      <c r="I1072" s="834" t="str">
        <f>VLOOKUP(B1072,[1]TQT_MASTER!B:O,5,0)</f>
        <v>Alia Al Kaabi</v>
      </c>
      <c r="J1072" s="834" t="str">
        <f>VLOOKUP(B1072,[1]TQT_MASTER!B:O,7,0)</f>
        <v>TQT - Supply Chain</v>
      </c>
      <c r="K1072" s="834" t="str">
        <f>VLOOKUP(B1072,[1]TQT_MASTER!B:O,8,0)</f>
        <v>TQT - Chief Financial Office</v>
      </c>
      <c r="L1072" s="834" t="str">
        <f>VLOOKUP(B1072,[1]TQT_MASTER!B:O,9,0)</f>
        <v>Supply Chain - PSS</v>
      </c>
      <c r="M1072" s="834" t="e">
        <f>VLOOKUP(B1072,[1]TQT_MASTER!B:O,10,0)</f>
        <v>#REF!</v>
      </c>
      <c r="N1072" s="835">
        <f>VLOOKUP(B1072,[1]TQT_MASTER!B:O,11,0)</f>
        <v>22302</v>
      </c>
      <c r="O1072" s="833">
        <f>VLOOKUP(B1072,[1]TQT_MASTER!B:O,14,0)</f>
        <v>46329</v>
      </c>
      <c r="P1072" s="834" t="s">
        <v>620</v>
      </c>
      <c r="Q1072" s="834" t="s">
        <v>846</v>
      </c>
      <c r="R1072" s="834"/>
      <c r="S1072" s="834"/>
      <c r="T1072" s="830" t="s">
        <v>304</v>
      </c>
      <c r="U1072" s="834" t="s">
        <v>333</v>
      </c>
      <c r="V1072" s="836">
        <v>45600</v>
      </c>
      <c r="W1072" s="846">
        <v>45600</v>
      </c>
      <c r="X1072" s="836">
        <v>46265</v>
      </c>
      <c r="Y1072" s="837">
        <v>1.8246575342465754</v>
      </c>
      <c r="Z1072" s="838">
        <f t="shared" ca="1" si="55"/>
        <v>65</v>
      </c>
      <c r="AA1072" s="830" t="s">
        <v>293</v>
      </c>
      <c r="AB1072" s="897">
        <v>26693.1</v>
      </c>
      <c r="AC1072" s="841">
        <v>46935</v>
      </c>
      <c r="AD1072" s="842" t="s">
        <v>777</v>
      </c>
      <c r="AE1072" s="843" t="str">
        <f ca="1">IF(OR(Z1072="",NOT(ISNUMBER(Z1072))),"",LOOKUP(Z1072,{0,16,21,26,31,36,41,46,51,56,60,66},{"[0-15]","[16-20]","[21-25]","[26-30]","[31-35]","[36-40]","[41-45]","[46-50]","[51-55]","[56-59]","[60-65]","[66-99]"}))</f>
        <v>[60-65]</v>
      </c>
      <c r="AF1072" s="839" t="str">
        <f t="shared" si="56"/>
        <v>1-2 years</v>
      </c>
      <c r="AG1072" s="839" t="str">
        <f t="shared" ca="1" si="57"/>
        <v>Within 60 Days</v>
      </c>
    </row>
    <row r="1073" spans="1:33" ht="16.5" thickTop="1" thickBot="1" x14ac:dyDescent="0.3">
      <c r="A1073" s="830">
        <v>22</v>
      </c>
      <c r="B1073" s="830">
        <v>200088</v>
      </c>
      <c r="C1073" s="830" t="s">
        <v>378</v>
      </c>
      <c r="D1073" s="832"/>
      <c r="E1073" s="887">
        <f>VLOOKUP(B1073,[1]TQT_MASTER!B:O,13,0)</f>
        <v>45677</v>
      </c>
      <c r="F1073" s="834" t="str">
        <f>VLOOKUP(B1073,[1]TQT_MASTER!B:O,4,0)</f>
        <v>Advisor, Water Asset</v>
      </c>
      <c r="G1073" s="834" t="str">
        <f>VLOOKUP(B1073,[1]TQT_MASTER!B:O,3,0)</f>
        <v>Advisor</v>
      </c>
      <c r="H1073" s="834">
        <f>VLOOKUP(B1073,[1]TQT_MASTER!B:O,6,0)</f>
        <v>12013</v>
      </c>
      <c r="I1073" s="834" t="str">
        <f>VLOOKUP(B1073,[1]TQT_MASTER!B:O,5,0)</f>
        <v>ABDULLA MOHAMMED AL NUAIMI</v>
      </c>
      <c r="J1073" s="834" t="str">
        <f>VLOOKUP(B1073,[1]TQT_MASTER!B:O,7,0)</f>
        <v>TQT - Asset Management</v>
      </c>
      <c r="K1073" s="834" t="str">
        <f>VLOOKUP(B1073,[1]TQT_MASTER!B:O,8,0)</f>
        <v>TQT - Chief Operating Office</v>
      </c>
      <c r="L1073" s="834" t="str">
        <f>VLOOKUP(B1073,[1]TQT_MASTER!B:O,9,0)</f>
        <v>Asset Management - COO</v>
      </c>
      <c r="M1073" s="834" t="str">
        <f>VLOOKUP(B1073,[1]TQT_MASTER!B:O,10,0)</f>
        <v>TRANSCO - Water Assets</v>
      </c>
      <c r="N1073" s="835">
        <f>VLOOKUP(B1073,[1]TQT_MASTER!B:O,11,0)</f>
        <v>22282</v>
      </c>
      <c r="O1073" s="833">
        <f>VLOOKUP(B1073,[1]TQT_MASTER!B:O,14,0)</f>
        <v>46405</v>
      </c>
      <c r="P1073" s="834" t="s">
        <v>611</v>
      </c>
      <c r="Q1073" s="834" t="s">
        <v>846</v>
      </c>
      <c r="R1073" s="834" t="s">
        <v>612</v>
      </c>
      <c r="S1073" s="834" t="s">
        <v>616</v>
      </c>
      <c r="T1073" s="830" t="s">
        <v>304</v>
      </c>
      <c r="U1073" s="834" t="s">
        <v>309</v>
      </c>
      <c r="V1073" s="836">
        <v>45677</v>
      </c>
      <c r="W1073" s="846">
        <v>45677</v>
      </c>
      <c r="X1073" s="836">
        <v>46265</v>
      </c>
      <c r="Y1073" s="837">
        <v>1.6136986301369862</v>
      </c>
      <c r="Z1073" s="838">
        <f t="shared" ca="1" si="55"/>
        <v>65</v>
      </c>
      <c r="AA1073" s="830" t="s">
        <v>293</v>
      </c>
      <c r="AB1073" s="897">
        <v>31733.1</v>
      </c>
      <c r="AC1073" s="841">
        <v>46935</v>
      </c>
      <c r="AD1073" s="842" t="s">
        <v>777</v>
      </c>
      <c r="AE1073" s="843" t="str">
        <f ca="1">IF(OR(Z1073="",NOT(ISNUMBER(Z1073))),"",LOOKUP(Z1073,{0,16,21,26,31,36,41,46,51,56,60,66},{"[0-15]","[16-20]","[21-25]","[26-30]","[31-35]","[36-40]","[41-45]","[46-50]","[51-55]","[56-59]","[60-65]","[66-99]"}))</f>
        <v>[60-65]</v>
      </c>
      <c r="AF1073" s="839" t="str">
        <f t="shared" si="56"/>
        <v>1-2 years</v>
      </c>
      <c r="AG1073" s="839" t="str">
        <f t="shared" ca="1" si="57"/>
        <v>Over 90 Days</v>
      </c>
    </row>
    <row r="1074" spans="1:33" ht="16.5" thickTop="1" thickBot="1" x14ac:dyDescent="0.3">
      <c r="A1074" s="830">
        <v>23</v>
      </c>
      <c r="B1074" s="830">
        <v>200795</v>
      </c>
      <c r="C1074" s="830" t="s">
        <v>382</v>
      </c>
      <c r="D1074" s="832"/>
      <c r="E1074" s="887">
        <f>VLOOKUP(B1074,[1]TQT_MASTER!B:O,13,0)</f>
        <v>45831</v>
      </c>
      <c r="F1074" s="834" t="str">
        <f>VLOOKUP(B1074,[1]TQT_MASTER!B:O,4,0)</f>
        <v>Fusion EPM Support, Sr. Associate</v>
      </c>
      <c r="G1074" s="834" t="str">
        <f>VLOOKUP(B1074,[1]TQT_MASTER!B:O,3,0)</f>
        <v>Senior Associate</v>
      </c>
      <c r="H1074" s="834">
        <f>VLOOKUP(B1074,[1]TQT_MASTER!B:O,6,0)</f>
        <v>12775</v>
      </c>
      <c r="I1074" s="834" t="str">
        <f>VLOOKUP(B1074,[1]TQT_MASTER!B:O,5,0)</f>
        <v>Barend Pieter Van Der Walt</v>
      </c>
      <c r="J1074" s="834" t="str">
        <f>VLOOKUP(B1074,[1]TQT_MASTER!B:O,7,0)</f>
        <v>TQT - Business Planning</v>
      </c>
      <c r="K1074" s="834" t="str">
        <f>VLOOKUP(B1074,[1]TQT_MASTER!B:O,8,0)</f>
        <v>TQT - Chief Financial Office</v>
      </c>
      <c r="L1074" s="834" t="str">
        <f>VLOOKUP(B1074,[1]TQT_MASTER!B:O,9,0)</f>
        <v>Finance - FIN</v>
      </c>
      <c r="M1074" s="834" t="str">
        <f>VLOOKUP(B1074,[1]TQT_MASTER!B:O,10,0)</f>
        <v>TRANSCO - Business Planning - FIN</v>
      </c>
      <c r="N1074" s="835">
        <f>VLOOKUP(B1074,[1]TQT_MASTER!B:O,11,0)</f>
        <v>31222</v>
      </c>
      <c r="O1074" s="833">
        <f>VLOOKUP(B1074,[1]TQT_MASTER!B:O,14,0)</f>
        <v>46555</v>
      </c>
      <c r="P1074" s="834" t="s">
        <v>611</v>
      </c>
      <c r="Q1074" s="834" t="s">
        <v>846</v>
      </c>
      <c r="R1074" s="834"/>
      <c r="S1074" s="834"/>
      <c r="T1074" s="830" t="s">
        <v>304</v>
      </c>
      <c r="U1074" s="834" t="s">
        <v>333</v>
      </c>
      <c r="V1074" s="836">
        <v>45831</v>
      </c>
      <c r="W1074" s="846">
        <v>45831</v>
      </c>
      <c r="X1074" s="836">
        <v>46265</v>
      </c>
      <c r="Y1074" s="837">
        <v>1.1917808219178083</v>
      </c>
      <c r="Z1074" s="838">
        <f t="shared" ca="1" si="55"/>
        <v>41</v>
      </c>
      <c r="AA1074" s="830" t="s">
        <v>293</v>
      </c>
      <c r="AB1074" s="897">
        <v>19133.099999999999</v>
      </c>
      <c r="AC1074" s="841">
        <v>46935</v>
      </c>
      <c r="AD1074" s="842" t="s">
        <v>777</v>
      </c>
      <c r="AE1074" s="843" t="str">
        <f ca="1">IF(OR(Z1074="",NOT(ISNUMBER(Z1074))),"",LOOKUP(Z1074,{0,16,21,26,31,36,41,46,51,56,60,66},{"[0-15]","[16-20]","[21-25]","[26-30]","[31-35]","[36-40]","[41-45]","[46-50]","[51-55]","[56-59]","[60-65]","[66-99]"}))</f>
        <v>[41-45]</v>
      </c>
      <c r="AF1074" s="839" t="str">
        <f t="shared" si="56"/>
        <v>1-2 years</v>
      </c>
      <c r="AG1074" s="839" t="str">
        <f t="shared" ca="1" si="57"/>
        <v>Over 90 Days</v>
      </c>
    </row>
    <row r="1075" spans="1:33" ht="16.5" thickTop="1" thickBot="1" x14ac:dyDescent="0.3">
      <c r="A1075" s="830">
        <v>24</v>
      </c>
      <c r="B1075" s="847">
        <v>201184</v>
      </c>
      <c r="C1075" s="839">
        <v>14221</v>
      </c>
      <c r="D1075" s="832"/>
      <c r="E1075" s="887">
        <f>VLOOKUP(B1075,[1]TQT_MASTER!B:O,13,0)</f>
        <v>45887</v>
      </c>
      <c r="F1075" s="834" t="str">
        <f>VLOOKUP(B1075,[1]TQT_MASTER!B:O,4,0)</f>
        <v>Associate, People Development</v>
      </c>
      <c r="G1075" s="834" t="str">
        <f>VLOOKUP(B1075,[1]TQT_MASTER!B:O,3,0)</f>
        <v>Associate</v>
      </c>
      <c r="H1075" s="834">
        <f>VLOOKUP(B1075,[1]TQT_MASTER!B:O,6,0)</f>
        <v>15162</v>
      </c>
      <c r="I1075" s="834" t="str">
        <f>VLOOKUP(B1075,[1]TQT_MASTER!B:O,5,0)</f>
        <v>Wadima Mohammed Hamad AlMazrouei</v>
      </c>
      <c r="J1075" s="834" t="str">
        <f>VLOOKUP(B1075,[1]TQT_MASTER!B:O,7,0)</f>
        <v>TQT - People Management &amp; Performance</v>
      </c>
      <c r="K1075" s="834" t="str">
        <f>VLOOKUP(B1075,[1]TQT_MASTER!B:O,8,0)</f>
        <v>TQT - Chief Corporate Services Office</v>
      </c>
      <c r="L1075" s="834" t="str">
        <f>VLOOKUP(B1075,[1]TQT_MASTER!B:O,9,0)</f>
        <v>Human Resources - HRD</v>
      </c>
      <c r="M1075" s="834" t="str">
        <f>VLOOKUP(B1075,[1]TQT_MASTER!B:O,10,0)</f>
        <v>TRANSCO - Human Resources - HRD</v>
      </c>
      <c r="N1075" s="835">
        <f>VLOOKUP(B1075,[1]TQT_MASTER!B:O,11,0)</f>
        <v>32306</v>
      </c>
      <c r="O1075" s="833">
        <f>VLOOKUP(B1075,[1]TQT_MASTER!B:O,14,0)</f>
        <v>46251</v>
      </c>
      <c r="P1075" s="834" t="s">
        <v>620</v>
      </c>
      <c r="Q1075" s="834" t="s">
        <v>846</v>
      </c>
      <c r="R1075" s="834"/>
      <c r="S1075" s="834"/>
      <c r="T1075" s="830" t="s">
        <v>304</v>
      </c>
      <c r="U1075" s="830" t="s">
        <v>333</v>
      </c>
      <c r="V1075" s="836">
        <v>45887</v>
      </c>
      <c r="W1075" s="846">
        <v>45887</v>
      </c>
      <c r="X1075" s="836">
        <v>46265</v>
      </c>
      <c r="Y1075" s="837">
        <v>1.0383561643835617</v>
      </c>
      <c r="Z1075" s="838">
        <f t="shared" ca="1" si="55"/>
        <v>38</v>
      </c>
      <c r="AA1075" s="830" t="s">
        <v>293</v>
      </c>
      <c r="AB1075" s="897">
        <v>14033.1</v>
      </c>
      <c r="AC1075" s="841">
        <v>46935</v>
      </c>
      <c r="AD1075" s="842" t="s">
        <v>777</v>
      </c>
      <c r="AE1075" s="843" t="str">
        <f ca="1">IF(OR(Z1075="",NOT(ISNUMBER(Z1075))),"",LOOKUP(Z1075,{0,16,21,26,31,36,41,46,51,56,60,66},{"[0-15]","[16-20]","[21-25]","[26-30]","[31-35]","[36-40]","[41-45]","[46-50]","[51-55]","[56-59]","[60-65]","[66-99]"}))</f>
        <v>[36-40]</v>
      </c>
      <c r="AF1075" s="839" t="str">
        <f t="shared" si="56"/>
        <v>1-2 years</v>
      </c>
      <c r="AG1075" s="839" t="str">
        <f t="shared" ca="1" si="57"/>
        <v>Expired</v>
      </c>
    </row>
    <row r="1076" spans="1:33" ht="16.5" thickTop="1" thickBot="1" x14ac:dyDescent="0.3">
      <c r="A1076" s="830">
        <v>25</v>
      </c>
      <c r="B1076" s="847">
        <v>201086</v>
      </c>
      <c r="C1076" s="839">
        <v>13919</v>
      </c>
      <c r="D1076" s="832"/>
      <c r="E1076" s="887">
        <f>VLOOKUP(B1076,[1]TQT_MASTER!B:O,13,0)</f>
        <v>45873</v>
      </c>
      <c r="F1076" s="834" t="str">
        <f>VLOOKUP(B1076,[1]TQT_MASTER!B:O,4,0)</f>
        <v>Senior Engineer, Network Model Management</v>
      </c>
      <c r="G1076" s="834" t="str">
        <f>VLOOKUP(B1076,[1]TQT_MASTER!B:O,3,0)</f>
        <v>Senior Engineer</v>
      </c>
      <c r="H1076" s="834">
        <f>VLOOKUP(B1076,[1]TQT_MASTER!B:O,6,0)</f>
        <v>11743</v>
      </c>
      <c r="I1076" s="834" t="str">
        <f>VLOOKUP(B1076,[1]TQT_MASTER!B:O,5,0)</f>
        <v>Maryam Abullah Ebrahim Algaz Alali</v>
      </c>
      <c r="J1076" s="834" t="str">
        <f>VLOOKUP(B1076,[1]TQT_MASTER!B:O,7,0)</f>
        <v>TQT - Asset Management</v>
      </c>
      <c r="K1076" s="834" t="str">
        <f>VLOOKUP(B1076,[1]TQT_MASTER!B:O,8,0)</f>
        <v>TQT - Chief Operating Office</v>
      </c>
      <c r="L1076" s="834" t="str">
        <f>VLOOKUP(B1076,[1]TQT_MASTER!B:O,9,0)</f>
        <v>Asset Management - COO</v>
      </c>
      <c r="M1076" s="834" t="str">
        <f>VLOOKUP(B1076,[1]TQT_MASTER!B:O,10,0)</f>
        <v>TQT - Operations Technology Strategy</v>
      </c>
      <c r="N1076" s="835">
        <f>VLOOKUP(B1076,[1]TQT_MASTER!B:O,11,0)</f>
        <v>33856</v>
      </c>
      <c r="O1076" s="833">
        <f>VLOOKUP(B1076,[1]TQT_MASTER!B:O,14,0)</f>
        <v>46237</v>
      </c>
      <c r="P1076" s="834" t="s">
        <v>620</v>
      </c>
      <c r="Q1076" s="834" t="s">
        <v>846</v>
      </c>
      <c r="R1076" s="834"/>
      <c r="S1076" s="834"/>
      <c r="T1076" s="830" t="s">
        <v>389</v>
      </c>
      <c r="U1076" s="834" t="s">
        <v>333</v>
      </c>
      <c r="V1076" s="836">
        <v>45873</v>
      </c>
      <c r="W1076" s="846">
        <v>45873</v>
      </c>
      <c r="X1076" s="836">
        <v>46265</v>
      </c>
      <c r="Y1076" s="837">
        <v>1.0767123287671232</v>
      </c>
      <c r="Z1076" s="838">
        <f t="shared" ca="1" si="55"/>
        <v>34</v>
      </c>
      <c r="AA1076" s="830" t="s">
        <v>293</v>
      </c>
      <c r="AB1076" s="897">
        <v>19133.099999999999</v>
      </c>
      <c r="AC1076" s="841">
        <v>46935</v>
      </c>
      <c r="AD1076" s="842" t="s">
        <v>777</v>
      </c>
      <c r="AE1076" s="843" t="str">
        <f ca="1">IF(OR(Z1076="",NOT(ISNUMBER(Z1076))),"",LOOKUP(Z1076,{0,16,21,26,31,36,41,46,51,56,60,66},{"[0-15]","[16-20]","[21-25]","[26-30]","[31-35]","[36-40]","[41-45]","[46-50]","[51-55]","[56-59]","[60-65]","[66-99]"}))</f>
        <v>[31-35]</v>
      </c>
      <c r="AF1076" s="839" t="str">
        <f t="shared" si="56"/>
        <v>1-2 years</v>
      </c>
      <c r="AG1076" s="839" t="str">
        <f t="shared" ca="1" si="57"/>
        <v>Expired</v>
      </c>
    </row>
    <row r="1077" spans="1:33" ht="16.5" thickTop="1" thickBot="1" x14ac:dyDescent="0.3">
      <c r="A1077" s="830">
        <v>26</v>
      </c>
      <c r="B1077" s="830">
        <v>201085</v>
      </c>
      <c r="C1077" s="830">
        <v>201085</v>
      </c>
      <c r="D1077" s="832"/>
      <c r="E1077" s="887">
        <f>VLOOKUP(B1077,[1]TQT_MASTER!B:O,13,0)</f>
        <v>45901</v>
      </c>
      <c r="F1077" s="834" t="str">
        <f>VLOOKUP(B1077,[1]TQT_MASTER!B:O,4,0)</f>
        <v>Engineer, Power Systems</v>
      </c>
      <c r="G1077" s="834" t="str">
        <f>VLOOKUP(B1077,[1]TQT_MASTER!B:O,3,0)</f>
        <v>Engineer</v>
      </c>
      <c r="H1077" s="834">
        <f>VLOOKUP(B1077,[1]TQT_MASTER!B:O,6,0)</f>
        <v>10903</v>
      </c>
      <c r="I1077" s="834" t="str">
        <f>VLOOKUP(B1077,[1]TQT_MASTER!B:O,5,0)</f>
        <v>Ahmed Attia Saber Ghazi</v>
      </c>
      <c r="J1077" s="834" t="str">
        <f>VLOOKUP(B1077,[1]TQT_MASTER!B:O,7,0)</f>
        <v>TQT - Asset Management</v>
      </c>
      <c r="K1077" s="834" t="str">
        <f>VLOOKUP(B1077,[1]TQT_MASTER!B:O,8,0)</f>
        <v>TQT - Chief Operating Office</v>
      </c>
      <c r="L1077" s="834" t="str">
        <f>VLOOKUP(B1077,[1]TQT_MASTER!B:O,9,0)</f>
        <v>Asset Management - COO</v>
      </c>
      <c r="M1077" s="834" t="str">
        <f>VLOOKUP(B1077,[1]TQT_MASTER!B:O,10,0)</f>
        <v>TQT - Power Planning</v>
      </c>
      <c r="N1077" s="835">
        <f>VLOOKUP(B1077,[1]TQT_MASTER!B:O,11,0)</f>
        <v>36486</v>
      </c>
      <c r="O1077" s="833">
        <f>VLOOKUP(B1077,[1]TQT_MASTER!B:O,14,0)</f>
        <v>46265</v>
      </c>
      <c r="P1077" s="834" t="s">
        <v>620</v>
      </c>
      <c r="Q1077" s="834" t="s">
        <v>846</v>
      </c>
      <c r="R1077" s="834"/>
      <c r="S1077" s="834"/>
      <c r="T1077" s="830" t="s">
        <v>304</v>
      </c>
      <c r="U1077" s="834" t="s">
        <v>333</v>
      </c>
      <c r="V1077" s="836">
        <v>45901</v>
      </c>
      <c r="W1077" s="846">
        <v>45901</v>
      </c>
      <c r="X1077" s="836">
        <v>46265</v>
      </c>
      <c r="Y1077" s="837">
        <v>1</v>
      </c>
      <c r="Z1077" s="838">
        <f t="shared" ca="1" si="55"/>
        <v>26</v>
      </c>
      <c r="AA1077" s="830" t="s">
        <v>293</v>
      </c>
      <c r="AB1077" s="897">
        <v>10943.1</v>
      </c>
      <c r="AC1077" s="841">
        <v>46935</v>
      </c>
      <c r="AD1077" s="842" t="s">
        <v>777</v>
      </c>
      <c r="AE1077" s="843" t="str">
        <f ca="1">IF(OR(Z1077="",NOT(ISNUMBER(Z1077))),"",LOOKUP(Z1077,{0,16,21,26,31,36,41,46,51,56,60,66},{"[0-15]","[16-20]","[21-25]","[26-30]","[31-35]","[36-40]","[41-45]","[46-50]","[51-55]","[56-59]","[60-65]","[66-99]"}))</f>
        <v>[26-30]</v>
      </c>
      <c r="AF1077" s="839" t="str">
        <f t="shared" si="56"/>
        <v>0-1 years</v>
      </c>
      <c r="AG1077" s="839" t="str">
        <f t="shared" ca="1" si="57"/>
        <v>Expired</v>
      </c>
    </row>
    <row r="1078" spans="1:33" ht="16.5" thickTop="1" thickBot="1" x14ac:dyDescent="0.3">
      <c r="A1078" s="830">
        <v>27</v>
      </c>
      <c r="B1078" s="830">
        <v>201773</v>
      </c>
      <c r="C1078" s="847">
        <v>14158</v>
      </c>
      <c r="D1078" s="832"/>
      <c r="E1078" s="887">
        <f>VLOOKUP(B1078,[1]TQT_MASTER!B:O,13,0)</f>
        <v>45978</v>
      </c>
      <c r="F1078" s="834" t="str">
        <f>VLOOKUP(B1078,[1]TQT_MASTER!B:O,4,0)</f>
        <v>Associate, OD &amp; Planning</v>
      </c>
      <c r="G1078" s="834" t="str">
        <f>VLOOKUP(B1078,[1]TQT_MASTER!B:O,3,0)</f>
        <v>Associate</v>
      </c>
      <c r="H1078" s="834">
        <f>VLOOKUP(B1078,[1]TQT_MASTER!B:O,6,0)</f>
        <v>12869</v>
      </c>
      <c r="I1078" s="834" t="str">
        <f>VLOOKUP(B1078,[1]TQT_MASTER!B:O,5,0)</f>
        <v>Shefa Obaid</v>
      </c>
      <c r="J1078" s="834" t="str">
        <f>VLOOKUP(B1078,[1]TQT_MASTER!B:O,7,0)</f>
        <v>TQT - People Management &amp; Performance</v>
      </c>
      <c r="K1078" s="834" t="str">
        <f>VLOOKUP(B1078,[1]TQT_MASTER!B:O,8,0)</f>
        <v>TQT - Chief Corporate Services Office</v>
      </c>
      <c r="L1078" s="834" t="str">
        <f>VLOOKUP(B1078,[1]TQT_MASTER!B:O,9,0)</f>
        <v>Human Resources - HRD</v>
      </c>
      <c r="M1078" s="834" t="str">
        <f>VLOOKUP(B1078,[1]TQT_MASTER!B:O,10,0)</f>
        <v>TRANSCO - Human Resources - HRD</v>
      </c>
      <c r="N1078" s="835">
        <f>VLOOKUP(B1078,[1]TQT_MASTER!B:O,11,0)</f>
        <v>29381</v>
      </c>
      <c r="O1078" s="833">
        <f>VLOOKUP(B1078,[1]TQT_MASTER!B:O,14,0)</f>
        <v>46342</v>
      </c>
      <c r="P1078" s="834" t="s">
        <v>611</v>
      </c>
      <c r="Q1078" s="834" t="s">
        <v>846</v>
      </c>
      <c r="R1078" s="834"/>
      <c r="S1078" s="834" t="s">
        <v>616</v>
      </c>
      <c r="T1078" s="830" t="s">
        <v>304</v>
      </c>
      <c r="U1078" s="834" t="s">
        <v>333</v>
      </c>
      <c r="V1078" s="836">
        <v>45978</v>
      </c>
      <c r="W1078" s="846">
        <v>45978</v>
      </c>
      <c r="X1078" s="836">
        <v>46265</v>
      </c>
      <c r="Y1078" s="837">
        <v>0.78904109589041094</v>
      </c>
      <c r="Z1078" s="838">
        <f t="shared" ca="1" si="55"/>
        <v>46</v>
      </c>
      <c r="AA1078" s="830" t="s">
        <v>293</v>
      </c>
      <c r="AB1078" s="897">
        <v>16613.099999999999</v>
      </c>
      <c r="AC1078" s="841">
        <v>46935</v>
      </c>
      <c r="AD1078" s="842" t="s">
        <v>777</v>
      </c>
      <c r="AE1078" s="843" t="str">
        <f ca="1">IF(OR(Z1078="",NOT(ISNUMBER(Z1078))),"",LOOKUP(Z1078,{0,16,21,26,31,36,41,46,51,56,60,66},{"[0-15]","[16-20]","[21-25]","[26-30]","[31-35]","[36-40]","[41-45]","[46-50]","[51-55]","[56-59]","[60-65]","[66-99]"}))</f>
        <v>[46-50]</v>
      </c>
      <c r="AF1078" s="839" t="str">
        <f t="shared" si="56"/>
        <v>0-1 years</v>
      </c>
      <c r="AG1078" s="839" t="str">
        <f t="shared" ca="1" si="57"/>
        <v>Within 90 Days</v>
      </c>
    </row>
    <row r="1079" spans="1:33" ht="16.5" thickTop="1" thickBot="1" x14ac:dyDescent="0.3">
      <c r="A1079" s="830">
        <v>28</v>
      </c>
      <c r="B1079" s="830">
        <v>202033</v>
      </c>
      <c r="C1079" s="847">
        <v>14145</v>
      </c>
      <c r="D1079" s="832"/>
      <c r="E1079" s="887">
        <f>VLOOKUP(B1079,[1]TQT_MASTER!B:O,13,0)</f>
        <v>46006</v>
      </c>
      <c r="F1079" s="834" t="str">
        <f>VLOOKUP(B1079,[1]TQT_MASTER!B:O,4,0)</f>
        <v>Senior Engineer, Network Model Management</v>
      </c>
      <c r="G1079" s="834" t="str">
        <f>VLOOKUP(B1079,[1]TQT_MASTER!B:O,3,0)</f>
        <v>Senior Engineer</v>
      </c>
      <c r="H1079" s="834">
        <f>VLOOKUP(B1079,[1]TQT_MASTER!B:O,6,0)</f>
        <v>12404</v>
      </c>
      <c r="I1079" s="834" t="str">
        <f>VLOOKUP(B1079,[1]TQT_MASTER!B:O,5,0)</f>
        <v>Jayaprakash Ponraj</v>
      </c>
      <c r="J1079" s="834" t="str">
        <f>VLOOKUP(B1079,[1]TQT_MASTER!B:O,7,0)</f>
        <v>TQT - Asset Management</v>
      </c>
      <c r="K1079" s="834" t="str">
        <f>VLOOKUP(B1079,[1]TQT_MASTER!B:O,8,0)</f>
        <v>TQT - Chief Operating Office</v>
      </c>
      <c r="L1079" s="834" t="str">
        <f>VLOOKUP(B1079,[1]TQT_MASTER!B:O,9,0)</f>
        <v>TQT - Asset Management</v>
      </c>
      <c r="M1079" s="834" t="str">
        <f>VLOOKUP(B1079,[1]TQT_MASTER!B:O,10,0)</f>
        <v>TQT - Chief Operating Office</v>
      </c>
      <c r="N1079" s="835">
        <f>VLOOKUP(B1079,[1]TQT_MASTER!B:O,11,0)</f>
        <v>31049</v>
      </c>
      <c r="O1079" s="833">
        <f>VLOOKUP(B1079,[1]TQT_MASTER!B:O,14,0)</f>
        <v>46370</v>
      </c>
      <c r="P1079" s="834" t="s">
        <v>620</v>
      </c>
      <c r="Q1079" s="834" t="s">
        <v>846</v>
      </c>
      <c r="R1079" s="834"/>
      <c r="S1079" s="834"/>
      <c r="T1079" s="830" t="s">
        <v>304</v>
      </c>
      <c r="U1079" s="834" t="s">
        <v>333</v>
      </c>
      <c r="V1079" s="836">
        <v>46006</v>
      </c>
      <c r="W1079" s="846">
        <v>46006</v>
      </c>
      <c r="X1079" s="836">
        <v>46265</v>
      </c>
      <c r="Y1079" s="837">
        <v>0.71232876712328763</v>
      </c>
      <c r="Z1079" s="838">
        <f t="shared" ca="1" si="55"/>
        <v>41</v>
      </c>
      <c r="AA1079" s="830" t="s">
        <v>293</v>
      </c>
      <c r="AB1079" s="897">
        <v>19133.099999999999</v>
      </c>
      <c r="AC1079" s="841">
        <v>46935</v>
      </c>
      <c r="AD1079" s="842" t="s">
        <v>777</v>
      </c>
      <c r="AE1079" s="843" t="str">
        <f ca="1">IF(OR(Z1079="",NOT(ISNUMBER(Z1079))),"",LOOKUP(Z1079,{0,16,21,26,31,36,41,46,51,56,60,66},{"[0-15]","[16-20]","[21-25]","[26-30]","[31-35]","[36-40]","[41-45]","[46-50]","[51-55]","[56-59]","[60-65]","[66-99]"}))</f>
        <v>[41-45]</v>
      </c>
      <c r="AF1079" s="839" t="str">
        <f t="shared" si="56"/>
        <v>0-1 years</v>
      </c>
      <c r="AG1079" s="839" t="str">
        <f t="shared" ca="1" si="57"/>
        <v>Within 90 Days</v>
      </c>
    </row>
    <row r="1080" spans="1:33" ht="16.5" thickTop="1" thickBot="1" x14ac:dyDescent="0.3">
      <c r="A1080" s="830">
        <v>29</v>
      </c>
      <c r="B1080" s="830">
        <v>202034</v>
      </c>
      <c r="C1080" s="847">
        <v>14174</v>
      </c>
      <c r="D1080" s="832"/>
      <c r="E1080" s="887">
        <f>VLOOKUP(B1080,[1]TQT_MASTER!B:O,13,0)</f>
        <v>46006</v>
      </c>
      <c r="F1080" s="834" t="str">
        <f>VLOOKUP(B1080,[1]TQT_MASTER!B:O,4,0)</f>
        <v>Associate, Accounts Payable Accounting</v>
      </c>
      <c r="G1080" s="834" t="str">
        <f>VLOOKUP(B1080,[1]TQT_MASTER!B:O,3,0)</f>
        <v>Associate</v>
      </c>
      <c r="H1080" s="834">
        <f>VLOOKUP(B1080,[1]TQT_MASTER!B:O,6,0)</f>
        <v>12667</v>
      </c>
      <c r="I1080" s="834" t="str">
        <f>VLOOKUP(B1080,[1]TQT_MASTER!B:O,5,0)</f>
        <v>Eid ABDULLAH Sidiqi Alhammadi</v>
      </c>
      <c r="J1080" s="834" t="str">
        <f>VLOOKUP(B1080,[1]TQT_MASTER!B:O,7,0)</f>
        <v>TQT - Financial Operations &amp; Internal Controls</v>
      </c>
      <c r="K1080" s="834" t="str">
        <f>VLOOKUP(B1080,[1]TQT_MASTER!B:O,8,0)</f>
        <v>TQT - Chief Financial Office</v>
      </c>
      <c r="L1080" s="834" t="str">
        <f>VLOOKUP(B1080,[1]TQT_MASTER!B:O,9,0)</f>
        <v>Finance - FIN</v>
      </c>
      <c r="M1080" s="834" t="str">
        <f>VLOOKUP(B1080,[1]TQT_MASTER!B:O,10,0)</f>
        <v>TRANSCO - Financial Operations - FIN</v>
      </c>
      <c r="N1080" s="835">
        <f>VLOOKUP(B1080,[1]TQT_MASTER!B:O,11,0)</f>
        <v>35364</v>
      </c>
      <c r="O1080" s="833">
        <f>VLOOKUP(B1080,[1]TQT_MASTER!B:O,14,0)</f>
        <v>46370</v>
      </c>
      <c r="P1080" s="834" t="s">
        <v>620</v>
      </c>
      <c r="Q1080" s="834" t="s">
        <v>846</v>
      </c>
      <c r="R1080" s="834"/>
      <c r="S1080" s="834"/>
      <c r="T1080" s="830" t="s">
        <v>304</v>
      </c>
      <c r="U1080" s="834" t="s">
        <v>356</v>
      </c>
      <c r="V1080" s="836">
        <v>46006</v>
      </c>
      <c r="W1080" s="846">
        <v>46006</v>
      </c>
      <c r="X1080" s="836">
        <v>46265</v>
      </c>
      <c r="Y1080" s="837">
        <v>0.71232876712328763</v>
      </c>
      <c r="Z1080" s="838">
        <f t="shared" ref="Z1080:Z1084" ca="1" si="58">IF(N1080="","",DATEDIF(IF(ISNUMBER(N1080),N1080,DATE(IF(VALUE(RIGHT(N1080,LEN(N1080)-FIND("/",N1080,FIND("/",N1080)+1)))&lt;30,2000,1900)+VALUE(RIGHT(N1080,LEN(N1080)-FIND("/",N1080,FIND("/",N1080)+1))),VALUE(LEFT(N1080,FIND("/",N1080)-1)),VALUE(MID(N1080,FIND("/",N1080)+1,FIND("/",N1080,FIND("/",N1080)+1)-FIND("/",N1080)-1)))),TODAY(),"Y"))</f>
        <v>29</v>
      </c>
      <c r="AA1080" s="830" t="s">
        <v>293</v>
      </c>
      <c r="AB1080" s="897">
        <v>12833.1</v>
      </c>
      <c r="AC1080" s="841">
        <v>46935</v>
      </c>
      <c r="AD1080" s="842" t="s">
        <v>777</v>
      </c>
      <c r="AE1080" s="843" t="str">
        <f ca="1">IF(OR(Z1080="",NOT(ISNUMBER(Z1080))),"",LOOKUP(Z1080,{0,16,21,26,31,36,41,46,51,56,60,66},{"[0-15]","[16-20]","[21-25]","[26-30]","[31-35]","[36-40]","[41-45]","[46-50]","[51-55]","[56-59]","[60-65]","[66-99]"}))</f>
        <v>[26-30]</v>
      </c>
      <c r="AF1080" s="839" t="str">
        <f t="shared" si="56"/>
        <v>0-1 years</v>
      </c>
      <c r="AG1080" s="839" t="str">
        <f t="shared" ca="1" si="57"/>
        <v>Within 90 Days</v>
      </c>
    </row>
    <row r="1081" spans="1:33" ht="16.5" thickTop="1" thickBot="1" x14ac:dyDescent="0.3">
      <c r="A1081" s="830">
        <v>30</v>
      </c>
      <c r="B1081" s="830">
        <v>202315</v>
      </c>
      <c r="C1081" s="847">
        <v>14335</v>
      </c>
      <c r="D1081" s="832"/>
      <c r="E1081" s="887">
        <f>VLOOKUP(B1081,[1]TQT_MASTER!B:O,13,0)</f>
        <v>46055</v>
      </c>
      <c r="F1081" s="834" t="str">
        <f>VLOOKUP(B1081,[1]TQT_MASTER!B:O,4,0)</f>
        <v>Officer, Communications</v>
      </c>
      <c r="G1081" s="834" t="str">
        <f>VLOOKUP(B1081,[1]TQT_MASTER!B:O,3,0)</f>
        <v>Officer</v>
      </c>
      <c r="H1081" s="834">
        <f>VLOOKUP(B1081,[1]TQT_MASTER!B:O,6,0)</f>
        <v>15077</v>
      </c>
      <c r="I1081" s="834" t="str">
        <f>VLOOKUP(B1081,[1]TQT_MASTER!B:O,5,0)</f>
        <v>Bahaa Khalil Omran</v>
      </c>
      <c r="J1081" s="834" t="str">
        <f>VLOOKUP(B1081,[1]TQT_MASTER!B:O,7,0)</f>
        <v>TQT - External Communications</v>
      </c>
      <c r="K1081" s="834" t="str">
        <f>VLOOKUP(B1081,[1]TQT_MASTER!B:O,8,0)</f>
        <v>TQT - Chief Corporate Services Office</v>
      </c>
      <c r="L1081" s="834" t="str">
        <f>VLOOKUP(B1081,[1]TQT_MASTER!B:O,9,0)</f>
        <v>Human Resources - HRD</v>
      </c>
      <c r="M1081" s="834" t="str">
        <f>VLOOKUP(B1081,[1]TQT_MASTER!B:O,10,0)</f>
        <v>TRANSCO - External Communications - HRD</v>
      </c>
      <c r="N1081" s="835">
        <f>VLOOKUP(B1081,[1]TQT_MASTER!B:O,11,0)</f>
        <v>34516</v>
      </c>
      <c r="O1081" s="833">
        <f>VLOOKUP(B1081,[1]TQT_MASTER!B:O,14,0)</f>
        <v>46389</v>
      </c>
      <c r="P1081" s="834" t="s">
        <v>611</v>
      </c>
      <c r="Q1081" s="834" t="s">
        <v>846</v>
      </c>
      <c r="R1081" s="834" t="s">
        <v>612</v>
      </c>
      <c r="S1081" s="834" t="s">
        <v>616</v>
      </c>
      <c r="T1081" s="830"/>
      <c r="U1081" s="848" t="s">
        <v>309</v>
      </c>
      <c r="V1081" s="836">
        <v>46055</v>
      </c>
      <c r="W1081" s="846">
        <v>46055</v>
      </c>
      <c r="X1081" s="836">
        <v>46265</v>
      </c>
      <c r="Y1081" s="837">
        <v>0.57808219178082187</v>
      </c>
      <c r="Z1081" s="838">
        <f t="shared" ca="1" si="58"/>
        <v>32</v>
      </c>
      <c r="AA1081" s="830" t="s">
        <v>293</v>
      </c>
      <c r="AB1081" s="897">
        <v>12833.1</v>
      </c>
      <c r="AC1081" s="841">
        <v>46935</v>
      </c>
      <c r="AD1081" s="842" t="s">
        <v>777</v>
      </c>
      <c r="AE1081" s="843" t="str">
        <f ca="1">IF(OR(Z1081="",NOT(ISNUMBER(Z1081))),"",LOOKUP(Z1081,{0,16,21,26,31,36,41,46,51,56,60,66},{"[0-15]","[16-20]","[21-25]","[26-30]","[31-35]","[36-40]","[41-45]","[46-50]","[51-55]","[56-59]","[60-65]","[66-99]"}))</f>
        <v>[31-35]</v>
      </c>
      <c r="AF1081" s="839" t="str">
        <f t="shared" si="56"/>
        <v>0-1 years</v>
      </c>
      <c r="AG1081" s="839" t="str">
        <f t="shared" ca="1" si="57"/>
        <v>Over 90 Days</v>
      </c>
    </row>
    <row r="1082" spans="1:33" ht="16.5" thickTop="1" thickBot="1" x14ac:dyDescent="0.3">
      <c r="A1082" s="830">
        <v>31</v>
      </c>
      <c r="B1082" s="830">
        <v>202372</v>
      </c>
      <c r="C1082" s="831">
        <v>202372</v>
      </c>
      <c r="D1082" s="849"/>
      <c r="E1082" s="887">
        <f>VLOOKUP(B1082,[1]TQT_MASTER!B:O,13,0)</f>
        <v>46083</v>
      </c>
      <c r="F1082" s="834" t="str">
        <f>VLOOKUP(B1082,[1]TQT_MASTER!B:O,4,0)</f>
        <v>Associate, Graphic Design</v>
      </c>
      <c r="G1082" s="834" t="str">
        <f>VLOOKUP(B1082,[1]TQT_MASTER!B:O,3,0)</f>
        <v>Associate</v>
      </c>
      <c r="H1082" s="834">
        <f>VLOOKUP(B1082,[1]TQT_MASTER!B:O,6,0)</f>
        <v>15077</v>
      </c>
      <c r="I1082" s="834" t="str">
        <f>VLOOKUP(B1082,[1]TQT_MASTER!B:O,5,0)</f>
        <v>Bahaa Khalil Omran</v>
      </c>
      <c r="J1082" s="834" t="str">
        <f>VLOOKUP(B1082,[1]TQT_MASTER!B:O,7,0)</f>
        <v>TQT - Corporate Communications</v>
      </c>
      <c r="K1082" s="834" t="str">
        <f>VLOOKUP(B1082,[1]TQT_MASTER!B:O,8,0)</f>
        <v>TQT - Chief Corporate Services Office</v>
      </c>
      <c r="L1082" s="834" t="str">
        <f>VLOOKUP(B1082,[1]TQT_MASTER!B:O,9,0)</f>
        <v>Human Resources - HRD</v>
      </c>
      <c r="M1082" s="834" t="str">
        <f>VLOOKUP(B1082,[1]TQT_MASTER!B:O,10,0)</f>
        <v>Corporate Communications</v>
      </c>
      <c r="N1082" s="835">
        <f>VLOOKUP(B1082,[1]TQT_MASTER!B:O,11,0)</f>
        <v>35936</v>
      </c>
      <c r="O1082" s="833">
        <f>VLOOKUP(B1082,[1]TQT_MASTER!B:O,14,0)</f>
        <v>46447</v>
      </c>
      <c r="P1082" s="834" t="s">
        <v>611</v>
      </c>
      <c r="Q1082" s="834" t="s">
        <v>846</v>
      </c>
      <c r="R1082" s="834" t="s">
        <v>612</v>
      </c>
      <c r="S1082" s="834" t="s">
        <v>616</v>
      </c>
      <c r="T1082" s="839"/>
      <c r="U1082" s="848" t="s">
        <v>356</v>
      </c>
      <c r="V1082" s="836">
        <v>46083</v>
      </c>
      <c r="W1082" s="846">
        <v>46083</v>
      </c>
      <c r="X1082" s="836">
        <v>46265</v>
      </c>
      <c r="Y1082" s="837">
        <v>0.50136986301369868</v>
      </c>
      <c r="Z1082" s="902">
        <f t="shared" ca="1" si="58"/>
        <v>28</v>
      </c>
      <c r="AA1082" s="830" t="s">
        <v>293</v>
      </c>
      <c r="AB1082" s="897">
        <v>12833.1</v>
      </c>
      <c r="AC1082" s="841">
        <v>46935</v>
      </c>
      <c r="AD1082" s="842" t="s">
        <v>777</v>
      </c>
      <c r="AE1082" s="843" t="str">
        <f ca="1">IF(OR(Z1082="",NOT(ISNUMBER(Z1082))),"",LOOKUP(Z1082,{0,16,21,26,31,36,41,46,51,56,60,66},{"[0-15]","[16-20]","[21-25]","[26-30]","[31-35]","[36-40]","[41-45]","[46-50]","[51-55]","[56-59]","[60-65]","[66-99]"}))</f>
        <v>[26-30]</v>
      </c>
      <c r="AF1082" s="839" t="str">
        <f t="shared" si="56"/>
        <v>0-1 years</v>
      </c>
      <c r="AG1082" s="839" t="str">
        <f t="shared" ca="1" si="57"/>
        <v>Over 90 Days</v>
      </c>
    </row>
    <row r="1083" spans="1:33" ht="16.5" thickTop="1" thickBot="1" x14ac:dyDescent="0.3">
      <c r="A1083" s="830">
        <v>32</v>
      </c>
      <c r="B1083" s="830">
        <v>202645</v>
      </c>
      <c r="C1083" s="831">
        <v>202645</v>
      </c>
      <c r="D1083" s="832"/>
      <c r="E1083" s="887">
        <f>VLOOKUP(B1083,[1]TQT_MASTER!B:O,13,0)</f>
        <v>46103</v>
      </c>
      <c r="F1083" s="834" t="str">
        <f>VLOOKUP(B1083,[1]TQT_MASTER!B:O,4,0)</f>
        <v>Engineer, Contract</v>
      </c>
      <c r="G1083" s="834" t="str">
        <f>VLOOKUP(B1083,[1]TQT_MASTER!B:O,3,0)</f>
        <v>Engineer</v>
      </c>
      <c r="H1083" s="834">
        <f>VLOOKUP(B1083,[1]TQT_MASTER!B:O,6,0)</f>
        <v>12214</v>
      </c>
      <c r="I1083" s="834" t="str">
        <f>VLOOKUP(B1083,[1]TQT_MASTER!B:O,5,0)</f>
        <v>Mahmood Abdulmunaim Saed</v>
      </c>
      <c r="J1083" s="834" t="str">
        <f>VLOOKUP(B1083,[1]TQT_MASTER!B:O,7,0)</f>
        <v>TQT - Supply Chain</v>
      </c>
      <c r="K1083" s="834" t="str">
        <f>VLOOKUP(B1083,[1]TQT_MASTER!B:O,8,0)</f>
        <v>TQT - Chief Financial Office</v>
      </c>
      <c r="L1083" s="834" t="str">
        <f>VLOOKUP(B1083,[1]TQT_MASTER!B:O,9,0)</f>
        <v>TQT - Supply Chain</v>
      </c>
      <c r="M1083" s="834" t="e">
        <f>VLOOKUP(B1083,[1]TQT_MASTER!B:O,10,0)</f>
        <v>#REF!</v>
      </c>
      <c r="N1083" s="835">
        <f>VLOOKUP(B1083,[1]TQT_MASTER!B:O,11,0)</f>
        <v>32325</v>
      </c>
      <c r="O1083" s="833">
        <f>VLOOKUP(B1083,[1]TQT_MASTER!B:O,14,0)</f>
        <v>46467</v>
      </c>
      <c r="P1083" s="834" t="s">
        <v>620</v>
      </c>
      <c r="Q1083" s="834" t="s">
        <v>846</v>
      </c>
      <c r="R1083" s="842"/>
      <c r="S1083" s="842"/>
      <c r="T1083" s="839"/>
      <c r="U1083" s="848" t="s">
        <v>333</v>
      </c>
      <c r="V1083" s="836">
        <v>46104</v>
      </c>
      <c r="W1083" s="846">
        <v>46104</v>
      </c>
      <c r="X1083" s="836">
        <v>46265</v>
      </c>
      <c r="Y1083" s="837">
        <v>0.44383561643835617</v>
      </c>
      <c r="Z1083" s="838">
        <f t="shared" ca="1" si="58"/>
        <v>38</v>
      </c>
      <c r="AA1083" s="830" t="s">
        <v>293</v>
      </c>
      <c r="AB1083" s="897">
        <v>12833.1</v>
      </c>
      <c r="AC1083" s="841">
        <v>46935</v>
      </c>
      <c r="AD1083" s="842" t="s">
        <v>777</v>
      </c>
      <c r="AE1083" s="843" t="str">
        <f ca="1">IF(OR(Z1083="",NOT(ISNUMBER(Z1083))),"",LOOKUP(Z1083,{0,16,21,26,31,36,41,46,51,56,60,66},{"[0-15]","[16-20]","[21-25]","[26-30]","[31-35]","[36-40]","[41-45]","[46-50]","[51-55]","[56-59]","[60-65]","[66-99]"}))</f>
        <v>[36-40]</v>
      </c>
      <c r="AF1083" s="839" t="str">
        <f t="shared" si="56"/>
        <v>0-1 years</v>
      </c>
      <c r="AG1083" s="839" t="str">
        <f t="shared" ca="1" si="57"/>
        <v>Over 90 Days</v>
      </c>
    </row>
    <row r="1084" spans="1:33" ht="16.5" thickTop="1" thickBot="1" x14ac:dyDescent="0.3">
      <c r="A1084" s="830">
        <v>33</v>
      </c>
      <c r="B1084" s="830">
        <v>203053</v>
      </c>
      <c r="C1084" s="831">
        <v>203053</v>
      </c>
      <c r="D1084" s="832"/>
      <c r="E1084" s="887">
        <f>VLOOKUP(B1084,[1]TQT_MASTER!B:O,13,0)</f>
        <v>46149</v>
      </c>
      <c r="F1084" s="834" t="str">
        <f>VLOOKUP(B1084,[1]TQT_MASTER!B:O,4,0)</f>
        <v>Sr Associate HR Projects</v>
      </c>
      <c r="G1084" s="834" t="str">
        <f>VLOOKUP(B1084,[1]TQT_MASTER!B:O,3,0)</f>
        <v>Sr Associate</v>
      </c>
      <c r="H1084" s="834" t="e">
        <f>VLOOKUP(B1084,[1]TQT_MASTER!B:O,6,0)</f>
        <v>#REF!</v>
      </c>
      <c r="I1084" s="834" t="str">
        <f>VLOOKUP(B1084,[1]TQT_MASTER!B:O,5,0)</f>
        <v>Bader Alhammadi</v>
      </c>
      <c r="J1084" s="834" t="e">
        <f>VLOOKUP(B1084,[1]TQT_MASTER!B:O,7,0)</f>
        <v>#REF!</v>
      </c>
      <c r="K1084" s="834" t="str">
        <f>VLOOKUP(B1084,[1]TQT_MASTER!B:O,8,0)</f>
        <v>TQT - Chief Corporate Services Office</v>
      </c>
      <c r="L1084" s="834" t="str">
        <f>VLOOKUP(B1084,[1]TQT_MASTER!B:O,9,0)</f>
        <v>Human Resources - HRD</v>
      </c>
      <c r="M1084" s="834" t="e">
        <f>VLOOKUP(B1084,[1]TQT_MASTER!B:O,10,0)</f>
        <v>#REF!</v>
      </c>
      <c r="N1084" s="835">
        <f>VLOOKUP(B1084,[1]TQT_MASTER!B:O,11,0)</f>
        <v>31815</v>
      </c>
      <c r="O1084" s="833">
        <f>VLOOKUP(B1084,[1]TQT_MASTER!B:O,14,0)</f>
        <v>46513</v>
      </c>
      <c r="P1084" s="842" t="s">
        <v>620</v>
      </c>
      <c r="Q1084" s="834" t="s">
        <v>846</v>
      </c>
      <c r="R1084" s="842"/>
      <c r="S1084" s="842"/>
      <c r="T1084" s="839"/>
      <c r="U1084" s="834" t="s">
        <v>650</v>
      </c>
      <c r="V1084" s="836">
        <v>46155</v>
      </c>
      <c r="W1084" s="846"/>
      <c r="X1084" s="836">
        <f>EDATE(V1084,36)</f>
        <v>47251</v>
      </c>
      <c r="Y1084" s="837">
        <v>2.7397260273972603E-3</v>
      </c>
      <c r="Z1084" s="838">
        <f t="shared" ca="1" si="58"/>
        <v>39</v>
      </c>
      <c r="AA1084" s="830" t="s">
        <v>293</v>
      </c>
      <c r="AB1084" s="897">
        <v>12833.1</v>
      </c>
      <c r="AC1084" s="841">
        <v>46935</v>
      </c>
      <c r="AD1084" s="842" t="s">
        <v>777</v>
      </c>
      <c r="AE1084" s="843" t="str">
        <f ca="1">IF(OR(Z1084="",NOT(ISNUMBER(Z1084))),"",LOOKUP(Z1084,{0,16,21,26,31,36,41,46,51,56,60,66},{"[0-15]","[16-20]","[21-25]","[26-30]","[31-35]","[36-40]","[41-45]","[46-50]","[51-55]","[56-59]","[60-65]","[66-99]"}))</f>
        <v>[36-40]</v>
      </c>
      <c r="AF1084" s="839" t="str">
        <f t="shared" si="56"/>
        <v>3+ years</v>
      </c>
      <c r="AG1084" s="839" t="str">
        <f t="shared" ca="1" si="57"/>
        <v>Over 90 Days</v>
      </c>
    </row>
    <row r="1085" spans="1:33" ht="16.5" thickTop="1" thickBot="1" x14ac:dyDescent="0.3">
      <c r="A1085" s="830">
        <v>34</v>
      </c>
      <c r="B1085" s="830">
        <v>202805</v>
      </c>
      <c r="C1085" s="831">
        <v>202805</v>
      </c>
      <c r="D1085" s="832"/>
      <c r="E1085" s="887">
        <f>VLOOKUP(B1085,[1]TQT_MASTER!B:O,13,0)</f>
        <v>46132</v>
      </c>
      <c r="F1085" s="834" t="str">
        <f>VLOOKUP(B1085,[1]TQT_MASTER!B:O,4,0)</f>
        <v>CEO Advisor</v>
      </c>
      <c r="G1085" s="834" t="str">
        <f>VLOOKUP(B1085,[1]TQT_MASTER!B:O,3,0)</f>
        <v>Advisor</v>
      </c>
      <c r="H1085" s="834">
        <v>12759</v>
      </c>
      <c r="I1085" s="834" t="s">
        <v>954</v>
      </c>
      <c r="J1085" s="834" t="e">
        <f>VLOOKUP(B1085,[1]TQT_MASTER!B:O,7,0)</f>
        <v>#REF!</v>
      </c>
      <c r="K1085" s="834" t="str">
        <f>VLOOKUP(B1085,[1]TQT_MASTER!B:O,8,0)</f>
        <v>TQT - Chief Executive Office</v>
      </c>
      <c r="L1085" s="834" t="e">
        <f>VLOOKUP(B1085,[1]TQT_MASTER!B:O,9,0)</f>
        <v>#REF!</v>
      </c>
      <c r="M1085" s="834" t="e">
        <f>VLOOKUP(B1085,[1]TQT_MASTER!B:O,10,0)</f>
        <v>#REF!</v>
      </c>
      <c r="N1085" s="884">
        <v>22892</v>
      </c>
      <c r="O1085" s="885">
        <v>46496</v>
      </c>
      <c r="P1085" s="842" t="s">
        <v>611</v>
      </c>
      <c r="Q1085" s="834" t="s">
        <v>846</v>
      </c>
      <c r="R1085" s="842"/>
      <c r="S1085" s="842"/>
      <c r="T1085" s="839"/>
      <c r="U1085" s="834" t="s">
        <v>650</v>
      </c>
      <c r="V1085" s="836">
        <v>46132</v>
      </c>
      <c r="W1085" s="846"/>
      <c r="X1085" s="836">
        <f>EDATE(V1085,36)</f>
        <v>47228</v>
      </c>
      <c r="Y1085" s="837">
        <v>2.7397260273972603E-3</v>
      </c>
      <c r="Z1085" s="838">
        <f ca="1">IF(N1085="","",DATEDIF(IF(ISNUMBER(N1085),N1085,DATE(IF(VALUE(RIGHT(N1085,LEN(N1085)-FIND("/",N1085,FIND("/",N1085)+1)))&lt;30,2000,1900)+VALUE(RIGHT(N1085,LEN(N1085)-FIND("/",N1085,FIND("/",N1085)+1))),VALUE(LEFT(N1085,FIND("/",N1085)-1)),VALUE(MID(N1085,FIND("/",N1085)+1,FIND("/",N1085,FIND("/",N1085)+1)-FIND("/",N1085)-1)))),TODAY(),"Y"))</f>
        <v>64</v>
      </c>
      <c r="AA1085" s="830" t="s">
        <v>293</v>
      </c>
      <c r="AB1085" s="897">
        <v>12833.1</v>
      </c>
      <c r="AC1085" s="841">
        <v>46935</v>
      </c>
      <c r="AD1085" s="842" t="s">
        <v>777</v>
      </c>
      <c r="AE1085" s="843" t="str">
        <f ca="1">IF(OR(Z1085="",NOT(ISNUMBER(Z1085))),"",LOOKUP(Z1085,{0,16,21,26,31,36,41,46,51,56,60,66},{"[0-15]","[16-20]","[21-25]","[26-30]","[31-35]","[36-40]","[41-45]","[46-50]","[51-55]","[56-59]","[60-65]","[66-99]"}))</f>
        <v>[60-65]</v>
      </c>
      <c r="AF1085" s="839" t="str">
        <f t="shared" si="56"/>
        <v>3+ years</v>
      </c>
      <c r="AG1085" s="839" t="str">
        <f t="shared" ca="1" si="57"/>
        <v>Over 90 Days</v>
      </c>
    </row>
    <row r="1086" spans="1:33" ht="16.5" thickTop="1" thickBot="1" x14ac:dyDescent="0.3">
      <c r="A1086" s="886">
        <v>35</v>
      </c>
      <c r="B1086" s="851">
        <v>203281</v>
      </c>
      <c r="C1086" s="893"/>
      <c r="D1086" s="894"/>
      <c r="E1086" s="887">
        <f>VLOOKUP(B1086,[1]TQT_MASTER!B:O,13,0)</f>
        <v>46244</v>
      </c>
      <c r="F1086" s="854" t="str">
        <f>VLOOKUP(B1086,[1]TQT_MASTER!B:O,4,0)</f>
        <v>Sr Associate Branding &amp; Internal Communication</v>
      </c>
      <c r="G1086" s="854" t="str">
        <f>VLOOKUP(B1086,[1]TQT_MASTER!B:O,3,0)</f>
        <v>Sr Associate</v>
      </c>
      <c r="H1086" s="854" t="e">
        <f>VLOOKUP(B1086,[1]TQT_MASTER!B:O,6,0)</f>
        <v>#REF!</v>
      </c>
      <c r="I1086" s="854" t="s">
        <v>955</v>
      </c>
      <c r="J1086" s="854" t="e">
        <f>VLOOKUP(B1086,[1]TQT_MASTER!B:O,7,0)</f>
        <v>#REF!</v>
      </c>
      <c r="K1086" s="854" t="str">
        <f>VLOOKUP(B1086,[1]TQT_MASTER!B:O,8,0)</f>
        <v>TQT - Chief Corporate Services Office</v>
      </c>
      <c r="L1086" s="854" t="str">
        <f>VLOOKUP(B1086,[1]TQT_MASTER!B:O,9,0)</f>
        <v>Human Resources - HRD</v>
      </c>
      <c r="M1086" s="854" t="str">
        <f>VLOOKUP(B1086,[1]TQT_MASTER!B:O,10,0)</f>
        <v>Corporate Communications</v>
      </c>
      <c r="N1086" s="855">
        <v>32051</v>
      </c>
      <c r="O1086" s="853">
        <v>46295</v>
      </c>
      <c r="P1086" s="854" t="s">
        <v>611</v>
      </c>
      <c r="Q1086" s="854" t="s">
        <v>846</v>
      </c>
      <c r="R1086" s="857"/>
      <c r="S1086" s="857"/>
      <c r="T1086" s="858"/>
      <c r="U1086" s="857"/>
      <c r="V1086" s="859">
        <v>46211</v>
      </c>
      <c r="W1086" s="860"/>
      <c r="X1086" s="859">
        <v>46295</v>
      </c>
      <c r="Y1086" s="861"/>
      <c r="Z1086" s="862">
        <f ca="1">IF(N1086="","",DATEDIF(IF(ISNUMBER(N1086),N1086,DATE(IF(VALUE(RIGHT(N1086,LEN(N1086)-FIND("/",N1086,FIND("/",N1086)+1)))&lt;30,2000,1900)+VALUE(RIGHT(N1086,LEN(N1086)-FIND("/",N1086,FIND("/",N1086)+1))),VALUE(LEFT(N1086,FIND("/",N1086)-1)),VALUE(MID(N1086,FIND("/",N1086)+1,FIND("/",N1086,FIND("/",N1086)+1)-FIND("/",N1086)-1)))),TODAY(),"Y"))</f>
        <v>38</v>
      </c>
      <c r="AA1086" s="850" t="s">
        <v>293</v>
      </c>
      <c r="AB1086" s="898">
        <v>12833.1</v>
      </c>
      <c r="AC1086" s="864">
        <v>46935</v>
      </c>
      <c r="AD1086" s="857" t="s">
        <v>777</v>
      </c>
      <c r="AE1086" s="843" t="str">
        <f ca="1">IF(OR(Z1086="",NOT(ISNUMBER(Z1086))),"",LOOKUP(Z1086,{0,16,21,26,31,36,41,46,51,56,60,66},{"[0-15]","[16-20]","[21-25]","[26-30]","[31-35]","[36-40]","[41-45]","[46-50]","[51-55]","[56-59]","[60-65]","[66-99]"}))</f>
        <v>[36-40]</v>
      </c>
      <c r="AF1086" s="839" t="str">
        <f t="shared" si="56"/>
        <v>0-1 years</v>
      </c>
      <c r="AG1086" s="839" t="str">
        <f t="shared" ca="1" si="57"/>
        <v>Within 30 Days</v>
      </c>
    </row>
    <row r="1087" spans="1:33" ht="16.5" thickTop="1" thickBot="1" x14ac:dyDescent="0.3">
      <c r="A1087" s="866">
        <v>1.5</v>
      </c>
      <c r="B1087" s="866"/>
      <c r="C1087" s="899"/>
      <c r="D1087" s="900"/>
      <c r="E1087" s="887"/>
      <c r="F1087" s="870"/>
      <c r="G1087" s="870"/>
      <c r="H1087" s="870"/>
      <c r="I1087" s="870"/>
      <c r="J1087" s="870"/>
      <c r="K1087" s="870"/>
      <c r="L1087" s="870"/>
      <c r="M1087" s="870"/>
      <c r="N1087" s="871"/>
      <c r="O1087" s="869"/>
      <c r="P1087" s="870"/>
      <c r="Q1087" s="870"/>
      <c r="R1087" s="878"/>
      <c r="S1087" s="878"/>
      <c r="T1087" s="875"/>
      <c r="U1087" s="878"/>
      <c r="V1087" s="872"/>
      <c r="W1087" s="901"/>
      <c r="X1087" s="872"/>
      <c r="Y1087" s="873"/>
      <c r="Z1087" s="874"/>
      <c r="AA1087" s="866" t="s">
        <v>487</v>
      </c>
      <c r="AB1087" s="896">
        <v>500000</v>
      </c>
      <c r="AC1087" s="877">
        <v>46935</v>
      </c>
      <c r="AD1087" s="878" t="s">
        <v>777</v>
      </c>
      <c r="AE1087" s="843" t="str">
        <f>IF(OR(Z1087="",NOT(ISNUMBER(Z1087))),"",LOOKUP(Z1087,{0,16,21,26,31,36,41,46,51,56,60,66},{"[0-15]","[16-20]","[21-25]","[26-30]","[31-35]","[36-40]","[41-45]","[46-50]","[51-55]","[56-59]","[60-65]","[66-99]"}))</f>
        <v/>
      </c>
      <c r="AF1087" s="839" t="str">
        <f t="shared" si="56"/>
        <v/>
      </c>
      <c r="AG1087" s="839" t="str">
        <f t="shared" ca="1" si="57"/>
        <v/>
      </c>
    </row>
    <row r="1088" spans="1:33" ht="16.5" thickTop="1" thickBot="1" x14ac:dyDescent="0.3">
      <c r="A1088" s="830">
        <v>1</v>
      </c>
      <c r="B1088" s="830" t="s">
        <v>526</v>
      </c>
      <c r="C1088" s="830" t="s">
        <v>300</v>
      </c>
      <c r="D1088" s="832"/>
      <c r="E1088" s="887">
        <f>VLOOKUP(B1088,[1]TQT_MASTER!B:O,13,0)</f>
        <v>44566</v>
      </c>
      <c r="F1088" s="834" t="str">
        <f>VLOOKUP(B1088,[1]TQT_MASTER!B:O,4,0)</f>
        <v>Engineer, Water Asset Performance</v>
      </c>
      <c r="G1088" s="834" t="str">
        <f>VLOOKUP(B1088,[1]TQT_MASTER!B:O,3,0)</f>
        <v>Engineer</v>
      </c>
      <c r="H1088" s="834">
        <f>VLOOKUP(B1088,[1]TQT_MASTER!B:O,6,0)</f>
        <v>200662</v>
      </c>
      <c r="I1088" s="834" t="str">
        <f>VLOOKUP(B1088,[1]TQT_MASTER!B:O,5,0)</f>
        <v>Benjamin Redwood</v>
      </c>
      <c r="J1088" s="834" t="str">
        <f>VLOOKUP(B1088,[1]TQT_MASTER!B:O,7,0)</f>
        <v>TQT - Asset Management</v>
      </c>
      <c r="K1088" s="834" t="str">
        <f>VLOOKUP(B1088,[1]TQT_MASTER!B:O,8,0)</f>
        <v>TQT - Chief Operating Office</v>
      </c>
      <c r="L1088" s="834" t="str">
        <f>VLOOKUP(B1088,[1]TQT_MASTER!B:O,9,0)</f>
        <v>Asset Management - COO</v>
      </c>
      <c r="M1088" s="834" t="str">
        <f>VLOOKUP(B1088,[1]TQT_MASTER!B:O,10,0)</f>
        <v>TRANSCO - Water Asset Strategy &amp; Performance - COO</v>
      </c>
      <c r="N1088" s="835">
        <f>VLOOKUP(B1088,[1]TQT_MASTER!B:O,11,0)</f>
        <v>22312</v>
      </c>
      <c r="O1088" s="833">
        <f>VLOOKUP(B1088,[1]TQT_MASTER!B:O,14,0)</f>
        <v>46387</v>
      </c>
      <c r="P1088" s="834" t="s">
        <v>611</v>
      </c>
      <c r="Q1088" s="834"/>
      <c r="R1088" s="834" t="s">
        <v>612</v>
      </c>
      <c r="S1088" s="834"/>
      <c r="T1088" s="830" t="s">
        <v>304</v>
      </c>
      <c r="U1088" s="834" t="s">
        <v>305</v>
      </c>
      <c r="V1088" s="836">
        <v>44566</v>
      </c>
      <c r="W1088" s="836">
        <v>45170</v>
      </c>
      <c r="X1088" s="836">
        <v>46265</v>
      </c>
      <c r="Y1088" s="837">
        <v>3.0027397260273974</v>
      </c>
      <c r="Z1088" s="838">
        <f t="shared" ref="Z1088:Z1151" ca="1" si="59">IF(N1088="","",DATEDIF(IF(ISNUMBER(N1088),N1088,DATE(IF(VALUE(RIGHT(N1088,LEN(N1088)-FIND("/",N1088,FIND("/",N1088)+1)))&lt;30,2000,1900)+VALUE(RIGHT(N1088,LEN(N1088)-FIND("/",N1088,FIND("/",N1088)+1))),VALUE(LEFT(N1088,FIND("/",N1088)-1)),VALUE(MID(N1088,FIND("/",N1088)+1,FIND("/",N1088,FIND("/",N1088)+1)-FIND("/",N1088)-1)))),TODAY(),"Y"))</f>
        <v>65</v>
      </c>
      <c r="AA1088" s="830" t="s">
        <v>856</v>
      </c>
      <c r="AB1088" s="892">
        <v>4440</v>
      </c>
      <c r="AC1088" s="841">
        <v>46935</v>
      </c>
      <c r="AD1088" s="842" t="s">
        <v>777</v>
      </c>
      <c r="AE1088" s="843" t="str">
        <f ca="1">IF(OR(Z1088="",NOT(ISNUMBER(Z1088))),"",LOOKUP(Z1088,{0,16,21,26,31,36,41,46,51,56,60,66},{"[0-15]","[16-20]","[21-25]","[26-30]","[31-35]","[36-40]","[41-45]","[46-50]","[51-55]","[56-59]","[60-65]","[66-99]"}))</f>
        <v>[60-65]</v>
      </c>
      <c r="AF1088" s="839" t="str">
        <f t="shared" si="56"/>
        <v>3+ years</v>
      </c>
      <c r="AG1088" s="839" t="str">
        <f t="shared" ca="1" si="57"/>
        <v>Over 90 Days</v>
      </c>
    </row>
    <row r="1089" spans="1:33" ht="16.5" thickTop="1" thickBot="1" x14ac:dyDescent="0.3">
      <c r="A1089" s="830">
        <v>2</v>
      </c>
      <c r="B1089" s="830" t="s">
        <v>537</v>
      </c>
      <c r="C1089" s="830" t="s">
        <v>306</v>
      </c>
      <c r="D1089" s="832"/>
      <c r="E1089" s="887">
        <f>VLOOKUP(B1089,[1]TQT_MASTER!B:O,13,0)</f>
        <v>44571</v>
      </c>
      <c r="F1089" s="834" t="str">
        <f>VLOOKUP(B1089,[1]TQT_MASTER!B:O,4,0)</f>
        <v>Technical Advisor</v>
      </c>
      <c r="G1089" s="834" t="str">
        <f>VLOOKUP(B1089,[1]TQT_MASTER!B:O,3,0)</f>
        <v>Advisor</v>
      </c>
      <c r="H1089" s="834">
        <f>VLOOKUP(B1089,[1]TQT_MASTER!B:O,6,0)</f>
        <v>10924</v>
      </c>
      <c r="I1089" s="834" t="str">
        <f>VLOOKUP(B1089,[1]TQT_MASTER!B:O,5,0)</f>
        <v>Bruce</v>
      </c>
      <c r="J1089" s="834" t="str">
        <f>VLOOKUP(B1089,[1]TQT_MASTER!B:O,7,0)</f>
        <v>TQT - Chief Operating Office</v>
      </c>
      <c r="K1089" s="834" t="str">
        <f>VLOOKUP(B1089,[1]TQT_MASTER!B:O,8,0)</f>
        <v>TQT - Chief Operating Office</v>
      </c>
      <c r="L1089" s="834" t="str">
        <f>VLOOKUP(B1089,[1]TQT_MASTER!B:O,9,0)</f>
        <v>Asset Management - COO</v>
      </c>
      <c r="M1089" s="834" t="str">
        <f>VLOOKUP(B1089,[1]TQT_MASTER!B:O,10,0)</f>
        <v>TRANSCO - Power Asset Management - COO</v>
      </c>
      <c r="N1089" s="835">
        <f>VLOOKUP(B1089,[1]TQT_MASTER!B:O,11,0)</f>
        <v>21098</v>
      </c>
      <c r="O1089" s="833">
        <f>VLOOKUP(B1089,[1]TQT_MASTER!B:O,14,0)</f>
        <v>46387</v>
      </c>
      <c r="P1089" s="834" t="s">
        <v>611</v>
      </c>
      <c r="Q1089" s="834"/>
      <c r="R1089" s="834" t="s">
        <v>612</v>
      </c>
      <c r="S1089" s="834" t="s">
        <v>616</v>
      </c>
      <c r="T1089" s="830" t="s">
        <v>304</v>
      </c>
      <c r="U1089" s="834" t="s">
        <v>309</v>
      </c>
      <c r="V1089" s="836">
        <v>44571</v>
      </c>
      <c r="W1089" s="836">
        <v>45170</v>
      </c>
      <c r="X1089" s="836">
        <v>46265</v>
      </c>
      <c r="Y1089" s="837">
        <v>3.0027397260273974</v>
      </c>
      <c r="Z1089" s="838">
        <f t="shared" ca="1" si="59"/>
        <v>68</v>
      </c>
      <c r="AA1089" s="830" t="s">
        <v>856</v>
      </c>
      <c r="AB1089" s="892">
        <v>4440</v>
      </c>
      <c r="AC1089" s="841">
        <v>46935</v>
      </c>
      <c r="AD1089" s="842" t="s">
        <v>777</v>
      </c>
      <c r="AE1089" s="843" t="str">
        <f ca="1">IF(OR(Z1089="",NOT(ISNUMBER(Z1089))),"",LOOKUP(Z1089,{0,16,21,26,31,36,41,46,51,56,60,66},{"[0-15]","[16-20]","[21-25]","[26-30]","[31-35]","[36-40]","[41-45]","[46-50]","[51-55]","[56-59]","[60-65]","[66-99]"}))</f>
        <v>[66-99]</v>
      </c>
      <c r="AF1089" s="839" t="str">
        <f t="shared" si="56"/>
        <v>3+ years</v>
      </c>
      <c r="AG1089" s="839" t="str">
        <f t="shared" ca="1" si="57"/>
        <v>Over 90 Days</v>
      </c>
    </row>
    <row r="1090" spans="1:33" ht="16.5" thickTop="1" thickBot="1" x14ac:dyDescent="0.3">
      <c r="A1090" s="830">
        <v>3</v>
      </c>
      <c r="B1090" s="830" t="s">
        <v>310</v>
      </c>
      <c r="C1090" s="830" t="s">
        <v>310</v>
      </c>
      <c r="D1090" s="832"/>
      <c r="E1090" s="887">
        <v>44571</v>
      </c>
      <c r="F1090" s="834" t="s">
        <v>312</v>
      </c>
      <c r="G1090" s="834" t="s">
        <v>312</v>
      </c>
      <c r="H1090" s="834"/>
      <c r="I1090" s="834"/>
      <c r="J1090" s="845"/>
      <c r="K1090" s="845" t="s">
        <v>905</v>
      </c>
      <c r="L1090" s="834"/>
      <c r="M1090" s="834"/>
      <c r="N1090" s="835">
        <v>20821</v>
      </c>
      <c r="O1090" s="833">
        <v>46203</v>
      </c>
      <c r="P1090" s="834" t="s">
        <v>611</v>
      </c>
      <c r="Q1090" s="834"/>
      <c r="R1090" s="834" t="s">
        <v>612</v>
      </c>
      <c r="S1090" s="834"/>
      <c r="T1090" s="830" t="s">
        <v>304</v>
      </c>
      <c r="U1090" s="834" t="s">
        <v>305</v>
      </c>
      <c r="V1090" s="836">
        <v>44571</v>
      </c>
      <c r="W1090" s="836">
        <v>46203</v>
      </c>
      <c r="X1090" s="836">
        <v>46265</v>
      </c>
      <c r="Y1090" s="837">
        <v>3.0027397260273974</v>
      </c>
      <c r="Z1090" s="838">
        <f t="shared" ca="1" si="59"/>
        <v>69</v>
      </c>
      <c r="AA1090" s="830" t="s">
        <v>856</v>
      </c>
      <c r="AB1090" s="892">
        <v>4440</v>
      </c>
      <c r="AC1090" s="841">
        <v>46935</v>
      </c>
      <c r="AD1090" s="842" t="s">
        <v>928</v>
      </c>
      <c r="AE1090" s="843" t="str">
        <f ca="1">IF(OR(Z1090="",NOT(ISNUMBER(Z1090))),"",LOOKUP(Z1090,{0,16,21,26,31,36,41,46,51,56,60,66},{"[0-15]","[16-20]","[21-25]","[26-30]","[31-35]","[36-40]","[41-45]","[46-50]","[51-55]","[56-59]","[60-65]","[66-99]"}))</f>
        <v>[66-99]</v>
      </c>
      <c r="AF1090" s="839" t="str">
        <f t="shared" si="56"/>
        <v>3+ years</v>
      </c>
      <c r="AG1090" s="839" t="str">
        <f t="shared" ca="1" si="57"/>
        <v>Expired</v>
      </c>
    </row>
    <row r="1091" spans="1:33" ht="16.5" thickTop="1" thickBot="1" x14ac:dyDescent="0.3">
      <c r="A1091" s="830">
        <v>4</v>
      </c>
      <c r="B1091" s="830" t="s">
        <v>527</v>
      </c>
      <c r="C1091" s="830" t="s">
        <v>313</v>
      </c>
      <c r="D1091" s="832"/>
      <c r="E1091" s="887">
        <f>VLOOKUP(B1091,[1]TQT_MASTER!B:O,13,0)</f>
        <v>44571</v>
      </c>
      <c r="F1091" s="834" t="str">
        <f>VLOOKUP(B1091,[1]TQT_MASTER!B:O,4,0)</f>
        <v>Sr. Engineer, Infrastructure Coordination</v>
      </c>
      <c r="G1091" s="834" t="str">
        <f>VLOOKUP(B1091,[1]TQT_MASTER!B:O,3,0)</f>
        <v>Senior Engineer</v>
      </c>
      <c r="H1091" s="834">
        <f>VLOOKUP(B1091,[1]TQT_MASTER!B:O,6,0)</f>
        <v>11810</v>
      </c>
      <c r="I1091" s="834" t="str">
        <f>VLOOKUP(B1091,[1]TQT_MASTER!B:O,5,0)</f>
        <v>YOUSIF ABDUL RAHMAN AHMED MOHAMMED ALMARZOUQI</v>
      </c>
      <c r="J1091" s="834" t="str">
        <f>VLOOKUP(B1091,[1]TQT_MASTER!B:O,7,0)</f>
        <v>TQT - Asset Management</v>
      </c>
      <c r="K1091" s="834" t="str">
        <f>VLOOKUP(B1091,[1]TQT_MASTER!B:O,8,0)</f>
        <v>TQT - Chief Operating Office</v>
      </c>
      <c r="L1091" s="834" t="str">
        <f>VLOOKUP(B1091,[1]TQT_MASTER!B:O,9,0)</f>
        <v>Asset Management - COO</v>
      </c>
      <c r="M1091" s="834" t="str">
        <f>VLOOKUP(B1091,[1]TQT_MASTER!B:O,10,0)</f>
        <v>TRANSCO - Infrastructure Coordination &amp; Services - COO</v>
      </c>
      <c r="N1091" s="835">
        <f>VLOOKUP(B1091,[1]TQT_MASTER!B:O,11,0)</f>
        <v>21283</v>
      </c>
      <c r="O1091" s="833">
        <f>VLOOKUP(B1091,[1]TQT_MASTER!B:O,14,0)</f>
        <v>46387</v>
      </c>
      <c r="P1091" s="834" t="s">
        <v>611</v>
      </c>
      <c r="Q1091" s="834"/>
      <c r="R1091" s="834" t="s">
        <v>612</v>
      </c>
      <c r="S1091" s="834"/>
      <c r="T1091" s="830" t="s">
        <v>304</v>
      </c>
      <c r="U1091" s="834" t="s">
        <v>316</v>
      </c>
      <c r="V1091" s="836">
        <v>44571</v>
      </c>
      <c r="W1091" s="836">
        <v>45170</v>
      </c>
      <c r="X1091" s="836">
        <v>46265</v>
      </c>
      <c r="Y1091" s="837">
        <v>3.0027397260273974</v>
      </c>
      <c r="Z1091" s="838">
        <f t="shared" ca="1" si="59"/>
        <v>68</v>
      </c>
      <c r="AA1091" s="830" t="s">
        <v>856</v>
      </c>
      <c r="AB1091" s="892">
        <v>4440</v>
      </c>
      <c r="AC1091" s="841">
        <v>46935</v>
      </c>
      <c r="AD1091" s="842" t="s">
        <v>777</v>
      </c>
      <c r="AE1091" s="843" t="str">
        <f ca="1">IF(OR(Z1091="",NOT(ISNUMBER(Z1091))),"",LOOKUP(Z1091,{0,16,21,26,31,36,41,46,51,56,60,66},{"[0-15]","[16-20]","[21-25]","[26-30]","[31-35]","[36-40]","[41-45]","[46-50]","[51-55]","[56-59]","[60-65]","[66-99]"}))</f>
        <v>[66-99]</v>
      </c>
      <c r="AF1091" s="839" t="str">
        <f t="shared" ref="AF1091:AF1154" si="60">IF(OR(V1091="",X1091=""),"",IF(YEARFRAC(V1091,X1091,1)&lt;1,"0-1 years",IF(YEARFRAC(V1091,X1091,1)&lt;2,"1-2 years",IF(YEARFRAC(V1091,X1091,1)&lt;3,"2-3 years","3+ years"))))</f>
        <v>3+ years</v>
      </c>
      <c r="AG1091" s="839" t="str">
        <f t="shared" ref="AG1091:AG1154" ca="1" si="61">IF(O1091="","",IF(O1091&lt;TODAY(),"Expired",IF(O1091&lt;=TODAY()+30,"Within 30 Days",IF(O1091&lt;=TODAY()+60,"Within 60 Days",IF(O1091&lt;=TODAY()+90,"Within 90 Days","Over 90 Days")))))</f>
        <v>Over 90 Days</v>
      </c>
    </row>
    <row r="1092" spans="1:33" ht="16.5" thickTop="1" thickBot="1" x14ac:dyDescent="0.3">
      <c r="A1092" s="830">
        <v>5</v>
      </c>
      <c r="B1092" s="830" t="s">
        <v>536</v>
      </c>
      <c r="C1092" s="830" t="s">
        <v>317</v>
      </c>
      <c r="D1092" s="832"/>
      <c r="E1092" s="887">
        <f>VLOOKUP(B1092,[1]TQT_MASTER!B:O,13,0)</f>
        <v>44571</v>
      </c>
      <c r="F1092" s="834" t="str">
        <f>VLOOKUP(B1092,[1]TQT_MASTER!B:O,4,0)</f>
        <v>Sr. Technician, Surveying</v>
      </c>
      <c r="G1092" s="834" t="str">
        <f>VLOOKUP(B1092,[1]TQT_MASTER!B:O,3,0)</f>
        <v>Senior Technician</v>
      </c>
      <c r="H1092" s="834">
        <f>VLOOKUP(B1092,[1]TQT_MASTER!B:O,6,0)</f>
        <v>11810</v>
      </c>
      <c r="I1092" s="834" t="str">
        <f>VLOOKUP(B1092,[1]TQT_MASTER!B:O,5,0)</f>
        <v>YOUSIF ABDUL RAHMAN AHMED MOHAMMED ALMARZOUQI</v>
      </c>
      <c r="J1092" s="834" t="str">
        <f>VLOOKUP(B1092,[1]TQT_MASTER!B:O,7,0)</f>
        <v>TQT - Asset Management</v>
      </c>
      <c r="K1092" s="834" t="str">
        <f>VLOOKUP(B1092,[1]TQT_MASTER!B:O,8,0)</f>
        <v>TQT - Chief Operating Office</v>
      </c>
      <c r="L1092" s="834" t="str">
        <f>VLOOKUP(B1092,[1]TQT_MASTER!B:O,9,0)</f>
        <v>Asset Management - COO</v>
      </c>
      <c r="M1092" s="834" t="str">
        <f>VLOOKUP(B1092,[1]TQT_MASTER!B:O,10,0)</f>
        <v>TRANSCO - Infrastructure Coordination &amp; Services - COO</v>
      </c>
      <c r="N1092" s="835">
        <f>VLOOKUP(B1092,[1]TQT_MASTER!B:O,11,0)</f>
        <v>22277</v>
      </c>
      <c r="O1092" s="833">
        <f>VLOOKUP(B1092,[1]TQT_MASTER!B:O,14,0)</f>
        <v>46387</v>
      </c>
      <c r="P1092" s="834" t="s">
        <v>611</v>
      </c>
      <c r="Q1092" s="834"/>
      <c r="R1092" s="834" t="s">
        <v>612</v>
      </c>
      <c r="S1092" s="834" t="s">
        <v>616</v>
      </c>
      <c r="T1092" s="830" t="s">
        <v>304</v>
      </c>
      <c r="U1092" s="834" t="s">
        <v>309</v>
      </c>
      <c r="V1092" s="836">
        <v>44571</v>
      </c>
      <c r="W1092" s="836">
        <v>45170</v>
      </c>
      <c r="X1092" s="836">
        <v>46265</v>
      </c>
      <c r="Y1092" s="837">
        <v>3.0027397260273974</v>
      </c>
      <c r="Z1092" s="838">
        <f t="shared" ca="1" si="59"/>
        <v>65</v>
      </c>
      <c r="AA1092" s="830" t="s">
        <v>856</v>
      </c>
      <c r="AB1092" s="892">
        <v>4440</v>
      </c>
      <c r="AC1092" s="841">
        <v>46935</v>
      </c>
      <c r="AD1092" s="842" t="s">
        <v>777</v>
      </c>
      <c r="AE1092" s="843" t="str">
        <f ca="1">IF(OR(Z1092="",NOT(ISNUMBER(Z1092))),"",LOOKUP(Z1092,{0,16,21,26,31,36,41,46,51,56,60,66},{"[0-15]","[16-20]","[21-25]","[26-30]","[31-35]","[36-40]","[41-45]","[46-50]","[51-55]","[56-59]","[60-65]","[66-99]"}))</f>
        <v>[60-65]</v>
      </c>
      <c r="AF1092" s="839" t="str">
        <f t="shared" si="60"/>
        <v>3+ years</v>
      </c>
      <c r="AG1092" s="839" t="str">
        <f t="shared" ca="1" si="61"/>
        <v>Over 90 Days</v>
      </c>
    </row>
    <row r="1093" spans="1:33" ht="16.5" thickTop="1" thickBot="1" x14ac:dyDescent="0.3">
      <c r="A1093" s="830">
        <v>6</v>
      </c>
      <c r="B1093" s="830" t="s">
        <v>531</v>
      </c>
      <c r="C1093" s="830" t="s">
        <v>323</v>
      </c>
      <c r="D1093" s="832"/>
      <c r="E1093" s="887">
        <f>VLOOKUP(B1093,[1]TQT_MASTER!B:O,13,0)</f>
        <v>44571</v>
      </c>
      <c r="F1093" s="834" t="str">
        <f>VLOOKUP(B1093,[1]TQT_MASTER!B:O,4,0)</f>
        <v>Sr. Associate, Inventory</v>
      </c>
      <c r="G1093" s="834" t="str">
        <f>VLOOKUP(B1093,[1]TQT_MASTER!B:O,3,0)</f>
        <v>Senior Associate</v>
      </c>
      <c r="H1093" s="834">
        <f>VLOOKUP(B1093,[1]TQT_MASTER!B:O,6,0)</f>
        <v>11888</v>
      </c>
      <c r="I1093" s="834" t="str">
        <f>VLOOKUP(B1093,[1]TQT_MASTER!B:O,5,0)</f>
        <v>MOHAMED ALI MOHAMED A. FAISAL ALSHEHHI</v>
      </c>
      <c r="J1093" s="834" t="str">
        <f>VLOOKUP(B1093,[1]TQT_MASTER!B:O,7,0)</f>
        <v>TQT - Supply Chain</v>
      </c>
      <c r="K1093" s="834" t="str">
        <f>VLOOKUP(B1093,[1]TQT_MASTER!B:O,8,0)</f>
        <v>TQT - Chief Financial Office</v>
      </c>
      <c r="L1093" s="834" t="str">
        <f>VLOOKUP(B1093,[1]TQT_MASTER!B:O,9,0)</f>
        <v>Supply Chain - PSS</v>
      </c>
      <c r="M1093" s="834" t="str">
        <f>VLOOKUP(B1093,[1]TQT_MASTER!B:O,10,0)</f>
        <v>TRANSCO - Inventory Management - PSS</v>
      </c>
      <c r="N1093" s="835">
        <f>VLOOKUP(B1093,[1]TQT_MASTER!B:O,11,0)</f>
        <v>24080</v>
      </c>
      <c r="O1093" s="833">
        <f>VLOOKUP(B1093,[1]TQT_MASTER!B:O,14,0)</f>
        <v>46387</v>
      </c>
      <c r="P1093" s="834" t="s">
        <v>611</v>
      </c>
      <c r="Q1093" s="834"/>
      <c r="R1093" s="834" t="s">
        <v>612</v>
      </c>
      <c r="S1093" s="834" t="s">
        <v>619</v>
      </c>
      <c r="T1093" s="830" t="s">
        <v>304</v>
      </c>
      <c r="U1093" s="834" t="s">
        <v>305</v>
      </c>
      <c r="V1093" s="836">
        <v>44571</v>
      </c>
      <c r="W1093" s="836">
        <v>45170</v>
      </c>
      <c r="X1093" s="836">
        <v>46265</v>
      </c>
      <c r="Y1093" s="837">
        <v>3.0027397260273974</v>
      </c>
      <c r="Z1093" s="838">
        <f t="shared" ca="1" si="59"/>
        <v>60</v>
      </c>
      <c r="AA1093" s="830" t="s">
        <v>856</v>
      </c>
      <c r="AB1093" s="892">
        <v>4440</v>
      </c>
      <c r="AC1093" s="841">
        <v>46935</v>
      </c>
      <c r="AD1093" s="842" t="s">
        <v>777</v>
      </c>
      <c r="AE1093" s="843" t="str">
        <f ca="1">IF(OR(Z1093="",NOT(ISNUMBER(Z1093))),"",LOOKUP(Z1093,{0,16,21,26,31,36,41,46,51,56,60,66},{"[0-15]","[16-20]","[21-25]","[26-30]","[31-35]","[36-40]","[41-45]","[46-50]","[51-55]","[56-59]","[60-65]","[66-99]"}))</f>
        <v>[60-65]</v>
      </c>
      <c r="AF1093" s="839" t="str">
        <f t="shared" si="60"/>
        <v>3+ years</v>
      </c>
      <c r="AG1093" s="839" t="str">
        <f t="shared" ca="1" si="61"/>
        <v>Over 90 Days</v>
      </c>
    </row>
    <row r="1094" spans="1:33" ht="16.5" thickTop="1" thickBot="1" x14ac:dyDescent="0.3">
      <c r="A1094" s="830">
        <v>7</v>
      </c>
      <c r="B1094" s="830" t="s">
        <v>530</v>
      </c>
      <c r="C1094" s="830" t="s">
        <v>326</v>
      </c>
      <c r="D1094" s="832"/>
      <c r="E1094" s="887">
        <f>VLOOKUP(B1094,[1]TQT_MASTER!B:O,13,0)</f>
        <v>44571</v>
      </c>
      <c r="F1094" s="834" t="str">
        <f>VLOOKUP(B1094,[1]TQT_MASTER!B:O,4,0)</f>
        <v>Clerk, Driver</v>
      </c>
      <c r="G1094" s="834" t="str">
        <f>VLOOKUP(B1094,[1]TQT_MASTER!B:O,3,0)</f>
        <v>Clerk</v>
      </c>
      <c r="H1094" s="834">
        <f>VLOOKUP(B1094,[1]TQT_MASTER!B:O,6,0)</f>
        <v>11969</v>
      </c>
      <c r="I1094" s="834" t="str">
        <f>VLOOKUP(B1094,[1]TQT_MASTER!B:O,5,0)</f>
        <v>AHMED NASSER MOHAMMED NASSER AL SENANI</v>
      </c>
      <c r="J1094" s="834" t="str">
        <f>VLOOKUP(B1094,[1]TQT_MASTER!B:O,7,0)</f>
        <v>TQT - Support Services</v>
      </c>
      <c r="K1094" s="834" t="str">
        <f>VLOOKUP(B1094,[1]TQT_MASTER!B:O,8,0)</f>
        <v>TQT - Chief Corporate Services Office</v>
      </c>
      <c r="L1094" s="834" t="str">
        <f>VLOOKUP(B1094,[1]TQT_MASTER!B:O,9,0)</f>
        <v>Shared Services - PSS</v>
      </c>
      <c r="M1094" s="834" t="str">
        <f>VLOOKUP(B1094,[1]TQT_MASTER!B:O,10,0)</f>
        <v>TRANSCO - Transport - PSS</v>
      </c>
      <c r="N1094" s="835">
        <f>VLOOKUP(B1094,[1]TQT_MASTER!B:O,11,0)</f>
        <v>28284</v>
      </c>
      <c r="O1094" s="833">
        <f>VLOOKUP(B1094,[1]TQT_MASTER!B:O,14,0)</f>
        <v>46387</v>
      </c>
      <c r="P1094" s="834" t="s">
        <v>611</v>
      </c>
      <c r="Q1094" s="834"/>
      <c r="R1094" s="834" t="s">
        <v>612</v>
      </c>
      <c r="S1094" s="834" t="s">
        <v>621</v>
      </c>
      <c r="T1094" s="830" t="s">
        <v>304</v>
      </c>
      <c r="U1094" s="834" t="s">
        <v>329</v>
      </c>
      <c r="V1094" s="836">
        <v>44571</v>
      </c>
      <c r="W1094" s="836">
        <v>45170</v>
      </c>
      <c r="X1094" s="836">
        <v>46265</v>
      </c>
      <c r="Y1094" s="837">
        <v>3.0027397260273974</v>
      </c>
      <c r="Z1094" s="838">
        <f t="shared" ca="1" si="59"/>
        <v>49</v>
      </c>
      <c r="AA1094" s="830" t="s">
        <v>856</v>
      </c>
      <c r="AB1094" s="892">
        <v>4440</v>
      </c>
      <c r="AC1094" s="841">
        <v>46935</v>
      </c>
      <c r="AD1094" s="842" t="s">
        <v>777</v>
      </c>
      <c r="AE1094" s="843" t="str">
        <f ca="1">IF(OR(Z1094="",NOT(ISNUMBER(Z1094))),"",LOOKUP(Z1094,{0,16,21,26,31,36,41,46,51,56,60,66},{"[0-15]","[16-20]","[21-25]","[26-30]","[31-35]","[36-40]","[41-45]","[46-50]","[51-55]","[56-59]","[60-65]","[66-99]"}))</f>
        <v>[46-50]</v>
      </c>
      <c r="AF1094" s="839" t="str">
        <f t="shared" si="60"/>
        <v>3+ years</v>
      </c>
      <c r="AG1094" s="839" t="str">
        <f t="shared" ca="1" si="61"/>
        <v>Over 90 Days</v>
      </c>
    </row>
    <row r="1095" spans="1:33" ht="16.5" thickTop="1" thickBot="1" x14ac:dyDescent="0.3">
      <c r="A1095" s="830">
        <v>8</v>
      </c>
      <c r="B1095" s="830" t="s">
        <v>524</v>
      </c>
      <c r="C1095" s="830" t="s">
        <v>330</v>
      </c>
      <c r="D1095" s="832"/>
      <c r="E1095" s="887">
        <f>VLOOKUP(B1095,[1]TQT_MASTER!B:O,13,0)</f>
        <v>44566</v>
      </c>
      <c r="F1095" s="834" t="str">
        <f>VLOOKUP(B1095,[1]TQT_MASTER!B:O,4,0)</f>
        <v>Assistant, Management</v>
      </c>
      <c r="G1095" s="834" t="str">
        <f>VLOOKUP(B1095,[1]TQT_MASTER!B:O,3,0)</f>
        <v>Assistant</v>
      </c>
      <c r="H1095" s="834">
        <f>VLOOKUP(B1095,[1]TQT_MASTER!B:O,6,0)</f>
        <v>11566</v>
      </c>
      <c r="I1095" s="834" t="str">
        <f>VLOOKUP(B1095,[1]TQT_MASTER!B:O,5,0)</f>
        <v>PAUL ANDREW ROBERTS</v>
      </c>
      <c r="J1095" s="834" t="str">
        <f>VLOOKUP(B1095,[1]TQT_MASTER!B:O,7,0)</f>
        <v>TQT - Safety &amp; Risk Management</v>
      </c>
      <c r="K1095" s="834" t="str">
        <f>VLOOKUP(B1095,[1]TQT_MASTER!B:O,8,0)</f>
        <v>TQT - Chief Executive Office</v>
      </c>
      <c r="L1095" s="834" t="str">
        <f>VLOOKUP(B1095,[1]TQT_MASTER!B:O,9,0)</f>
        <v>HSEQ</v>
      </c>
      <c r="M1095" s="834" t="str">
        <f>VLOOKUP(B1095,[1]TQT_MASTER!B:O,10,0)</f>
        <v>TRANSCO - HSEQ - SRM</v>
      </c>
      <c r="N1095" s="835">
        <f>VLOOKUP(B1095,[1]TQT_MASTER!B:O,11,0)</f>
        <v>33248</v>
      </c>
      <c r="O1095" s="833">
        <f>VLOOKUP(B1095,[1]TQT_MASTER!B:O,14,0)</f>
        <v>46387</v>
      </c>
      <c r="P1095" s="834" t="s">
        <v>611</v>
      </c>
      <c r="Q1095" s="834"/>
      <c r="R1095" s="834" t="s">
        <v>612</v>
      </c>
      <c r="S1095" s="834" t="s">
        <v>621</v>
      </c>
      <c r="T1095" s="830" t="s">
        <v>304</v>
      </c>
      <c r="U1095" s="834" t="s">
        <v>333</v>
      </c>
      <c r="V1095" s="836">
        <v>44566</v>
      </c>
      <c r="W1095" s="836">
        <v>45170</v>
      </c>
      <c r="X1095" s="836">
        <v>46265</v>
      </c>
      <c r="Y1095" s="837">
        <v>3.0027397260273974</v>
      </c>
      <c r="Z1095" s="838">
        <f t="shared" ca="1" si="59"/>
        <v>35</v>
      </c>
      <c r="AA1095" s="830" t="s">
        <v>856</v>
      </c>
      <c r="AB1095" s="892">
        <v>4440</v>
      </c>
      <c r="AC1095" s="841">
        <v>46935</v>
      </c>
      <c r="AD1095" s="842" t="s">
        <v>777</v>
      </c>
      <c r="AE1095" s="843" t="str">
        <f ca="1">IF(OR(Z1095="",NOT(ISNUMBER(Z1095))),"",LOOKUP(Z1095,{0,16,21,26,31,36,41,46,51,56,60,66},{"[0-15]","[16-20]","[21-25]","[26-30]","[31-35]","[36-40]","[41-45]","[46-50]","[51-55]","[56-59]","[60-65]","[66-99]"}))</f>
        <v>[31-35]</v>
      </c>
      <c r="AF1095" s="839" t="str">
        <f t="shared" si="60"/>
        <v>3+ years</v>
      </c>
      <c r="AG1095" s="839" t="str">
        <f t="shared" ca="1" si="61"/>
        <v>Over 90 Days</v>
      </c>
    </row>
    <row r="1096" spans="1:33" ht="16.5" thickTop="1" thickBot="1" x14ac:dyDescent="0.3">
      <c r="A1096" s="830">
        <v>9</v>
      </c>
      <c r="B1096" s="830" t="s">
        <v>529</v>
      </c>
      <c r="C1096" s="830" t="s">
        <v>334</v>
      </c>
      <c r="D1096" s="832"/>
      <c r="E1096" s="887">
        <f>VLOOKUP(B1096,[1]TQT_MASTER!B:O,13,0)</f>
        <v>44566</v>
      </c>
      <c r="F1096" s="834" t="str">
        <f>VLOOKUP(B1096,[1]TQT_MASTER!B:O,4,0)</f>
        <v>Advisor, Technical</v>
      </c>
      <c r="G1096" s="834" t="str">
        <f>VLOOKUP(B1096,[1]TQT_MASTER!B:O,3,0)</f>
        <v>Advisor</v>
      </c>
      <c r="H1096" s="834">
        <f>VLOOKUP(B1096,[1]TQT_MASTER!B:O,6,0)</f>
        <v>12759</v>
      </c>
      <c r="I1096" s="834" t="str">
        <f>VLOOKUP(B1096,[1]TQT_MASTER!B:O,5,0)</f>
        <v>Afif Saif Nasser Harhara Alyafei</v>
      </c>
      <c r="J1096" s="834" t="str">
        <f>VLOOKUP(B1096,[1]TQT_MASTER!B:O,7,0)</f>
        <v>TQT - Chief Executive Office</v>
      </c>
      <c r="K1096" s="834" t="str">
        <f>VLOOKUP(B1096,[1]TQT_MASTER!B:O,8,0)</f>
        <v>TQT - Chief Executive Office</v>
      </c>
      <c r="L1096" s="834" t="str">
        <f>VLOOKUP(B1096,[1]TQT_MASTER!B:O,9,0)</f>
        <v>CEO</v>
      </c>
      <c r="M1096" s="834" t="str">
        <f>VLOOKUP(B1096,[1]TQT_MASTER!B:O,10,0)</f>
        <v>TRANSCO - CEO</v>
      </c>
      <c r="N1096" s="835">
        <f>VLOOKUP(B1096,[1]TQT_MASTER!B:O,11,0)</f>
        <v>24289</v>
      </c>
      <c r="O1096" s="833">
        <f>VLOOKUP(B1096,[1]TQT_MASTER!B:O,14,0)</f>
        <v>46387</v>
      </c>
      <c r="P1096" s="834" t="s">
        <v>620</v>
      </c>
      <c r="Q1096" s="834" t="s">
        <v>846</v>
      </c>
      <c r="R1096" s="834"/>
      <c r="S1096" s="834"/>
      <c r="T1096" s="830" t="s">
        <v>336</v>
      </c>
      <c r="U1096" s="834" t="s">
        <v>337</v>
      </c>
      <c r="V1096" s="836">
        <v>44566</v>
      </c>
      <c r="W1096" s="836">
        <v>45170</v>
      </c>
      <c r="X1096" s="836">
        <v>46265</v>
      </c>
      <c r="Y1096" s="837">
        <v>3.0027397260273974</v>
      </c>
      <c r="Z1096" s="838">
        <f t="shared" ca="1" si="59"/>
        <v>60</v>
      </c>
      <c r="AA1096" s="830" t="s">
        <v>856</v>
      </c>
      <c r="AB1096" s="892">
        <v>4440</v>
      </c>
      <c r="AC1096" s="841">
        <v>46935</v>
      </c>
      <c r="AD1096" s="842" t="s">
        <v>777</v>
      </c>
      <c r="AE1096" s="843" t="str">
        <f ca="1">IF(OR(Z1096="",NOT(ISNUMBER(Z1096))),"",LOOKUP(Z1096,{0,16,21,26,31,36,41,46,51,56,60,66},{"[0-15]","[16-20]","[21-25]","[26-30]","[31-35]","[36-40]","[41-45]","[46-50]","[51-55]","[56-59]","[60-65]","[66-99]"}))</f>
        <v>[60-65]</v>
      </c>
      <c r="AF1096" s="839" t="str">
        <f t="shared" si="60"/>
        <v>3+ years</v>
      </c>
      <c r="AG1096" s="839" t="str">
        <f t="shared" ca="1" si="61"/>
        <v>Over 90 Days</v>
      </c>
    </row>
    <row r="1097" spans="1:33" ht="16.5" thickTop="1" thickBot="1" x14ac:dyDescent="0.3">
      <c r="A1097" s="830">
        <v>10</v>
      </c>
      <c r="B1097" s="830" t="s">
        <v>523</v>
      </c>
      <c r="C1097" s="830" t="s">
        <v>338</v>
      </c>
      <c r="D1097" s="832"/>
      <c r="E1097" s="887">
        <f>VLOOKUP(B1097,[1]TQT_MASTER!B:O,13,0)</f>
        <v>44571</v>
      </c>
      <c r="F1097" s="834" t="str">
        <f>VLOOKUP(B1097,[1]TQT_MASTER!B:O,4,0)</f>
        <v>Clerk, Stores</v>
      </c>
      <c r="G1097" s="834" t="str">
        <f>VLOOKUP(B1097,[1]TQT_MASTER!B:O,3,0)</f>
        <v>Clerk</v>
      </c>
      <c r="H1097" s="834">
        <f>VLOOKUP(B1097,[1]TQT_MASTER!B:O,6,0)</f>
        <v>12667</v>
      </c>
      <c r="I1097" s="834" t="str">
        <f>VLOOKUP(B1097,[1]TQT_MASTER!B:O,5,0)</f>
        <v>Eid Abdulla Sidiqi Alhammadi</v>
      </c>
      <c r="J1097" s="834" t="str">
        <f>VLOOKUP(B1097,[1]TQT_MASTER!B:O,7,0)</f>
        <v>TQT - Financial Operations &amp; Internal Controls</v>
      </c>
      <c r="K1097" s="834" t="str">
        <f>VLOOKUP(B1097,[1]TQT_MASTER!B:O,8,0)</f>
        <v>TQT - Chief Financial Office</v>
      </c>
      <c r="L1097" s="834" t="str">
        <f>VLOOKUP(B1097,[1]TQT_MASTER!B:O,9,0)</f>
        <v>Finance - FIN</v>
      </c>
      <c r="M1097" s="834" t="str">
        <f>VLOOKUP(B1097,[1]TQT_MASTER!B:O,10,0)</f>
        <v>TRANSCO - Financial Operations - FIN</v>
      </c>
      <c r="N1097" s="835">
        <f>VLOOKUP(B1097,[1]TQT_MASTER!B:O,11,0)</f>
        <v>26910</v>
      </c>
      <c r="O1097" s="833">
        <f>VLOOKUP(B1097,[1]TQT_MASTER!B:O,14,0)</f>
        <v>46387</v>
      </c>
      <c r="P1097" s="834" t="s">
        <v>620</v>
      </c>
      <c r="Q1097" s="834" t="s">
        <v>846</v>
      </c>
      <c r="R1097" s="834"/>
      <c r="S1097" s="834"/>
      <c r="T1097" s="830" t="s">
        <v>304</v>
      </c>
      <c r="U1097" s="834" t="s">
        <v>305</v>
      </c>
      <c r="V1097" s="836">
        <v>44571</v>
      </c>
      <c r="W1097" s="836">
        <v>45170</v>
      </c>
      <c r="X1097" s="836">
        <v>46265</v>
      </c>
      <c r="Y1097" s="837">
        <v>3.0027397260273974</v>
      </c>
      <c r="Z1097" s="838">
        <f t="shared" ca="1" si="59"/>
        <v>53</v>
      </c>
      <c r="AA1097" s="830" t="s">
        <v>856</v>
      </c>
      <c r="AB1097" s="892">
        <v>4440</v>
      </c>
      <c r="AC1097" s="841">
        <v>46935</v>
      </c>
      <c r="AD1097" s="842" t="s">
        <v>777</v>
      </c>
      <c r="AE1097" s="843" t="str">
        <f ca="1">IF(OR(Z1097="",NOT(ISNUMBER(Z1097))),"",LOOKUP(Z1097,{0,16,21,26,31,36,41,46,51,56,60,66},{"[0-15]","[16-20]","[21-25]","[26-30]","[31-35]","[36-40]","[41-45]","[46-50]","[51-55]","[56-59]","[60-65]","[66-99]"}))</f>
        <v>[51-55]</v>
      </c>
      <c r="AF1097" s="839" t="str">
        <f t="shared" si="60"/>
        <v>3+ years</v>
      </c>
      <c r="AG1097" s="839" t="str">
        <f t="shared" ca="1" si="61"/>
        <v>Over 90 Days</v>
      </c>
    </row>
    <row r="1098" spans="1:33" ht="16.5" thickTop="1" thickBot="1" x14ac:dyDescent="0.3">
      <c r="A1098" s="830">
        <v>11</v>
      </c>
      <c r="B1098" s="830" t="s">
        <v>522</v>
      </c>
      <c r="C1098" s="830" t="s">
        <v>341</v>
      </c>
      <c r="D1098" s="832"/>
      <c r="E1098" s="887">
        <f>VLOOKUP(B1098,[1]TQT_MASTER!B:O,13,0)</f>
        <v>44571</v>
      </c>
      <c r="F1098" s="834" t="str">
        <f>VLOOKUP(B1098,[1]TQT_MASTER!B:O,4,0)</f>
        <v>Associate, Accounts Payable Accounting</v>
      </c>
      <c r="G1098" s="834" t="str">
        <f>VLOOKUP(B1098,[1]TQT_MASTER!B:O,3,0)</f>
        <v>Associate</v>
      </c>
      <c r="H1098" s="834">
        <f>VLOOKUP(B1098,[1]TQT_MASTER!B:O,6,0)</f>
        <v>12667</v>
      </c>
      <c r="I1098" s="834" t="str">
        <f>VLOOKUP(B1098,[1]TQT_MASTER!B:O,5,0)</f>
        <v>Eid Abdulla Sidiqi Alhammadi</v>
      </c>
      <c r="J1098" s="834" t="str">
        <f>VLOOKUP(B1098,[1]TQT_MASTER!B:O,7,0)</f>
        <v>TQT - Financial Operations &amp; Internal Controls</v>
      </c>
      <c r="K1098" s="834" t="str">
        <f>VLOOKUP(B1098,[1]TQT_MASTER!B:O,8,0)</f>
        <v>TQT - Chief Financial Office</v>
      </c>
      <c r="L1098" s="834" t="str">
        <f>VLOOKUP(B1098,[1]TQT_MASTER!B:O,9,0)</f>
        <v>Finance - FIN</v>
      </c>
      <c r="M1098" s="834" t="str">
        <f>VLOOKUP(B1098,[1]TQT_MASTER!B:O,10,0)</f>
        <v>TRANSCO - Financial Operations - FIN</v>
      </c>
      <c r="N1098" s="835">
        <f>VLOOKUP(B1098,[1]TQT_MASTER!B:O,11,0)</f>
        <v>22996</v>
      </c>
      <c r="O1098" s="833">
        <f>VLOOKUP(B1098,[1]TQT_MASTER!B:O,14,0)</f>
        <v>46387</v>
      </c>
      <c r="P1098" s="834" t="s">
        <v>611</v>
      </c>
      <c r="Q1098" s="834"/>
      <c r="R1098" s="834" t="s">
        <v>612</v>
      </c>
      <c r="S1098" s="834" t="s">
        <v>616</v>
      </c>
      <c r="T1098" s="830" t="s">
        <v>304</v>
      </c>
      <c r="U1098" s="834" t="s">
        <v>316</v>
      </c>
      <c r="V1098" s="836">
        <v>44571</v>
      </c>
      <c r="W1098" s="836">
        <v>45170</v>
      </c>
      <c r="X1098" s="836">
        <v>46265</v>
      </c>
      <c r="Y1098" s="837">
        <v>3.0027397260273974</v>
      </c>
      <c r="Z1098" s="838">
        <f t="shared" ca="1" si="59"/>
        <v>63</v>
      </c>
      <c r="AA1098" s="830" t="s">
        <v>856</v>
      </c>
      <c r="AB1098" s="892">
        <v>4440</v>
      </c>
      <c r="AC1098" s="841">
        <v>46935</v>
      </c>
      <c r="AD1098" s="842" t="s">
        <v>777</v>
      </c>
      <c r="AE1098" s="843" t="str">
        <f ca="1">IF(OR(Z1098="",NOT(ISNUMBER(Z1098))),"",LOOKUP(Z1098,{0,16,21,26,31,36,41,46,51,56,60,66},{"[0-15]","[16-20]","[21-25]","[26-30]","[31-35]","[36-40]","[41-45]","[46-50]","[51-55]","[56-59]","[60-65]","[66-99]"}))</f>
        <v>[60-65]</v>
      </c>
      <c r="AF1098" s="839" t="str">
        <f t="shared" si="60"/>
        <v>3+ years</v>
      </c>
      <c r="AG1098" s="839" t="str">
        <f t="shared" ca="1" si="61"/>
        <v>Over 90 Days</v>
      </c>
    </row>
    <row r="1099" spans="1:33" ht="16.5" thickTop="1" thickBot="1" x14ac:dyDescent="0.3">
      <c r="A1099" s="830">
        <v>12</v>
      </c>
      <c r="B1099" s="830" t="s">
        <v>528</v>
      </c>
      <c r="C1099" s="830" t="s">
        <v>344</v>
      </c>
      <c r="D1099" s="832"/>
      <c r="E1099" s="887">
        <f>VLOOKUP(B1099,[1]TQT_MASTER!B:O,13,0)</f>
        <v>44606</v>
      </c>
      <c r="F1099" s="834" t="str">
        <f>VLOOKUP(B1099,[1]TQT_MASTER!B:O,4,0)</f>
        <v>Lead, Automation &amp; Digitalization</v>
      </c>
      <c r="G1099" s="834" t="str">
        <f>VLOOKUP(B1099,[1]TQT_MASTER!B:O,3,0)</f>
        <v>Lead</v>
      </c>
      <c r="H1099" s="834">
        <f>VLOOKUP(B1099,[1]TQT_MASTER!B:O,6,0)</f>
        <v>11996</v>
      </c>
      <c r="I1099" s="834" t="str">
        <f>VLOOKUP(B1099,[1]TQT_MASTER!B:O,5,0)</f>
        <v>Ramakrishna Subramanian</v>
      </c>
      <c r="J1099" s="834" t="str">
        <f>VLOOKUP(B1099,[1]TQT_MASTER!B:O,7,0)</f>
        <v>TQT - Chief Executive Office</v>
      </c>
      <c r="K1099" s="834" t="str">
        <f>VLOOKUP(B1099,[1]TQT_MASTER!B:O,8,0)</f>
        <v>TQT - Chief Executive Office</v>
      </c>
      <c r="L1099" s="834" t="str">
        <f>VLOOKUP(B1099,[1]TQT_MASTER!B:O,9,0)</f>
        <v>CEO</v>
      </c>
      <c r="M1099" s="834" t="str">
        <f>VLOOKUP(B1099,[1]TQT_MASTER!B:O,10,0)</f>
        <v>TRANSCO - Operations - COO</v>
      </c>
      <c r="N1099" s="835">
        <f>VLOOKUP(B1099,[1]TQT_MASTER!B:O,11,0)</f>
        <v>21847</v>
      </c>
      <c r="O1099" s="833">
        <f>VLOOKUP(B1099,[1]TQT_MASTER!B:O,14,0)</f>
        <v>46387</v>
      </c>
      <c r="P1099" s="834" t="s">
        <v>611</v>
      </c>
      <c r="Q1099" s="834"/>
      <c r="R1099" s="834" t="s">
        <v>612</v>
      </c>
      <c r="S1099" s="834"/>
      <c r="T1099" s="830" t="s">
        <v>304</v>
      </c>
      <c r="U1099" s="834" t="s">
        <v>333</v>
      </c>
      <c r="V1099" s="836">
        <v>44608</v>
      </c>
      <c r="W1099" s="836">
        <v>45170</v>
      </c>
      <c r="X1099" s="836">
        <v>46265</v>
      </c>
      <c r="Y1099" s="837">
        <v>3.0027397260273974</v>
      </c>
      <c r="Z1099" s="838">
        <f t="shared" ca="1" si="59"/>
        <v>66</v>
      </c>
      <c r="AA1099" s="830" t="s">
        <v>856</v>
      </c>
      <c r="AB1099" s="892">
        <v>4440</v>
      </c>
      <c r="AC1099" s="841">
        <v>46935</v>
      </c>
      <c r="AD1099" s="842" t="s">
        <v>777</v>
      </c>
      <c r="AE1099" s="843" t="str">
        <f ca="1">IF(OR(Z1099="",NOT(ISNUMBER(Z1099))),"",LOOKUP(Z1099,{0,16,21,26,31,36,41,46,51,56,60,66},{"[0-15]","[16-20]","[21-25]","[26-30]","[31-35]","[36-40]","[41-45]","[46-50]","[51-55]","[56-59]","[60-65]","[66-99]"}))</f>
        <v>[66-99]</v>
      </c>
      <c r="AF1099" s="839" t="str">
        <f t="shared" si="60"/>
        <v>3+ years</v>
      </c>
      <c r="AG1099" s="839" t="str">
        <f t="shared" ca="1" si="61"/>
        <v>Over 90 Days</v>
      </c>
    </row>
    <row r="1100" spans="1:33" ht="16.5" thickTop="1" thickBot="1" x14ac:dyDescent="0.3">
      <c r="A1100" s="830">
        <v>13</v>
      </c>
      <c r="B1100" s="830" t="s">
        <v>539</v>
      </c>
      <c r="C1100" s="830" t="s">
        <v>347</v>
      </c>
      <c r="D1100" s="832"/>
      <c r="E1100" s="887">
        <f>VLOOKUP(B1100,[1]TQT_MASTER!B:O,13,0)</f>
        <v>44816</v>
      </c>
      <c r="F1100" s="834" t="str">
        <f>VLOOKUP(B1100,[1]TQT_MASTER!B:O,4,0)</f>
        <v>Engineer, CMMS Data Quality Governance</v>
      </c>
      <c r="G1100" s="834" t="str">
        <f>VLOOKUP(B1100,[1]TQT_MASTER!B:O,3,0)</f>
        <v>Engineer</v>
      </c>
      <c r="H1100" s="834">
        <f>VLOOKUP(B1100,[1]TQT_MASTER!B:O,6,0)</f>
        <v>12713</v>
      </c>
      <c r="I1100" s="834" t="str">
        <f>VLOOKUP(B1100,[1]TQT_MASTER!B:O,5,0)</f>
        <v>Ahmed Mohamed Abdulla ALWahedi</v>
      </c>
      <c r="J1100" s="834" t="str">
        <f>VLOOKUP(B1100,[1]TQT_MASTER!B:O,7,0)</f>
        <v>TQT - Asset Management</v>
      </c>
      <c r="K1100" s="834" t="str">
        <f>VLOOKUP(B1100,[1]TQT_MASTER!B:O,8,0)</f>
        <v>TQT - Chief Operating Office</v>
      </c>
      <c r="L1100" s="834" t="str">
        <f>VLOOKUP(B1100,[1]TQT_MASTER!B:O,9,0)</f>
        <v>Asset Management - COO</v>
      </c>
      <c r="M1100" s="834" t="str">
        <f>VLOOKUP(B1100,[1]TQT_MASTER!B:O,10,0)</f>
        <v>TRANSCO - Asset Information - COO</v>
      </c>
      <c r="N1100" s="835">
        <f>VLOOKUP(B1100,[1]TQT_MASTER!B:O,11,0)</f>
        <v>26032</v>
      </c>
      <c r="O1100" s="833">
        <f>VLOOKUP(B1100,[1]TQT_MASTER!B:O,14,0)</f>
        <v>46578</v>
      </c>
      <c r="P1100" s="834" t="s">
        <v>620</v>
      </c>
      <c r="Q1100" s="834" t="s">
        <v>846</v>
      </c>
      <c r="R1100" s="834"/>
      <c r="S1100" s="834"/>
      <c r="T1100" s="830" t="s">
        <v>304</v>
      </c>
      <c r="U1100" s="834" t="s">
        <v>333</v>
      </c>
      <c r="V1100" s="836">
        <v>44816</v>
      </c>
      <c r="W1100" s="836">
        <v>45170</v>
      </c>
      <c r="X1100" s="836">
        <v>46265</v>
      </c>
      <c r="Y1100" s="837">
        <v>3.0027397260273974</v>
      </c>
      <c r="Z1100" s="838">
        <f t="shared" ca="1" si="59"/>
        <v>55</v>
      </c>
      <c r="AA1100" s="830" t="s">
        <v>856</v>
      </c>
      <c r="AB1100" s="892">
        <v>4440</v>
      </c>
      <c r="AC1100" s="841">
        <v>46935</v>
      </c>
      <c r="AD1100" s="842" t="s">
        <v>777</v>
      </c>
      <c r="AE1100" s="843" t="str">
        <f ca="1">IF(OR(Z1100="",NOT(ISNUMBER(Z1100))),"",LOOKUP(Z1100,{0,16,21,26,31,36,41,46,51,56,60,66},{"[0-15]","[16-20]","[21-25]","[26-30]","[31-35]","[36-40]","[41-45]","[46-50]","[51-55]","[56-59]","[60-65]","[66-99]"}))</f>
        <v>[51-55]</v>
      </c>
      <c r="AF1100" s="839" t="str">
        <f t="shared" si="60"/>
        <v>3+ years</v>
      </c>
      <c r="AG1100" s="839" t="str">
        <f t="shared" ca="1" si="61"/>
        <v>Over 90 Days</v>
      </c>
    </row>
    <row r="1101" spans="1:33" ht="16.5" thickTop="1" thickBot="1" x14ac:dyDescent="0.3">
      <c r="A1101" s="830">
        <v>14</v>
      </c>
      <c r="B1101" s="830" t="s">
        <v>541</v>
      </c>
      <c r="C1101" s="830" t="s">
        <v>350</v>
      </c>
      <c r="D1101" s="832"/>
      <c r="E1101" s="887">
        <f>VLOOKUP(B1101,[1]TQT_MASTER!B:O,13,0)</f>
        <v>44809</v>
      </c>
      <c r="F1101" s="834" t="str">
        <f>VLOOKUP(B1101,[1]TQT_MASTER!B:O,4,0)</f>
        <v>Associate, Graphic Design</v>
      </c>
      <c r="G1101" s="834" t="str">
        <f>VLOOKUP(B1101,[1]TQT_MASTER!B:O,3,0)</f>
        <v>Associate</v>
      </c>
      <c r="H1101" s="834" t="e">
        <f>VLOOKUP(B1101,[1]TQT_MASTER!B:O,6,0)</f>
        <v>#REF!</v>
      </c>
      <c r="I1101" s="834" t="str">
        <f>VLOOKUP(B1101,[1]TQT_MASTER!B:O,5,0)</f>
        <v>Hessa Alemadi</v>
      </c>
      <c r="J1101" s="834" t="str">
        <f>VLOOKUP(B1101,[1]TQT_MASTER!B:O,7,0)</f>
        <v>TQT - External Communications</v>
      </c>
      <c r="K1101" s="834" t="str">
        <f>VLOOKUP(B1101,[1]TQT_MASTER!B:O,8,0)</f>
        <v>TQT - Chief Corporate Services Office</v>
      </c>
      <c r="L1101" s="834" t="str">
        <f>VLOOKUP(B1101,[1]TQT_MASTER!B:O,9,0)</f>
        <v>Human Resources - HRD</v>
      </c>
      <c r="M1101" s="834" t="str">
        <f>VLOOKUP(B1101,[1]TQT_MASTER!B:O,10,0)</f>
        <v>TRANSCO - External Communications - HRD</v>
      </c>
      <c r="N1101" s="835">
        <f>VLOOKUP(B1101,[1]TQT_MASTER!B:O,11,0)</f>
        <v>32200</v>
      </c>
      <c r="O1101" s="833">
        <f>VLOOKUP(B1101,[1]TQT_MASTER!B:O,14,0)</f>
        <v>46269</v>
      </c>
      <c r="P1101" s="834" t="s">
        <v>611</v>
      </c>
      <c r="Q1101" s="834"/>
      <c r="R1101" s="834" t="s">
        <v>612</v>
      </c>
      <c r="S1101" s="834"/>
      <c r="T1101" s="830" t="s">
        <v>304</v>
      </c>
      <c r="U1101" s="834" t="s">
        <v>333</v>
      </c>
      <c r="V1101" s="836">
        <v>44809</v>
      </c>
      <c r="W1101" s="836">
        <v>45170</v>
      </c>
      <c r="X1101" s="836">
        <v>46265</v>
      </c>
      <c r="Y1101" s="837">
        <v>3.0027397260273974</v>
      </c>
      <c r="Z1101" s="838">
        <f t="shared" ca="1" si="59"/>
        <v>38</v>
      </c>
      <c r="AA1101" s="830" t="s">
        <v>856</v>
      </c>
      <c r="AB1101" s="892">
        <v>4440</v>
      </c>
      <c r="AC1101" s="841">
        <v>46935</v>
      </c>
      <c r="AD1101" s="842" t="s">
        <v>777</v>
      </c>
      <c r="AE1101" s="843" t="str">
        <f ca="1">IF(OR(Z1101="",NOT(ISNUMBER(Z1101))),"",LOOKUP(Z1101,{0,16,21,26,31,36,41,46,51,56,60,66},{"[0-15]","[16-20]","[21-25]","[26-30]","[31-35]","[36-40]","[41-45]","[46-50]","[51-55]","[56-59]","[60-65]","[66-99]"}))</f>
        <v>[36-40]</v>
      </c>
      <c r="AF1101" s="839" t="str">
        <f t="shared" si="60"/>
        <v>3+ years</v>
      </c>
      <c r="AG1101" s="839" t="str">
        <f t="shared" ca="1" si="61"/>
        <v>Expired</v>
      </c>
    </row>
    <row r="1102" spans="1:33" ht="16.5" thickTop="1" thickBot="1" x14ac:dyDescent="0.3">
      <c r="A1102" s="830">
        <v>15</v>
      </c>
      <c r="B1102" s="830" t="s">
        <v>533</v>
      </c>
      <c r="C1102" s="830" t="s">
        <v>353</v>
      </c>
      <c r="D1102" s="832"/>
      <c r="E1102" s="887">
        <f>VLOOKUP(B1102,[1]TQT_MASTER!B:O,13,0)</f>
        <v>44830</v>
      </c>
      <c r="F1102" s="834" t="str">
        <f>VLOOKUP(B1102,[1]TQT_MASTER!B:O,4,0)</f>
        <v>Associate, General Ledger Accounting</v>
      </c>
      <c r="G1102" s="834" t="str">
        <f>VLOOKUP(B1102,[1]TQT_MASTER!B:O,3,0)</f>
        <v>Associate</v>
      </c>
      <c r="H1102" s="834">
        <f>VLOOKUP(B1102,[1]TQT_MASTER!B:O,6,0)</f>
        <v>12959</v>
      </c>
      <c r="I1102" s="834" t="str">
        <f>VLOOKUP(B1102,[1]TQT_MASTER!B:O,5,0)</f>
        <v>Jasmine Kooner</v>
      </c>
      <c r="J1102" s="834" t="str">
        <f>VLOOKUP(B1102,[1]TQT_MASTER!B:O,7,0)</f>
        <v>TQT - Financial Control</v>
      </c>
      <c r="K1102" s="834" t="str">
        <f>VLOOKUP(B1102,[1]TQT_MASTER!B:O,8,0)</f>
        <v>TQT - Chief Financial Office</v>
      </c>
      <c r="L1102" s="834" t="str">
        <f>VLOOKUP(B1102,[1]TQT_MASTER!B:O,9,0)</f>
        <v>Finance - FIN</v>
      </c>
      <c r="M1102" s="834" t="str">
        <f>VLOOKUP(B1102,[1]TQT_MASTER!B:O,10,0)</f>
        <v>TRANSCO - Financial Controlling - FIN</v>
      </c>
      <c r="N1102" s="835">
        <f>VLOOKUP(B1102,[1]TQT_MASTER!B:O,11,0)</f>
        <v>31575</v>
      </c>
      <c r="O1102" s="833">
        <f>VLOOKUP(B1102,[1]TQT_MASTER!B:O,14,0)</f>
        <v>46471</v>
      </c>
      <c r="P1102" s="834" t="s">
        <v>620</v>
      </c>
      <c r="Q1102" s="834" t="s">
        <v>846</v>
      </c>
      <c r="R1102" s="834"/>
      <c r="S1102" s="834"/>
      <c r="T1102" s="830" t="s">
        <v>304</v>
      </c>
      <c r="U1102" s="834" t="s">
        <v>356</v>
      </c>
      <c r="V1102" s="836">
        <v>44831</v>
      </c>
      <c r="W1102" s="836">
        <v>45170</v>
      </c>
      <c r="X1102" s="836">
        <v>46265</v>
      </c>
      <c r="Y1102" s="837">
        <v>3.0027397260273974</v>
      </c>
      <c r="Z1102" s="838">
        <f t="shared" ca="1" si="59"/>
        <v>40</v>
      </c>
      <c r="AA1102" s="830" t="s">
        <v>856</v>
      </c>
      <c r="AB1102" s="892">
        <v>4440</v>
      </c>
      <c r="AC1102" s="841">
        <v>46935</v>
      </c>
      <c r="AD1102" s="842" t="s">
        <v>777</v>
      </c>
      <c r="AE1102" s="843" t="str">
        <f ca="1">IF(OR(Z1102="",NOT(ISNUMBER(Z1102))),"",LOOKUP(Z1102,{0,16,21,26,31,36,41,46,51,56,60,66},{"[0-15]","[16-20]","[21-25]","[26-30]","[31-35]","[36-40]","[41-45]","[46-50]","[51-55]","[56-59]","[60-65]","[66-99]"}))</f>
        <v>[36-40]</v>
      </c>
      <c r="AF1102" s="839" t="str">
        <f t="shared" si="60"/>
        <v>3+ years</v>
      </c>
      <c r="AG1102" s="839" t="str">
        <f t="shared" ca="1" si="61"/>
        <v>Over 90 Days</v>
      </c>
    </row>
    <row r="1103" spans="1:33" ht="16.5" thickTop="1" thickBot="1" x14ac:dyDescent="0.3">
      <c r="A1103" s="830">
        <v>16</v>
      </c>
      <c r="B1103" s="830" t="s">
        <v>532</v>
      </c>
      <c r="C1103" s="830" t="s">
        <v>357</v>
      </c>
      <c r="D1103" s="832"/>
      <c r="E1103" s="887">
        <f>VLOOKUP(B1103,[1]TQT_MASTER!B:O,13,0)</f>
        <v>44970</v>
      </c>
      <c r="F1103" s="834" t="str">
        <f>VLOOKUP(B1103,[1]TQT_MASTER!B:O,4,0)</f>
        <v>Associate, Talent Acquisition</v>
      </c>
      <c r="G1103" s="834" t="str">
        <f>VLOOKUP(B1103,[1]TQT_MASTER!B:O,3,0)</f>
        <v>Associate</v>
      </c>
      <c r="H1103" s="834">
        <f>VLOOKUP(B1103,[1]TQT_MASTER!B:O,6,0)</f>
        <v>15131</v>
      </c>
      <c r="I1103" s="834" t="str">
        <f>VLOOKUP(B1103,[1]TQT_MASTER!B:O,5,0)</f>
        <v>Abdulrahman Mohammed R AlMane</v>
      </c>
      <c r="J1103" s="834" t="str">
        <f>VLOOKUP(B1103,[1]TQT_MASTER!B:O,7,0)</f>
        <v>TQT - HR Operations</v>
      </c>
      <c r="K1103" s="834" t="str">
        <f>VLOOKUP(B1103,[1]TQT_MASTER!B:O,8,0)</f>
        <v>TQT - Chief Corporate Services Office</v>
      </c>
      <c r="L1103" s="834" t="str">
        <f>VLOOKUP(B1103,[1]TQT_MASTER!B:O,9,0)</f>
        <v>Human Resources - HRD</v>
      </c>
      <c r="M1103" s="834" t="str">
        <f>VLOOKUP(B1103,[1]TQT_MASTER!B:O,10,0)</f>
        <v>TRANSCO - Talent Acquisition - HRD</v>
      </c>
      <c r="N1103" s="835">
        <f>VLOOKUP(B1103,[1]TQT_MASTER!B:O,11,0)</f>
        <v>31644</v>
      </c>
      <c r="O1103" s="833">
        <f>VLOOKUP(B1103,[1]TQT_MASTER!B:O,14,0)</f>
        <v>46429</v>
      </c>
      <c r="P1103" s="834" t="s">
        <v>620</v>
      </c>
      <c r="Q1103" s="834" t="s">
        <v>846</v>
      </c>
      <c r="R1103" s="834"/>
      <c r="S1103" s="834"/>
      <c r="T1103" s="830" t="s">
        <v>304</v>
      </c>
      <c r="U1103" s="834" t="s">
        <v>333</v>
      </c>
      <c r="V1103" s="836">
        <v>44970</v>
      </c>
      <c r="W1103" s="836">
        <v>45170</v>
      </c>
      <c r="X1103" s="836">
        <v>46265</v>
      </c>
      <c r="Y1103" s="837">
        <v>3.0027397260273974</v>
      </c>
      <c r="Z1103" s="838">
        <f t="shared" ca="1" si="59"/>
        <v>40</v>
      </c>
      <c r="AA1103" s="830" t="s">
        <v>856</v>
      </c>
      <c r="AB1103" s="892">
        <v>4440</v>
      </c>
      <c r="AC1103" s="841">
        <v>46935</v>
      </c>
      <c r="AD1103" s="842" t="s">
        <v>777</v>
      </c>
      <c r="AE1103" s="843" t="str">
        <f ca="1">IF(OR(Z1103="",NOT(ISNUMBER(Z1103))),"",LOOKUP(Z1103,{0,16,21,26,31,36,41,46,51,56,60,66},{"[0-15]","[16-20]","[21-25]","[26-30]","[31-35]","[36-40]","[41-45]","[46-50]","[51-55]","[56-59]","[60-65]","[66-99]"}))</f>
        <v>[36-40]</v>
      </c>
      <c r="AF1103" s="839" t="str">
        <f t="shared" si="60"/>
        <v>3+ years</v>
      </c>
      <c r="AG1103" s="839" t="str">
        <f t="shared" ca="1" si="61"/>
        <v>Over 90 Days</v>
      </c>
    </row>
    <row r="1104" spans="1:33" ht="16.5" thickTop="1" thickBot="1" x14ac:dyDescent="0.3">
      <c r="A1104" s="830">
        <v>17</v>
      </c>
      <c r="B1104" s="830" t="s">
        <v>540</v>
      </c>
      <c r="C1104" s="830" t="s">
        <v>360</v>
      </c>
      <c r="D1104" s="832"/>
      <c r="E1104" s="887">
        <f>VLOOKUP(B1104,[1]TQT_MASTER!B:O,13,0)</f>
        <v>45152</v>
      </c>
      <c r="F1104" s="834" t="str">
        <f>VLOOKUP(B1104,[1]TQT_MASTER!B:O,4,0)</f>
        <v>Executive Assistant, Corporate Services Office</v>
      </c>
      <c r="G1104" s="834" t="str">
        <f>VLOOKUP(B1104,[1]TQT_MASTER!B:O,3,0)</f>
        <v>Assistant</v>
      </c>
      <c r="H1104" s="834">
        <f>VLOOKUP(B1104,[1]TQT_MASTER!B:O,6,0)</f>
        <v>12780</v>
      </c>
      <c r="I1104" s="834" t="str">
        <f>VLOOKUP(B1104,[1]TQT_MASTER!B:O,5,0)</f>
        <v>Bader Ahmed Mohamed Saqer Al Hammadi</v>
      </c>
      <c r="J1104" s="834" t="str">
        <f>VLOOKUP(B1104,[1]TQT_MASTER!B:O,7,0)</f>
        <v>TQT - Chief Corporate Services Office</v>
      </c>
      <c r="K1104" s="834" t="str">
        <f>VLOOKUP(B1104,[1]TQT_MASTER!B:O,8,0)</f>
        <v>TQT - Chief Corporate Services Office</v>
      </c>
      <c r="L1104" s="834" t="str">
        <f>VLOOKUP(B1104,[1]TQT_MASTER!B:O,9,0)</f>
        <v>Human Resources - HRD</v>
      </c>
      <c r="M1104" s="834" t="str">
        <f>VLOOKUP(B1104,[1]TQT_MASTER!B:O,10,0)</f>
        <v>TRANSCO - Human Resources - HRD</v>
      </c>
      <c r="N1104" s="835">
        <f>VLOOKUP(B1104,[1]TQT_MASTER!B:O,11,0)</f>
        <v>29611</v>
      </c>
      <c r="O1104" s="833">
        <f>VLOOKUP(B1104,[1]TQT_MASTER!B:O,14,0)</f>
        <v>46248</v>
      </c>
      <c r="P1104" s="834" t="s">
        <v>620</v>
      </c>
      <c r="Q1104" s="834" t="s">
        <v>846</v>
      </c>
      <c r="R1104" s="834"/>
      <c r="S1104" s="834"/>
      <c r="T1104" s="830" t="s">
        <v>304</v>
      </c>
      <c r="U1104" s="834" t="s">
        <v>305</v>
      </c>
      <c r="V1104" s="836">
        <v>45152</v>
      </c>
      <c r="W1104" s="836">
        <v>45170</v>
      </c>
      <c r="X1104" s="836">
        <v>46265</v>
      </c>
      <c r="Y1104" s="837">
        <v>3.0027397260273974</v>
      </c>
      <c r="Z1104" s="838">
        <f t="shared" ca="1" si="59"/>
        <v>45</v>
      </c>
      <c r="AA1104" s="830" t="s">
        <v>856</v>
      </c>
      <c r="AB1104" s="892">
        <v>4440</v>
      </c>
      <c r="AC1104" s="841">
        <v>46935</v>
      </c>
      <c r="AD1104" s="842" t="s">
        <v>777</v>
      </c>
      <c r="AE1104" s="843" t="str">
        <f ca="1">IF(OR(Z1104="",NOT(ISNUMBER(Z1104))),"",LOOKUP(Z1104,{0,16,21,26,31,36,41,46,51,56,60,66},{"[0-15]","[16-20]","[21-25]","[26-30]","[31-35]","[36-40]","[41-45]","[46-50]","[51-55]","[56-59]","[60-65]","[66-99]"}))</f>
        <v>[41-45]</v>
      </c>
      <c r="AF1104" s="839" t="str">
        <f t="shared" si="60"/>
        <v>3+ years</v>
      </c>
      <c r="AG1104" s="839" t="str">
        <f t="shared" ca="1" si="61"/>
        <v>Expired</v>
      </c>
    </row>
    <row r="1105" spans="1:33" ht="16.5" thickTop="1" thickBot="1" x14ac:dyDescent="0.3">
      <c r="A1105" s="830">
        <v>18</v>
      </c>
      <c r="B1105" s="830" t="s">
        <v>543</v>
      </c>
      <c r="C1105" s="830" t="s">
        <v>363</v>
      </c>
      <c r="D1105" s="832"/>
      <c r="E1105" s="887">
        <f>VLOOKUP(B1105,[1]TQT_MASTER!B:O,13,0)</f>
        <v>45236</v>
      </c>
      <c r="F1105" s="834" t="str">
        <f>VLOOKUP(B1105,[1]TQT_MASTER!B:O,4,0)</f>
        <v>Associate, Talent Acquisition</v>
      </c>
      <c r="G1105" s="834" t="str">
        <f>VLOOKUP(B1105,[1]TQT_MASTER!B:O,3,0)</f>
        <v>Associate</v>
      </c>
      <c r="H1105" s="834">
        <f>VLOOKUP(B1105,[1]TQT_MASTER!B:O,6,0)</f>
        <v>15131</v>
      </c>
      <c r="I1105" s="834" t="str">
        <f>VLOOKUP(B1105,[1]TQT_MASTER!B:O,5,0)</f>
        <v>Abdulrahman Mohammed R AlMane</v>
      </c>
      <c r="J1105" s="834" t="str">
        <f>VLOOKUP(B1105,[1]TQT_MASTER!B:O,7,0)</f>
        <v>TQT - HR Operations</v>
      </c>
      <c r="K1105" s="834" t="str">
        <f>VLOOKUP(B1105,[1]TQT_MASTER!B:O,8,0)</f>
        <v>TQT - Chief Corporate Services Office</v>
      </c>
      <c r="L1105" s="834" t="str">
        <f>VLOOKUP(B1105,[1]TQT_MASTER!B:O,9,0)</f>
        <v>Human Resources - HRD</v>
      </c>
      <c r="M1105" s="834" t="str">
        <f>VLOOKUP(B1105,[1]TQT_MASTER!B:O,10,0)</f>
        <v>TRANSCO - Talent Acquisition - HRD</v>
      </c>
      <c r="N1105" s="835">
        <f>VLOOKUP(B1105,[1]TQT_MASTER!B:O,11,0)</f>
        <v>32450</v>
      </c>
      <c r="O1105" s="833">
        <f>VLOOKUP(B1105,[1]TQT_MASTER!B:O,14,0)</f>
        <v>46331</v>
      </c>
      <c r="P1105" s="834" t="s">
        <v>611</v>
      </c>
      <c r="Q1105" s="834"/>
      <c r="R1105" s="834" t="s">
        <v>612</v>
      </c>
      <c r="S1105" s="834" t="s">
        <v>616</v>
      </c>
      <c r="T1105" s="830" t="s">
        <v>304</v>
      </c>
      <c r="U1105" s="834" t="s">
        <v>333</v>
      </c>
      <c r="V1105" s="836">
        <v>45236</v>
      </c>
      <c r="W1105" s="846">
        <v>45236</v>
      </c>
      <c r="X1105" s="836">
        <v>46265</v>
      </c>
      <c r="Y1105" s="837">
        <v>2.8219178082191783</v>
      </c>
      <c r="Z1105" s="838">
        <f t="shared" ca="1" si="59"/>
        <v>37</v>
      </c>
      <c r="AA1105" s="830" t="s">
        <v>856</v>
      </c>
      <c r="AB1105" s="892">
        <v>4440</v>
      </c>
      <c r="AC1105" s="841">
        <v>46935</v>
      </c>
      <c r="AD1105" s="842" t="s">
        <v>777</v>
      </c>
      <c r="AE1105" s="843" t="str">
        <f ca="1">IF(OR(Z1105="",NOT(ISNUMBER(Z1105))),"",LOOKUP(Z1105,{0,16,21,26,31,36,41,46,51,56,60,66},{"[0-15]","[16-20]","[21-25]","[26-30]","[31-35]","[36-40]","[41-45]","[46-50]","[51-55]","[56-59]","[60-65]","[66-99]"}))</f>
        <v>[36-40]</v>
      </c>
      <c r="AF1105" s="839" t="str">
        <f t="shared" si="60"/>
        <v>2-3 years</v>
      </c>
      <c r="AG1105" s="839" t="str">
        <f t="shared" ca="1" si="61"/>
        <v>Within 60 Days</v>
      </c>
    </row>
    <row r="1106" spans="1:33" ht="16.5" thickTop="1" thickBot="1" x14ac:dyDescent="0.3">
      <c r="A1106" s="830">
        <v>19</v>
      </c>
      <c r="B1106" s="830" t="s">
        <v>534</v>
      </c>
      <c r="C1106" s="830" t="s">
        <v>365</v>
      </c>
      <c r="D1106" s="832"/>
      <c r="E1106" s="887">
        <f>VLOOKUP(B1106,[1]TQT_MASTER!B:O,13,0)</f>
        <v>45411</v>
      </c>
      <c r="F1106" s="834" t="str">
        <f>VLOOKUP(B1106,[1]TQT_MASTER!B:O,4,0)</f>
        <v>Lead, Projects</v>
      </c>
      <c r="G1106" s="834" t="str">
        <f>VLOOKUP(B1106,[1]TQT_MASTER!B:O,3,0)</f>
        <v>Lead</v>
      </c>
      <c r="H1106" s="834">
        <f>VLOOKUP(B1106,[1]TQT_MASTER!B:O,6,0)</f>
        <v>11743</v>
      </c>
      <c r="I1106" s="834" t="str">
        <f>VLOOKUP(B1106,[1]TQT_MASTER!B:O,5,0)</f>
        <v>MARYAM ABDULLAH EBRAHIM ALGAZ ALALI</v>
      </c>
      <c r="J1106" s="834" t="str">
        <f>VLOOKUP(B1106,[1]TQT_MASTER!B:O,7,0)</f>
        <v>TQT - Asset Management</v>
      </c>
      <c r="K1106" s="834" t="str">
        <f>VLOOKUP(B1106,[1]TQT_MASTER!B:O,8,0)</f>
        <v>TQT - Chief Operating Office</v>
      </c>
      <c r="L1106" s="834" t="str">
        <f>VLOOKUP(B1106,[1]TQT_MASTER!B:O,9,0)</f>
        <v>Asset Management - COO</v>
      </c>
      <c r="M1106" s="834" t="str">
        <f>VLOOKUP(B1106,[1]TQT_MASTER!B:O,10,0)</f>
        <v>TRANSCO - Asset Management Services - COO</v>
      </c>
      <c r="N1106" s="835">
        <f>VLOOKUP(B1106,[1]TQT_MASTER!B:O,11,0)</f>
        <v>24421</v>
      </c>
      <c r="O1106" s="833">
        <f>VLOOKUP(B1106,[1]TQT_MASTER!B:O,14,0)</f>
        <v>46323</v>
      </c>
      <c r="P1106" s="834" t="s">
        <v>611</v>
      </c>
      <c r="Q1106" s="834"/>
      <c r="R1106" s="834" t="s">
        <v>612</v>
      </c>
      <c r="S1106" s="834"/>
      <c r="T1106" s="830" t="s">
        <v>304</v>
      </c>
      <c r="U1106" s="834" t="s">
        <v>368</v>
      </c>
      <c r="V1106" s="836">
        <v>45411</v>
      </c>
      <c r="W1106" s="846">
        <v>45411</v>
      </c>
      <c r="X1106" s="836">
        <v>46265</v>
      </c>
      <c r="Y1106" s="837">
        <v>2.3424657534246576</v>
      </c>
      <c r="Z1106" s="838">
        <f t="shared" ca="1" si="59"/>
        <v>59</v>
      </c>
      <c r="AA1106" s="830" t="s">
        <v>856</v>
      </c>
      <c r="AB1106" s="892">
        <v>4440</v>
      </c>
      <c r="AC1106" s="841">
        <v>46935</v>
      </c>
      <c r="AD1106" s="842" t="s">
        <v>777</v>
      </c>
      <c r="AE1106" s="843" t="str">
        <f ca="1">IF(OR(Z1106="",NOT(ISNUMBER(Z1106))),"",LOOKUP(Z1106,{0,16,21,26,31,36,41,46,51,56,60,66},{"[0-15]","[16-20]","[21-25]","[26-30]","[31-35]","[36-40]","[41-45]","[46-50]","[51-55]","[56-59]","[60-65]","[66-99]"}))</f>
        <v>[56-59]</v>
      </c>
      <c r="AF1106" s="839" t="str">
        <f t="shared" si="60"/>
        <v>2-3 years</v>
      </c>
      <c r="AG1106" s="839" t="str">
        <f t="shared" ca="1" si="61"/>
        <v>Within 60 Days</v>
      </c>
    </row>
    <row r="1107" spans="1:33" ht="16.5" thickTop="1" thickBot="1" x14ac:dyDescent="0.3">
      <c r="A1107" s="830">
        <v>20</v>
      </c>
      <c r="B1107" s="830" t="s">
        <v>535</v>
      </c>
      <c r="C1107" s="830" t="s">
        <v>369</v>
      </c>
      <c r="D1107" s="832"/>
      <c r="E1107" s="887">
        <f>VLOOKUP(B1107,[1]TQT_MASTER!B:O,13,0)</f>
        <v>45446</v>
      </c>
      <c r="F1107" s="834" t="str">
        <f>VLOOKUP(B1107,[1]TQT_MASTER!B:O,4,0)</f>
        <v>Business Partner, Talent Acquisition</v>
      </c>
      <c r="G1107" s="834" t="str">
        <f>VLOOKUP(B1107,[1]TQT_MASTER!B:O,3,0)</f>
        <v>Business Partner</v>
      </c>
      <c r="H1107" s="834">
        <f>VLOOKUP(B1107,[1]TQT_MASTER!B:O,6,0)</f>
        <v>15131</v>
      </c>
      <c r="I1107" s="834" t="str">
        <f>VLOOKUP(B1107,[1]TQT_MASTER!B:O,5,0)</f>
        <v>Abdulrahman Mohammed R AlMane</v>
      </c>
      <c r="J1107" s="834" t="str">
        <f>VLOOKUP(B1107,[1]TQT_MASTER!B:O,7,0)</f>
        <v>TQT - HR Operations</v>
      </c>
      <c r="K1107" s="834" t="str">
        <f>VLOOKUP(B1107,[1]TQT_MASTER!B:O,8,0)</f>
        <v>TQT - Chief Corporate Services Office</v>
      </c>
      <c r="L1107" s="834" t="str">
        <f>VLOOKUP(B1107,[1]TQT_MASTER!B:O,9,0)</f>
        <v>Human Resources - HRD</v>
      </c>
      <c r="M1107" s="834" t="str">
        <f>VLOOKUP(B1107,[1]TQT_MASTER!B:O,10,0)</f>
        <v>TRANSCO - Talent Acquisition - HRD</v>
      </c>
      <c r="N1107" s="835">
        <f>VLOOKUP(B1107,[1]TQT_MASTER!B:O,11,0)</f>
        <v>32081</v>
      </c>
      <c r="O1107" s="833">
        <f>VLOOKUP(B1107,[1]TQT_MASTER!B:O,14,0)</f>
        <v>46549</v>
      </c>
      <c r="P1107" s="834" t="s">
        <v>611</v>
      </c>
      <c r="Q1107" s="834"/>
      <c r="R1107" s="834"/>
      <c r="S1107" s="834" t="s">
        <v>621</v>
      </c>
      <c r="T1107" s="830" t="s">
        <v>304</v>
      </c>
      <c r="U1107" s="834" t="s">
        <v>333</v>
      </c>
      <c r="V1107" s="836">
        <v>45454</v>
      </c>
      <c r="W1107" s="846">
        <v>45454</v>
      </c>
      <c r="X1107" s="836">
        <v>46265</v>
      </c>
      <c r="Y1107" s="837">
        <v>2.2246575342465755</v>
      </c>
      <c r="Z1107" s="838">
        <f t="shared" ca="1" si="59"/>
        <v>38</v>
      </c>
      <c r="AA1107" s="830" t="s">
        <v>856</v>
      </c>
      <c r="AB1107" s="892">
        <v>4440</v>
      </c>
      <c r="AC1107" s="841">
        <v>46935</v>
      </c>
      <c r="AD1107" s="842" t="s">
        <v>777</v>
      </c>
      <c r="AE1107" s="843" t="str">
        <f ca="1">IF(OR(Z1107="",NOT(ISNUMBER(Z1107))),"",LOOKUP(Z1107,{0,16,21,26,31,36,41,46,51,56,60,66},{"[0-15]","[16-20]","[21-25]","[26-30]","[31-35]","[36-40]","[41-45]","[46-50]","[51-55]","[56-59]","[60-65]","[66-99]"}))</f>
        <v>[36-40]</v>
      </c>
      <c r="AF1107" s="839" t="str">
        <f t="shared" si="60"/>
        <v>2-3 years</v>
      </c>
      <c r="AG1107" s="839" t="str">
        <f t="shared" ca="1" si="61"/>
        <v>Over 90 Days</v>
      </c>
    </row>
    <row r="1108" spans="1:33" ht="16.5" thickTop="1" thickBot="1" x14ac:dyDescent="0.3">
      <c r="A1108" s="830">
        <v>21</v>
      </c>
      <c r="B1108" s="830" t="s">
        <v>542</v>
      </c>
      <c r="C1108" s="830" t="s">
        <v>372</v>
      </c>
      <c r="D1108" s="832"/>
      <c r="E1108" s="887">
        <f>VLOOKUP(B1108,[1]TQT_MASTER!B:O,13,0)</f>
        <v>45600</v>
      </c>
      <c r="F1108" s="834" t="str">
        <f>VLOOKUP(B1108,[1]TQT_MASTER!B:O,4,0)</f>
        <v>Lead, Procurement</v>
      </c>
      <c r="G1108" s="834" t="str">
        <f>VLOOKUP(B1108,[1]TQT_MASTER!B:O,3,0)</f>
        <v>Lead</v>
      </c>
      <c r="H1108" s="834">
        <f>VLOOKUP(B1108,[1]TQT_MASTER!B:O,6,0)</f>
        <v>12623</v>
      </c>
      <c r="I1108" s="834" t="str">
        <f>VLOOKUP(B1108,[1]TQT_MASTER!B:O,5,0)</f>
        <v>Alia Al Kaabi</v>
      </c>
      <c r="J1108" s="834" t="str">
        <f>VLOOKUP(B1108,[1]TQT_MASTER!B:O,7,0)</f>
        <v>TQT - Supply Chain</v>
      </c>
      <c r="K1108" s="834" t="str">
        <f>VLOOKUP(B1108,[1]TQT_MASTER!B:O,8,0)</f>
        <v>TQT - Chief Financial Office</v>
      </c>
      <c r="L1108" s="834" t="str">
        <f>VLOOKUP(B1108,[1]TQT_MASTER!B:O,9,0)</f>
        <v>Supply Chain - PSS</v>
      </c>
      <c r="M1108" s="834" t="e">
        <f>VLOOKUP(B1108,[1]TQT_MASTER!B:O,10,0)</f>
        <v>#REF!</v>
      </c>
      <c r="N1108" s="835">
        <f>VLOOKUP(B1108,[1]TQT_MASTER!B:O,11,0)</f>
        <v>22302</v>
      </c>
      <c r="O1108" s="833">
        <f>VLOOKUP(B1108,[1]TQT_MASTER!B:O,14,0)</f>
        <v>46329</v>
      </c>
      <c r="P1108" s="834" t="s">
        <v>620</v>
      </c>
      <c r="Q1108" s="834" t="s">
        <v>846</v>
      </c>
      <c r="R1108" s="834"/>
      <c r="S1108" s="834"/>
      <c r="T1108" s="830" t="s">
        <v>304</v>
      </c>
      <c r="U1108" s="834" t="s">
        <v>333</v>
      </c>
      <c r="V1108" s="836">
        <v>45600</v>
      </c>
      <c r="W1108" s="846">
        <v>45600</v>
      </c>
      <c r="X1108" s="836">
        <v>46265</v>
      </c>
      <c r="Y1108" s="837">
        <v>1.8246575342465754</v>
      </c>
      <c r="Z1108" s="838">
        <f t="shared" ca="1" si="59"/>
        <v>65</v>
      </c>
      <c r="AA1108" s="830" t="s">
        <v>856</v>
      </c>
      <c r="AB1108" s="892">
        <v>4440</v>
      </c>
      <c r="AC1108" s="841">
        <v>46935</v>
      </c>
      <c r="AD1108" s="842" t="s">
        <v>777</v>
      </c>
      <c r="AE1108" s="843" t="str">
        <f ca="1">IF(OR(Z1108="",NOT(ISNUMBER(Z1108))),"",LOOKUP(Z1108,{0,16,21,26,31,36,41,46,51,56,60,66},{"[0-15]","[16-20]","[21-25]","[26-30]","[31-35]","[36-40]","[41-45]","[46-50]","[51-55]","[56-59]","[60-65]","[66-99]"}))</f>
        <v>[60-65]</v>
      </c>
      <c r="AF1108" s="839" t="str">
        <f t="shared" si="60"/>
        <v>1-2 years</v>
      </c>
      <c r="AG1108" s="839" t="str">
        <f t="shared" ca="1" si="61"/>
        <v>Within 60 Days</v>
      </c>
    </row>
    <row r="1109" spans="1:33" ht="16.5" thickTop="1" thickBot="1" x14ac:dyDescent="0.3">
      <c r="A1109" s="830">
        <v>22</v>
      </c>
      <c r="B1109" s="830">
        <v>200088</v>
      </c>
      <c r="C1109" s="830" t="s">
        <v>378</v>
      </c>
      <c r="D1109" s="832"/>
      <c r="E1109" s="887">
        <f>VLOOKUP(B1109,[1]TQT_MASTER!B:O,13,0)</f>
        <v>45677</v>
      </c>
      <c r="F1109" s="834" t="str">
        <f>VLOOKUP(B1109,[1]TQT_MASTER!B:O,4,0)</f>
        <v>Advisor, Water Asset</v>
      </c>
      <c r="G1109" s="834" t="str">
        <f>VLOOKUP(B1109,[1]TQT_MASTER!B:O,3,0)</f>
        <v>Advisor</v>
      </c>
      <c r="H1109" s="834">
        <f>VLOOKUP(B1109,[1]TQT_MASTER!B:O,6,0)</f>
        <v>12013</v>
      </c>
      <c r="I1109" s="834" t="str">
        <f>VLOOKUP(B1109,[1]TQT_MASTER!B:O,5,0)</f>
        <v>ABDULLA MOHAMMED AL NUAIMI</v>
      </c>
      <c r="J1109" s="834" t="str">
        <f>VLOOKUP(B1109,[1]TQT_MASTER!B:O,7,0)</f>
        <v>TQT - Asset Management</v>
      </c>
      <c r="K1109" s="834" t="str">
        <f>VLOOKUP(B1109,[1]TQT_MASTER!B:O,8,0)</f>
        <v>TQT - Chief Operating Office</v>
      </c>
      <c r="L1109" s="834" t="str">
        <f>VLOOKUP(B1109,[1]TQT_MASTER!B:O,9,0)</f>
        <v>Asset Management - COO</v>
      </c>
      <c r="M1109" s="834" t="str">
        <f>VLOOKUP(B1109,[1]TQT_MASTER!B:O,10,0)</f>
        <v>TRANSCO - Water Assets</v>
      </c>
      <c r="N1109" s="835">
        <f>VLOOKUP(B1109,[1]TQT_MASTER!B:O,11,0)</f>
        <v>22282</v>
      </c>
      <c r="O1109" s="833">
        <f>VLOOKUP(B1109,[1]TQT_MASTER!B:O,14,0)</f>
        <v>46405</v>
      </c>
      <c r="P1109" s="834" t="s">
        <v>611</v>
      </c>
      <c r="Q1109" s="834"/>
      <c r="R1109" s="834" t="s">
        <v>612</v>
      </c>
      <c r="S1109" s="834" t="s">
        <v>616</v>
      </c>
      <c r="T1109" s="830" t="s">
        <v>304</v>
      </c>
      <c r="U1109" s="834" t="s">
        <v>309</v>
      </c>
      <c r="V1109" s="836">
        <v>45677</v>
      </c>
      <c r="W1109" s="846">
        <v>45677</v>
      </c>
      <c r="X1109" s="836">
        <v>46265</v>
      </c>
      <c r="Y1109" s="837">
        <v>1.6136986301369862</v>
      </c>
      <c r="Z1109" s="838">
        <f t="shared" ca="1" si="59"/>
        <v>65</v>
      </c>
      <c r="AA1109" s="830" t="s">
        <v>856</v>
      </c>
      <c r="AB1109" s="892">
        <v>4440</v>
      </c>
      <c r="AC1109" s="841">
        <v>46935</v>
      </c>
      <c r="AD1109" s="842" t="s">
        <v>777</v>
      </c>
      <c r="AE1109" s="843" t="str">
        <f ca="1">IF(OR(Z1109="",NOT(ISNUMBER(Z1109))),"",LOOKUP(Z1109,{0,16,21,26,31,36,41,46,51,56,60,66},{"[0-15]","[16-20]","[21-25]","[26-30]","[31-35]","[36-40]","[41-45]","[46-50]","[51-55]","[56-59]","[60-65]","[66-99]"}))</f>
        <v>[60-65]</v>
      </c>
      <c r="AF1109" s="839" t="str">
        <f t="shared" si="60"/>
        <v>1-2 years</v>
      </c>
      <c r="AG1109" s="839" t="str">
        <f t="shared" ca="1" si="61"/>
        <v>Over 90 Days</v>
      </c>
    </row>
    <row r="1110" spans="1:33" ht="16.5" thickTop="1" thickBot="1" x14ac:dyDescent="0.3">
      <c r="A1110" s="830">
        <v>23</v>
      </c>
      <c r="B1110" s="830">
        <v>200795</v>
      </c>
      <c r="C1110" s="830" t="s">
        <v>382</v>
      </c>
      <c r="D1110" s="832"/>
      <c r="E1110" s="887">
        <f>VLOOKUP(B1110,[1]TQT_MASTER!B:O,13,0)</f>
        <v>45831</v>
      </c>
      <c r="F1110" s="834" t="str">
        <f>VLOOKUP(B1110,[1]TQT_MASTER!B:O,4,0)</f>
        <v>Fusion EPM Support, Sr. Associate</v>
      </c>
      <c r="G1110" s="834" t="str">
        <f>VLOOKUP(B1110,[1]TQT_MASTER!B:O,3,0)</f>
        <v>Senior Associate</v>
      </c>
      <c r="H1110" s="834">
        <f>VLOOKUP(B1110,[1]TQT_MASTER!B:O,6,0)</f>
        <v>12775</v>
      </c>
      <c r="I1110" s="834" t="str">
        <f>VLOOKUP(B1110,[1]TQT_MASTER!B:O,5,0)</f>
        <v>Barend Pieter Van Der Walt</v>
      </c>
      <c r="J1110" s="834" t="str">
        <f>VLOOKUP(B1110,[1]TQT_MASTER!B:O,7,0)</f>
        <v>TQT - Business Planning</v>
      </c>
      <c r="K1110" s="834" t="str">
        <f>VLOOKUP(B1110,[1]TQT_MASTER!B:O,8,0)</f>
        <v>TQT - Chief Financial Office</v>
      </c>
      <c r="L1110" s="834" t="str">
        <f>VLOOKUP(B1110,[1]TQT_MASTER!B:O,9,0)</f>
        <v>Finance - FIN</v>
      </c>
      <c r="M1110" s="834" t="str">
        <f>VLOOKUP(B1110,[1]TQT_MASTER!B:O,10,0)</f>
        <v>TRANSCO - Business Planning - FIN</v>
      </c>
      <c r="N1110" s="835">
        <f>VLOOKUP(B1110,[1]TQT_MASTER!B:O,11,0)</f>
        <v>31222</v>
      </c>
      <c r="O1110" s="833">
        <f>VLOOKUP(B1110,[1]TQT_MASTER!B:O,14,0)</f>
        <v>46555</v>
      </c>
      <c r="P1110" s="834" t="s">
        <v>611</v>
      </c>
      <c r="Q1110" s="834" t="s">
        <v>846</v>
      </c>
      <c r="R1110" s="834"/>
      <c r="S1110" s="834"/>
      <c r="T1110" s="830" t="s">
        <v>304</v>
      </c>
      <c r="U1110" s="834" t="s">
        <v>333</v>
      </c>
      <c r="V1110" s="836">
        <v>45831</v>
      </c>
      <c r="W1110" s="846">
        <v>45831</v>
      </c>
      <c r="X1110" s="836">
        <v>46265</v>
      </c>
      <c r="Y1110" s="837">
        <v>1.1917808219178083</v>
      </c>
      <c r="Z1110" s="838">
        <f t="shared" ca="1" si="59"/>
        <v>41</v>
      </c>
      <c r="AA1110" s="830" t="s">
        <v>856</v>
      </c>
      <c r="AB1110" s="892">
        <v>4440</v>
      </c>
      <c r="AC1110" s="841">
        <v>46935</v>
      </c>
      <c r="AD1110" s="842" t="s">
        <v>777</v>
      </c>
      <c r="AE1110" s="843" t="str">
        <f ca="1">IF(OR(Z1110="",NOT(ISNUMBER(Z1110))),"",LOOKUP(Z1110,{0,16,21,26,31,36,41,46,51,56,60,66},{"[0-15]","[16-20]","[21-25]","[26-30]","[31-35]","[36-40]","[41-45]","[46-50]","[51-55]","[56-59]","[60-65]","[66-99]"}))</f>
        <v>[41-45]</v>
      </c>
      <c r="AF1110" s="839" t="str">
        <f t="shared" si="60"/>
        <v>1-2 years</v>
      </c>
      <c r="AG1110" s="839" t="str">
        <f t="shared" ca="1" si="61"/>
        <v>Over 90 Days</v>
      </c>
    </row>
    <row r="1111" spans="1:33" ht="16.5" thickTop="1" thickBot="1" x14ac:dyDescent="0.3">
      <c r="A1111" s="830">
        <v>24</v>
      </c>
      <c r="B1111" s="847">
        <v>201184</v>
      </c>
      <c r="C1111" s="839">
        <v>14221</v>
      </c>
      <c r="D1111" s="832"/>
      <c r="E1111" s="887">
        <f>VLOOKUP(B1111,[1]TQT_MASTER!B:O,13,0)</f>
        <v>45887</v>
      </c>
      <c r="F1111" s="834" t="str">
        <f>VLOOKUP(B1111,[1]TQT_MASTER!B:O,4,0)</f>
        <v>Associate, People Development</v>
      </c>
      <c r="G1111" s="834" t="str">
        <f>VLOOKUP(B1111,[1]TQT_MASTER!B:O,3,0)</f>
        <v>Associate</v>
      </c>
      <c r="H1111" s="834">
        <f>VLOOKUP(B1111,[1]TQT_MASTER!B:O,6,0)</f>
        <v>15162</v>
      </c>
      <c r="I1111" s="834" t="str">
        <f>VLOOKUP(B1111,[1]TQT_MASTER!B:O,5,0)</f>
        <v>Wadima Mohammed Hamad AlMazrouei</v>
      </c>
      <c r="J1111" s="834" t="str">
        <f>VLOOKUP(B1111,[1]TQT_MASTER!B:O,7,0)</f>
        <v>TQT - People Management &amp; Performance</v>
      </c>
      <c r="K1111" s="834" t="str">
        <f>VLOOKUP(B1111,[1]TQT_MASTER!B:O,8,0)</f>
        <v>TQT - Chief Corporate Services Office</v>
      </c>
      <c r="L1111" s="834" t="str">
        <f>VLOOKUP(B1111,[1]TQT_MASTER!B:O,9,0)</f>
        <v>Human Resources - HRD</v>
      </c>
      <c r="M1111" s="834" t="str">
        <f>VLOOKUP(B1111,[1]TQT_MASTER!B:O,10,0)</f>
        <v>TRANSCO - Human Resources - HRD</v>
      </c>
      <c r="N1111" s="835">
        <f>VLOOKUP(B1111,[1]TQT_MASTER!B:O,11,0)</f>
        <v>32306</v>
      </c>
      <c r="O1111" s="833">
        <f>VLOOKUP(B1111,[1]TQT_MASTER!B:O,14,0)</f>
        <v>46251</v>
      </c>
      <c r="P1111" s="834" t="s">
        <v>620</v>
      </c>
      <c r="Q1111" s="834" t="s">
        <v>846</v>
      </c>
      <c r="R1111" s="834"/>
      <c r="S1111" s="834"/>
      <c r="T1111" s="830" t="s">
        <v>304</v>
      </c>
      <c r="U1111" s="830" t="s">
        <v>333</v>
      </c>
      <c r="V1111" s="836">
        <v>45887</v>
      </c>
      <c r="W1111" s="846">
        <v>45887</v>
      </c>
      <c r="X1111" s="836">
        <v>46265</v>
      </c>
      <c r="Y1111" s="837">
        <v>1.0383561643835617</v>
      </c>
      <c r="Z1111" s="838">
        <f t="shared" ca="1" si="59"/>
        <v>38</v>
      </c>
      <c r="AA1111" s="830" t="s">
        <v>856</v>
      </c>
      <c r="AB1111" s="892">
        <v>4440</v>
      </c>
      <c r="AC1111" s="841">
        <v>46935</v>
      </c>
      <c r="AD1111" s="842" t="s">
        <v>777</v>
      </c>
      <c r="AE1111" s="843" t="str">
        <f ca="1">IF(OR(Z1111="",NOT(ISNUMBER(Z1111))),"",LOOKUP(Z1111,{0,16,21,26,31,36,41,46,51,56,60,66},{"[0-15]","[16-20]","[21-25]","[26-30]","[31-35]","[36-40]","[41-45]","[46-50]","[51-55]","[56-59]","[60-65]","[66-99]"}))</f>
        <v>[36-40]</v>
      </c>
      <c r="AF1111" s="839" t="str">
        <f t="shared" si="60"/>
        <v>1-2 years</v>
      </c>
      <c r="AG1111" s="839" t="str">
        <f t="shared" ca="1" si="61"/>
        <v>Expired</v>
      </c>
    </row>
    <row r="1112" spans="1:33" ht="16.5" thickTop="1" thickBot="1" x14ac:dyDescent="0.3">
      <c r="A1112" s="830">
        <v>25</v>
      </c>
      <c r="B1112" s="847">
        <v>201086</v>
      </c>
      <c r="C1112" s="839">
        <v>13919</v>
      </c>
      <c r="D1112" s="832"/>
      <c r="E1112" s="887">
        <f>VLOOKUP(B1112,[1]TQT_MASTER!B:O,13,0)</f>
        <v>45873</v>
      </c>
      <c r="F1112" s="834" t="str">
        <f>VLOOKUP(B1112,[1]TQT_MASTER!B:O,4,0)</f>
        <v>Senior Engineer, Network Model Management</v>
      </c>
      <c r="G1112" s="834" t="str">
        <f>VLOOKUP(B1112,[1]TQT_MASTER!B:O,3,0)</f>
        <v>Senior Engineer</v>
      </c>
      <c r="H1112" s="834">
        <f>VLOOKUP(B1112,[1]TQT_MASTER!B:O,6,0)</f>
        <v>11743</v>
      </c>
      <c r="I1112" s="834" t="str">
        <f>VLOOKUP(B1112,[1]TQT_MASTER!B:O,5,0)</f>
        <v>Maryam Abullah Ebrahim Algaz Alali</v>
      </c>
      <c r="J1112" s="834" t="str">
        <f>VLOOKUP(B1112,[1]TQT_MASTER!B:O,7,0)</f>
        <v>TQT - Asset Management</v>
      </c>
      <c r="K1112" s="834" t="str">
        <f>VLOOKUP(B1112,[1]TQT_MASTER!B:O,8,0)</f>
        <v>TQT - Chief Operating Office</v>
      </c>
      <c r="L1112" s="834" t="str">
        <f>VLOOKUP(B1112,[1]TQT_MASTER!B:O,9,0)</f>
        <v>Asset Management - COO</v>
      </c>
      <c r="M1112" s="834" t="str">
        <f>VLOOKUP(B1112,[1]TQT_MASTER!B:O,10,0)</f>
        <v>TQT - Operations Technology Strategy</v>
      </c>
      <c r="N1112" s="835">
        <f>VLOOKUP(B1112,[1]TQT_MASTER!B:O,11,0)</f>
        <v>33856</v>
      </c>
      <c r="O1112" s="833">
        <f>VLOOKUP(B1112,[1]TQT_MASTER!B:O,14,0)</f>
        <v>46237</v>
      </c>
      <c r="P1112" s="834" t="s">
        <v>620</v>
      </c>
      <c r="Q1112" s="834" t="s">
        <v>846</v>
      </c>
      <c r="R1112" s="834"/>
      <c r="S1112" s="834"/>
      <c r="T1112" s="830" t="s">
        <v>389</v>
      </c>
      <c r="U1112" s="834" t="s">
        <v>333</v>
      </c>
      <c r="V1112" s="836">
        <v>45873</v>
      </c>
      <c r="W1112" s="846">
        <v>45873</v>
      </c>
      <c r="X1112" s="836">
        <v>46265</v>
      </c>
      <c r="Y1112" s="837">
        <v>1.0767123287671232</v>
      </c>
      <c r="Z1112" s="838">
        <f t="shared" ca="1" si="59"/>
        <v>34</v>
      </c>
      <c r="AA1112" s="830" t="s">
        <v>856</v>
      </c>
      <c r="AB1112" s="892">
        <v>4440</v>
      </c>
      <c r="AC1112" s="841">
        <v>46935</v>
      </c>
      <c r="AD1112" s="842" t="s">
        <v>777</v>
      </c>
      <c r="AE1112" s="843" t="str">
        <f ca="1">IF(OR(Z1112="",NOT(ISNUMBER(Z1112))),"",LOOKUP(Z1112,{0,16,21,26,31,36,41,46,51,56,60,66},{"[0-15]","[16-20]","[21-25]","[26-30]","[31-35]","[36-40]","[41-45]","[46-50]","[51-55]","[56-59]","[60-65]","[66-99]"}))</f>
        <v>[31-35]</v>
      </c>
      <c r="AF1112" s="839" t="str">
        <f t="shared" si="60"/>
        <v>1-2 years</v>
      </c>
      <c r="AG1112" s="839" t="str">
        <f t="shared" ca="1" si="61"/>
        <v>Expired</v>
      </c>
    </row>
    <row r="1113" spans="1:33" ht="16.5" thickTop="1" thickBot="1" x14ac:dyDescent="0.3">
      <c r="A1113" s="830">
        <v>26</v>
      </c>
      <c r="B1113" s="830">
        <v>201085</v>
      </c>
      <c r="C1113" s="830">
        <v>201085</v>
      </c>
      <c r="D1113" s="832"/>
      <c r="E1113" s="887">
        <f>VLOOKUP(B1113,[1]TQT_MASTER!B:O,13,0)</f>
        <v>45901</v>
      </c>
      <c r="F1113" s="834" t="str">
        <f>VLOOKUP(B1113,[1]TQT_MASTER!B:O,4,0)</f>
        <v>Engineer, Power Systems</v>
      </c>
      <c r="G1113" s="834" t="str">
        <f>VLOOKUP(B1113,[1]TQT_MASTER!B:O,3,0)</f>
        <v>Engineer</v>
      </c>
      <c r="H1113" s="834">
        <f>VLOOKUP(B1113,[1]TQT_MASTER!B:O,6,0)</f>
        <v>10903</v>
      </c>
      <c r="I1113" s="834" t="str">
        <f>VLOOKUP(B1113,[1]TQT_MASTER!B:O,5,0)</f>
        <v>Ahmed Attia Saber Ghazi</v>
      </c>
      <c r="J1113" s="834" t="str">
        <f>VLOOKUP(B1113,[1]TQT_MASTER!B:O,7,0)</f>
        <v>TQT - Asset Management</v>
      </c>
      <c r="K1113" s="834" t="str">
        <f>VLOOKUP(B1113,[1]TQT_MASTER!B:O,8,0)</f>
        <v>TQT - Chief Operating Office</v>
      </c>
      <c r="L1113" s="834" t="str">
        <f>VLOOKUP(B1113,[1]TQT_MASTER!B:O,9,0)</f>
        <v>Asset Management - COO</v>
      </c>
      <c r="M1113" s="834" t="str">
        <f>VLOOKUP(B1113,[1]TQT_MASTER!B:O,10,0)</f>
        <v>TQT - Power Planning</v>
      </c>
      <c r="N1113" s="835">
        <f>VLOOKUP(B1113,[1]TQT_MASTER!B:O,11,0)</f>
        <v>36486</v>
      </c>
      <c r="O1113" s="833">
        <f>VLOOKUP(B1113,[1]TQT_MASTER!B:O,14,0)</f>
        <v>46265</v>
      </c>
      <c r="P1113" s="834" t="s">
        <v>620</v>
      </c>
      <c r="Q1113" s="834" t="s">
        <v>846</v>
      </c>
      <c r="R1113" s="834"/>
      <c r="S1113" s="834"/>
      <c r="T1113" s="830" t="s">
        <v>304</v>
      </c>
      <c r="U1113" s="834" t="s">
        <v>333</v>
      </c>
      <c r="V1113" s="836">
        <v>45901</v>
      </c>
      <c r="W1113" s="846">
        <v>45901</v>
      </c>
      <c r="X1113" s="836">
        <v>46265</v>
      </c>
      <c r="Y1113" s="837">
        <v>1</v>
      </c>
      <c r="Z1113" s="838">
        <f t="shared" ca="1" si="59"/>
        <v>26</v>
      </c>
      <c r="AA1113" s="830" t="s">
        <v>856</v>
      </c>
      <c r="AB1113" s="892">
        <v>4440</v>
      </c>
      <c r="AC1113" s="841">
        <v>46935</v>
      </c>
      <c r="AD1113" s="842" t="s">
        <v>777</v>
      </c>
      <c r="AE1113" s="843" t="str">
        <f ca="1">IF(OR(Z1113="",NOT(ISNUMBER(Z1113))),"",LOOKUP(Z1113,{0,16,21,26,31,36,41,46,51,56,60,66},{"[0-15]","[16-20]","[21-25]","[26-30]","[31-35]","[36-40]","[41-45]","[46-50]","[51-55]","[56-59]","[60-65]","[66-99]"}))</f>
        <v>[26-30]</v>
      </c>
      <c r="AF1113" s="839" t="str">
        <f t="shared" si="60"/>
        <v>0-1 years</v>
      </c>
      <c r="AG1113" s="839" t="str">
        <f t="shared" ca="1" si="61"/>
        <v>Expired</v>
      </c>
    </row>
    <row r="1114" spans="1:33" ht="16.5" thickTop="1" thickBot="1" x14ac:dyDescent="0.3">
      <c r="A1114" s="830">
        <v>27</v>
      </c>
      <c r="B1114" s="830">
        <v>201773</v>
      </c>
      <c r="C1114" s="847">
        <v>14158</v>
      </c>
      <c r="D1114" s="832"/>
      <c r="E1114" s="887">
        <f>VLOOKUP(B1114,[1]TQT_MASTER!B:O,13,0)</f>
        <v>45978</v>
      </c>
      <c r="F1114" s="834" t="str">
        <f>VLOOKUP(B1114,[1]TQT_MASTER!B:O,4,0)</f>
        <v>Associate, OD &amp; Planning</v>
      </c>
      <c r="G1114" s="834" t="str">
        <f>VLOOKUP(B1114,[1]TQT_MASTER!B:O,3,0)</f>
        <v>Associate</v>
      </c>
      <c r="H1114" s="834">
        <f>VLOOKUP(B1114,[1]TQT_MASTER!B:O,6,0)</f>
        <v>12869</v>
      </c>
      <c r="I1114" s="834" t="str">
        <f>VLOOKUP(B1114,[1]TQT_MASTER!B:O,5,0)</f>
        <v>Shefa Obaid</v>
      </c>
      <c r="J1114" s="834" t="str">
        <f>VLOOKUP(B1114,[1]TQT_MASTER!B:O,7,0)</f>
        <v>TQT - People Management &amp; Performance</v>
      </c>
      <c r="K1114" s="834" t="str">
        <f>VLOOKUP(B1114,[1]TQT_MASTER!B:O,8,0)</f>
        <v>TQT - Chief Corporate Services Office</v>
      </c>
      <c r="L1114" s="834" t="str">
        <f>VLOOKUP(B1114,[1]TQT_MASTER!B:O,9,0)</f>
        <v>Human Resources - HRD</v>
      </c>
      <c r="M1114" s="834" t="str">
        <f>VLOOKUP(B1114,[1]TQT_MASTER!B:O,10,0)</f>
        <v>TRANSCO - Human Resources - HRD</v>
      </c>
      <c r="N1114" s="835">
        <f>VLOOKUP(B1114,[1]TQT_MASTER!B:O,11,0)</f>
        <v>29381</v>
      </c>
      <c r="O1114" s="833">
        <f>VLOOKUP(B1114,[1]TQT_MASTER!B:O,14,0)</f>
        <v>46342</v>
      </c>
      <c r="P1114" s="834" t="s">
        <v>611</v>
      </c>
      <c r="Q1114" s="834"/>
      <c r="R1114" s="834"/>
      <c r="S1114" s="834" t="s">
        <v>616</v>
      </c>
      <c r="T1114" s="830" t="s">
        <v>304</v>
      </c>
      <c r="U1114" s="834" t="s">
        <v>333</v>
      </c>
      <c r="V1114" s="836">
        <v>45978</v>
      </c>
      <c r="W1114" s="846">
        <v>45978</v>
      </c>
      <c r="X1114" s="836">
        <v>46265</v>
      </c>
      <c r="Y1114" s="837">
        <v>0.78904109589041094</v>
      </c>
      <c r="Z1114" s="838">
        <f t="shared" ca="1" si="59"/>
        <v>46</v>
      </c>
      <c r="AA1114" s="830" t="s">
        <v>856</v>
      </c>
      <c r="AB1114" s="892">
        <v>4440</v>
      </c>
      <c r="AC1114" s="841">
        <v>46935</v>
      </c>
      <c r="AD1114" s="842" t="s">
        <v>777</v>
      </c>
      <c r="AE1114" s="843" t="str">
        <f ca="1">IF(OR(Z1114="",NOT(ISNUMBER(Z1114))),"",LOOKUP(Z1114,{0,16,21,26,31,36,41,46,51,56,60,66},{"[0-15]","[16-20]","[21-25]","[26-30]","[31-35]","[36-40]","[41-45]","[46-50]","[51-55]","[56-59]","[60-65]","[66-99]"}))</f>
        <v>[46-50]</v>
      </c>
      <c r="AF1114" s="839" t="str">
        <f t="shared" si="60"/>
        <v>0-1 years</v>
      </c>
      <c r="AG1114" s="839" t="str">
        <f t="shared" ca="1" si="61"/>
        <v>Within 90 Days</v>
      </c>
    </row>
    <row r="1115" spans="1:33" ht="16.5" thickTop="1" thickBot="1" x14ac:dyDescent="0.3">
      <c r="A1115" s="830">
        <v>28</v>
      </c>
      <c r="B1115" s="830">
        <v>202033</v>
      </c>
      <c r="C1115" s="847">
        <v>14145</v>
      </c>
      <c r="D1115" s="832"/>
      <c r="E1115" s="887">
        <f>VLOOKUP(B1115,[1]TQT_MASTER!B:O,13,0)</f>
        <v>46006</v>
      </c>
      <c r="F1115" s="834" t="str">
        <f>VLOOKUP(B1115,[1]TQT_MASTER!B:O,4,0)</f>
        <v>Senior Engineer, Network Model Management</v>
      </c>
      <c r="G1115" s="834" t="str">
        <f>VLOOKUP(B1115,[1]TQT_MASTER!B:O,3,0)</f>
        <v>Senior Engineer</v>
      </c>
      <c r="H1115" s="834">
        <f>VLOOKUP(B1115,[1]TQT_MASTER!B:O,6,0)</f>
        <v>12404</v>
      </c>
      <c r="I1115" s="834" t="str">
        <f>VLOOKUP(B1115,[1]TQT_MASTER!B:O,5,0)</f>
        <v>Jayaprakash Ponraj</v>
      </c>
      <c r="J1115" s="834" t="str">
        <f>VLOOKUP(B1115,[1]TQT_MASTER!B:O,7,0)</f>
        <v>TQT - Asset Management</v>
      </c>
      <c r="K1115" s="834" t="str">
        <f>VLOOKUP(B1115,[1]TQT_MASTER!B:O,8,0)</f>
        <v>TQT - Chief Operating Office</v>
      </c>
      <c r="L1115" s="834" t="str">
        <f>VLOOKUP(B1115,[1]TQT_MASTER!B:O,9,0)</f>
        <v>TQT - Asset Management</v>
      </c>
      <c r="M1115" s="834" t="str">
        <f>VLOOKUP(B1115,[1]TQT_MASTER!B:O,10,0)</f>
        <v>TQT - Chief Operating Office</v>
      </c>
      <c r="N1115" s="835">
        <f>VLOOKUP(B1115,[1]TQT_MASTER!B:O,11,0)</f>
        <v>31049</v>
      </c>
      <c r="O1115" s="833">
        <f>VLOOKUP(B1115,[1]TQT_MASTER!B:O,14,0)</f>
        <v>46370</v>
      </c>
      <c r="P1115" s="834" t="s">
        <v>620</v>
      </c>
      <c r="Q1115" s="834" t="s">
        <v>846</v>
      </c>
      <c r="R1115" s="834"/>
      <c r="S1115" s="834"/>
      <c r="T1115" s="830" t="s">
        <v>304</v>
      </c>
      <c r="U1115" s="834" t="s">
        <v>333</v>
      </c>
      <c r="V1115" s="836">
        <v>46006</v>
      </c>
      <c r="W1115" s="846">
        <v>46006</v>
      </c>
      <c r="X1115" s="836">
        <v>46265</v>
      </c>
      <c r="Y1115" s="837">
        <v>0.71232876712328763</v>
      </c>
      <c r="Z1115" s="838">
        <f t="shared" ca="1" si="59"/>
        <v>41</v>
      </c>
      <c r="AA1115" s="830" t="s">
        <v>856</v>
      </c>
      <c r="AB1115" s="892">
        <v>4440</v>
      </c>
      <c r="AC1115" s="841">
        <v>46935</v>
      </c>
      <c r="AD1115" s="842" t="s">
        <v>777</v>
      </c>
      <c r="AE1115" s="843" t="str">
        <f ca="1">IF(OR(Z1115="",NOT(ISNUMBER(Z1115))),"",LOOKUP(Z1115,{0,16,21,26,31,36,41,46,51,56,60,66},{"[0-15]","[16-20]","[21-25]","[26-30]","[31-35]","[36-40]","[41-45]","[46-50]","[51-55]","[56-59]","[60-65]","[66-99]"}))</f>
        <v>[41-45]</v>
      </c>
      <c r="AF1115" s="839" t="str">
        <f t="shared" si="60"/>
        <v>0-1 years</v>
      </c>
      <c r="AG1115" s="839" t="str">
        <f t="shared" ca="1" si="61"/>
        <v>Within 90 Days</v>
      </c>
    </row>
    <row r="1116" spans="1:33" ht="16.5" thickTop="1" thickBot="1" x14ac:dyDescent="0.3">
      <c r="A1116" s="830">
        <v>29</v>
      </c>
      <c r="B1116" s="830">
        <v>202034</v>
      </c>
      <c r="C1116" s="847">
        <v>14174</v>
      </c>
      <c r="D1116" s="832"/>
      <c r="E1116" s="887">
        <f>VLOOKUP(B1116,[1]TQT_MASTER!B:O,13,0)</f>
        <v>46006</v>
      </c>
      <c r="F1116" s="834" t="str">
        <f>VLOOKUP(B1116,[1]TQT_MASTER!B:O,4,0)</f>
        <v>Associate, Accounts Payable Accounting</v>
      </c>
      <c r="G1116" s="834" t="str">
        <f>VLOOKUP(B1116,[1]TQT_MASTER!B:O,3,0)</f>
        <v>Associate</v>
      </c>
      <c r="H1116" s="834">
        <f>VLOOKUP(B1116,[1]TQT_MASTER!B:O,6,0)</f>
        <v>12667</v>
      </c>
      <c r="I1116" s="834" t="str">
        <f>VLOOKUP(B1116,[1]TQT_MASTER!B:O,5,0)</f>
        <v>Eid ABDULLAH Sidiqi Alhammadi</v>
      </c>
      <c r="J1116" s="834" t="str">
        <f>VLOOKUP(B1116,[1]TQT_MASTER!B:O,7,0)</f>
        <v>TQT - Financial Operations &amp; Internal Controls</v>
      </c>
      <c r="K1116" s="834" t="str">
        <f>VLOOKUP(B1116,[1]TQT_MASTER!B:O,8,0)</f>
        <v>TQT - Chief Financial Office</v>
      </c>
      <c r="L1116" s="834" t="str">
        <f>VLOOKUP(B1116,[1]TQT_MASTER!B:O,9,0)</f>
        <v>Finance - FIN</v>
      </c>
      <c r="M1116" s="834" t="str">
        <f>VLOOKUP(B1116,[1]TQT_MASTER!B:O,10,0)</f>
        <v>TRANSCO - Financial Operations - FIN</v>
      </c>
      <c r="N1116" s="835">
        <f>VLOOKUP(B1116,[1]TQT_MASTER!B:O,11,0)</f>
        <v>35364</v>
      </c>
      <c r="O1116" s="833">
        <f>VLOOKUP(B1116,[1]TQT_MASTER!B:O,14,0)</f>
        <v>46370</v>
      </c>
      <c r="P1116" s="834" t="s">
        <v>620</v>
      </c>
      <c r="Q1116" s="834" t="s">
        <v>846</v>
      </c>
      <c r="R1116" s="834"/>
      <c r="S1116" s="834"/>
      <c r="T1116" s="830" t="s">
        <v>304</v>
      </c>
      <c r="U1116" s="834" t="s">
        <v>356</v>
      </c>
      <c r="V1116" s="836">
        <v>46006</v>
      </c>
      <c r="W1116" s="846">
        <v>46006</v>
      </c>
      <c r="X1116" s="836">
        <v>46265</v>
      </c>
      <c r="Y1116" s="837">
        <v>0.71232876712328763</v>
      </c>
      <c r="Z1116" s="838">
        <f t="shared" ca="1" si="59"/>
        <v>29</v>
      </c>
      <c r="AA1116" s="830" t="s">
        <v>856</v>
      </c>
      <c r="AB1116" s="892">
        <v>4440</v>
      </c>
      <c r="AC1116" s="841">
        <v>46935</v>
      </c>
      <c r="AD1116" s="842" t="s">
        <v>777</v>
      </c>
      <c r="AE1116" s="843" t="str">
        <f ca="1">IF(OR(Z1116="",NOT(ISNUMBER(Z1116))),"",LOOKUP(Z1116,{0,16,21,26,31,36,41,46,51,56,60,66},{"[0-15]","[16-20]","[21-25]","[26-30]","[31-35]","[36-40]","[41-45]","[46-50]","[51-55]","[56-59]","[60-65]","[66-99]"}))</f>
        <v>[26-30]</v>
      </c>
      <c r="AF1116" s="839" t="str">
        <f t="shared" si="60"/>
        <v>0-1 years</v>
      </c>
      <c r="AG1116" s="839" t="str">
        <f t="shared" ca="1" si="61"/>
        <v>Within 90 Days</v>
      </c>
    </row>
    <row r="1117" spans="1:33" ht="16.5" thickTop="1" thickBot="1" x14ac:dyDescent="0.3">
      <c r="A1117" s="830">
        <v>30</v>
      </c>
      <c r="B1117" s="830">
        <v>202315</v>
      </c>
      <c r="C1117" s="847">
        <v>14335</v>
      </c>
      <c r="D1117" s="832"/>
      <c r="E1117" s="887">
        <f>VLOOKUP(B1117,[1]TQT_MASTER!B:O,13,0)</f>
        <v>46055</v>
      </c>
      <c r="F1117" s="834" t="str">
        <f>VLOOKUP(B1117,[1]TQT_MASTER!B:O,4,0)</f>
        <v>Officer, Communications</v>
      </c>
      <c r="G1117" s="834" t="str">
        <f>VLOOKUP(B1117,[1]TQT_MASTER!B:O,3,0)</f>
        <v>Officer</v>
      </c>
      <c r="H1117" s="834">
        <f>VLOOKUP(B1117,[1]TQT_MASTER!B:O,6,0)</f>
        <v>15077</v>
      </c>
      <c r="I1117" s="834" t="str">
        <f>VLOOKUP(B1117,[1]TQT_MASTER!B:O,5,0)</f>
        <v>Bahaa Khalil Omran</v>
      </c>
      <c r="J1117" s="834" t="str">
        <f>VLOOKUP(B1117,[1]TQT_MASTER!B:O,7,0)</f>
        <v>TQT - External Communications</v>
      </c>
      <c r="K1117" s="834" t="str">
        <f>VLOOKUP(B1117,[1]TQT_MASTER!B:O,8,0)</f>
        <v>TQT - Chief Corporate Services Office</v>
      </c>
      <c r="L1117" s="834" t="str">
        <f>VLOOKUP(B1117,[1]TQT_MASTER!B:O,9,0)</f>
        <v>Human Resources - HRD</v>
      </c>
      <c r="M1117" s="834" t="str">
        <f>VLOOKUP(B1117,[1]TQT_MASTER!B:O,10,0)</f>
        <v>TRANSCO - External Communications - HRD</v>
      </c>
      <c r="N1117" s="835">
        <f>VLOOKUP(B1117,[1]TQT_MASTER!B:O,11,0)</f>
        <v>34516</v>
      </c>
      <c r="O1117" s="833">
        <f>VLOOKUP(B1117,[1]TQT_MASTER!B:O,14,0)</f>
        <v>46389</v>
      </c>
      <c r="P1117" s="834" t="s">
        <v>611</v>
      </c>
      <c r="Q1117" s="834"/>
      <c r="R1117" s="834" t="s">
        <v>612</v>
      </c>
      <c r="S1117" s="834" t="s">
        <v>616</v>
      </c>
      <c r="T1117" s="830"/>
      <c r="U1117" s="848" t="s">
        <v>309</v>
      </c>
      <c r="V1117" s="836">
        <v>46055</v>
      </c>
      <c r="W1117" s="846">
        <v>46055</v>
      </c>
      <c r="X1117" s="836">
        <v>46265</v>
      </c>
      <c r="Y1117" s="837">
        <v>0.57808219178082187</v>
      </c>
      <c r="Z1117" s="838">
        <f t="shared" ca="1" si="59"/>
        <v>32</v>
      </c>
      <c r="AA1117" s="830" t="s">
        <v>856</v>
      </c>
      <c r="AB1117" s="892">
        <v>4440</v>
      </c>
      <c r="AC1117" s="841">
        <v>46935</v>
      </c>
      <c r="AD1117" s="842" t="s">
        <v>777</v>
      </c>
      <c r="AE1117" s="843" t="str">
        <f ca="1">IF(OR(Z1117="",NOT(ISNUMBER(Z1117))),"",LOOKUP(Z1117,{0,16,21,26,31,36,41,46,51,56,60,66},{"[0-15]","[16-20]","[21-25]","[26-30]","[31-35]","[36-40]","[41-45]","[46-50]","[51-55]","[56-59]","[60-65]","[66-99]"}))</f>
        <v>[31-35]</v>
      </c>
      <c r="AF1117" s="839" t="str">
        <f t="shared" si="60"/>
        <v>0-1 years</v>
      </c>
      <c r="AG1117" s="839" t="str">
        <f t="shared" ca="1" si="61"/>
        <v>Over 90 Days</v>
      </c>
    </row>
    <row r="1118" spans="1:33" ht="16.5" thickTop="1" thickBot="1" x14ac:dyDescent="0.3">
      <c r="A1118" s="830">
        <v>31</v>
      </c>
      <c r="B1118" s="830">
        <v>202372</v>
      </c>
      <c r="C1118" s="831">
        <v>202372</v>
      </c>
      <c r="D1118" s="849"/>
      <c r="E1118" s="887">
        <f>VLOOKUP(B1118,[1]TQT_MASTER!B:O,13,0)</f>
        <v>46083</v>
      </c>
      <c r="F1118" s="834" t="str">
        <f>VLOOKUP(B1118,[1]TQT_MASTER!B:O,4,0)</f>
        <v>Associate, Graphic Design</v>
      </c>
      <c r="G1118" s="834" t="str">
        <f>VLOOKUP(B1118,[1]TQT_MASTER!B:O,3,0)</f>
        <v>Associate</v>
      </c>
      <c r="H1118" s="834">
        <f>VLOOKUP(B1118,[1]TQT_MASTER!B:O,6,0)</f>
        <v>15077</v>
      </c>
      <c r="I1118" s="834" t="str">
        <f>VLOOKUP(B1118,[1]TQT_MASTER!B:O,5,0)</f>
        <v>Bahaa Khalil Omran</v>
      </c>
      <c r="J1118" s="834" t="str">
        <f>VLOOKUP(B1118,[1]TQT_MASTER!B:O,7,0)</f>
        <v>TQT - Corporate Communications</v>
      </c>
      <c r="K1118" s="834" t="str">
        <f>VLOOKUP(B1118,[1]TQT_MASTER!B:O,8,0)</f>
        <v>TQT - Chief Corporate Services Office</v>
      </c>
      <c r="L1118" s="834" t="str">
        <f>VLOOKUP(B1118,[1]TQT_MASTER!B:O,9,0)</f>
        <v>Human Resources - HRD</v>
      </c>
      <c r="M1118" s="834" t="str">
        <f>VLOOKUP(B1118,[1]TQT_MASTER!B:O,10,0)</f>
        <v>Corporate Communications</v>
      </c>
      <c r="N1118" s="835">
        <f>VLOOKUP(B1118,[1]TQT_MASTER!B:O,11,0)</f>
        <v>35936</v>
      </c>
      <c r="O1118" s="833">
        <f>VLOOKUP(B1118,[1]TQT_MASTER!B:O,14,0)</f>
        <v>46447</v>
      </c>
      <c r="P1118" s="834" t="s">
        <v>611</v>
      </c>
      <c r="Q1118" s="834"/>
      <c r="R1118" s="834" t="s">
        <v>612</v>
      </c>
      <c r="S1118" s="834" t="s">
        <v>616</v>
      </c>
      <c r="T1118" s="839"/>
      <c r="U1118" s="848" t="s">
        <v>356</v>
      </c>
      <c r="V1118" s="836">
        <v>46083</v>
      </c>
      <c r="W1118" s="846">
        <v>46083</v>
      </c>
      <c r="X1118" s="836">
        <v>46265</v>
      </c>
      <c r="Y1118" s="837">
        <v>0.50136986301369868</v>
      </c>
      <c r="Z1118" s="902">
        <f t="shared" ca="1" si="59"/>
        <v>28</v>
      </c>
      <c r="AA1118" s="830" t="s">
        <v>856</v>
      </c>
      <c r="AB1118" s="892">
        <v>4440</v>
      </c>
      <c r="AC1118" s="841">
        <v>46935</v>
      </c>
      <c r="AD1118" s="842" t="s">
        <v>777</v>
      </c>
      <c r="AE1118" s="843" t="str">
        <f ca="1">IF(OR(Z1118="",NOT(ISNUMBER(Z1118))),"",LOOKUP(Z1118,{0,16,21,26,31,36,41,46,51,56,60,66},{"[0-15]","[16-20]","[21-25]","[26-30]","[31-35]","[36-40]","[41-45]","[46-50]","[51-55]","[56-59]","[60-65]","[66-99]"}))</f>
        <v>[26-30]</v>
      </c>
      <c r="AF1118" s="839" t="str">
        <f t="shared" si="60"/>
        <v>0-1 years</v>
      </c>
      <c r="AG1118" s="839" t="str">
        <f t="shared" ca="1" si="61"/>
        <v>Over 90 Days</v>
      </c>
    </row>
    <row r="1119" spans="1:33" ht="16.5" thickTop="1" thickBot="1" x14ac:dyDescent="0.3">
      <c r="A1119" s="830">
        <v>32</v>
      </c>
      <c r="B1119" s="830">
        <v>202645</v>
      </c>
      <c r="C1119" s="831">
        <v>202645</v>
      </c>
      <c r="D1119" s="832"/>
      <c r="E1119" s="887">
        <f>VLOOKUP(B1119,[1]TQT_MASTER!B:O,13,0)</f>
        <v>46103</v>
      </c>
      <c r="F1119" s="834" t="str">
        <f>VLOOKUP(B1119,[1]TQT_MASTER!B:O,4,0)</f>
        <v>Engineer, Contract</v>
      </c>
      <c r="G1119" s="834" t="str">
        <f>VLOOKUP(B1119,[1]TQT_MASTER!B:O,3,0)</f>
        <v>Engineer</v>
      </c>
      <c r="H1119" s="834">
        <f>VLOOKUP(B1119,[1]TQT_MASTER!B:O,6,0)</f>
        <v>12214</v>
      </c>
      <c r="I1119" s="834" t="str">
        <f>VLOOKUP(B1119,[1]TQT_MASTER!B:O,5,0)</f>
        <v>Mahmood Abdulmunaim Saed</v>
      </c>
      <c r="J1119" s="834" t="str">
        <f>VLOOKUP(B1119,[1]TQT_MASTER!B:O,7,0)</f>
        <v>TQT - Supply Chain</v>
      </c>
      <c r="K1119" s="834" t="str">
        <f>VLOOKUP(B1119,[1]TQT_MASTER!B:O,8,0)</f>
        <v>TQT - Chief Financial Office</v>
      </c>
      <c r="L1119" s="834" t="str">
        <f>VLOOKUP(B1119,[1]TQT_MASTER!B:O,9,0)</f>
        <v>TQT - Supply Chain</v>
      </c>
      <c r="M1119" s="834" t="e">
        <f>VLOOKUP(B1119,[1]TQT_MASTER!B:O,10,0)</f>
        <v>#REF!</v>
      </c>
      <c r="N1119" s="835">
        <f>VLOOKUP(B1119,[1]TQT_MASTER!B:O,11,0)</f>
        <v>32325</v>
      </c>
      <c r="O1119" s="833">
        <f>VLOOKUP(B1119,[1]TQT_MASTER!B:O,14,0)</f>
        <v>46467</v>
      </c>
      <c r="P1119" s="834" t="s">
        <v>620</v>
      </c>
      <c r="Q1119" s="834" t="s">
        <v>846</v>
      </c>
      <c r="R1119" s="842"/>
      <c r="S1119" s="842"/>
      <c r="T1119" s="839"/>
      <c r="U1119" s="848" t="s">
        <v>333</v>
      </c>
      <c r="V1119" s="836">
        <v>46104</v>
      </c>
      <c r="W1119" s="846">
        <v>46104</v>
      </c>
      <c r="X1119" s="836">
        <v>46265</v>
      </c>
      <c r="Y1119" s="837">
        <v>0.44383561643835617</v>
      </c>
      <c r="Z1119" s="838">
        <f t="shared" ca="1" si="59"/>
        <v>38</v>
      </c>
      <c r="AA1119" s="830" t="s">
        <v>856</v>
      </c>
      <c r="AB1119" s="892">
        <v>4440</v>
      </c>
      <c r="AC1119" s="841">
        <v>46935</v>
      </c>
      <c r="AD1119" s="842" t="s">
        <v>777</v>
      </c>
      <c r="AE1119" s="843" t="str">
        <f ca="1">IF(OR(Z1119="",NOT(ISNUMBER(Z1119))),"",LOOKUP(Z1119,{0,16,21,26,31,36,41,46,51,56,60,66},{"[0-15]","[16-20]","[21-25]","[26-30]","[31-35]","[36-40]","[41-45]","[46-50]","[51-55]","[56-59]","[60-65]","[66-99]"}))</f>
        <v>[36-40]</v>
      </c>
      <c r="AF1119" s="839" t="str">
        <f t="shared" si="60"/>
        <v>0-1 years</v>
      </c>
      <c r="AG1119" s="839" t="str">
        <f t="shared" ca="1" si="61"/>
        <v>Over 90 Days</v>
      </c>
    </row>
    <row r="1120" spans="1:33" ht="16.5" thickTop="1" thickBot="1" x14ac:dyDescent="0.3">
      <c r="A1120" s="830">
        <v>33</v>
      </c>
      <c r="B1120" s="830">
        <v>203053</v>
      </c>
      <c r="C1120" s="831">
        <v>203053</v>
      </c>
      <c r="D1120" s="832"/>
      <c r="E1120" s="887">
        <f>VLOOKUP(B1120,[1]TQT_MASTER!B:O,13,0)</f>
        <v>46149</v>
      </c>
      <c r="F1120" s="834" t="str">
        <f>VLOOKUP(B1120,[1]TQT_MASTER!B:O,4,0)</f>
        <v>Sr Associate HR Projects</v>
      </c>
      <c r="G1120" s="834" t="str">
        <f>VLOOKUP(B1120,[1]TQT_MASTER!B:O,3,0)</f>
        <v>Sr Associate</v>
      </c>
      <c r="H1120" s="834" t="e">
        <f>VLOOKUP(B1120,[1]TQT_MASTER!B:O,6,0)</f>
        <v>#REF!</v>
      </c>
      <c r="I1120" s="834" t="str">
        <f>VLOOKUP(B1120,[1]TQT_MASTER!B:O,5,0)</f>
        <v>Bader Alhammadi</v>
      </c>
      <c r="J1120" s="834" t="e">
        <f>VLOOKUP(B1120,[1]TQT_MASTER!B:O,7,0)</f>
        <v>#REF!</v>
      </c>
      <c r="K1120" s="834" t="str">
        <f>VLOOKUP(B1120,[1]TQT_MASTER!B:O,8,0)</f>
        <v>TQT - Chief Corporate Services Office</v>
      </c>
      <c r="L1120" s="834" t="str">
        <f>VLOOKUP(B1120,[1]TQT_MASTER!B:O,9,0)</f>
        <v>Human Resources - HRD</v>
      </c>
      <c r="M1120" s="834" t="e">
        <f>VLOOKUP(B1120,[1]TQT_MASTER!B:O,10,0)</f>
        <v>#REF!</v>
      </c>
      <c r="N1120" s="835">
        <f>VLOOKUP(B1120,[1]TQT_MASTER!B:O,11,0)</f>
        <v>31815</v>
      </c>
      <c r="O1120" s="833">
        <f>VLOOKUP(B1120,[1]TQT_MASTER!B:O,14,0)</f>
        <v>46513</v>
      </c>
      <c r="P1120" s="842" t="s">
        <v>620</v>
      </c>
      <c r="Q1120" s="834" t="s">
        <v>846</v>
      </c>
      <c r="R1120" s="842"/>
      <c r="S1120" s="842"/>
      <c r="T1120" s="839"/>
      <c r="U1120" s="834" t="s">
        <v>650</v>
      </c>
      <c r="V1120" s="836">
        <v>46155</v>
      </c>
      <c r="W1120" s="846"/>
      <c r="X1120" s="836">
        <f>EDATE(V1120,36)</f>
        <v>47251</v>
      </c>
      <c r="Y1120" s="837">
        <v>2.7397260273972603E-3</v>
      </c>
      <c r="Z1120" s="838">
        <f t="shared" ca="1" si="59"/>
        <v>39</v>
      </c>
      <c r="AA1120" s="830" t="s">
        <v>856</v>
      </c>
      <c r="AB1120" s="892">
        <v>4440</v>
      </c>
      <c r="AC1120" s="841">
        <v>46935</v>
      </c>
      <c r="AD1120" s="842" t="s">
        <v>777</v>
      </c>
      <c r="AE1120" s="843" t="str">
        <f ca="1">IF(OR(Z1120="",NOT(ISNUMBER(Z1120))),"",LOOKUP(Z1120,{0,16,21,26,31,36,41,46,51,56,60,66},{"[0-15]","[16-20]","[21-25]","[26-30]","[31-35]","[36-40]","[41-45]","[46-50]","[51-55]","[56-59]","[60-65]","[66-99]"}))</f>
        <v>[36-40]</v>
      </c>
      <c r="AF1120" s="839" t="str">
        <f t="shared" si="60"/>
        <v>3+ years</v>
      </c>
      <c r="AG1120" s="839" t="str">
        <f t="shared" ca="1" si="61"/>
        <v>Over 90 Days</v>
      </c>
    </row>
    <row r="1121" spans="1:33" ht="16.5" thickTop="1" thickBot="1" x14ac:dyDescent="0.3">
      <c r="A1121" s="830">
        <v>34</v>
      </c>
      <c r="B1121" s="830">
        <v>202805</v>
      </c>
      <c r="C1121" s="831">
        <v>202805</v>
      </c>
      <c r="D1121" s="832"/>
      <c r="E1121" s="887">
        <f>VLOOKUP(B1121,[1]TQT_MASTER!B:O,13,0)</f>
        <v>46132</v>
      </c>
      <c r="F1121" s="834" t="str">
        <f>VLOOKUP(B1121,[1]TQT_MASTER!B:O,4,0)</f>
        <v>CEO Advisor</v>
      </c>
      <c r="G1121" s="834" t="str">
        <f>VLOOKUP(B1121,[1]TQT_MASTER!B:O,3,0)</f>
        <v>Advisor</v>
      </c>
      <c r="H1121" s="834">
        <v>12759</v>
      </c>
      <c r="I1121" s="834" t="s">
        <v>954</v>
      </c>
      <c r="J1121" s="834" t="e">
        <f>VLOOKUP(B1121,[1]TQT_MASTER!B:O,7,0)</f>
        <v>#REF!</v>
      </c>
      <c r="K1121" s="834" t="str">
        <f>VLOOKUP(B1121,[1]TQT_MASTER!B:O,8,0)</f>
        <v>TQT - Chief Executive Office</v>
      </c>
      <c r="L1121" s="834" t="e">
        <f>VLOOKUP(B1121,[1]TQT_MASTER!B:O,9,0)</f>
        <v>#REF!</v>
      </c>
      <c r="M1121" s="834" t="e">
        <f>VLOOKUP(B1121,[1]TQT_MASTER!B:O,10,0)</f>
        <v>#REF!</v>
      </c>
      <c r="N1121" s="884">
        <v>22892</v>
      </c>
      <c r="O1121" s="885">
        <v>46496</v>
      </c>
      <c r="P1121" s="842" t="s">
        <v>611</v>
      </c>
      <c r="Q1121" s="834" t="s">
        <v>846</v>
      </c>
      <c r="R1121" s="842"/>
      <c r="S1121" s="842"/>
      <c r="T1121" s="839"/>
      <c r="U1121" s="834" t="s">
        <v>650</v>
      </c>
      <c r="V1121" s="836">
        <v>46132</v>
      </c>
      <c r="W1121" s="846"/>
      <c r="X1121" s="836">
        <f>EDATE(V1121,36)</f>
        <v>47228</v>
      </c>
      <c r="Y1121" s="837">
        <v>2.7397260273972603E-3</v>
      </c>
      <c r="Z1121" s="838">
        <f t="shared" ca="1" si="59"/>
        <v>64</v>
      </c>
      <c r="AA1121" s="830" t="s">
        <v>856</v>
      </c>
      <c r="AB1121" s="892">
        <v>4440</v>
      </c>
      <c r="AC1121" s="841">
        <v>46935</v>
      </c>
      <c r="AD1121" s="842" t="s">
        <v>777</v>
      </c>
      <c r="AE1121" s="843" t="str">
        <f ca="1">IF(OR(Z1121="",NOT(ISNUMBER(Z1121))),"",LOOKUP(Z1121,{0,16,21,26,31,36,41,46,51,56,60,66},{"[0-15]","[16-20]","[21-25]","[26-30]","[31-35]","[36-40]","[41-45]","[46-50]","[51-55]","[56-59]","[60-65]","[66-99]"}))</f>
        <v>[60-65]</v>
      </c>
      <c r="AF1121" s="839" t="str">
        <f t="shared" si="60"/>
        <v>3+ years</v>
      </c>
      <c r="AG1121" s="839" t="str">
        <f t="shared" ca="1" si="61"/>
        <v>Over 90 Days</v>
      </c>
    </row>
    <row r="1122" spans="1:33" ht="16.5" thickTop="1" thickBot="1" x14ac:dyDescent="0.3">
      <c r="A1122" s="886">
        <v>35</v>
      </c>
      <c r="B1122" s="851">
        <v>203281</v>
      </c>
      <c r="C1122" s="893"/>
      <c r="D1122" s="894"/>
      <c r="E1122" s="887">
        <f>VLOOKUP(B1122,[1]TQT_MASTER!B:O,13,0)</f>
        <v>46244</v>
      </c>
      <c r="F1122" s="854" t="str">
        <f>VLOOKUP(B1122,[1]TQT_MASTER!B:O,4,0)</f>
        <v>Sr Associate Branding &amp; Internal Communication</v>
      </c>
      <c r="G1122" s="854" t="str">
        <f>VLOOKUP(B1122,[1]TQT_MASTER!B:O,3,0)</f>
        <v>Sr Associate</v>
      </c>
      <c r="H1122" s="854" t="e">
        <f>VLOOKUP(B1122,[1]TQT_MASTER!B:O,6,0)</f>
        <v>#REF!</v>
      </c>
      <c r="I1122" s="854" t="s">
        <v>955</v>
      </c>
      <c r="J1122" s="854" t="e">
        <f>VLOOKUP(B1122,[1]TQT_MASTER!B:O,7,0)</f>
        <v>#REF!</v>
      </c>
      <c r="K1122" s="854" t="str">
        <f>VLOOKUP(B1122,[1]TQT_MASTER!B:O,8,0)</f>
        <v>TQT - Chief Corporate Services Office</v>
      </c>
      <c r="L1122" s="854" t="str">
        <f>VLOOKUP(B1122,[1]TQT_MASTER!B:O,9,0)</f>
        <v>Human Resources - HRD</v>
      </c>
      <c r="M1122" s="854" t="str">
        <f>VLOOKUP(B1122,[1]TQT_MASTER!B:O,10,0)</f>
        <v>Corporate Communications</v>
      </c>
      <c r="N1122" s="855">
        <v>32051</v>
      </c>
      <c r="O1122" s="853">
        <v>46295</v>
      </c>
      <c r="P1122" s="854" t="s">
        <v>611</v>
      </c>
      <c r="Q1122" s="854" t="s">
        <v>846</v>
      </c>
      <c r="R1122" s="857"/>
      <c r="S1122" s="857"/>
      <c r="T1122" s="858"/>
      <c r="U1122" s="857"/>
      <c r="V1122" s="859">
        <v>46211</v>
      </c>
      <c r="W1122" s="860"/>
      <c r="X1122" s="859">
        <v>46295</v>
      </c>
      <c r="Y1122" s="861"/>
      <c r="Z1122" s="862">
        <f t="shared" ca="1" si="59"/>
        <v>38</v>
      </c>
      <c r="AA1122" s="850" t="s">
        <v>856</v>
      </c>
      <c r="AB1122" s="895">
        <v>4440</v>
      </c>
      <c r="AC1122" s="864">
        <v>46935</v>
      </c>
      <c r="AD1122" s="857" t="s">
        <v>777</v>
      </c>
      <c r="AE1122" s="843" t="str">
        <f ca="1">IF(OR(Z1122="",NOT(ISNUMBER(Z1122))),"",LOOKUP(Z1122,{0,16,21,26,31,36,41,46,51,56,60,66},{"[0-15]","[16-20]","[21-25]","[26-30]","[31-35]","[36-40]","[41-45]","[46-50]","[51-55]","[56-59]","[60-65]","[66-99]"}))</f>
        <v>[36-40]</v>
      </c>
      <c r="AF1122" s="839" t="str">
        <f t="shared" si="60"/>
        <v>0-1 years</v>
      </c>
      <c r="AG1122" s="839" t="str">
        <f t="shared" ca="1" si="61"/>
        <v>Within 30 Days</v>
      </c>
    </row>
    <row r="1123" spans="1:33" ht="16.5" thickTop="1" thickBot="1" x14ac:dyDescent="0.3">
      <c r="A1123" s="875">
        <v>1</v>
      </c>
      <c r="B1123" s="866" t="s">
        <v>526</v>
      </c>
      <c r="C1123" s="875" t="s">
        <v>300</v>
      </c>
      <c r="D1123" s="888"/>
      <c r="E1123" s="887">
        <f>VLOOKUP(B1123,[1]TQT_MASTER!B:O,13,0)</f>
        <v>44566</v>
      </c>
      <c r="F1123" s="870" t="str">
        <f>VLOOKUP(B1123,[1]TQT_MASTER!B:O,4,0)</f>
        <v>Engineer, Water Asset Performance</v>
      </c>
      <c r="G1123" s="870" t="str">
        <f>VLOOKUP(B1123,[1]TQT_MASTER!B:O,3,0)</f>
        <v>Engineer</v>
      </c>
      <c r="H1123" s="870">
        <f>VLOOKUP(B1123,[1]TQT_MASTER!B:O,6,0)</f>
        <v>200662</v>
      </c>
      <c r="I1123" s="870" t="str">
        <f>VLOOKUP(B1123,[1]TQT_MASTER!B:O,5,0)</f>
        <v>Benjamin Redwood</v>
      </c>
      <c r="J1123" s="870" t="str">
        <f>VLOOKUP(B1123,[1]TQT_MASTER!B:O,7,0)</f>
        <v>TQT - Asset Management</v>
      </c>
      <c r="K1123" s="870" t="str">
        <f>VLOOKUP(B1123,[1]TQT_MASTER!B:O,8,0)</f>
        <v>TQT - Chief Operating Office</v>
      </c>
      <c r="L1123" s="870" t="str">
        <f>VLOOKUP(B1123,[1]TQT_MASTER!B:O,9,0)</f>
        <v>Asset Management - COO</v>
      </c>
      <c r="M1123" s="870" t="str">
        <f>VLOOKUP(B1123,[1]TQT_MASTER!B:O,10,0)</f>
        <v>TRANSCO - Water Asset Strategy &amp; Performance - COO</v>
      </c>
      <c r="N1123" s="871">
        <f>VLOOKUP(B1123,[1]TQT_MASTER!B:O,11,0)</f>
        <v>22312</v>
      </c>
      <c r="O1123" s="869">
        <f>VLOOKUP(B1123,[1]TQT_MASTER!B:O,14,0)</f>
        <v>46387</v>
      </c>
      <c r="P1123" s="878" t="s">
        <v>611</v>
      </c>
      <c r="Q1123" s="870" t="s">
        <v>846</v>
      </c>
      <c r="R1123" s="878" t="s">
        <v>612</v>
      </c>
      <c r="S1123" s="878"/>
      <c r="T1123" s="875" t="s">
        <v>304</v>
      </c>
      <c r="U1123" s="878" t="s">
        <v>305</v>
      </c>
      <c r="V1123" s="872">
        <v>44566</v>
      </c>
      <c r="W1123" s="872">
        <v>45170</v>
      </c>
      <c r="X1123" s="872">
        <v>46265</v>
      </c>
      <c r="Y1123" s="889">
        <v>3.0027397260273974</v>
      </c>
      <c r="Z1123" s="903">
        <f t="shared" ca="1" si="59"/>
        <v>65</v>
      </c>
      <c r="AA1123" s="875" t="s">
        <v>600</v>
      </c>
      <c r="AB1123" s="890">
        <v>33988.5</v>
      </c>
      <c r="AC1123" s="877">
        <v>46935</v>
      </c>
      <c r="AD1123" s="878" t="s">
        <v>777</v>
      </c>
      <c r="AE1123" s="843" t="str">
        <f ca="1">IF(OR(Z1123="",NOT(ISNUMBER(Z1123))),"",LOOKUP(Z1123,{0,16,21,26,31,36,41,46,51,56,60,66},{"[0-15]","[16-20]","[21-25]","[26-30]","[31-35]","[36-40]","[41-45]","[46-50]","[51-55]","[56-59]","[60-65]","[66-99]"}))</f>
        <v>[60-65]</v>
      </c>
      <c r="AF1123" s="839" t="str">
        <f t="shared" si="60"/>
        <v>3+ years</v>
      </c>
      <c r="AG1123" s="839" t="str">
        <f t="shared" ca="1" si="61"/>
        <v>Over 90 Days</v>
      </c>
    </row>
    <row r="1124" spans="1:33" ht="16.5" thickTop="1" thickBot="1" x14ac:dyDescent="0.3">
      <c r="A1124" s="839">
        <v>2</v>
      </c>
      <c r="B1124" s="830" t="s">
        <v>537</v>
      </c>
      <c r="C1124" s="839" t="s">
        <v>306</v>
      </c>
      <c r="D1124" s="880"/>
      <c r="E1124" s="887">
        <f>VLOOKUP(B1124,[1]TQT_MASTER!B:O,13,0)</f>
        <v>44571</v>
      </c>
      <c r="F1124" s="834" t="str">
        <f>VLOOKUP(B1124,[1]TQT_MASTER!B:O,4,0)</f>
        <v>Technical Advisor</v>
      </c>
      <c r="G1124" s="834" t="str">
        <f>VLOOKUP(B1124,[1]TQT_MASTER!B:O,3,0)</f>
        <v>Advisor</v>
      </c>
      <c r="H1124" s="834">
        <f>VLOOKUP(B1124,[1]TQT_MASTER!B:O,6,0)</f>
        <v>10924</v>
      </c>
      <c r="I1124" s="834" t="str">
        <f>VLOOKUP(B1124,[1]TQT_MASTER!B:O,5,0)</f>
        <v>Bruce</v>
      </c>
      <c r="J1124" s="834" t="str">
        <f>VLOOKUP(B1124,[1]TQT_MASTER!B:O,7,0)</f>
        <v>TQT - Chief Operating Office</v>
      </c>
      <c r="K1124" s="834" t="str">
        <f>VLOOKUP(B1124,[1]TQT_MASTER!B:O,8,0)</f>
        <v>TQT - Chief Operating Office</v>
      </c>
      <c r="L1124" s="834" t="str">
        <f>VLOOKUP(B1124,[1]TQT_MASTER!B:O,9,0)</f>
        <v>Asset Management - COO</v>
      </c>
      <c r="M1124" s="834" t="str">
        <f>VLOOKUP(B1124,[1]TQT_MASTER!B:O,10,0)</f>
        <v>TRANSCO - Power Asset Management - COO</v>
      </c>
      <c r="N1124" s="835">
        <f>VLOOKUP(B1124,[1]TQT_MASTER!B:O,11,0)</f>
        <v>21098</v>
      </c>
      <c r="O1124" s="833">
        <f>VLOOKUP(B1124,[1]TQT_MASTER!B:O,14,0)</f>
        <v>46387</v>
      </c>
      <c r="P1124" s="842" t="s">
        <v>611</v>
      </c>
      <c r="Q1124" s="834" t="s">
        <v>846</v>
      </c>
      <c r="R1124" s="842" t="s">
        <v>612</v>
      </c>
      <c r="S1124" s="842" t="s">
        <v>616</v>
      </c>
      <c r="T1124" s="839" t="s">
        <v>304</v>
      </c>
      <c r="U1124" s="842" t="s">
        <v>309</v>
      </c>
      <c r="V1124" s="836">
        <v>44571</v>
      </c>
      <c r="W1124" s="836">
        <v>45170</v>
      </c>
      <c r="X1124" s="836">
        <v>46265</v>
      </c>
      <c r="Y1124" s="882">
        <v>3.0027397260273974</v>
      </c>
      <c r="Z1124" s="902">
        <f t="shared" ca="1" si="59"/>
        <v>68</v>
      </c>
      <c r="AA1124" s="839" t="s">
        <v>600</v>
      </c>
      <c r="AB1124" s="883">
        <v>55116.6</v>
      </c>
      <c r="AC1124" s="841">
        <v>46935</v>
      </c>
      <c r="AD1124" s="842" t="s">
        <v>777</v>
      </c>
      <c r="AE1124" s="843" t="str">
        <f ca="1">IF(OR(Z1124="",NOT(ISNUMBER(Z1124))),"",LOOKUP(Z1124,{0,16,21,26,31,36,41,46,51,56,60,66},{"[0-15]","[16-20]","[21-25]","[26-30]","[31-35]","[36-40]","[41-45]","[46-50]","[51-55]","[56-59]","[60-65]","[66-99]"}))</f>
        <v>[66-99]</v>
      </c>
      <c r="AF1124" s="839" t="str">
        <f t="shared" si="60"/>
        <v>3+ years</v>
      </c>
      <c r="AG1124" s="839" t="str">
        <f t="shared" ca="1" si="61"/>
        <v>Over 90 Days</v>
      </c>
    </row>
    <row r="1125" spans="1:33" ht="16.5" thickTop="1" thickBot="1" x14ac:dyDescent="0.3">
      <c r="A1125" s="839">
        <v>3</v>
      </c>
      <c r="B1125" s="830" t="s">
        <v>310</v>
      </c>
      <c r="C1125" s="839" t="s">
        <v>310</v>
      </c>
      <c r="D1125" s="880"/>
      <c r="E1125" s="887">
        <v>44571</v>
      </c>
      <c r="F1125" s="834" t="s">
        <v>312</v>
      </c>
      <c r="G1125" s="834" t="s">
        <v>312</v>
      </c>
      <c r="H1125" s="834"/>
      <c r="I1125" s="834"/>
      <c r="J1125" s="845"/>
      <c r="K1125" s="845" t="s">
        <v>905</v>
      </c>
      <c r="L1125" s="834"/>
      <c r="M1125" s="834"/>
      <c r="N1125" s="835">
        <v>20821</v>
      </c>
      <c r="O1125" s="833">
        <v>46203</v>
      </c>
      <c r="P1125" s="842" t="s">
        <v>611</v>
      </c>
      <c r="Q1125" s="834" t="s">
        <v>846</v>
      </c>
      <c r="R1125" s="842" t="s">
        <v>612</v>
      </c>
      <c r="S1125" s="842"/>
      <c r="T1125" s="839" t="s">
        <v>304</v>
      </c>
      <c r="U1125" s="842" t="s">
        <v>305</v>
      </c>
      <c r="V1125" s="836">
        <v>44571</v>
      </c>
      <c r="W1125" s="836">
        <v>46203</v>
      </c>
      <c r="X1125" s="836">
        <v>46265</v>
      </c>
      <c r="Y1125" s="882">
        <v>3.0027397260273974</v>
      </c>
      <c r="Z1125" s="904">
        <f t="shared" ca="1" si="59"/>
        <v>69</v>
      </c>
      <c r="AA1125" s="839" t="s">
        <v>600</v>
      </c>
      <c r="AB1125" s="883">
        <v>45390.45</v>
      </c>
      <c r="AC1125" s="841">
        <v>46935</v>
      </c>
      <c r="AD1125" s="842" t="s">
        <v>928</v>
      </c>
      <c r="AE1125" s="843" t="str">
        <f ca="1">IF(OR(Z1125="",NOT(ISNUMBER(Z1125))),"",LOOKUP(Z1125,{0,16,21,26,31,36,41,46,51,56,60,66},{"[0-15]","[16-20]","[21-25]","[26-30]","[31-35]","[36-40]","[41-45]","[46-50]","[51-55]","[56-59]","[60-65]","[66-99]"}))</f>
        <v>[66-99]</v>
      </c>
      <c r="AF1125" s="839" t="str">
        <f t="shared" si="60"/>
        <v>3+ years</v>
      </c>
      <c r="AG1125" s="839" t="str">
        <f t="shared" ca="1" si="61"/>
        <v>Expired</v>
      </c>
    </row>
    <row r="1126" spans="1:33" ht="16.5" thickTop="1" thickBot="1" x14ac:dyDescent="0.3">
      <c r="A1126" s="839">
        <v>4</v>
      </c>
      <c r="B1126" s="830" t="s">
        <v>527</v>
      </c>
      <c r="C1126" s="839" t="s">
        <v>313</v>
      </c>
      <c r="D1126" s="880"/>
      <c r="E1126" s="887">
        <f>VLOOKUP(B1126,[1]TQT_MASTER!B:O,13,0)</f>
        <v>44571</v>
      </c>
      <c r="F1126" s="834" t="str">
        <f>VLOOKUP(B1126,[1]TQT_MASTER!B:O,4,0)</f>
        <v>Sr. Engineer, Infrastructure Coordination</v>
      </c>
      <c r="G1126" s="834" t="str">
        <f>VLOOKUP(B1126,[1]TQT_MASTER!B:O,3,0)</f>
        <v>Senior Engineer</v>
      </c>
      <c r="H1126" s="834">
        <f>VLOOKUP(B1126,[1]TQT_MASTER!B:O,6,0)</f>
        <v>11810</v>
      </c>
      <c r="I1126" s="834" t="str">
        <f>VLOOKUP(B1126,[1]TQT_MASTER!B:O,5,0)</f>
        <v>YOUSIF ABDUL RAHMAN AHMED MOHAMMED ALMARZOUQI</v>
      </c>
      <c r="J1126" s="834" t="str">
        <f>VLOOKUP(B1126,[1]TQT_MASTER!B:O,7,0)</f>
        <v>TQT - Asset Management</v>
      </c>
      <c r="K1126" s="834" t="str">
        <f>VLOOKUP(B1126,[1]TQT_MASTER!B:O,8,0)</f>
        <v>TQT - Chief Operating Office</v>
      </c>
      <c r="L1126" s="834" t="str">
        <f>VLOOKUP(B1126,[1]TQT_MASTER!B:O,9,0)</f>
        <v>Asset Management - COO</v>
      </c>
      <c r="M1126" s="834" t="str">
        <f>VLOOKUP(B1126,[1]TQT_MASTER!B:O,10,0)</f>
        <v>TRANSCO - Infrastructure Coordination &amp; Services - COO</v>
      </c>
      <c r="N1126" s="835">
        <f>VLOOKUP(B1126,[1]TQT_MASTER!B:O,11,0)</f>
        <v>21283</v>
      </c>
      <c r="O1126" s="833">
        <f>VLOOKUP(B1126,[1]TQT_MASTER!B:O,14,0)</f>
        <v>46387</v>
      </c>
      <c r="P1126" s="842" t="s">
        <v>611</v>
      </c>
      <c r="Q1126" s="834" t="s">
        <v>846</v>
      </c>
      <c r="R1126" s="842" t="s">
        <v>612</v>
      </c>
      <c r="S1126" s="842"/>
      <c r="T1126" s="839" t="s">
        <v>304</v>
      </c>
      <c r="U1126" s="842" t="s">
        <v>316</v>
      </c>
      <c r="V1126" s="836">
        <v>44571</v>
      </c>
      <c r="W1126" s="836">
        <v>45170</v>
      </c>
      <c r="X1126" s="836">
        <v>46265</v>
      </c>
      <c r="Y1126" s="882">
        <v>3.0027397260273974</v>
      </c>
      <c r="Z1126" s="905">
        <f t="shared" ca="1" si="59"/>
        <v>68</v>
      </c>
      <c r="AA1126" s="839" t="s">
        <v>600</v>
      </c>
      <c r="AB1126" s="883">
        <v>47355</v>
      </c>
      <c r="AC1126" s="841">
        <v>46935</v>
      </c>
      <c r="AD1126" s="842" t="s">
        <v>777</v>
      </c>
      <c r="AE1126" s="843" t="str">
        <f ca="1">IF(OR(Z1126="",NOT(ISNUMBER(Z1126))),"",LOOKUP(Z1126,{0,16,21,26,31,36,41,46,51,56,60,66},{"[0-15]","[16-20]","[21-25]","[26-30]","[31-35]","[36-40]","[41-45]","[46-50]","[51-55]","[56-59]","[60-65]","[66-99]"}))</f>
        <v>[66-99]</v>
      </c>
      <c r="AF1126" s="839" t="str">
        <f t="shared" si="60"/>
        <v>3+ years</v>
      </c>
      <c r="AG1126" s="839" t="str">
        <f t="shared" ca="1" si="61"/>
        <v>Over 90 Days</v>
      </c>
    </row>
    <row r="1127" spans="1:33" ht="16.5" thickTop="1" thickBot="1" x14ac:dyDescent="0.3">
      <c r="A1127" s="839">
        <v>5</v>
      </c>
      <c r="B1127" s="830" t="s">
        <v>536</v>
      </c>
      <c r="C1127" s="839" t="s">
        <v>317</v>
      </c>
      <c r="D1127" s="880"/>
      <c r="E1127" s="887">
        <f>VLOOKUP(B1127,[1]TQT_MASTER!B:O,13,0)</f>
        <v>44571</v>
      </c>
      <c r="F1127" s="834" t="str">
        <f>VLOOKUP(B1127,[1]TQT_MASTER!B:O,4,0)</f>
        <v>Sr. Technician, Surveying</v>
      </c>
      <c r="G1127" s="834" t="str">
        <f>VLOOKUP(B1127,[1]TQT_MASTER!B:O,3,0)</f>
        <v>Senior Technician</v>
      </c>
      <c r="H1127" s="834">
        <f>VLOOKUP(B1127,[1]TQT_MASTER!B:O,6,0)</f>
        <v>11810</v>
      </c>
      <c r="I1127" s="834" t="str">
        <f>VLOOKUP(B1127,[1]TQT_MASTER!B:O,5,0)</f>
        <v>YOUSIF ABDUL RAHMAN AHMED MOHAMMED ALMARZOUQI</v>
      </c>
      <c r="J1127" s="834" t="str">
        <f>VLOOKUP(B1127,[1]TQT_MASTER!B:O,7,0)</f>
        <v>TQT - Asset Management</v>
      </c>
      <c r="K1127" s="834" t="str">
        <f>VLOOKUP(B1127,[1]TQT_MASTER!B:O,8,0)</f>
        <v>TQT - Chief Operating Office</v>
      </c>
      <c r="L1127" s="834" t="str">
        <f>VLOOKUP(B1127,[1]TQT_MASTER!B:O,9,0)</f>
        <v>Asset Management - COO</v>
      </c>
      <c r="M1127" s="834" t="str">
        <f>VLOOKUP(B1127,[1]TQT_MASTER!B:O,10,0)</f>
        <v>TRANSCO - Infrastructure Coordination &amp; Services - COO</v>
      </c>
      <c r="N1127" s="835">
        <f>VLOOKUP(B1127,[1]TQT_MASTER!B:O,11,0)</f>
        <v>22277</v>
      </c>
      <c r="O1127" s="833">
        <f>VLOOKUP(B1127,[1]TQT_MASTER!B:O,14,0)</f>
        <v>46387</v>
      </c>
      <c r="P1127" s="842" t="s">
        <v>611</v>
      </c>
      <c r="Q1127" s="834" t="s">
        <v>846</v>
      </c>
      <c r="R1127" s="842" t="s">
        <v>612</v>
      </c>
      <c r="S1127" s="842" t="s">
        <v>616</v>
      </c>
      <c r="T1127" s="839" t="s">
        <v>304</v>
      </c>
      <c r="U1127" s="842" t="s">
        <v>309</v>
      </c>
      <c r="V1127" s="836">
        <v>44571</v>
      </c>
      <c r="W1127" s="836">
        <v>45170</v>
      </c>
      <c r="X1127" s="836">
        <v>46265</v>
      </c>
      <c r="Y1127" s="882">
        <v>3.0027397260273974</v>
      </c>
      <c r="Z1127" s="904">
        <f t="shared" ca="1" si="59"/>
        <v>65</v>
      </c>
      <c r="AA1127" s="839" t="s">
        <v>600</v>
      </c>
      <c r="AB1127" s="883">
        <v>21750.75</v>
      </c>
      <c r="AC1127" s="841">
        <v>46935</v>
      </c>
      <c r="AD1127" s="842" t="s">
        <v>777</v>
      </c>
      <c r="AE1127" s="843" t="str">
        <f ca="1">IF(OR(Z1127="",NOT(ISNUMBER(Z1127))),"",LOOKUP(Z1127,{0,16,21,26,31,36,41,46,51,56,60,66},{"[0-15]","[16-20]","[21-25]","[26-30]","[31-35]","[36-40]","[41-45]","[46-50]","[51-55]","[56-59]","[60-65]","[66-99]"}))</f>
        <v>[60-65]</v>
      </c>
      <c r="AF1127" s="839" t="str">
        <f t="shared" si="60"/>
        <v>3+ years</v>
      </c>
      <c r="AG1127" s="839" t="str">
        <f t="shared" ca="1" si="61"/>
        <v>Over 90 Days</v>
      </c>
    </row>
    <row r="1128" spans="1:33" ht="16.5" thickTop="1" thickBot="1" x14ac:dyDescent="0.3">
      <c r="A1128" s="839">
        <v>6</v>
      </c>
      <c r="B1128" s="830" t="s">
        <v>531</v>
      </c>
      <c r="C1128" s="839" t="s">
        <v>323</v>
      </c>
      <c r="D1128" s="880"/>
      <c r="E1128" s="887">
        <f>VLOOKUP(B1128,[1]TQT_MASTER!B:O,13,0)</f>
        <v>44571</v>
      </c>
      <c r="F1128" s="834" t="str">
        <f>VLOOKUP(B1128,[1]TQT_MASTER!B:O,4,0)</f>
        <v>Sr. Associate, Inventory</v>
      </c>
      <c r="G1128" s="834" t="str">
        <f>VLOOKUP(B1128,[1]TQT_MASTER!B:O,3,0)</f>
        <v>Senior Associate</v>
      </c>
      <c r="H1128" s="834">
        <f>VLOOKUP(B1128,[1]TQT_MASTER!B:O,6,0)</f>
        <v>11888</v>
      </c>
      <c r="I1128" s="834" t="str">
        <f>VLOOKUP(B1128,[1]TQT_MASTER!B:O,5,0)</f>
        <v>MOHAMED ALI MOHAMED A. FAISAL ALSHEHHI</v>
      </c>
      <c r="J1128" s="834" t="str">
        <f>VLOOKUP(B1128,[1]TQT_MASTER!B:O,7,0)</f>
        <v>TQT - Supply Chain</v>
      </c>
      <c r="K1128" s="834" t="str">
        <f>VLOOKUP(B1128,[1]TQT_MASTER!B:O,8,0)</f>
        <v>TQT - Chief Financial Office</v>
      </c>
      <c r="L1128" s="834" t="str">
        <f>VLOOKUP(B1128,[1]TQT_MASTER!B:O,9,0)</f>
        <v>Supply Chain - PSS</v>
      </c>
      <c r="M1128" s="834" t="str">
        <f>VLOOKUP(B1128,[1]TQT_MASTER!B:O,10,0)</f>
        <v>TRANSCO - Inventory Management - PSS</v>
      </c>
      <c r="N1128" s="835">
        <f>VLOOKUP(B1128,[1]TQT_MASTER!B:O,11,0)</f>
        <v>24080</v>
      </c>
      <c r="O1128" s="833">
        <f>VLOOKUP(B1128,[1]TQT_MASTER!B:O,14,0)</f>
        <v>46387</v>
      </c>
      <c r="P1128" s="842" t="s">
        <v>611</v>
      </c>
      <c r="Q1128" s="834" t="s">
        <v>846</v>
      </c>
      <c r="R1128" s="842" t="s">
        <v>612</v>
      </c>
      <c r="S1128" s="842" t="s">
        <v>619</v>
      </c>
      <c r="T1128" s="839" t="s">
        <v>304</v>
      </c>
      <c r="U1128" s="842" t="s">
        <v>305</v>
      </c>
      <c r="V1128" s="836">
        <v>44571</v>
      </c>
      <c r="W1128" s="836">
        <v>45170</v>
      </c>
      <c r="X1128" s="836">
        <v>46265</v>
      </c>
      <c r="Y1128" s="882">
        <v>3.0027397260273974</v>
      </c>
      <c r="Z1128" s="902">
        <f t="shared" ca="1" si="59"/>
        <v>60</v>
      </c>
      <c r="AA1128" s="839" t="s">
        <v>600</v>
      </c>
      <c r="AB1128" s="883">
        <v>40461.75</v>
      </c>
      <c r="AC1128" s="841">
        <v>46935</v>
      </c>
      <c r="AD1128" s="842" t="s">
        <v>777</v>
      </c>
      <c r="AE1128" s="843" t="str">
        <f ca="1">IF(OR(Z1128="",NOT(ISNUMBER(Z1128))),"",LOOKUP(Z1128,{0,16,21,26,31,36,41,46,51,56,60,66},{"[0-15]","[16-20]","[21-25]","[26-30]","[31-35]","[36-40]","[41-45]","[46-50]","[51-55]","[56-59]","[60-65]","[66-99]"}))</f>
        <v>[60-65]</v>
      </c>
      <c r="AF1128" s="839" t="str">
        <f t="shared" si="60"/>
        <v>3+ years</v>
      </c>
      <c r="AG1128" s="839" t="str">
        <f t="shared" ca="1" si="61"/>
        <v>Over 90 Days</v>
      </c>
    </row>
    <row r="1129" spans="1:33" ht="16.5" thickTop="1" thickBot="1" x14ac:dyDescent="0.3">
      <c r="A1129" s="839">
        <v>7</v>
      </c>
      <c r="B1129" s="830" t="s">
        <v>530</v>
      </c>
      <c r="C1129" s="839" t="s">
        <v>326</v>
      </c>
      <c r="D1129" s="880"/>
      <c r="E1129" s="887">
        <f>VLOOKUP(B1129,[1]TQT_MASTER!B:O,13,0)</f>
        <v>44571</v>
      </c>
      <c r="F1129" s="834" t="str">
        <f>VLOOKUP(B1129,[1]TQT_MASTER!B:O,4,0)</f>
        <v>Clerk, Driver</v>
      </c>
      <c r="G1129" s="834" t="str">
        <f>VLOOKUP(B1129,[1]TQT_MASTER!B:O,3,0)</f>
        <v>Clerk</v>
      </c>
      <c r="H1129" s="834">
        <f>VLOOKUP(B1129,[1]TQT_MASTER!B:O,6,0)</f>
        <v>11969</v>
      </c>
      <c r="I1129" s="834" t="str">
        <f>VLOOKUP(B1129,[1]TQT_MASTER!B:O,5,0)</f>
        <v>AHMED NASSER MOHAMMED NASSER AL SENANI</v>
      </c>
      <c r="J1129" s="834" t="str">
        <f>VLOOKUP(B1129,[1]TQT_MASTER!B:O,7,0)</f>
        <v>TQT - Support Services</v>
      </c>
      <c r="K1129" s="834" t="str">
        <f>VLOOKUP(B1129,[1]TQT_MASTER!B:O,8,0)</f>
        <v>TQT - Chief Corporate Services Office</v>
      </c>
      <c r="L1129" s="834" t="str">
        <f>VLOOKUP(B1129,[1]TQT_MASTER!B:O,9,0)</f>
        <v>Shared Services - PSS</v>
      </c>
      <c r="M1129" s="834" t="str">
        <f>VLOOKUP(B1129,[1]TQT_MASTER!B:O,10,0)</f>
        <v>TRANSCO - Transport - PSS</v>
      </c>
      <c r="N1129" s="835">
        <f>VLOOKUP(B1129,[1]TQT_MASTER!B:O,11,0)</f>
        <v>28284</v>
      </c>
      <c r="O1129" s="833">
        <f>VLOOKUP(B1129,[1]TQT_MASTER!B:O,14,0)</f>
        <v>46387</v>
      </c>
      <c r="P1129" s="842" t="s">
        <v>611</v>
      </c>
      <c r="Q1129" s="834" t="s">
        <v>846</v>
      </c>
      <c r="R1129" s="842" t="s">
        <v>612</v>
      </c>
      <c r="S1129" s="842" t="s">
        <v>621</v>
      </c>
      <c r="T1129" s="839" t="s">
        <v>304</v>
      </c>
      <c r="U1129" s="842" t="s">
        <v>329</v>
      </c>
      <c r="V1129" s="836">
        <v>44571</v>
      </c>
      <c r="W1129" s="836">
        <v>45170</v>
      </c>
      <c r="X1129" s="836">
        <v>46265</v>
      </c>
      <c r="Y1129" s="882">
        <v>3.0027397260273974</v>
      </c>
      <c r="Z1129" s="902">
        <f t="shared" ca="1" si="59"/>
        <v>49</v>
      </c>
      <c r="AA1129" s="839" t="s">
        <v>600</v>
      </c>
      <c r="AB1129" s="883">
        <v>5587.7955000000002</v>
      </c>
      <c r="AC1129" s="841">
        <v>46935</v>
      </c>
      <c r="AD1129" s="842" t="s">
        <v>777</v>
      </c>
      <c r="AE1129" s="843" t="str">
        <f ca="1">IF(OR(Z1129="",NOT(ISNUMBER(Z1129))),"",LOOKUP(Z1129,{0,16,21,26,31,36,41,46,51,56,60,66},{"[0-15]","[16-20]","[21-25]","[26-30]","[31-35]","[36-40]","[41-45]","[46-50]","[51-55]","[56-59]","[60-65]","[66-99]"}))</f>
        <v>[46-50]</v>
      </c>
      <c r="AF1129" s="839" t="str">
        <f t="shared" si="60"/>
        <v>3+ years</v>
      </c>
      <c r="AG1129" s="839" t="str">
        <f t="shared" ca="1" si="61"/>
        <v>Over 90 Days</v>
      </c>
    </row>
    <row r="1130" spans="1:33" ht="16.5" thickTop="1" thickBot="1" x14ac:dyDescent="0.3">
      <c r="A1130" s="839">
        <v>8</v>
      </c>
      <c r="B1130" s="830" t="s">
        <v>524</v>
      </c>
      <c r="C1130" s="839" t="s">
        <v>330</v>
      </c>
      <c r="D1130" s="880"/>
      <c r="E1130" s="887">
        <f>VLOOKUP(B1130,[1]TQT_MASTER!B:O,13,0)</f>
        <v>44566</v>
      </c>
      <c r="F1130" s="834" t="str">
        <f>VLOOKUP(B1130,[1]TQT_MASTER!B:O,4,0)</f>
        <v>Assistant, Management</v>
      </c>
      <c r="G1130" s="834" t="str">
        <f>VLOOKUP(B1130,[1]TQT_MASTER!B:O,3,0)</f>
        <v>Assistant</v>
      </c>
      <c r="H1130" s="834">
        <f>VLOOKUP(B1130,[1]TQT_MASTER!B:O,6,0)</f>
        <v>11566</v>
      </c>
      <c r="I1130" s="834" t="str">
        <f>VLOOKUP(B1130,[1]TQT_MASTER!B:O,5,0)</f>
        <v>PAUL ANDREW ROBERTS</v>
      </c>
      <c r="J1130" s="834" t="str">
        <f>VLOOKUP(B1130,[1]TQT_MASTER!B:O,7,0)</f>
        <v>TQT - Safety &amp; Risk Management</v>
      </c>
      <c r="K1130" s="834" t="str">
        <f>VLOOKUP(B1130,[1]TQT_MASTER!B:O,8,0)</f>
        <v>TQT - Chief Executive Office</v>
      </c>
      <c r="L1130" s="834" t="str">
        <f>VLOOKUP(B1130,[1]TQT_MASTER!B:O,9,0)</f>
        <v>HSEQ</v>
      </c>
      <c r="M1130" s="834" t="str">
        <f>VLOOKUP(B1130,[1]TQT_MASTER!B:O,10,0)</f>
        <v>TRANSCO - HSEQ - SRM</v>
      </c>
      <c r="N1130" s="835">
        <f>VLOOKUP(B1130,[1]TQT_MASTER!B:O,11,0)</f>
        <v>33248</v>
      </c>
      <c r="O1130" s="833">
        <f>VLOOKUP(B1130,[1]TQT_MASTER!B:O,14,0)</f>
        <v>46387</v>
      </c>
      <c r="P1130" s="842" t="s">
        <v>611</v>
      </c>
      <c r="Q1130" s="834" t="s">
        <v>846</v>
      </c>
      <c r="R1130" s="842" t="s">
        <v>612</v>
      </c>
      <c r="S1130" s="842" t="s">
        <v>621</v>
      </c>
      <c r="T1130" s="839" t="s">
        <v>304</v>
      </c>
      <c r="U1130" s="842" t="s">
        <v>333</v>
      </c>
      <c r="V1130" s="836">
        <v>44566</v>
      </c>
      <c r="W1130" s="836">
        <v>45170</v>
      </c>
      <c r="X1130" s="836">
        <v>46265</v>
      </c>
      <c r="Y1130" s="882">
        <v>3.0027397260273974</v>
      </c>
      <c r="Z1130" s="902">
        <f t="shared" ca="1" si="59"/>
        <v>35</v>
      </c>
      <c r="AA1130" s="839" t="s">
        <v>600</v>
      </c>
      <c r="AB1130" s="883">
        <v>12988.5</v>
      </c>
      <c r="AC1130" s="841">
        <v>46935</v>
      </c>
      <c r="AD1130" s="842" t="s">
        <v>777</v>
      </c>
      <c r="AE1130" s="843" t="str">
        <f ca="1">IF(OR(Z1130="",NOT(ISNUMBER(Z1130))),"",LOOKUP(Z1130,{0,16,21,26,31,36,41,46,51,56,60,66},{"[0-15]","[16-20]","[21-25]","[26-30]","[31-35]","[36-40]","[41-45]","[46-50]","[51-55]","[56-59]","[60-65]","[66-99]"}))</f>
        <v>[31-35]</v>
      </c>
      <c r="AF1130" s="839" t="str">
        <f t="shared" si="60"/>
        <v>3+ years</v>
      </c>
      <c r="AG1130" s="839" t="str">
        <f t="shared" ca="1" si="61"/>
        <v>Over 90 Days</v>
      </c>
    </row>
    <row r="1131" spans="1:33" ht="16.5" thickTop="1" thickBot="1" x14ac:dyDescent="0.3">
      <c r="A1131" s="839">
        <v>9</v>
      </c>
      <c r="B1131" s="830" t="s">
        <v>529</v>
      </c>
      <c r="C1131" s="839" t="s">
        <v>334</v>
      </c>
      <c r="D1131" s="880"/>
      <c r="E1131" s="887">
        <f>VLOOKUP(B1131,[1]TQT_MASTER!B:O,13,0)</f>
        <v>44566</v>
      </c>
      <c r="F1131" s="834" t="str">
        <f>VLOOKUP(B1131,[1]TQT_MASTER!B:O,4,0)</f>
        <v>Advisor, Technical</v>
      </c>
      <c r="G1131" s="834" t="str">
        <f>VLOOKUP(B1131,[1]TQT_MASTER!B:O,3,0)</f>
        <v>Advisor</v>
      </c>
      <c r="H1131" s="834">
        <f>VLOOKUP(B1131,[1]TQT_MASTER!B:O,6,0)</f>
        <v>12759</v>
      </c>
      <c r="I1131" s="834" t="str">
        <f>VLOOKUP(B1131,[1]TQT_MASTER!B:O,5,0)</f>
        <v>Afif Saif Nasser Harhara Alyafei</v>
      </c>
      <c r="J1131" s="834" t="str">
        <f>VLOOKUP(B1131,[1]TQT_MASTER!B:O,7,0)</f>
        <v>TQT - Chief Executive Office</v>
      </c>
      <c r="K1131" s="834" t="str">
        <f>VLOOKUP(B1131,[1]TQT_MASTER!B:O,8,0)</f>
        <v>TQT - Chief Executive Office</v>
      </c>
      <c r="L1131" s="834" t="str">
        <f>VLOOKUP(B1131,[1]TQT_MASTER!B:O,9,0)</f>
        <v>CEO</v>
      </c>
      <c r="M1131" s="834" t="str">
        <f>VLOOKUP(B1131,[1]TQT_MASTER!B:O,10,0)</f>
        <v>TRANSCO - CEO</v>
      </c>
      <c r="N1131" s="835">
        <f>VLOOKUP(B1131,[1]TQT_MASTER!B:O,11,0)</f>
        <v>24289</v>
      </c>
      <c r="O1131" s="833">
        <f>VLOOKUP(B1131,[1]TQT_MASTER!B:O,14,0)</f>
        <v>46387</v>
      </c>
      <c r="P1131" s="842" t="s">
        <v>620</v>
      </c>
      <c r="Q1131" s="834" t="s">
        <v>846</v>
      </c>
      <c r="R1131" s="842"/>
      <c r="S1131" s="842"/>
      <c r="T1131" s="839" t="s">
        <v>336</v>
      </c>
      <c r="U1131" s="842" t="s">
        <v>337</v>
      </c>
      <c r="V1131" s="836">
        <v>44566</v>
      </c>
      <c r="W1131" s="836">
        <v>45170</v>
      </c>
      <c r="X1131" s="836">
        <v>46265</v>
      </c>
      <c r="Y1131" s="882">
        <v>3.0027397260273974</v>
      </c>
      <c r="Z1131" s="904">
        <f t="shared" ca="1" si="59"/>
        <v>60</v>
      </c>
      <c r="AA1131" s="839" t="s">
        <v>600</v>
      </c>
      <c r="AB1131" s="883">
        <v>69688.5</v>
      </c>
      <c r="AC1131" s="841">
        <v>46935</v>
      </c>
      <c r="AD1131" s="842" t="s">
        <v>777</v>
      </c>
      <c r="AE1131" s="843" t="str">
        <f ca="1">IF(OR(Z1131="",NOT(ISNUMBER(Z1131))),"",LOOKUP(Z1131,{0,16,21,26,31,36,41,46,51,56,60,66},{"[0-15]","[16-20]","[21-25]","[26-30]","[31-35]","[36-40]","[41-45]","[46-50]","[51-55]","[56-59]","[60-65]","[66-99]"}))</f>
        <v>[60-65]</v>
      </c>
      <c r="AF1131" s="839" t="str">
        <f t="shared" si="60"/>
        <v>3+ years</v>
      </c>
      <c r="AG1131" s="839" t="str">
        <f t="shared" ca="1" si="61"/>
        <v>Over 90 Days</v>
      </c>
    </row>
    <row r="1132" spans="1:33" ht="16.5" thickTop="1" thickBot="1" x14ac:dyDescent="0.3">
      <c r="A1132" s="839">
        <v>10</v>
      </c>
      <c r="B1132" s="830" t="s">
        <v>523</v>
      </c>
      <c r="C1132" s="839" t="s">
        <v>338</v>
      </c>
      <c r="D1132" s="880"/>
      <c r="E1132" s="887">
        <f>VLOOKUP(B1132,[1]TQT_MASTER!B:O,13,0)</f>
        <v>44571</v>
      </c>
      <c r="F1132" s="834" t="str">
        <f>VLOOKUP(B1132,[1]TQT_MASTER!B:O,4,0)</f>
        <v>Clerk, Stores</v>
      </c>
      <c r="G1132" s="834" t="str">
        <f>VLOOKUP(B1132,[1]TQT_MASTER!B:O,3,0)</f>
        <v>Clerk</v>
      </c>
      <c r="H1132" s="834">
        <f>VLOOKUP(B1132,[1]TQT_MASTER!B:O,6,0)</f>
        <v>12667</v>
      </c>
      <c r="I1132" s="834" t="str">
        <f>VLOOKUP(B1132,[1]TQT_MASTER!B:O,5,0)</f>
        <v>Eid Abdulla Sidiqi Alhammadi</v>
      </c>
      <c r="J1132" s="834" t="str">
        <f>VLOOKUP(B1132,[1]TQT_MASTER!B:O,7,0)</f>
        <v>TQT - Financial Operations &amp; Internal Controls</v>
      </c>
      <c r="K1132" s="834" t="str">
        <f>VLOOKUP(B1132,[1]TQT_MASTER!B:O,8,0)</f>
        <v>TQT - Chief Financial Office</v>
      </c>
      <c r="L1132" s="834" t="str">
        <f>VLOOKUP(B1132,[1]TQT_MASTER!B:O,9,0)</f>
        <v>Finance - FIN</v>
      </c>
      <c r="M1132" s="834" t="str">
        <f>VLOOKUP(B1132,[1]TQT_MASTER!B:O,10,0)</f>
        <v>TRANSCO - Financial Operations - FIN</v>
      </c>
      <c r="N1132" s="835">
        <f>VLOOKUP(B1132,[1]TQT_MASTER!B:O,11,0)</f>
        <v>26910</v>
      </c>
      <c r="O1132" s="833">
        <f>VLOOKUP(B1132,[1]TQT_MASTER!B:O,14,0)</f>
        <v>46387</v>
      </c>
      <c r="P1132" s="842" t="s">
        <v>620</v>
      </c>
      <c r="Q1132" s="834" t="s">
        <v>846</v>
      </c>
      <c r="R1132" s="842"/>
      <c r="S1132" s="842"/>
      <c r="T1132" s="839" t="s">
        <v>304</v>
      </c>
      <c r="U1132" s="842" t="s">
        <v>305</v>
      </c>
      <c r="V1132" s="836">
        <v>44571</v>
      </c>
      <c r="W1132" s="836">
        <v>45170</v>
      </c>
      <c r="X1132" s="836">
        <v>46265</v>
      </c>
      <c r="Y1132" s="882">
        <v>3.0027397260273974</v>
      </c>
      <c r="Z1132" s="902">
        <f t="shared" ca="1" si="59"/>
        <v>53</v>
      </c>
      <c r="AA1132" s="839" t="s">
        <v>600</v>
      </c>
      <c r="AB1132" s="883">
        <v>6688.5</v>
      </c>
      <c r="AC1132" s="841">
        <v>46935</v>
      </c>
      <c r="AD1132" s="842" t="s">
        <v>777</v>
      </c>
      <c r="AE1132" s="843" t="str">
        <f ca="1">IF(OR(Z1132="",NOT(ISNUMBER(Z1132))),"",LOOKUP(Z1132,{0,16,21,26,31,36,41,46,51,56,60,66},{"[0-15]","[16-20]","[21-25]","[26-30]","[31-35]","[36-40]","[41-45]","[46-50]","[51-55]","[56-59]","[60-65]","[66-99]"}))</f>
        <v>[51-55]</v>
      </c>
      <c r="AF1132" s="839" t="str">
        <f t="shared" si="60"/>
        <v>3+ years</v>
      </c>
      <c r="AG1132" s="839" t="str">
        <f t="shared" ca="1" si="61"/>
        <v>Over 90 Days</v>
      </c>
    </row>
    <row r="1133" spans="1:33" ht="16.5" thickTop="1" thickBot="1" x14ac:dyDescent="0.3">
      <c r="A1133" s="839">
        <v>11</v>
      </c>
      <c r="B1133" s="830" t="s">
        <v>522</v>
      </c>
      <c r="C1133" s="839" t="s">
        <v>341</v>
      </c>
      <c r="D1133" s="880"/>
      <c r="E1133" s="887">
        <f>VLOOKUP(B1133,[1]TQT_MASTER!B:O,13,0)</f>
        <v>44571</v>
      </c>
      <c r="F1133" s="834" t="str">
        <f>VLOOKUP(B1133,[1]TQT_MASTER!B:O,4,0)</f>
        <v>Associate, Accounts Payable Accounting</v>
      </c>
      <c r="G1133" s="834" t="str">
        <f>VLOOKUP(B1133,[1]TQT_MASTER!B:O,3,0)</f>
        <v>Associate</v>
      </c>
      <c r="H1133" s="834">
        <f>VLOOKUP(B1133,[1]TQT_MASTER!B:O,6,0)</f>
        <v>12667</v>
      </c>
      <c r="I1133" s="834" t="str">
        <f>VLOOKUP(B1133,[1]TQT_MASTER!B:O,5,0)</f>
        <v>Eid Abdulla Sidiqi Alhammadi</v>
      </c>
      <c r="J1133" s="834" t="str">
        <f>VLOOKUP(B1133,[1]TQT_MASTER!B:O,7,0)</f>
        <v>TQT - Financial Operations &amp; Internal Controls</v>
      </c>
      <c r="K1133" s="834" t="str">
        <f>VLOOKUP(B1133,[1]TQT_MASTER!B:O,8,0)</f>
        <v>TQT - Chief Financial Office</v>
      </c>
      <c r="L1133" s="834" t="str">
        <f>VLOOKUP(B1133,[1]TQT_MASTER!B:O,9,0)</f>
        <v>Finance - FIN</v>
      </c>
      <c r="M1133" s="834" t="str">
        <f>VLOOKUP(B1133,[1]TQT_MASTER!B:O,10,0)</f>
        <v>TRANSCO - Financial Operations - FIN</v>
      </c>
      <c r="N1133" s="835">
        <f>VLOOKUP(B1133,[1]TQT_MASTER!B:O,11,0)</f>
        <v>22996</v>
      </c>
      <c r="O1133" s="833">
        <f>VLOOKUP(B1133,[1]TQT_MASTER!B:O,14,0)</f>
        <v>46387</v>
      </c>
      <c r="P1133" s="842" t="s">
        <v>611</v>
      </c>
      <c r="Q1133" s="834" t="s">
        <v>846</v>
      </c>
      <c r="R1133" s="842" t="s">
        <v>612</v>
      </c>
      <c r="S1133" s="842" t="s">
        <v>616</v>
      </c>
      <c r="T1133" s="839" t="s">
        <v>304</v>
      </c>
      <c r="U1133" s="842" t="s">
        <v>316</v>
      </c>
      <c r="V1133" s="836">
        <v>44571</v>
      </c>
      <c r="W1133" s="836">
        <v>45170</v>
      </c>
      <c r="X1133" s="836">
        <v>46265</v>
      </c>
      <c r="Y1133" s="882">
        <v>3.0027397260273974</v>
      </c>
      <c r="Z1133" s="902">
        <f t="shared" ca="1" si="59"/>
        <v>63</v>
      </c>
      <c r="AA1133" s="839" t="s">
        <v>600</v>
      </c>
      <c r="AB1133" s="883">
        <v>38811.15</v>
      </c>
      <c r="AC1133" s="841">
        <v>46935</v>
      </c>
      <c r="AD1133" s="842" t="s">
        <v>777</v>
      </c>
      <c r="AE1133" s="843" t="str">
        <f ca="1">IF(OR(Z1133="",NOT(ISNUMBER(Z1133))),"",LOOKUP(Z1133,{0,16,21,26,31,36,41,46,51,56,60,66},{"[0-15]","[16-20]","[21-25]","[26-30]","[31-35]","[36-40]","[41-45]","[46-50]","[51-55]","[56-59]","[60-65]","[66-99]"}))</f>
        <v>[60-65]</v>
      </c>
      <c r="AF1133" s="839" t="str">
        <f t="shared" si="60"/>
        <v>3+ years</v>
      </c>
      <c r="AG1133" s="839" t="str">
        <f t="shared" ca="1" si="61"/>
        <v>Over 90 Days</v>
      </c>
    </row>
    <row r="1134" spans="1:33" ht="16.5" thickTop="1" thickBot="1" x14ac:dyDescent="0.3">
      <c r="A1134" s="839">
        <v>12</v>
      </c>
      <c r="B1134" s="830" t="s">
        <v>528</v>
      </c>
      <c r="C1134" s="839" t="s">
        <v>344</v>
      </c>
      <c r="D1134" s="880"/>
      <c r="E1134" s="887">
        <f>VLOOKUP(B1134,[1]TQT_MASTER!B:O,13,0)</f>
        <v>44606</v>
      </c>
      <c r="F1134" s="834" t="str">
        <f>VLOOKUP(B1134,[1]TQT_MASTER!B:O,4,0)</f>
        <v>Lead, Automation &amp; Digitalization</v>
      </c>
      <c r="G1134" s="834" t="str">
        <f>VLOOKUP(B1134,[1]TQT_MASTER!B:O,3,0)</f>
        <v>Lead</v>
      </c>
      <c r="H1134" s="834">
        <f>VLOOKUP(B1134,[1]TQT_MASTER!B:O,6,0)</f>
        <v>11996</v>
      </c>
      <c r="I1134" s="834" t="str">
        <f>VLOOKUP(B1134,[1]TQT_MASTER!B:O,5,0)</f>
        <v>Ramakrishna Subramanian</v>
      </c>
      <c r="J1134" s="834" t="str">
        <f>VLOOKUP(B1134,[1]TQT_MASTER!B:O,7,0)</f>
        <v>TQT - Chief Executive Office</v>
      </c>
      <c r="K1134" s="834" t="str">
        <f>VLOOKUP(B1134,[1]TQT_MASTER!B:O,8,0)</f>
        <v>TQT - Chief Executive Office</v>
      </c>
      <c r="L1134" s="834" t="str">
        <f>VLOOKUP(B1134,[1]TQT_MASTER!B:O,9,0)</f>
        <v>CEO</v>
      </c>
      <c r="M1134" s="834" t="str">
        <f>VLOOKUP(B1134,[1]TQT_MASTER!B:O,10,0)</f>
        <v>TRANSCO - Operations - COO</v>
      </c>
      <c r="N1134" s="835">
        <f>VLOOKUP(B1134,[1]TQT_MASTER!B:O,11,0)</f>
        <v>21847</v>
      </c>
      <c r="O1134" s="833">
        <f>VLOOKUP(B1134,[1]TQT_MASTER!B:O,14,0)</f>
        <v>46387</v>
      </c>
      <c r="P1134" s="842" t="s">
        <v>611</v>
      </c>
      <c r="Q1134" s="834" t="s">
        <v>846</v>
      </c>
      <c r="R1134" s="842" t="s">
        <v>612</v>
      </c>
      <c r="S1134" s="842"/>
      <c r="T1134" s="839" t="s">
        <v>304</v>
      </c>
      <c r="U1134" s="842" t="s">
        <v>333</v>
      </c>
      <c r="V1134" s="836">
        <v>44608</v>
      </c>
      <c r="W1134" s="836">
        <v>45170</v>
      </c>
      <c r="X1134" s="836">
        <v>46265</v>
      </c>
      <c r="Y1134" s="882">
        <v>3.0027397260273974</v>
      </c>
      <c r="Z1134" s="902">
        <f t="shared" ca="1" si="59"/>
        <v>66</v>
      </c>
      <c r="AA1134" s="839" t="s">
        <v>600</v>
      </c>
      <c r="AB1134" s="883">
        <v>45013.5</v>
      </c>
      <c r="AC1134" s="841">
        <v>46935</v>
      </c>
      <c r="AD1134" s="842" t="s">
        <v>777</v>
      </c>
      <c r="AE1134" s="843" t="str">
        <f ca="1">IF(OR(Z1134="",NOT(ISNUMBER(Z1134))),"",LOOKUP(Z1134,{0,16,21,26,31,36,41,46,51,56,60,66},{"[0-15]","[16-20]","[21-25]","[26-30]","[31-35]","[36-40]","[41-45]","[46-50]","[51-55]","[56-59]","[60-65]","[66-99]"}))</f>
        <v>[66-99]</v>
      </c>
      <c r="AF1134" s="839" t="str">
        <f t="shared" si="60"/>
        <v>3+ years</v>
      </c>
      <c r="AG1134" s="839" t="str">
        <f t="shared" ca="1" si="61"/>
        <v>Over 90 Days</v>
      </c>
    </row>
    <row r="1135" spans="1:33" ht="16.5" thickTop="1" thickBot="1" x14ac:dyDescent="0.3">
      <c r="A1135" s="839">
        <v>13</v>
      </c>
      <c r="B1135" s="830" t="s">
        <v>539</v>
      </c>
      <c r="C1135" s="839" t="s">
        <v>347</v>
      </c>
      <c r="D1135" s="880"/>
      <c r="E1135" s="887">
        <f>VLOOKUP(B1135,[1]TQT_MASTER!B:O,13,0)</f>
        <v>44816</v>
      </c>
      <c r="F1135" s="834" t="str">
        <f>VLOOKUP(B1135,[1]TQT_MASTER!B:O,4,0)</f>
        <v>Engineer, CMMS Data Quality Governance</v>
      </c>
      <c r="G1135" s="834" t="str">
        <f>VLOOKUP(B1135,[1]TQT_MASTER!B:O,3,0)</f>
        <v>Engineer</v>
      </c>
      <c r="H1135" s="834">
        <f>VLOOKUP(B1135,[1]TQT_MASTER!B:O,6,0)</f>
        <v>12713</v>
      </c>
      <c r="I1135" s="834" t="str">
        <f>VLOOKUP(B1135,[1]TQT_MASTER!B:O,5,0)</f>
        <v>Ahmed Mohamed Abdulla ALWahedi</v>
      </c>
      <c r="J1135" s="834" t="str">
        <f>VLOOKUP(B1135,[1]TQT_MASTER!B:O,7,0)</f>
        <v>TQT - Asset Management</v>
      </c>
      <c r="K1135" s="834" t="str">
        <f>VLOOKUP(B1135,[1]TQT_MASTER!B:O,8,0)</f>
        <v>TQT - Chief Operating Office</v>
      </c>
      <c r="L1135" s="834" t="str">
        <f>VLOOKUP(B1135,[1]TQT_MASTER!B:O,9,0)</f>
        <v>Asset Management - COO</v>
      </c>
      <c r="M1135" s="834" t="str">
        <f>VLOOKUP(B1135,[1]TQT_MASTER!B:O,10,0)</f>
        <v>TRANSCO - Asset Information - COO</v>
      </c>
      <c r="N1135" s="835">
        <f>VLOOKUP(B1135,[1]TQT_MASTER!B:O,11,0)</f>
        <v>26032</v>
      </c>
      <c r="O1135" s="833">
        <f>VLOOKUP(B1135,[1]TQT_MASTER!B:O,14,0)</f>
        <v>46578</v>
      </c>
      <c r="P1135" s="842" t="s">
        <v>620</v>
      </c>
      <c r="Q1135" s="834" t="s">
        <v>846</v>
      </c>
      <c r="R1135" s="842"/>
      <c r="S1135" s="842"/>
      <c r="T1135" s="839" t="s">
        <v>304</v>
      </c>
      <c r="U1135" s="842" t="s">
        <v>333</v>
      </c>
      <c r="V1135" s="836">
        <v>44816</v>
      </c>
      <c r="W1135" s="836">
        <v>45170</v>
      </c>
      <c r="X1135" s="836">
        <v>46265</v>
      </c>
      <c r="Y1135" s="882">
        <v>3.0027397260273974</v>
      </c>
      <c r="Z1135" s="902">
        <f t="shared" ca="1" si="59"/>
        <v>55</v>
      </c>
      <c r="AA1135" s="839" t="s">
        <v>600</v>
      </c>
      <c r="AB1135" s="883">
        <v>26638.5</v>
      </c>
      <c r="AC1135" s="841">
        <v>46935</v>
      </c>
      <c r="AD1135" s="842" t="s">
        <v>777</v>
      </c>
      <c r="AE1135" s="843" t="str">
        <f ca="1">IF(OR(Z1135="",NOT(ISNUMBER(Z1135))),"",LOOKUP(Z1135,{0,16,21,26,31,36,41,46,51,56,60,66},{"[0-15]","[16-20]","[21-25]","[26-30]","[31-35]","[36-40]","[41-45]","[46-50]","[51-55]","[56-59]","[60-65]","[66-99]"}))</f>
        <v>[51-55]</v>
      </c>
      <c r="AF1135" s="839" t="str">
        <f t="shared" si="60"/>
        <v>3+ years</v>
      </c>
      <c r="AG1135" s="839" t="str">
        <f t="shared" ca="1" si="61"/>
        <v>Over 90 Days</v>
      </c>
    </row>
    <row r="1136" spans="1:33" ht="16.5" thickTop="1" thickBot="1" x14ac:dyDescent="0.3">
      <c r="A1136" s="839">
        <v>14</v>
      </c>
      <c r="B1136" s="830" t="s">
        <v>541</v>
      </c>
      <c r="C1136" s="839" t="s">
        <v>350</v>
      </c>
      <c r="D1136" s="880"/>
      <c r="E1136" s="887">
        <f>VLOOKUP(B1136,[1]TQT_MASTER!B:O,13,0)</f>
        <v>44809</v>
      </c>
      <c r="F1136" s="834" t="str">
        <f>VLOOKUP(B1136,[1]TQT_MASTER!B:O,4,0)</f>
        <v>Associate, Graphic Design</v>
      </c>
      <c r="G1136" s="834" t="str">
        <f>VLOOKUP(B1136,[1]TQT_MASTER!B:O,3,0)</f>
        <v>Associate</v>
      </c>
      <c r="H1136" s="834" t="e">
        <f>VLOOKUP(B1136,[1]TQT_MASTER!B:O,6,0)</f>
        <v>#REF!</v>
      </c>
      <c r="I1136" s="834" t="str">
        <f>VLOOKUP(B1136,[1]TQT_MASTER!B:O,5,0)</f>
        <v>Hessa Alemadi</v>
      </c>
      <c r="J1136" s="834" t="str">
        <f>VLOOKUP(B1136,[1]TQT_MASTER!B:O,7,0)</f>
        <v>TQT - External Communications</v>
      </c>
      <c r="K1136" s="834" t="str">
        <f>VLOOKUP(B1136,[1]TQT_MASTER!B:O,8,0)</f>
        <v>TQT - Chief Corporate Services Office</v>
      </c>
      <c r="L1136" s="834" t="str">
        <f>VLOOKUP(B1136,[1]TQT_MASTER!B:O,9,0)</f>
        <v>Human Resources - HRD</v>
      </c>
      <c r="M1136" s="834" t="str">
        <f>VLOOKUP(B1136,[1]TQT_MASTER!B:O,10,0)</f>
        <v>TRANSCO - External Communications - HRD</v>
      </c>
      <c r="N1136" s="835">
        <f>VLOOKUP(B1136,[1]TQT_MASTER!B:O,11,0)</f>
        <v>32200</v>
      </c>
      <c r="O1136" s="833">
        <f>VLOOKUP(B1136,[1]TQT_MASTER!B:O,14,0)</f>
        <v>46269</v>
      </c>
      <c r="P1136" s="842" t="s">
        <v>611</v>
      </c>
      <c r="Q1136" s="834" t="s">
        <v>846</v>
      </c>
      <c r="R1136" s="842" t="s">
        <v>612</v>
      </c>
      <c r="S1136" s="842"/>
      <c r="T1136" s="839" t="s">
        <v>304</v>
      </c>
      <c r="U1136" s="842" t="s">
        <v>333</v>
      </c>
      <c r="V1136" s="836">
        <v>44809</v>
      </c>
      <c r="W1136" s="836">
        <v>45170</v>
      </c>
      <c r="X1136" s="836">
        <v>46265</v>
      </c>
      <c r="Y1136" s="882">
        <v>3.0027397260273974</v>
      </c>
      <c r="Z1136" s="902">
        <f t="shared" ca="1" si="59"/>
        <v>38</v>
      </c>
      <c r="AA1136" s="839" t="s">
        <v>600</v>
      </c>
      <c r="AB1136" s="883">
        <v>26638.5</v>
      </c>
      <c r="AC1136" s="841">
        <v>46935</v>
      </c>
      <c r="AD1136" s="842" t="s">
        <v>777</v>
      </c>
      <c r="AE1136" s="843" t="str">
        <f ca="1">IF(OR(Z1136="",NOT(ISNUMBER(Z1136))),"",LOOKUP(Z1136,{0,16,21,26,31,36,41,46,51,56,60,66},{"[0-15]","[16-20]","[21-25]","[26-30]","[31-35]","[36-40]","[41-45]","[46-50]","[51-55]","[56-59]","[60-65]","[66-99]"}))</f>
        <v>[36-40]</v>
      </c>
      <c r="AF1136" s="839" t="str">
        <f t="shared" si="60"/>
        <v>3+ years</v>
      </c>
      <c r="AG1136" s="839" t="str">
        <f t="shared" ca="1" si="61"/>
        <v>Expired</v>
      </c>
    </row>
    <row r="1137" spans="1:33" ht="16.5" thickTop="1" thickBot="1" x14ac:dyDescent="0.3">
      <c r="A1137" s="839">
        <v>15</v>
      </c>
      <c r="B1137" s="830" t="s">
        <v>533</v>
      </c>
      <c r="C1137" s="839" t="s">
        <v>353</v>
      </c>
      <c r="D1137" s="880"/>
      <c r="E1137" s="887">
        <f>VLOOKUP(B1137,[1]TQT_MASTER!B:O,13,0)</f>
        <v>44830</v>
      </c>
      <c r="F1137" s="834" t="str">
        <f>VLOOKUP(B1137,[1]TQT_MASTER!B:O,4,0)</f>
        <v>Associate, General Ledger Accounting</v>
      </c>
      <c r="G1137" s="834" t="str">
        <f>VLOOKUP(B1137,[1]TQT_MASTER!B:O,3,0)</f>
        <v>Associate</v>
      </c>
      <c r="H1137" s="834">
        <f>VLOOKUP(B1137,[1]TQT_MASTER!B:O,6,0)</f>
        <v>12959</v>
      </c>
      <c r="I1137" s="834" t="str">
        <f>VLOOKUP(B1137,[1]TQT_MASTER!B:O,5,0)</f>
        <v>Jasmine Kooner</v>
      </c>
      <c r="J1137" s="834" t="str">
        <f>VLOOKUP(B1137,[1]TQT_MASTER!B:O,7,0)</f>
        <v>TQT - Financial Control</v>
      </c>
      <c r="K1137" s="834" t="str">
        <f>VLOOKUP(B1137,[1]TQT_MASTER!B:O,8,0)</f>
        <v>TQT - Chief Financial Office</v>
      </c>
      <c r="L1137" s="834" t="str">
        <f>VLOOKUP(B1137,[1]TQT_MASTER!B:O,9,0)</f>
        <v>Finance - FIN</v>
      </c>
      <c r="M1137" s="834" t="str">
        <f>VLOOKUP(B1137,[1]TQT_MASTER!B:O,10,0)</f>
        <v>TRANSCO - Financial Controlling - FIN</v>
      </c>
      <c r="N1137" s="835">
        <f>VLOOKUP(B1137,[1]TQT_MASTER!B:O,11,0)</f>
        <v>31575</v>
      </c>
      <c r="O1137" s="833">
        <f>VLOOKUP(B1137,[1]TQT_MASTER!B:O,14,0)</f>
        <v>46471</v>
      </c>
      <c r="P1137" s="842" t="s">
        <v>620</v>
      </c>
      <c r="Q1137" s="834" t="s">
        <v>846</v>
      </c>
      <c r="R1137" s="842"/>
      <c r="S1137" s="842"/>
      <c r="T1137" s="839" t="s">
        <v>304</v>
      </c>
      <c r="U1137" s="842" t="s">
        <v>356</v>
      </c>
      <c r="V1137" s="836">
        <v>44831</v>
      </c>
      <c r="W1137" s="836">
        <v>45170</v>
      </c>
      <c r="X1137" s="836">
        <v>46265</v>
      </c>
      <c r="Y1137" s="882">
        <v>3.0027397260273974</v>
      </c>
      <c r="Z1137" s="902">
        <f t="shared" ca="1" si="59"/>
        <v>40</v>
      </c>
      <c r="AA1137" s="839" t="s">
        <v>600</v>
      </c>
      <c r="AB1137" s="883">
        <v>26638.5</v>
      </c>
      <c r="AC1137" s="841">
        <v>46935</v>
      </c>
      <c r="AD1137" s="842" t="s">
        <v>777</v>
      </c>
      <c r="AE1137" s="843" t="str">
        <f ca="1">IF(OR(Z1137="",NOT(ISNUMBER(Z1137))),"",LOOKUP(Z1137,{0,16,21,26,31,36,41,46,51,56,60,66},{"[0-15]","[16-20]","[21-25]","[26-30]","[31-35]","[36-40]","[41-45]","[46-50]","[51-55]","[56-59]","[60-65]","[66-99]"}))</f>
        <v>[36-40]</v>
      </c>
      <c r="AF1137" s="839" t="str">
        <f t="shared" si="60"/>
        <v>3+ years</v>
      </c>
      <c r="AG1137" s="839" t="str">
        <f t="shared" ca="1" si="61"/>
        <v>Over 90 Days</v>
      </c>
    </row>
    <row r="1138" spans="1:33" ht="16.5" thickTop="1" thickBot="1" x14ac:dyDescent="0.3">
      <c r="A1138" s="839">
        <v>16</v>
      </c>
      <c r="B1138" s="830" t="s">
        <v>532</v>
      </c>
      <c r="C1138" s="839" t="s">
        <v>357</v>
      </c>
      <c r="D1138" s="880"/>
      <c r="E1138" s="887">
        <f>VLOOKUP(B1138,[1]TQT_MASTER!B:O,13,0)</f>
        <v>44970</v>
      </c>
      <c r="F1138" s="834" t="str">
        <f>VLOOKUP(B1138,[1]TQT_MASTER!B:O,4,0)</f>
        <v>Associate, Talent Acquisition</v>
      </c>
      <c r="G1138" s="834" t="str">
        <f>VLOOKUP(B1138,[1]TQT_MASTER!B:O,3,0)</f>
        <v>Associate</v>
      </c>
      <c r="H1138" s="834">
        <f>VLOOKUP(B1138,[1]TQT_MASTER!B:O,6,0)</f>
        <v>15131</v>
      </c>
      <c r="I1138" s="834" t="str">
        <f>VLOOKUP(B1138,[1]TQT_MASTER!B:O,5,0)</f>
        <v>Abdulrahman Mohammed R AlMane</v>
      </c>
      <c r="J1138" s="834" t="str">
        <f>VLOOKUP(B1138,[1]TQT_MASTER!B:O,7,0)</f>
        <v>TQT - HR Operations</v>
      </c>
      <c r="K1138" s="834" t="str">
        <f>VLOOKUP(B1138,[1]TQT_MASTER!B:O,8,0)</f>
        <v>TQT - Chief Corporate Services Office</v>
      </c>
      <c r="L1138" s="834" t="str">
        <f>VLOOKUP(B1138,[1]TQT_MASTER!B:O,9,0)</f>
        <v>Human Resources - HRD</v>
      </c>
      <c r="M1138" s="834" t="str">
        <f>VLOOKUP(B1138,[1]TQT_MASTER!B:O,10,0)</f>
        <v>TRANSCO - Talent Acquisition - HRD</v>
      </c>
      <c r="N1138" s="835">
        <f>VLOOKUP(B1138,[1]TQT_MASTER!B:O,11,0)</f>
        <v>31644</v>
      </c>
      <c r="O1138" s="833">
        <f>VLOOKUP(B1138,[1]TQT_MASTER!B:O,14,0)</f>
        <v>46429</v>
      </c>
      <c r="P1138" s="842" t="s">
        <v>620</v>
      </c>
      <c r="Q1138" s="834" t="s">
        <v>846</v>
      </c>
      <c r="R1138" s="842"/>
      <c r="S1138" s="842"/>
      <c r="T1138" s="839" t="s">
        <v>304</v>
      </c>
      <c r="U1138" s="842" t="s">
        <v>333</v>
      </c>
      <c r="V1138" s="836">
        <v>44970</v>
      </c>
      <c r="W1138" s="836">
        <v>45170</v>
      </c>
      <c r="X1138" s="836">
        <v>46265</v>
      </c>
      <c r="Y1138" s="882">
        <v>3.0027397260273974</v>
      </c>
      <c r="Z1138" s="902">
        <f t="shared" ca="1" si="59"/>
        <v>40</v>
      </c>
      <c r="AA1138" s="839" t="s">
        <v>600</v>
      </c>
      <c r="AB1138" s="883">
        <v>21388.5</v>
      </c>
      <c r="AC1138" s="841">
        <v>46935</v>
      </c>
      <c r="AD1138" s="842" t="s">
        <v>777</v>
      </c>
      <c r="AE1138" s="843" t="str">
        <f ca="1">IF(OR(Z1138="",NOT(ISNUMBER(Z1138))),"",LOOKUP(Z1138,{0,16,21,26,31,36,41,46,51,56,60,66},{"[0-15]","[16-20]","[21-25]","[26-30]","[31-35]","[36-40]","[41-45]","[46-50]","[51-55]","[56-59]","[60-65]","[66-99]"}))</f>
        <v>[36-40]</v>
      </c>
      <c r="AF1138" s="839" t="str">
        <f t="shared" si="60"/>
        <v>3+ years</v>
      </c>
      <c r="AG1138" s="839" t="str">
        <f t="shared" ca="1" si="61"/>
        <v>Over 90 Days</v>
      </c>
    </row>
    <row r="1139" spans="1:33" ht="16.5" thickTop="1" thickBot="1" x14ac:dyDescent="0.3">
      <c r="A1139" s="839">
        <v>17</v>
      </c>
      <c r="B1139" s="830" t="s">
        <v>540</v>
      </c>
      <c r="C1139" s="839" t="s">
        <v>360</v>
      </c>
      <c r="D1139" s="880"/>
      <c r="E1139" s="887">
        <f>VLOOKUP(B1139,[1]TQT_MASTER!B:O,13,0)</f>
        <v>45152</v>
      </c>
      <c r="F1139" s="834" t="str">
        <f>VLOOKUP(B1139,[1]TQT_MASTER!B:O,4,0)</f>
        <v>Executive Assistant, Corporate Services Office</v>
      </c>
      <c r="G1139" s="834" t="str">
        <f>VLOOKUP(B1139,[1]TQT_MASTER!B:O,3,0)</f>
        <v>Assistant</v>
      </c>
      <c r="H1139" s="834">
        <f>VLOOKUP(B1139,[1]TQT_MASTER!B:O,6,0)</f>
        <v>12780</v>
      </c>
      <c r="I1139" s="834" t="str">
        <f>VLOOKUP(B1139,[1]TQT_MASTER!B:O,5,0)</f>
        <v>Bader Ahmed Mohamed Saqer Al Hammadi</v>
      </c>
      <c r="J1139" s="834" t="str">
        <f>VLOOKUP(B1139,[1]TQT_MASTER!B:O,7,0)</f>
        <v>TQT - Chief Corporate Services Office</v>
      </c>
      <c r="K1139" s="834" t="str">
        <f>VLOOKUP(B1139,[1]TQT_MASTER!B:O,8,0)</f>
        <v>TQT - Chief Corporate Services Office</v>
      </c>
      <c r="L1139" s="834" t="str">
        <f>VLOOKUP(B1139,[1]TQT_MASTER!B:O,9,0)</f>
        <v>Human Resources - HRD</v>
      </c>
      <c r="M1139" s="834" t="str">
        <f>VLOOKUP(B1139,[1]TQT_MASTER!B:O,10,0)</f>
        <v>TRANSCO - Human Resources - HRD</v>
      </c>
      <c r="N1139" s="835">
        <f>VLOOKUP(B1139,[1]TQT_MASTER!B:O,11,0)</f>
        <v>29611</v>
      </c>
      <c r="O1139" s="833">
        <f>VLOOKUP(B1139,[1]TQT_MASTER!B:O,14,0)</f>
        <v>46248</v>
      </c>
      <c r="P1139" s="842" t="s">
        <v>620</v>
      </c>
      <c r="Q1139" s="834" t="s">
        <v>846</v>
      </c>
      <c r="R1139" s="842"/>
      <c r="S1139" s="842"/>
      <c r="T1139" s="839" t="s">
        <v>304</v>
      </c>
      <c r="U1139" s="842" t="s">
        <v>305</v>
      </c>
      <c r="V1139" s="836">
        <v>45152</v>
      </c>
      <c r="W1139" s="836">
        <v>45170</v>
      </c>
      <c r="X1139" s="836">
        <v>46265</v>
      </c>
      <c r="Y1139" s="882">
        <v>3.0027397260273974</v>
      </c>
      <c r="Z1139" s="904">
        <f t="shared" ca="1" si="59"/>
        <v>45</v>
      </c>
      <c r="AA1139" s="839" t="s">
        <v>600</v>
      </c>
      <c r="AB1139" s="883">
        <v>29138.5</v>
      </c>
      <c r="AC1139" s="841">
        <v>46935</v>
      </c>
      <c r="AD1139" s="842" t="s">
        <v>777</v>
      </c>
      <c r="AE1139" s="843" t="str">
        <f ca="1">IF(OR(Z1139="",NOT(ISNUMBER(Z1139))),"",LOOKUP(Z1139,{0,16,21,26,31,36,41,46,51,56,60,66},{"[0-15]","[16-20]","[21-25]","[26-30]","[31-35]","[36-40]","[41-45]","[46-50]","[51-55]","[56-59]","[60-65]","[66-99]"}))</f>
        <v>[41-45]</v>
      </c>
      <c r="AF1139" s="839" t="str">
        <f t="shared" si="60"/>
        <v>3+ years</v>
      </c>
      <c r="AG1139" s="839" t="str">
        <f t="shared" ca="1" si="61"/>
        <v>Expired</v>
      </c>
    </row>
    <row r="1140" spans="1:33" ht="16.5" thickTop="1" thickBot="1" x14ac:dyDescent="0.3">
      <c r="A1140" s="839">
        <v>18</v>
      </c>
      <c r="B1140" s="830" t="s">
        <v>543</v>
      </c>
      <c r="C1140" s="839" t="s">
        <v>363</v>
      </c>
      <c r="D1140" s="880"/>
      <c r="E1140" s="887">
        <f>VLOOKUP(B1140,[1]TQT_MASTER!B:O,13,0)</f>
        <v>45236</v>
      </c>
      <c r="F1140" s="834" t="str">
        <f>VLOOKUP(B1140,[1]TQT_MASTER!B:O,4,0)</f>
        <v>Associate, Talent Acquisition</v>
      </c>
      <c r="G1140" s="834" t="str">
        <f>VLOOKUP(B1140,[1]TQT_MASTER!B:O,3,0)</f>
        <v>Associate</v>
      </c>
      <c r="H1140" s="834">
        <f>VLOOKUP(B1140,[1]TQT_MASTER!B:O,6,0)</f>
        <v>15131</v>
      </c>
      <c r="I1140" s="834" t="str">
        <f>VLOOKUP(B1140,[1]TQT_MASTER!B:O,5,0)</f>
        <v>Abdulrahman Mohammed R AlMane</v>
      </c>
      <c r="J1140" s="834" t="str">
        <f>VLOOKUP(B1140,[1]TQT_MASTER!B:O,7,0)</f>
        <v>TQT - HR Operations</v>
      </c>
      <c r="K1140" s="834" t="str">
        <f>VLOOKUP(B1140,[1]TQT_MASTER!B:O,8,0)</f>
        <v>TQT - Chief Corporate Services Office</v>
      </c>
      <c r="L1140" s="834" t="str">
        <f>VLOOKUP(B1140,[1]TQT_MASTER!B:O,9,0)</f>
        <v>Human Resources - HRD</v>
      </c>
      <c r="M1140" s="834" t="str">
        <f>VLOOKUP(B1140,[1]TQT_MASTER!B:O,10,0)</f>
        <v>TRANSCO - Talent Acquisition - HRD</v>
      </c>
      <c r="N1140" s="835">
        <f>VLOOKUP(B1140,[1]TQT_MASTER!B:O,11,0)</f>
        <v>32450</v>
      </c>
      <c r="O1140" s="833">
        <f>VLOOKUP(B1140,[1]TQT_MASTER!B:O,14,0)</f>
        <v>46331</v>
      </c>
      <c r="P1140" s="842" t="s">
        <v>611</v>
      </c>
      <c r="Q1140" s="834" t="s">
        <v>846</v>
      </c>
      <c r="R1140" s="842" t="s">
        <v>612</v>
      </c>
      <c r="S1140" s="842" t="s">
        <v>616</v>
      </c>
      <c r="T1140" s="839" t="s">
        <v>304</v>
      </c>
      <c r="U1140" s="842" t="s">
        <v>333</v>
      </c>
      <c r="V1140" s="836">
        <v>45236</v>
      </c>
      <c r="W1140" s="836">
        <v>45236</v>
      </c>
      <c r="X1140" s="836">
        <v>46265</v>
      </c>
      <c r="Y1140" s="882">
        <v>2.8219178082191783</v>
      </c>
      <c r="Z1140" s="902">
        <f t="shared" ca="1" si="59"/>
        <v>37</v>
      </c>
      <c r="AA1140" s="839" t="s">
        <v>600</v>
      </c>
      <c r="AB1140" s="883">
        <v>25063.5</v>
      </c>
      <c r="AC1140" s="841">
        <v>46935</v>
      </c>
      <c r="AD1140" s="842" t="s">
        <v>777</v>
      </c>
      <c r="AE1140" s="843" t="str">
        <f ca="1">IF(OR(Z1140="",NOT(ISNUMBER(Z1140))),"",LOOKUP(Z1140,{0,16,21,26,31,36,41,46,51,56,60,66},{"[0-15]","[16-20]","[21-25]","[26-30]","[31-35]","[36-40]","[41-45]","[46-50]","[51-55]","[56-59]","[60-65]","[66-99]"}))</f>
        <v>[36-40]</v>
      </c>
      <c r="AF1140" s="839" t="str">
        <f t="shared" si="60"/>
        <v>2-3 years</v>
      </c>
      <c r="AG1140" s="839" t="str">
        <f t="shared" ca="1" si="61"/>
        <v>Within 60 Days</v>
      </c>
    </row>
    <row r="1141" spans="1:33" ht="16.5" thickTop="1" thickBot="1" x14ac:dyDescent="0.3">
      <c r="A1141" s="839">
        <v>19</v>
      </c>
      <c r="B1141" s="830" t="s">
        <v>534</v>
      </c>
      <c r="C1141" s="839" t="s">
        <v>365</v>
      </c>
      <c r="D1141" s="880"/>
      <c r="E1141" s="887">
        <f>VLOOKUP(B1141,[1]TQT_MASTER!B:O,13,0)</f>
        <v>45411</v>
      </c>
      <c r="F1141" s="834" t="str">
        <f>VLOOKUP(B1141,[1]TQT_MASTER!B:O,4,0)</f>
        <v>Lead, Projects</v>
      </c>
      <c r="G1141" s="834" t="str">
        <f>VLOOKUP(B1141,[1]TQT_MASTER!B:O,3,0)</f>
        <v>Lead</v>
      </c>
      <c r="H1141" s="834">
        <f>VLOOKUP(B1141,[1]TQT_MASTER!B:O,6,0)</f>
        <v>11743</v>
      </c>
      <c r="I1141" s="834" t="str">
        <f>VLOOKUP(B1141,[1]TQT_MASTER!B:O,5,0)</f>
        <v>MARYAM ABDULLAH EBRAHIM ALGAZ ALALI</v>
      </c>
      <c r="J1141" s="834" t="str">
        <f>VLOOKUP(B1141,[1]TQT_MASTER!B:O,7,0)</f>
        <v>TQT - Asset Management</v>
      </c>
      <c r="K1141" s="834" t="str">
        <f>VLOOKUP(B1141,[1]TQT_MASTER!B:O,8,0)</f>
        <v>TQT - Chief Operating Office</v>
      </c>
      <c r="L1141" s="834" t="str">
        <f>VLOOKUP(B1141,[1]TQT_MASTER!B:O,9,0)</f>
        <v>Asset Management - COO</v>
      </c>
      <c r="M1141" s="834" t="str">
        <f>VLOOKUP(B1141,[1]TQT_MASTER!B:O,10,0)</f>
        <v>TRANSCO - Asset Management Services - COO</v>
      </c>
      <c r="N1141" s="835">
        <f>VLOOKUP(B1141,[1]TQT_MASTER!B:O,11,0)</f>
        <v>24421</v>
      </c>
      <c r="O1141" s="833">
        <f>VLOOKUP(B1141,[1]TQT_MASTER!B:O,14,0)</f>
        <v>46323</v>
      </c>
      <c r="P1141" s="842" t="s">
        <v>611</v>
      </c>
      <c r="Q1141" s="834" t="s">
        <v>846</v>
      </c>
      <c r="R1141" s="842" t="s">
        <v>612</v>
      </c>
      <c r="S1141" s="842"/>
      <c r="T1141" s="839" t="s">
        <v>304</v>
      </c>
      <c r="U1141" s="842" t="s">
        <v>368</v>
      </c>
      <c r="V1141" s="836">
        <v>45411</v>
      </c>
      <c r="W1141" s="836">
        <v>45411</v>
      </c>
      <c r="X1141" s="836">
        <v>46265</v>
      </c>
      <c r="Y1141" s="882">
        <v>2.3424657534246576</v>
      </c>
      <c r="Z1141" s="902">
        <f t="shared" ca="1" si="59"/>
        <v>59</v>
      </c>
      <c r="AA1141" s="839" t="s">
        <v>600</v>
      </c>
      <c r="AB1141" s="883">
        <v>68638.5</v>
      </c>
      <c r="AC1141" s="841">
        <v>46935</v>
      </c>
      <c r="AD1141" s="842" t="s">
        <v>777</v>
      </c>
      <c r="AE1141" s="843" t="str">
        <f ca="1">IF(OR(Z1141="",NOT(ISNUMBER(Z1141))),"",LOOKUP(Z1141,{0,16,21,26,31,36,41,46,51,56,60,66},{"[0-15]","[16-20]","[21-25]","[26-30]","[31-35]","[36-40]","[41-45]","[46-50]","[51-55]","[56-59]","[60-65]","[66-99]"}))</f>
        <v>[56-59]</v>
      </c>
      <c r="AF1141" s="839" t="str">
        <f t="shared" si="60"/>
        <v>2-3 years</v>
      </c>
      <c r="AG1141" s="839" t="str">
        <f t="shared" ca="1" si="61"/>
        <v>Within 60 Days</v>
      </c>
    </row>
    <row r="1142" spans="1:33" ht="16.5" thickTop="1" thickBot="1" x14ac:dyDescent="0.3">
      <c r="A1142" s="839">
        <v>20</v>
      </c>
      <c r="B1142" s="830" t="s">
        <v>535</v>
      </c>
      <c r="C1142" s="839" t="s">
        <v>369</v>
      </c>
      <c r="D1142" s="880"/>
      <c r="E1142" s="887">
        <f>VLOOKUP(B1142,[1]TQT_MASTER!B:O,13,0)</f>
        <v>45446</v>
      </c>
      <c r="F1142" s="834" t="str">
        <f>VLOOKUP(B1142,[1]TQT_MASTER!B:O,4,0)</f>
        <v>Business Partner, Talent Acquisition</v>
      </c>
      <c r="G1142" s="834" t="str">
        <f>VLOOKUP(B1142,[1]TQT_MASTER!B:O,3,0)</f>
        <v>Business Partner</v>
      </c>
      <c r="H1142" s="834">
        <f>VLOOKUP(B1142,[1]TQT_MASTER!B:O,6,0)</f>
        <v>15131</v>
      </c>
      <c r="I1142" s="834" t="str">
        <f>VLOOKUP(B1142,[1]TQT_MASTER!B:O,5,0)</f>
        <v>Abdulrahman Mohammed R AlMane</v>
      </c>
      <c r="J1142" s="834" t="str">
        <f>VLOOKUP(B1142,[1]TQT_MASTER!B:O,7,0)</f>
        <v>TQT - HR Operations</v>
      </c>
      <c r="K1142" s="834" t="str">
        <f>VLOOKUP(B1142,[1]TQT_MASTER!B:O,8,0)</f>
        <v>TQT - Chief Corporate Services Office</v>
      </c>
      <c r="L1142" s="834" t="str">
        <f>VLOOKUP(B1142,[1]TQT_MASTER!B:O,9,0)</f>
        <v>Human Resources - HRD</v>
      </c>
      <c r="M1142" s="834" t="str">
        <f>VLOOKUP(B1142,[1]TQT_MASTER!B:O,10,0)</f>
        <v>TRANSCO - Talent Acquisition - HRD</v>
      </c>
      <c r="N1142" s="835">
        <f>VLOOKUP(B1142,[1]TQT_MASTER!B:O,11,0)</f>
        <v>32081</v>
      </c>
      <c r="O1142" s="833">
        <f>VLOOKUP(B1142,[1]TQT_MASTER!B:O,14,0)</f>
        <v>46549</v>
      </c>
      <c r="P1142" s="842" t="s">
        <v>611</v>
      </c>
      <c r="Q1142" s="834" t="s">
        <v>846</v>
      </c>
      <c r="R1142" s="842"/>
      <c r="S1142" s="842" t="s">
        <v>621</v>
      </c>
      <c r="T1142" s="839" t="s">
        <v>304</v>
      </c>
      <c r="U1142" s="842" t="s">
        <v>333</v>
      </c>
      <c r="V1142" s="836">
        <v>45454</v>
      </c>
      <c r="W1142" s="836">
        <v>45454</v>
      </c>
      <c r="X1142" s="836">
        <v>46265</v>
      </c>
      <c r="Y1142" s="882">
        <v>2.2246575342465755</v>
      </c>
      <c r="Z1142" s="902">
        <f t="shared" ca="1" si="59"/>
        <v>38</v>
      </c>
      <c r="AA1142" s="839" t="s">
        <v>600</v>
      </c>
      <c r="AB1142" s="883">
        <v>35038.5</v>
      </c>
      <c r="AC1142" s="841">
        <v>46935</v>
      </c>
      <c r="AD1142" s="842" t="s">
        <v>777</v>
      </c>
      <c r="AE1142" s="843" t="str">
        <f ca="1">IF(OR(Z1142="",NOT(ISNUMBER(Z1142))),"",LOOKUP(Z1142,{0,16,21,26,31,36,41,46,51,56,60,66},{"[0-15]","[16-20]","[21-25]","[26-30]","[31-35]","[36-40]","[41-45]","[46-50]","[51-55]","[56-59]","[60-65]","[66-99]"}))</f>
        <v>[36-40]</v>
      </c>
      <c r="AF1142" s="839" t="str">
        <f t="shared" si="60"/>
        <v>2-3 years</v>
      </c>
      <c r="AG1142" s="839" t="str">
        <f t="shared" ca="1" si="61"/>
        <v>Over 90 Days</v>
      </c>
    </row>
    <row r="1143" spans="1:33" ht="16.5" thickTop="1" thickBot="1" x14ac:dyDescent="0.3">
      <c r="A1143" s="839">
        <v>21</v>
      </c>
      <c r="B1143" s="830" t="s">
        <v>542</v>
      </c>
      <c r="C1143" s="839" t="s">
        <v>372</v>
      </c>
      <c r="D1143" s="880"/>
      <c r="E1143" s="887">
        <f>VLOOKUP(B1143,[1]TQT_MASTER!B:O,13,0)</f>
        <v>45600</v>
      </c>
      <c r="F1143" s="834" t="str">
        <f>VLOOKUP(B1143,[1]TQT_MASTER!B:O,4,0)</f>
        <v>Lead, Procurement</v>
      </c>
      <c r="G1143" s="834" t="str">
        <f>VLOOKUP(B1143,[1]TQT_MASTER!B:O,3,0)</f>
        <v>Lead</v>
      </c>
      <c r="H1143" s="834">
        <f>VLOOKUP(B1143,[1]TQT_MASTER!B:O,6,0)</f>
        <v>12623</v>
      </c>
      <c r="I1143" s="834" t="str">
        <f>VLOOKUP(B1143,[1]TQT_MASTER!B:O,5,0)</f>
        <v>Alia Al Kaabi</v>
      </c>
      <c r="J1143" s="834" t="str">
        <f>VLOOKUP(B1143,[1]TQT_MASTER!B:O,7,0)</f>
        <v>TQT - Supply Chain</v>
      </c>
      <c r="K1143" s="834" t="str">
        <f>VLOOKUP(B1143,[1]TQT_MASTER!B:O,8,0)</f>
        <v>TQT - Chief Financial Office</v>
      </c>
      <c r="L1143" s="834" t="str">
        <f>VLOOKUP(B1143,[1]TQT_MASTER!B:O,9,0)</f>
        <v>Supply Chain - PSS</v>
      </c>
      <c r="M1143" s="834" t="e">
        <f>VLOOKUP(B1143,[1]TQT_MASTER!B:O,10,0)</f>
        <v>#REF!</v>
      </c>
      <c r="N1143" s="835">
        <f>VLOOKUP(B1143,[1]TQT_MASTER!B:O,11,0)</f>
        <v>22302</v>
      </c>
      <c r="O1143" s="833">
        <f>VLOOKUP(B1143,[1]TQT_MASTER!B:O,14,0)</f>
        <v>46329</v>
      </c>
      <c r="P1143" s="842" t="s">
        <v>620</v>
      </c>
      <c r="Q1143" s="834" t="s">
        <v>846</v>
      </c>
      <c r="R1143" s="842"/>
      <c r="S1143" s="842"/>
      <c r="T1143" s="839" t="s">
        <v>304</v>
      </c>
      <c r="U1143" s="842" t="s">
        <v>333</v>
      </c>
      <c r="V1143" s="836">
        <v>45600</v>
      </c>
      <c r="W1143" s="836">
        <v>45600</v>
      </c>
      <c r="X1143" s="836">
        <v>46265</v>
      </c>
      <c r="Y1143" s="882">
        <v>1.8246575342465754</v>
      </c>
      <c r="Z1143" s="902">
        <f t="shared" ca="1" si="59"/>
        <v>65</v>
      </c>
      <c r="AA1143" s="839" t="s">
        <v>600</v>
      </c>
      <c r="AB1143" s="883">
        <v>44488.5</v>
      </c>
      <c r="AC1143" s="841">
        <v>46935</v>
      </c>
      <c r="AD1143" s="842" t="s">
        <v>777</v>
      </c>
      <c r="AE1143" s="843" t="str">
        <f ca="1">IF(OR(Z1143="",NOT(ISNUMBER(Z1143))),"",LOOKUP(Z1143,{0,16,21,26,31,36,41,46,51,56,60,66},{"[0-15]","[16-20]","[21-25]","[26-30]","[31-35]","[36-40]","[41-45]","[46-50]","[51-55]","[56-59]","[60-65]","[66-99]"}))</f>
        <v>[60-65]</v>
      </c>
      <c r="AF1143" s="839" t="str">
        <f t="shared" si="60"/>
        <v>1-2 years</v>
      </c>
      <c r="AG1143" s="839" t="str">
        <f t="shared" ca="1" si="61"/>
        <v>Within 60 Days</v>
      </c>
    </row>
    <row r="1144" spans="1:33" ht="16.5" thickTop="1" thickBot="1" x14ac:dyDescent="0.3">
      <c r="A1144" s="839">
        <v>22</v>
      </c>
      <c r="B1144" s="830">
        <v>200088</v>
      </c>
      <c r="C1144" s="839" t="s">
        <v>378</v>
      </c>
      <c r="D1144" s="880"/>
      <c r="E1144" s="887">
        <f>VLOOKUP(B1144,[1]TQT_MASTER!B:O,13,0)</f>
        <v>45677</v>
      </c>
      <c r="F1144" s="834" t="str">
        <f>VLOOKUP(B1144,[1]TQT_MASTER!B:O,4,0)</f>
        <v>Advisor, Water Asset</v>
      </c>
      <c r="G1144" s="834" t="str">
        <f>VLOOKUP(B1144,[1]TQT_MASTER!B:O,3,0)</f>
        <v>Advisor</v>
      </c>
      <c r="H1144" s="834">
        <f>VLOOKUP(B1144,[1]TQT_MASTER!B:O,6,0)</f>
        <v>12013</v>
      </c>
      <c r="I1144" s="834" t="str">
        <f>VLOOKUP(B1144,[1]TQT_MASTER!B:O,5,0)</f>
        <v>ABDULLA MOHAMMED AL NUAIMI</v>
      </c>
      <c r="J1144" s="834" t="str">
        <f>VLOOKUP(B1144,[1]TQT_MASTER!B:O,7,0)</f>
        <v>TQT - Asset Management</v>
      </c>
      <c r="K1144" s="834" t="str">
        <f>VLOOKUP(B1144,[1]TQT_MASTER!B:O,8,0)</f>
        <v>TQT - Chief Operating Office</v>
      </c>
      <c r="L1144" s="834" t="str">
        <f>VLOOKUP(B1144,[1]TQT_MASTER!B:O,9,0)</f>
        <v>Asset Management - COO</v>
      </c>
      <c r="M1144" s="834" t="str">
        <f>VLOOKUP(B1144,[1]TQT_MASTER!B:O,10,0)</f>
        <v>TRANSCO - Water Assets</v>
      </c>
      <c r="N1144" s="835">
        <f>VLOOKUP(B1144,[1]TQT_MASTER!B:O,11,0)</f>
        <v>22282</v>
      </c>
      <c r="O1144" s="833">
        <f>VLOOKUP(B1144,[1]TQT_MASTER!B:O,14,0)</f>
        <v>46405</v>
      </c>
      <c r="P1144" s="842" t="s">
        <v>611</v>
      </c>
      <c r="Q1144" s="834" t="s">
        <v>846</v>
      </c>
      <c r="R1144" s="842" t="s">
        <v>612</v>
      </c>
      <c r="S1144" s="842" t="s">
        <v>616</v>
      </c>
      <c r="T1144" s="839" t="s">
        <v>304</v>
      </c>
      <c r="U1144" s="842" t="s">
        <v>309</v>
      </c>
      <c r="V1144" s="836">
        <v>45677</v>
      </c>
      <c r="W1144" s="836">
        <v>45677</v>
      </c>
      <c r="X1144" s="836">
        <v>46265</v>
      </c>
      <c r="Y1144" s="882">
        <v>1.6136986301369862</v>
      </c>
      <c r="Z1144" s="902">
        <f t="shared" ca="1" si="59"/>
        <v>65</v>
      </c>
      <c r="AA1144" s="839" t="s">
        <v>600</v>
      </c>
      <c r="AB1144" s="883">
        <v>52888.5</v>
      </c>
      <c r="AC1144" s="841">
        <v>46935</v>
      </c>
      <c r="AD1144" s="842" t="s">
        <v>777</v>
      </c>
      <c r="AE1144" s="843" t="str">
        <f ca="1">IF(OR(Z1144="",NOT(ISNUMBER(Z1144))),"",LOOKUP(Z1144,{0,16,21,26,31,36,41,46,51,56,60,66},{"[0-15]","[16-20]","[21-25]","[26-30]","[31-35]","[36-40]","[41-45]","[46-50]","[51-55]","[56-59]","[60-65]","[66-99]"}))</f>
        <v>[60-65]</v>
      </c>
      <c r="AF1144" s="839" t="str">
        <f t="shared" si="60"/>
        <v>1-2 years</v>
      </c>
      <c r="AG1144" s="839" t="str">
        <f t="shared" ca="1" si="61"/>
        <v>Over 90 Days</v>
      </c>
    </row>
    <row r="1145" spans="1:33" ht="16.5" thickTop="1" thickBot="1" x14ac:dyDescent="0.3">
      <c r="A1145" s="839">
        <v>23</v>
      </c>
      <c r="B1145" s="830">
        <v>200795</v>
      </c>
      <c r="C1145" s="839" t="s">
        <v>382</v>
      </c>
      <c r="D1145" s="880"/>
      <c r="E1145" s="887">
        <f>VLOOKUP(B1145,[1]TQT_MASTER!B:O,13,0)</f>
        <v>45831</v>
      </c>
      <c r="F1145" s="834" t="str">
        <f>VLOOKUP(B1145,[1]TQT_MASTER!B:O,4,0)</f>
        <v>Fusion EPM Support, Sr. Associate</v>
      </c>
      <c r="G1145" s="834" t="str">
        <f>VLOOKUP(B1145,[1]TQT_MASTER!B:O,3,0)</f>
        <v>Senior Associate</v>
      </c>
      <c r="H1145" s="834">
        <f>VLOOKUP(B1145,[1]TQT_MASTER!B:O,6,0)</f>
        <v>12775</v>
      </c>
      <c r="I1145" s="834" t="str">
        <f>VLOOKUP(B1145,[1]TQT_MASTER!B:O,5,0)</f>
        <v>Barend Pieter Van Der Walt</v>
      </c>
      <c r="J1145" s="834" t="str">
        <f>VLOOKUP(B1145,[1]TQT_MASTER!B:O,7,0)</f>
        <v>TQT - Business Planning</v>
      </c>
      <c r="K1145" s="834" t="str">
        <f>VLOOKUP(B1145,[1]TQT_MASTER!B:O,8,0)</f>
        <v>TQT - Chief Financial Office</v>
      </c>
      <c r="L1145" s="834" t="str">
        <f>VLOOKUP(B1145,[1]TQT_MASTER!B:O,9,0)</f>
        <v>Finance - FIN</v>
      </c>
      <c r="M1145" s="834" t="str">
        <f>VLOOKUP(B1145,[1]TQT_MASTER!B:O,10,0)</f>
        <v>TRANSCO - Business Planning - FIN</v>
      </c>
      <c r="N1145" s="835">
        <f>VLOOKUP(B1145,[1]TQT_MASTER!B:O,11,0)</f>
        <v>31222</v>
      </c>
      <c r="O1145" s="833">
        <f>VLOOKUP(B1145,[1]TQT_MASTER!B:O,14,0)</f>
        <v>46555</v>
      </c>
      <c r="P1145" s="842" t="s">
        <v>611</v>
      </c>
      <c r="Q1145" s="834" t="s">
        <v>846</v>
      </c>
      <c r="R1145" s="842"/>
      <c r="S1145" s="842"/>
      <c r="T1145" s="839" t="s">
        <v>304</v>
      </c>
      <c r="U1145" s="842" t="s">
        <v>333</v>
      </c>
      <c r="V1145" s="836">
        <v>45831</v>
      </c>
      <c r="W1145" s="836">
        <v>45831</v>
      </c>
      <c r="X1145" s="836">
        <v>46265</v>
      </c>
      <c r="Y1145" s="882">
        <v>1.1917808219178083</v>
      </c>
      <c r="Z1145" s="902">
        <f t="shared" ca="1" si="59"/>
        <v>41</v>
      </c>
      <c r="AA1145" s="839" t="s">
        <v>600</v>
      </c>
      <c r="AB1145" s="883">
        <v>31888.5</v>
      </c>
      <c r="AC1145" s="841">
        <v>46935</v>
      </c>
      <c r="AD1145" s="842" t="s">
        <v>777</v>
      </c>
      <c r="AE1145" s="843" t="str">
        <f ca="1">IF(OR(Z1145="",NOT(ISNUMBER(Z1145))),"",LOOKUP(Z1145,{0,16,21,26,31,36,41,46,51,56,60,66},{"[0-15]","[16-20]","[21-25]","[26-30]","[31-35]","[36-40]","[41-45]","[46-50]","[51-55]","[56-59]","[60-65]","[66-99]"}))</f>
        <v>[41-45]</v>
      </c>
      <c r="AF1145" s="839" t="str">
        <f t="shared" si="60"/>
        <v>1-2 years</v>
      </c>
      <c r="AG1145" s="839" t="str">
        <f t="shared" ca="1" si="61"/>
        <v>Over 90 Days</v>
      </c>
    </row>
    <row r="1146" spans="1:33" ht="16.5" thickTop="1" thickBot="1" x14ac:dyDescent="0.3">
      <c r="A1146" s="839">
        <v>24</v>
      </c>
      <c r="B1146" s="847">
        <v>201184</v>
      </c>
      <c r="C1146" s="839">
        <v>14221</v>
      </c>
      <c r="D1146" s="880"/>
      <c r="E1146" s="887">
        <f>VLOOKUP(B1146,[1]TQT_MASTER!B:O,13,0)</f>
        <v>45887</v>
      </c>
      <c r="F1146" s="834" t="str">
        <f>VLOOKUP(B1146,[1]TQT_MASTER!B:O,4,0)</f>
        <v>Associate, People Development</v>
      </c>
      <c r="G1146" s="834" t="str">
        <f>VLOOKUP(B1146,[1]TQT_MASTER!B:O,3,0)</f>
        <v>Associate</v>
      </c>
      <c r="H1146" s="834">
        <f>VLOOKUP(B1146,[1]TQT_MASTER!B:O,6,0)</f>
        <v>15162</v>
      </c>
      <c r="I1146" s="834" t="str">
        <f>VLOOKUP(B1146,[1]TQT_MASTER!B:O,5,0)</f>
        <v>Wadima Mohammed Hamad AlMazrouei</v>
      </c>
      <c r="J1146" s="834" t="str">
        <f>VLOOKUP(B1146,[1]TQT_MASTER!B:O,7,0)</f>
        <v>TQT - People Management &amp; Performance</v>
      </c>
      <c r="K1146" s="834" t="str">
        <f>VLOOKUP(B1146,[1]TQT_MASTER!B:O,8,0)</f>
        <v>TQT - Chief Corporate Services Office</v>
      </c>
      <c r="L1146" s="834" t="str">
        <f>VLOOKUP(B1146,[1]TQT_MASTER!B:O,9,0)</f>
        <v>Human Resources - HRD</v>
      </c>
      <c r="M1146" s="834" t="str">
        <f>VLOOKUP(B1146,[1]TQT_MASTER!B:O,10,0)</f>
        <v>TRANSCO - Human Resources - HRD</v>
      </c>
      <c r="N1146" s="835">
        <f>VLOOKUP(B1146,[1]TQT_MASTER!B:O,11,0)</f>
        <v>32306</v>
      </c>
      <c r="O1146" s="833">
        <f>VLOOKUP(B1146,[1]TQT_MASTER!B:O,14,0)</f>
        <v>46251</v>
      </c>
      <c r="P1146" s="842" t="s">
        <v>620</v>
      </c>
      <c r="Q1146" s="834" t="s">
        <v>846</v>
      </c>
      <c r="R1146" s="842"/>
      <c r="S1146" s="842"/>
      <c r="T1146" s="839" t="s">
        <v>304</v>
      </c>
      <c r="U1146" s="839" t="s">
        <v>333</v>
      </c>
      <c r="V1146" s="836">
        <v>45887</v>
      </c>
      <c r="W1146" s="836">
        <v>45887</v>
      </c>
      <c r="X1146" s="836">
        <v>46265</v>
      </c>
      <c r="Y1146" s="882">
        <v>1.0383561643835617</v>
      </c>
      <c r="Z1146" s="838">
        <f t="shared" ca="1" si="59"/>
        <v>38</v>
      </c>
      <c r="AA1146" s="839" t="s">
        <v>600</v>
      </c>
      <c r="AB1146" s="883">
        <v>23388.5</v>
      </c>
      <c r="AC1146" s="841">
        <v>46935</v>
      </c>
      <c r="AD1146" s="842" t="s">
        <v>777</v>
      </c>
      <c r="AE1146" s="843" t="str">
        <f ca="1">IF(OR(Z1146="",NOT(ISNUMBER(Z1146))),"",LOOKUP(Z1146,{0,16,21,26,31,36,41,46,51,56,60,66},{"[0-15]","[16-20]","[21-25]","[26-30]","[31-35]","[36-40]","[41-45]","[46-50]","[51-55]","[56-59]","[60-65]","[66-99]"}))</f>
        <v>[36-40]</v>
      </c>
      <c r="AF1146" s="839" t="str">
        <f t="shared" si="60"/>
        <v>1-2 years</v>
      </c>
      <c r="AG1146" s="839" t="str">
        <f t="shared" ca="1" si="61"/>
        <v>Expired</v>
      </c>
    </row>
    <row r="1147" spans="1:33" ht="16.5" thickTop="1" thickBot="1" x14ac:dyDescent="0.3">
      <c r="A1147" s="839">
        <v>25</v>
      </c>
      <c r="B1147" s="847">
        <v>201086</v>
      </c>
      <c r="C1147" s="839">
        <v>13919</v>
      </c>
      <c r="D1147" s="880"/>
      <c r="E1147" s="887">
        <f>VLOOKUP(B1147,[1]TQT_MASTER!B:O,13,0)</f>
        <v>45873</v>
      </c>
      <c r="F1147" s="834" t="str">
        <f>VLOOKUP(B1147,[1]TQT_MASTER!B:O,4,0)</f>
        <v>Senior Engineer, Network Model Management</v>
      </c>
      <c r="G1147" s="834" t="str">
        <f>VLOOKUP(B1147,[1]TQT_MASTER!B:O,3,0)</f>
        <v>Senior Engineer</v>
      </c>
      <c r="H1147" s="834">
        <f>VLOOKUP(B1147,[1]TQT_MASTER!B:O,6,0)</f>
        <v>11743</v>
      </c>
      <c r="I1147" s="834" t="str">
        <f>VLOOKUP(B1147,[1]TQT_MASTER!B:O,5,0)</f>
        <v>Maryam Abullah Ebrahim Algaz Alali</v>
      </c>
      <c r="J1147" s="834" t="str">
        <f>VLOOKUP(B1147,[1]TQT_MASTER!B:O,7,0)</f>
        <v>TQT - Asset Management</v>
      </c>
      <c r="K1147" s="834" t="str">
        <f>VLOOKUP(B1147,[1]TQT_MASTER!B:O,8,0)</f>
        <v>TQT - Chief Operating Office</v>
      </c>
      <c r="L1147" s="834" t="str">
        <f>VLOOKUP(B1147,[1]TQT_MASTER!B:O,9,0)</f>
        <v>Asset Management - COO</v>
      </c>
      <c r="M1147" s="834" t="str">
        <f>VLOOKUP(B1147,[1]TQT_MASTER!B:O,10,0)</f>
        <v>TQT - Operations Technology Strategy</v>
      </c>
      <c r="N1147" s="835">
        <f>VLOOKUP(B1147,[1]TQT_MASTER!B:O,11,0)</f>
        <v>33856</v>
      </c>
      <c r="O1147" s="833">
        <f>VLOOKUP(B1147,[1]TQT_MASTER!B:O,14,0)</f>
        <v>46237</v>
      </c>
      <c r="P1147" s="842" t="s">
        <v>620</v>
      </c>
      <c r="Q1147" s="834" t="s">
        <v>846</v>
      </c>
      <c r="R1147" s="842"/>
      <c r="S1147" s="842"/>
      <c r="T1147" s="839" t="s">
        <v>389</v>
      </c>
      <c r="U1147" s="842" t="s">
        <v>333</v>
      </c>
      <c r="V1147" s="836">
        <v>45873</v>
      </c>
      <c r="W1147" s="836">
        <v>45873</v>
      </c>
      <c r="X1147" s="836">
        <v>46265</v>
      </c>
      <c r="Y1147" s="882">
        <v>1.0767123287671232</v>
      </c>
      <c r="Z1147" s="902">
        <f t="shared" ca="1" si="59"/>
        <v>34</v>
      </c>
      <c r="AA1147" s="839" t="s">
        <v>600</v>
      </c>
      <c r="AB1147" s="883">
        <v>31888.5</v>
      </c>
      <c r="AC1147" s="841">
        <v>46935</v>
      </c>
      <c r="AD1147" s="842" t="s">
        <v>777</v>
      </c>
      <c r="AE1147" s="843" t="str">
        <f ca="1">IF(OR(Z1147="",NOT(ISNUMBER(Z1147))),"",LOOKUP(Z1147,{0,16,21,26,31,36,41,46,51,56,60,66},{"[0-15]","[16-20]","[21-25]","[26-30]","[31-35]","[36-40]","[41-45]","[46-50]","[51-55]","[56-59]","[60-65]","[66-99]"}))</f>
        <v>[31-35]</v>
      </c>
      <c r="AF1147" s="839" t="str">
        <f t="shared" si="60"/>
        <v>1-2 years</v>
      </c>
      <c r="AG1147" s="839" t="str">
        <f t="shared" ca="1" si="61"/>
        <v>Expired</v>
      </c>
    </row>
    <row r="1148" spans="1:33" ht="16.5" thickTop="1" thickBot="1" x14ac:dyDescent="0.3">
      <c r="A1148" s="839">
        <v>26</v>
      </c>
      <c r="B1148" s="830">
        <v>201085</v>
      </c>
      <c r="C1148" s="830">
        <v>201085</v>
      </c>
      <c r="D1148" s="880"/>
      <c r="E1148" s="887">
        <f>VLOOKUP(B1148,[1]TQT_MASTER!B:O,13,0)</f>
        <v>45901</v>
      </c>
      <c r="F1148" s="834" t="str">
        <f>VLOOKUP(B1148,[1]TQT_MASTER!B:O,4,0)</f>
        <v>Engineer, Power Systems</v>
      </c>
      <c r="G1148" s="834" t="str">
        <f>VLOOKUP(B1148,[1]TQT_MASTER!B:O,3,0)</f>
        <v>Engineer</v>
      </c>
      <c r="H1148" s="834">
        <f>VLOOKUP(B1148,[1]TQT_MASTER!B:O,6,0)</f>
        <v>10903</v>
      </c>
      <c r="I1148" s="834" t="str">
        <f>VLOOKUP(B1148,[1]TQT_MASTER!B:O,5,0)</f>
        <v>Ahmed Attia Saber Ghazi</v>
      </c>
      <c r="J1148" s="834" t="str">
        <f>VLOOKUP(B1148,[1]TQT_MASTER!B:O,7,0)</f>
        <v>TQT - Asset Management</v>
      </c>
      <c r="K1148" s="834" t="str">
        <f>VLOOKUP(B1148,[1]TQT_MASTER!B:O,8,0)</f>
        <v>TQT - Chief Operating Office</v>
      </c>
      <c r="L1148" s="834" t="str">
        <f>VLOOKUP(B1148,[1]TQT_MASTER!B:O,9,0)</f>
        <v>Asset Management - COO</v>
      </c>
      <c r="M1148" s="834" t="str">
        <f>VLOOKUP(B1148,[1]TQT_MASTER!B:O,10,0)</f>
        <v>TQT - Power Planning</v>
      </c>
      <c r="N1148" s="835">
        <f>VLOOKUP(B1148,[1]TQT_MASTER!B:O,11,0)</f>
        <v>36486</v>
      </c>
      <c r="O1148" s="833">
        <f>VLOOKUP(B1148,[1]TQT_MASTER!B:O,14,0)</f>
        <v>46265</v>
      </c>
      <c r="P1148" s="842" t="s">
        <v>620</v>
      </c>
      <c r="Q1148" s="834" t="s">
        <v>846</v>
      </c>
      <c r="R1148" s="842"/>
      <c r="S1148" s="842"/>
      <c r="T1148" s="839" t="s">
        <v>304</v>
      </c>
      <c r="U1148" s="842" t="s">
        <v>333</v>
      </c>
      <c r="V1148" s="836">
        <v>45901</v>
      </c>
      <c r="W1148" s="836">
        <v>45901</v>
      </c>
      <c r="X1148" s="836">
        <v>46265</v>
      </c>
      <c r="Y1148" s="882">
        <v>1</v>
      </c>
      <c r="Z1148" s="902">
        <f t="shared" ca="1" si="59"/>
        <v>26</v>
      </c>
      <c r="AA1148" s="839" t="s">
        <v>600</v>
      </c>
      <c r="AB1148" s="883">
        <v>18238.5</v>
      </c>
      <c r="AC1148" s="841">
        <v>46935</v>
      </c>
      <c r="AD1148" s="842" t="s">
        <v>777</v>
      </c>
      <c r="AE1148" s="843" t="str">
        <f ca="1">IF(OR(Z1148="",NOT(ISNUMBER(Z1148))),"",LOOKUP(Z1148,{0,16,21,26,31,36,41,46,51,56,60,66},{"[0-15]","[16-20]","[21-25]","[26-30]","[31-35]","[36-40]","[41-45]","[46-50]","[51-55]","[56-59]","[60-65]","[66-99]"}))</f>
        <v>[26-30]</v>
      </c>
      <c r="AF1148" s="839" t="str">
        <f t="shared" si="60"/>
        <v>0-1 years</v>
      </c>
      <c r="AG1148" s="839" t="str">
        <f t="shared" ca="1" si="61"/>
        <v>Expired</v>
      </c>
    </row>
    <row r="1149" spans="1:33" ht="16.5" thickTop="1" thickBot="1" x14ac:dyDescent="0.3">
      <c r="A1149" s="839">
        <v>27</v>
      </c>
      <c r="B1149" s="830">
        <v>201773</v>
      </c>
      <c r="C1149" s="847">
        <v>14158</v>
      </c>
      <c r="D1149" s="880"/>
      <c r="E1149" s="887">
        <f>VLOOKUP(B1149,[1]TQT_MASTER!B:O,13,0)</f>
        <v>45978</v>
      </c>
      <c r="F1149" s="834" t="str">
        <f>VLOOKUP(B1149,[1]TQT_MASTER!B:O,4,0)</f>
        <v>Associate, OD &amp; Planning</v>
      </c>
      <c r="G1149" s="834" t="str">
        <f>VLOOKUP(B1149,[1]TQT_MASTER!B:O,3,0)</f>
        <v>Associate</v>
      </c>
      <c r="H1149" s="834">
        <f>VLOOKUP(B1149,[1]TQT_MASTER!B:O,6,0)</f>
        <v>12869</v>
      </c>
      <c r="I1149" s="834" t="str">
        <f>VLOOKUP(B1149,[1]TQT_MASTER!B:O,5,0)</f>
        <v>Shefa Obaid</v>
      </c>
      <c r="J1149" s="834" t="str">
        <f>VLOOKUP(B1149,[1]TQT_MASTER!B:O,7,0)</f>
        <v>TQT - People Management &amp; Performance</v>
      </c>
      <c r="K1149" s="834" t="str">
        <f>VLOOKUP(B1149,[1]TQT_MASTER!B:O,8,0)</f>
        <v>TQT - Chief Corporate Services Office</v>
      </c>
      <c r="L1149" s="834" t="str">
        <f>VLOOKUP(B1149,[1]TQT_MASTER!B:O,9,0)</f>
        <v>Human Resources - HRD</v>
      </c>
      <c r="M1149" s="834" t="str">
        <f>VLOOKUP(B1149,[1]TQT_MASTER!B:O,10,0)</f>
        <v>TRANSCO - Human Resources - HRD</v>
      </c>
      <c r="N1149" s="835">
        <f>VLOOKUP(B1149,[1]TQT_MASTER!B:O,11,0)</f>
        <v>29381</v>
      </c>
      <c r="O1149" s="833">
        <f>VLOOKUP(B1149,[1]TQT_MASTER!B:O,14,0)</f>
        <v>46342</v>
      </c>
      <c r="P1149" s="842" t="s">
        <v>611</v>
      </c>
      <c r="Q1149" s="834" t="s">
        <v>846</v>
      </c>
      <c r="R1149" s="842"/>
      <c r="S1149" s="842" t="s">
        <v>616</v>
      </c>
      <c r="T1149" s="839" t="s">
        <v>304</v>
      </c>
      <c r="U1149" s="842" t="s">
        <v>333</v>
      </c>
      <c r="V1149" s="836">
        <v>45978</v>
      </c>
      <c r="W1149" s="836">
        <v>45978</v>
      </c>
      <c r="X1149" s="836">
        <v>46265</v>
      </c>
      <c r="Y1149" s="882">
        <v>0.78904109589041094</v>
      </c>
      <c r="Z1149" s="902">
        <f t="shared" ca="1" si="59"/>
        <v>46</v>
      </c>
      <c r="AA1149" s="839" t="s">
        <v>600</v>
      </c>
      <c r="AB1149" s="883">
        <v>27688.5</v>
      </c>
      <c r="AC1149" s="841">
        <v>46935</v>
      </c>
      <c r="AD1149" s="842" t="s">
        <v>777</v>
      </c>
      <c r="AE1149" s="843" t="str">
        <f ca="1">IF(OR(Z1149="",NOT(ISNUMBER(Z1149))),"",LOOKUP(Z1149,{0,16,21,26,31,36,41,46,51,56,60,66},{"[0-15]","[16-20]","[21-25]","[26-30]","[31-35]","[36-40]","[41-45]","[46-50]","[51-55]","[56-59]","[60-65]","[66-99]"}))</f>
        <v>[46-50]</v>
      </c>
      <c r="AF1149" s="839" t="str">
        <f t="shared" si="60"/>
        <v>0-1 years</v>
      </c>
      <c r="AG1149" s="839" t="str">
        <f t="shared" ca="1" si="61"/>
        <v>Within 90 Days</v>
      </c>
    </row>
    <row r="1150" spans="1:33" ht="16.5" thickTop="1" thickBot="1" x14ac:dyDescent="0.3">
      <c r="A1150" s="839">
        <v>28</v>
      </c>
      <c r="B1150" s="830">
        <v>202033</v>
      </c>
      <c r="C1150" s="847">
        <v>14145</v>
      </c>
      <c r="D1150" s="880"/>
      <c r="E1150" s="887">
        <f>VLOOKUP(B1150,[1]TQT_MASTER!B:O,13,0)</f>
        <v>46006</v>
      </c>
      <c r="F1150" s="834" t="str">
        <f>VLOOKUP(B1150,[1]TQT_MASTER!B:O,4,0)</f>
        <v>Senior Engineer, Network Model Management</v>
      </c>
      <c r="G1150" s="834" t="str">
        <f>VLOOKUP(B1150,[1]TQT_MASTER!B:O,3,0)</f>
        <v>Senior Engineer</v>
      </c>
      <c r="H1150" s="834">
        <f>VLOOKUP(B1150,[1]TQT_MASTER!B:O,6,0)</f>
        <v>12404</v>
      </c>
      <c r="I1150" s="834" t="str">
        <f>VLOOKUP(B1150,[1]TQT_MASTER!B:O,5,0)</f>
        <v>Jayaprakash Ponraj</v>
      </c>
      <c r="J1150" s="834" t="str">
        <f>VLOOKUP(B1150,[1]TQT_MASTER!B:O,7,0)</f>
        <v>TQT - Asset Management</v>
      </c>
      <c r="K1150" s="834" t="str">
        <f>VLOOKUP(B1150,[1]TQT_MASTER!B:O,8,0)</f>
        <v>TQT - Chief Operating Office</v>
      </c>
      <c r="L1150" s="834" t="str">
        <f>VLOOKUP(B1150,[1]TQT_MASTER!B:O,9,0)</f>
        <v>TQT - Asset Management</v>
      </c>
      <c r="M1150" s="834" t="str">
        <f>VLOOKUP(B1150,[1]TQT_MASTER!B:O,10,0)</f>
        <v>TQT - Chief Operating Office</v>
      </c>
      <c r="N1150" s="835">
        <f>VLOOKUP(B1150,[1]TQT_MASTER!B:O,11,0)</f>
        <v>31049</v>
      </c>
      <c r="O1150" s="833">
        <f>VLOOKUP(B1150,[1]TQT_MASTER!B:O,14,0)</f>
        <v>46370</v>
      </c>
      <c r="P1150" s="842" t="s">
        <v>620</v>
      </c>
      <c r="Q1150" s="834" t="s">
        <v>846</v>
      </c>
      <c r="R1150" s="842"/>
      <c r="S1150" s="842"/>
      <c r="T1150" s="839" t="s">
        <v>304</v>
      </c>
      <c r="U1150" s="842" t="s">
        <v>333</v>
      </c>
      <c r="V1150" s="836">
        <v>46006</v>
      </c>
      <c r="W1150" s="836">
        <v>46006</v>
      </c>
      <c r="X1150" s="836">
        <v>46265</v>
      </c>
      <c r="Y1150" s="882">
        <v>0.71232876712328763</v>
      </c>
      <c r="Z1150" s="902">
        <f t="shared" ca="1" si="59"/>
        <v>41</v>
      </c>
      <c r="AA1150" s="839" t="s">
        <v>600</v>
      </c>
      <c r="AB1150" s="883">
        <v>31888.5</v>
      </c>
      <c r="AC1150" s="841">
        <v>46935</v>
      </c>
      <c r="AD1150" s="842" t="s">
        <v>777</v>
      </c>
      <c r="AE1150" s="843" t="str">
        <f ca="1">IF(OR(Z1150="",NOT(ISNUMBER(Z1150))),"",LOOKUP(Z1150,{0,16,21,26,31,36,41,46,51,56,60,66},{"[0-15]","[16-20]","[21-25]","[26-30]","[31-35]","[36-40]","[41-45]","[46-50]","[51-55]","[56-59]","[60-65]","[66-99]"}))</f>
        <v>[41-45]</v>
      </c>
      <c r="AF1150" s="839" t="str">
        <f t="shared" si="60"/>
        <v>0-1 years</v>
      </c>
      <c r="AG1150" s="839" t="str">
        <f t="shared" ca="1" si="61"/>
        <v>Within 90 Days</v>
      </c>
    </row>
    <row r="1151" spans="1:33" ht="16.5" thickTop="1" thickBot="1" x14ac:dyDescent="0.3">
      <c r="A1151" s="839">
        <v>29</v>
      </c>
      <c r="B1151" s="830">
        <v>202034</v>
      </c>
      <c r="C1151" s="847">
        <v>14174</v>
      </c>
      <c r="D1151" s="880"/>
      <c r="E1151" s="887">
        <f>VLOOKUP(B1151,[1]TQT_MASTER!B:O,13,0)</f>
        <v>46006</v>
      </c>
      <c r="F1151" s="834" t="str">
        <f>VLOOKUP(B1151,[1]TQT_MASTER!B:O,4,0)</f>
        <v>Associate, Accounts Payable Accounting</v>
      </c>
      <c r="G1151" s="834" t="str">
        <f>VLOOKUP(B1151,[1]TQT_MASTER!B:O,3,0)</f>
        <v>Associate</v>
      </c>
      <c r="H1151" s="834">
        <f>VLOOKUP(B1151,[1]TQT_MASTER!B:O,6,0)</f>
        <v>12667</v>
      </c>
      <c r="I1151" s="834" t="str">
        <f>VLOOKUP(B1151,[1]TQT_MASTER!B:O,5,0)</f>
        <v>Eid ABDULLAH Sidiqi Alhammadi</v>
      </c>
      <c r="J1151" s="834" t="str">
        <f>VLOOKUP(B1151,[1]TQT_MASTER!B:O,7,0)</f>
        <v>TQT - Financial Operations &amp; Internal Controls</v>
      </c>
      <c r="K1151" s="834" t="str">
        <f>VLOOKUP(B1151,[1]TQT_MASTER!B:O,8,0)</f>
        <v>TQT - Chief Financial Office</v>
      </c>
      <c r="L1151" s="834" t="str">
        <f>VLOOKUP(B1151,[1]TQT_MASTER!B:O,9,0)</f>
        <v>Finance - FIN</v>
      </c>
      <c r="M1151" s="834" t="str">
        <f>VLOOKUP(B1151,[1]TQT_MASTER!B:O,10,0)</f>
        <v>TRANSCO - Financial Operations - FIN</v>
      </c>
      <c r="N1151" s="835">
        <f>VLOOKUP(B1151,[1]TQT_MASTER!B:O,11,0)</f>
        <v>35364</v>
      </c>
      <c r="O1151" s="833">
        <f>VLOOKUP(B1151,[1]TQT_MASTER!B:O,14,0)</f>
        <v>46370</v>
      </c>
      <c r="P1151" s="842" t="s">
        <v>620</v>
      </c>
      <c r="Q1151" s="834" t="s">
        <v>846</v>
      </c>
      <c r="R1151" s="842"/>
      <c r="S1151" s="842"/>
      <c r="T1151" s="839" t="s">
        <v>304</v>
      </c>
      <c r="U1151" s="842" t="s">
        <v>356</v>
      </c>
      <c r="V1151" s="836">
        <v>46006</v>
      </c>
      <c r="W1151" s="836">
        <v>46006</v>
      </c>
      <c r="X1151" s="836">
        <v>46265</v>
      </c>
      <c r="Y1151" s="882">
        <v>0.71232876712328763</v>
      </c>
      <c r="Z1151" s="902">
        <f t="shared" ca="1" si="59"/>
        <v>29</v>
      </c>
      <c r="AA1151" s="839" t="s">
        <v>600</v>
      </c>
      <c r="AB1151" s="883">
        <v>21388.5</v>
      </c>
      <c r="AC1151" s="841">
        <v>46935</v>
      </c>
      <c r="AD1151" s="842" t="s">
        <v>777</v>
      </c>
      <c r="AE1151" s="843" t="str">
        <f ca="1">IF(OR(Z1151="",NOT(ISNUMBER(Z1151))),"",LOOKUP(Z1151,{0,16,21,26,31,36,41,46,51,56,60,66},{"[0-15]","[16-20]","[21-25]","[26-30]","[31-35]","[36-40]","[41-45]","[46-50]","[51-55]","[56-59]","[60-65]","[66-99]"}))</f>
        <v>[26-30]</v>
      </c>
      <c r="AF1151" s="839" t="str">
        <f t="shared" si="60"/>
        <v>0-1 years</v>
      </c>
      <c r="AG1151" s="839" t="str">
        <f t="shared" ca="1" si="61"/>
        <v>Within 90 Days</v>
      </c>
    </row>
    <row r="1152" spans="1:33" ht="16.5" thickTop="1" thickBot="1" x14ac:dyDescent="0.3">
      <c r="A1152" s="839">
        <v>30</v>
      </c>
      <c r="B1152" s="830">
        <v>202315</v>
      </c>
      <c r="C1152" s="847">
        <v>14335</v>
      </c>
      <c r="D1152" s="880"/>
      <c r="E1152" s="887">
        <f>VLOOKUP(B1152,[1]TQT_MASTER!B:O,13,0)</f>
        <v>46055</v>
      </c>
      <c r="F1152" s="834" t="str">
        <f>VLOOKUP(B1152,[1]TQT_MASTER!B:O,4,0)</f>
        <v>Officer, Communications</v>
      </c>
      <c r="G1152" s="834" t="str">
        <f>VLOOKUP(B1152,[1]TQT_MASTER!B:O,3,0)</f>
        <v>Officer</v>
      </c>
      <c r="H1152" s="834">
        <f>VLOOKUP(B1152,[1]TQT_MASTER!B:O,6,0)</f>
        <v>15077</v>
      </c>
      <c r="I1152" s="834" t="str">
        <f>VLOOKUP(B1152,[1]TQT_MASTER!B:O,5,0)</f>
        <v>Bahaa Khalil Omran</v>
      </c>
      <c r="J1152" s="834" t="str">
        <f>VLOOKUP(B1152,[1]TQT_MASTER!B:O,7,0)</f>
        <v>TQT - External Communications</v>
      </c>
      <c r="K1152" s="834" t="str">
        <f>VLOOKUP(B1152,[1]TQT_MASTER!B:O,8,0)</f>
        <v>TQT - Chief Corporate Services Office</v>
      </c>
      <c r="L1152" s="834" t="str">
        <f>VLOOKUP(B1152,[1]TQT_MASTER!B:O,9,0)</f>
        <v>Human Resources - HRD</v>
      </c>
      <c r="M1152" s="834" t="str">
        <f>VLOOKUP(B1152,[1]TQT_MASTER!B:O,10,0)</f>
        <v>TRANSCO - External Communications - HRD</v>
      </c>
      <c r="N1152" s="835">
        <f>VLOOKUP(B1152,[1]TQT_MASTER!B:O,11,0)</f>
        <v>34516</v>
      </c>
      <c r="O1152" s="833">
        <f>VLOOKUP(B1152,[1]TQT_MASTER!B:O,14,0)</f>
        <v>46389</v>
      </c>
      <c r="P1152" s="842" t="s">
        <v>611</v>
      </c>
      <c r="Q1152" s="834" t="s">
        <v>846</v>
      </c>
      <c r="R1152" s="842" t="s">
        <v>612</v>
      </c>
      <c r="S1152" s="842" t="s">
        <v>616</v>
      </c>
      <c r="T1152" s="839"/>
      <c r="U1152" s="842" t="s">
        <v>309</v>
      </c>
      <c r="V1152" s="836">
        <v>46055</v>
      </c>
      <c r="W1152" s="836">
        <v>46055</v>
      </c>
      <c r="X1152" s="836">
        <v>46265</v>
      </c>
      <c r="Y1152" s="882">
        <v>0.57808219178082187</v>
      </c>
      <c r="Z1152" s="902">
        <f t="shared" ref="Z1152:Z1155" ca="1" si="62">IF(N1152="","",DATEDIF(IF(ISNUMBER(N1152),N1152,DATE(IF(VALUE(RIGHT(N1152,LEN(N1152)-FIND("/",N1152,FIND("/",N1152)+1)))&lt;30,2000,1900)+VALUE(RIGHT(N1152,LEN(N1152)-FIND("/",N1152,FIND("/",N1152)+1))),VALUE(LEFT(N1152,FIND("/",N1152)-1)),VALUE(MID(N1152,FIND("/",N1152)+1,FIND("/",N1152,FIND("/",N1152)+1)-FIND("/",N1152)-1)))),TODAY(),"Y"))</f>
        <v>32</v>
      </c>
      <c r="AA1152" s="839" t="s">
        <v>600</v>
      </c>
      <c r="AB1152" s="883">
        <v>16138.5</v>
      </c>
      <c r="AC1152" s="841">
        <v>46935</v>
      </c>
      <c r="AD1152" s="842" t="s">
        <v>777</v>
      </c>
      <c r="AE1152" s="843" t="str">
        <f ca="1">IF(OR(Z1152="",NOT(ISNUMBER(Z1152))),"",LOOKUP(Z1152,{0,16,21,26,31,36,41,46,51,56,60,66},{"[0-15]","[16-20]","[21-25]","[26-30]","[31-35]","[36-40]","[41-45]","[46-50]","[51-55]","[56-59]","[60-65]","[66-99]"}))</f>
        <v>[31-35]</v>
      </c>
      <c r="AF1152" s="839" t="str">
        <f t="shared" si="60"/>
        <v>0-1 years</v>
      </c>
      <c r="AG1152" s="839" t="str">
        <f t="shared" ca="1" si="61"/>
        <v>Over 90 Days</v>
      </c>
    </row>
    <row r="1153" spans="1:33" ht="16.5" thickTop="1" thickBot="1" x14ac:dyDescent="0.3">
      <c r="A1153" s="839">
        <v>31</v>
      </c>
      <c r="B1153" s="830">
        <v>202372</v>
      </c>
      <c r="C1153" s="831">
        <v>202372</v>
      </c>
      <c r="D1153" s="880"/>
      <c r="E1153" s="887">
        <f>VLOOKUP(B1153,[1]TQT_MASTER!B:O,13,0)</f>
        <v>46083</v>
      </c>
      <c r="F1153" s="834" t="str">
        <f>VLOOKUP(B1153,[1]TQT_MASTER!B:O,4,0)</f>
        <v>Associate, Graphic Design</v>
      </c>
      <c r="G1153" s="834" t="str">
        <f>VLOOKUP(B1153,[1]TQT_MASTER!B:O,3,0)</f>
        <v>Associate</v>
      </c>
      <c r="H1153" s="834">
        <f>VLOOKUP(B1153,[1]TQT_MASTER!B:O,6,0)</f>
        <v>15077</v>
      </c>
      <c r="I1153" s="834" t="str">
        <f>VLOOKUP(B1153,[1]TQT_MASTER!B:O,5,0)</f>
        <v>Bahaa Khalil Omran</v>
      </c>
      <c r="J1153" s="834" t="str">
        <f>VLOOKUP(B1153,[1]TQT_MASTER!B:O,7,0)</f>
        <v>TQT - Corporate Communications</v>
      </c>
      <c r="K1153" s="834" t="str">
        <f>VLOOKUP(B1153,[1]TQT_MASTER!B:O,8,0)</f>
        <v>TQT - Chief Corporate Services Office</v>
      </c>
      <c r="L1153" s="834" t="str">
        <f>VLOOKUP(B1153,[1]TQT_MASTER!B:O,9,0)</f>
        <v>Human Resources - HRD</v>
      </c>
      <c r="M1153" s="834" t="str">
        <f>VLOOKUP(B1153,[1]TQT_MASTER!B:O,10,0)</f>
        <v>Corporate Communications</v>
      </c>
      <c r="N1153" s="835">
        <f>VLOOKUP(B1153,[1]TQT_MASTER!B:O,11,0)</f>
        <v>35936</v>
      </c>
      <c r="O1153" s="833">
        <f>VLOOKUP(B1153,[1]TQT_MASTER!B:O,14,0)</f>
        <v>46447</v>
      </c>
      <c r="P1153" s="842" t="s">
        <v>611</v>
      </c>
      <c r="Q1153" s="834" t="s">
        <v>846</v>
      </c>
      <c r="R1153" s="842" t="s">
        <v>612</v>
      </c>
      <c r="S1153" s="842" t="s">
        <v>616</v>
      </c>
      <c r="T1153" s="839"/>
      <c r="U1153" s="842" t="s">
        <v>356</v>
      </c>
      <c r="V1153" s="836">
        <v>46083</v>
      </c>
      <c r="W1153" s="836">
        <v>46083</v>
      </c>
      <c r="X1153" s="836">
        <v>46265</v>
      </c>
      <c r="Y1153" s="882">
        <v>0.50136986301369868</v>
      </c>
      <c r="Z1153" s="902">
        <f t="shared" ca="1" si="62"/>
        <v>28</v>
      </c>
      <c r="AA1153" s="839" t="s">
        <v>600</v>
      </c>
      <c r="AB1153" s="883">
        <v>16138.5</v>
      </c>
      <c r="AC1153" s="841">
        <v>46935</v>
      </c>
      <c r="AD1153" s="842" t="s">
        <v>777</v>
      </c>
      <c r="AE1153" s="843" t="str">
        <f ca="1">IF(OR(Z1153="",NOT(ISNUMBER(Z1153))),"",LOOKUP(Z1153,{0,16,21,26,31,36,41,46,51,56,60,66},{"[0-15]","[16-20]","[21-25]","[26-30]","[31-35]","[36-40]","[41-45]","[46-50]","[51-55]","[56-59]","[60-65]","[66-99]"}))</f>
        <v>[26-30]</v>
      </c>
      <c r="AF1153" s="839" t="str">
        <f t="shared" si="60"/>
        <v>0-1 years</v>
      </c>
      <c r="AG1153" s="839" t="str">
        <f t="shared" ca="1" si="61"/>
        <v>Over 90 Days</v>
      </c>
    </row>
    <row r="1154" spans="1:33" ht="16.5" thickTop="1" thickBot="1" x14ac:dyDescent="0.3">
      <c r="A1154" s="839">
        <v>32</v>
      </c>
      <c r="B1154" s="830">
        <v>202645</v>
      </c>
      <c r="C1154" s="831">
        <v>202645</v>
      </c>
      <c r="D1154" s="880"/>
      <c r="E1154" s="887">
        <f>VLOOKUP(B1154,[1]TQT_MASTER!B:O,13,0)</f>
        <v>46103</v>
      </c>
      <c r="F1154" s="834" t="str">
        <f>VLOOKUP(B1154,[1]TQT_MASTER!B:O,4,0)</f>
        <v>Engineer, Contract</v>
      </c>
      <c r="G1154" s="834" t="str">
        <f>VLOOKUP(B1154,[1]TQT_MASTER!B:O,3,0)</f>
        <v>Engineer</v>
      </c>
      <c r="H1154" s="834">
        <f>VLOOKUP(B1154,[1]TQT_MASTER!B:O,6,0)</f>
        <v>12214</v>
      </c>
      <c r="I1154" s="834" t="str">
        <f>VLOOKUP(B1154,[1]TQT_MASTER!B:O,5,0)</f>
        <v>Mahmood Abdulmunaim Saed</v>
      </c>
      <c r="J1154" s="834" t="str">
        <f>VLOOKUP(B1154,[1]TQT_MASTER!B:O,7,0)</f>
        <v>TQT - Supply Chain</v>
      </c>
      <c r="K1154" s="834" t="str">
        <f>VLOOKUP(B1154,[1]TQT_MASTER!B:O,8,0)</f>
        <v>TQT - Chief Financial Office</v>
      </c>
      <c r="L1154" s="834" t="str">
        <f>VLOOKUP(B1154,[1]TQT_MASTER!B:O,9,0)</f>
        <v>TQT - Supply Chain</v>
      </c>
      <c r="M1154" s="834" t="e">
        <f>VLOOKUP(B1154,[1]TQT_MASTER!B:O,10,0)</f>
        <v>#REF!</v>
      </c>
      <c r="N1154" s="835">
        <f>VLOOKUP(B1154,[1]TQT_MASTER!B:O,11,0)</f>
        <v>32325</v>
      </c>
      <c r="O1154" s="833">
        <f>VLOOKUP(B1154,[1]TQT_MASTER!B:O,14,0)</f>
        <v>46467</v>
      </c>
      <c r="P1154" s="842" t="s">
        <v>620</v>
      </c>
      <c r="Q1154" s="834" t="s">
        <v>846</v>
      </c>
      <c r="R1154" s="842"/>
      <c r="S1154" s="842"/>
      <c r="T1154" s="839"/>
      <c r="U1154" s="842" t="s">
        <v>333</v>
      </c>
      <c r="V1154" s="836">
        <v>46104</v>
      </c>
      <c r="W1154" s="836">
        <v>46104</v>
      </c>
      <c r="X1154" s="836">
        <v>46265</v>
      </c>
      <c r="Y1154" s="882">
        <v>0.44383561643835617</v>
      </c>
      <c r="Z1154" s="902">
        <f t="shared" ca="1" si="62"/>
        <v>38</v>
      </c>
      <c r="AA1154" s="839" t="s">
        <v>600</v>
      </c>
      <c r="AB1154" s="883">
        <v>35038.5</v>
      </c>
      <c r="AC1154" s="841">
        <v>46935</v>
      </c>
      <c r="AD1154" s="842" t="s">
        <v>777</v>
      </c>
      <c r="AE1154" s="843" t="str">
        <f ca="1">IF(OR(Z1154="",NOT(ISNUMBER(Z1154))),"",LOOKUP(Z1154,{0,16,21,26,31,36,41,46,51,56,60,66},{"[0-15]","[16-20]","[21-25]","[26-30]","[31-35]","[36-40]","[41-45]","[46-50]","[51-55]","[56-59]","[60-65]","[66-99]"}))</f>
        <v>[36-40]</v>
      </c>
      <c r="AF1154" s="839" t="str">
        <f t="shared" si="60"/>
        <v>0-1 years</v>
      </c>
      <c r="AG1154" s="839" t="str">
        <f t="shared" ca="1" si="61"/>
        <v>Over 90 Days</v>
      </c>
    </row>
    <row r="1155" spans="1:33" ht="16.5" thickTop="1" thickBot="1" x14ac:dyDescent="0.3">
      <c r="A1155" s="839">
        <v>33</v>
      </c>
      <c r="B1155" s="830">
        <v>203053</v>
      </c>
      <c r="C1155" s="831">
        <v>203053</v>
      </c>
      <c r="D1155" s="880"/>
      <c r="E1155" s="887">
        <f>VLOOKUP(B1155,[1]TQT_MASTER!B:O,13,0)</f>
        <v>46149</v>
      </c>
      <c r="F1155" s="834" t="str">
        <f>VLOOKUP(B1155,[1]TQT_MASTER!B:O,4,0)</f>
        <v>Sr Associate HR Projects</v>
      </c>
      <c r="G1155" s="834" t="str">
        <f>VLOOKUP(B1155,[1]TQT_MASTER!B:O,3,0)</f>
        <v>Sr Associate</v>
      </c>
      <c r="H1155" s="834" t="e">
        <f>VLOOKUP(B1155,[1]TQT_MASTER!B:O,6,0)</f>
        <v>#REF!</v>
      </c>
      <c r="I1155" s="834" t="str">
        <f>VLOOKUP(B1155,[1]TQT_MASTER!B:O,5,0)</f>
        <v>Bader Alhammadi</v>
      </c>
      <c r="J1155" s="834" t="e">
        <f>VLOOKUP(B1155,[1]TQT_MASTER!B:O,7,0)</f>
        <v>#REF!</v>
      </c>
      <c r="K1155" s="834" t="str">
        <f>VLOOKUP(B1155,[1]TQT_MASTER!B:O,8,0)</f>
        <v>TQT - Chief Corporate Services Office</v>
      </c>
      <c r="L1155" s="834" t="str">
        <f>VLOOKUP(B1155,[1]TQT_MASTER!B:O,9,0)</f>
        <v>Human Resources - HRD</v>
      </c>
      <c r="M1155" s="834" t="e">
        <f>VLOOKUP(B1155,[1]TQT_MASTER!B:O,10,0)</f>
        <v>#REF!</v>
      </c>
      <c r="N1155" s="835">
        <f>VLOOKUP(B1155,[1]TQT_MASTER!B:O,11,0)</f>
        <v>31815</v>
      </c>
      <c r="O1155" s="833">
        <f>VLOOKUP(B1155,[1]TQT_MASTER!B:O,14,0)</f>
        <v>46513</v>
      </c>
      <c r="P1155" s="842" t="s">
        <v>620</v>
      </c>
      <c r="Q1155" s="834" t="s">
        <v>846</v>
      </c>
      <c r="R1155" s="842"/>
      <c r="S1155" s="842"/>
      <c r="T1155" s="839"/>
      <c r="U1155" s="842" t="s">
        <v>650</v>
      </c>
      <c r="V1155" s="836">
        <v>46155</v>
      </c>
      <c r="W1155" s="836"/>
      <c r="X1155" s="836">
        <f>EDATE(V1155,36)</f>
        <v>47251</v>
      </c>
      <c r="Y1155" s="882">
        <v>2.7397260273972603E-3</v>
      </c>
      <c r="Z1155" s="838">
        <f t="shared" ca="1" si="62"/>
        <v>39</v>
      </c>
      <c r="AA1155" s="839" t="s">
        <v>600</v>
      </c>
      <c r="AB1155" s="883">
        <v>37138.5</v>
      </c>
      <c r="AC1155" s="841">
        <v>46935</v>
      </c>
      <c r="AD1155" s="842" t="s">
        <v>777</v>
      </c>
      <c r="AE1155" s="843" t="str">
        <f ca="1">IF(OR(Z1155="",NOT(ISNUMBER(Z1155))),"",LOOKUP(Z1155,{0,16,21,26,31,36,41,46,51,56,60,66},{"[0-15]","[16-20]","[21-25]","[26-30]","[31-35]","[36-40]","[41-45]","[46-50]","[51-55]","[56-59]","[60-65]","[66-99]"}))</f>
        <v>[36-40]</v>
      </c>
      <c r="AF1155" s="839" t="str">
        <f t="shared" ref="AF1155:AF1218" si="63">IF(OR(V1155="",X1155=""),"",IF(YEARFRAC(V1155,X1155,1)&lt;1,"0-1 years",IF(YEARFRAC(V1155,X1155,1)&lt;2,"1-2 years",IF(YEARFRAC(V1155,X1155,1)&lt;3,"2-3 years","3+ years"))))</f>
        <v>3+ years</v>
      </c>
      <c r="AG1155" s="839" t="str">
        <f t="shared" ref="AG1155:AG1218" ca="1" si="64">IF(O1155="","",IF(O1155&lt;TODAY(),"Expired",IF(O1155&lt;=TODAY()+30,"Within 30 Days",IF(O1155&lt;=TODAY()+60,"Within 60 Days",IF(O1155&lt;=TODAY()+90,"Within 90 Days","Over 90 Days")))))</f>
        <v>Over 90 Days</v>
      </c>
    </row>
    <row r="1156" spans="1:33" ht="16.5" thickTop="1" thickBot="1" x14ac:dyDescent="0.3">
      <c r="A1156" s="839">
        <v>34</v>
      </c>
      <c r="B1156" s="830">
        <v>202805</v>
      </c>
      <c r="C1156" s="831">
        <v>202805</v>
      </c>
      <c r="D1156" s="880"/>
      <c r="E1156" s="887">
        <f>VLOOKUP(B1156,[1]TQT_MASTER!B:O,13,0)</f>
        <v>46132</v>
      </c>
      <c r="F1156" s="834" t="str">
        <f>VLOOKUP(B1156,[1]TQT_MASTER!B:O,4,0)</f>
        <v>CEO Advisor</v>
      </c>
      <c r="G1156" s="834" t="str">
        <f>VLOOKUP(B1156,[1]TQT_MASTER!B:O,3,0)</f>
        <v>Advisor</v>
      </c>
      <c r="H1156" s="834">
        <v>12759</v>
      </c>
      <c r="I1156" s="834" t="s">
        <v>954</v>
      </c>
      <c r="J1156" s="834" t="e">
        <f>VLOOKUP(B1156,[1]TQT_MASTER!B:O,7,0)</f>
        <v>#REF!</v>
      </c>
      <c r="K1156" s="834" t="str">
        <f>VLOOKUP(B1156,[1]TQT_MASTER!B:O,8,0)</f>
        <v>TQT - Chief Executive Office</v>
      </c>
      <c r="L1156" s="834" t="e">
        <f>VLOOKUP(B1156,[1]TQT_MASTER!B:O,9,0)</f>
        <v>#REF!</v>
      </c>
      <c r="M1156" s="834" t="e">
        <f>VLOOKUP(B1156,[1]TQT_MASTER!B:O,10,0)</f>
        <v>#REF!</v>
      </c>
      <c r="N1156" s="884">
        <v>22892</v>
      </c>
      <c r="O1156" s="885">
        <v>46496</v>
      </c>
      <c r="P1156" s="842" t="s">
        <v>611</v>
      </c>
      <c r="Q1156" s="834" t="s">
        <v>846</v>
      </c>
      <c r="R1156" s="842"/>
      <c r="S1156" s="842"/>
      <c r="T1156" s="839"/>
      <c r="U1156" s="842" t="s">
        <v>650</v>
      </c>
      <c r="V1156" s="836">
        <v>46132</v>
      </c>
      <c r="W1156" s="836"/>
      <c r="X1156" s="836">
        <f>EDATE(V1156,36)</f>
        <v>47228</v>
      </c>
      <c r="Y1156" s="882">
        <v>2.7397260273972603E-3</v>
      </c>
      <c r="Z1156" s="904">
        <f ca="1">IF(N1156="","",DATEDIF(IF(ISNUMBER(N1156),N1156,DATE(IF(VALUE(RIGHT(N1156,LEN(N1156)-FIND("/",N1156,FIND("/",N1156)+1)))&lt;30,2000,1900)+VALUE(RIGHT(N1156,LEN(N1156)-FIND("/",N1156,FIND("/",N1156)+1))),VALUE(LEFT(N1156,FIND("/",N1156)-1)),VALUE(MID(N1156,FIND("/",N1156)+1,FIND("/",N1156,FIND("/",N1156)+1)-FIND("/",N1156)-1)))),TODAY(),"Y"))</f>
        <v>64</v>
      </c>
      <c r="AA1156" s="839" t="s">
        <v>600</v>
      </c>
      <c r="AB1156" s="883">
        <v>40288.5</v>
      </c>
      <c r="AC1156" s="841">
        <v>46935</v>
      </c>
      <c r="AD1156" s="842" t="s">
        <v>777</v>
      </c>
      <c r="AE1156" s="843" t="str">
        <f ca="1">IF(OR(Z1156="",NOT(ISNUMBER(Z1156))),"",LOOKUP(Z1156,{0,16,21,26,31,36,41,46,51,56,60,66},{"[0-15]","[16-20]","[21-25]","[26-30]","[31-35]","[36-40]","[41-45]","[46-50]","[51-55]","[56-59]","[60-65]","[66-99]"}))</f>
        <v>[60-65]</v>
      </c>
      <c r="AF1156" s="839" t="str">
        <f t="shared" si="63"/>
        <v>3+ years</v>
      </c>
      <c r="AG1156" s="839" t="str">
        <f t="shared" ca="1" si="64"/>
        <v>Over 90 Days</v>
      </c>
    </row>
    <row r="1157" spans="1:33" ht="16.5" thickTop="1" thickBot="1" x14ac:dyDescent="0.3">
      <c r="A1157" s="886">
        <v>35</v>
      </c>
      <c r="B1157" s="851">
        <v>203281</v>
      </c>
      <c r="C1157" s="851"/>
      <c r="D1157" s="852"/>
      <c r="E1157" s="887">
        <f>VLOOKUP(B1157,[1]TQT_MASTER!B:O,13,0)</f>
        <v>46244</v>
      </c>
      <c r="F1157" s="854" t="str">
        <f>VLOOKUP(B1157,[1]TQT_MASTER!B:O,4,0)</f>
        <v>Sr Associate Branding &amp; Internal Communication</v>
      </c>
      <c r="G1157" s="854" t="str">
        <f>VLOOKUP(B1157,[1]TQT_MASTER!B:O,3,0)</f>
        <v>Sr Associate</v>
      </c>
      <c r="H1157" s="854" t="e">
        <f>VLOOKUP(B1157,[1]TQT_MASTER!B:O,6,0)</f>
        <v>#REF!</v>
      </c>
      <c r="I1157" s="854" t="s">
        <v>955</v>
      </c>
      <c r="J1157" s="854" t="e">
        <f>VLOOKUP(B1157,[1]TQT_MASTER!B:O,7,0)</f>
        <v>#REF!</v>
      </c>
      <c r="K1157" s="854" t="str">
        <f>VLOOKUP(B1157,[1]TQT_MASTER!B:O,8,0)</f>
        <v>TQT - Chief Corporate Services Office</v>
      </c>
      <c r="L1157" s="854" t="str">
        <f>VLOOKUP(B1157,[1]TQT_MASTER!B:O,9,0)</f>
        <v>Human Resources - HRD</v>
      </c>
      <c r="M1157" s="854" t="str">
        <f>VLOOKUP(B1157,[1]TQT_MASTER!B:O,10,0)</f>
        <v>Corporate Communications</v>
      </c>
      <c r="N1157" s="855">
        <v>32051</v>
      </c>
      <c r="O1157" s="853">
        <v>46295</v>
      </c>
      <c r="P1157" s="854" t="s">
        <v>611</v>
      </c>
      <c r="Q1157" s="854" t="s">
        <v>846</v>
      </c>
      <c r="R1157" s="857"/>
      <c r="S1157" s="857"/>
      <c r="T1157" s="858"/>
      <c r="U1157" s="854"/>
      <c r="V1157" s="859">
        <v>46211</v>
      </c>
      <c r="W1157" s="860"/>
      <c r="X1157" s="859">
        <v>46295</v>
      </c>
      <c r="Y1157" s="861"/>
      <c r="Z1157" s="862">
        <f t="shared" ref="Z1157" ca="1" si="65">IF(N1157="","",DATEDIF(IF(ISNUMBER(N1157),N1157,DATE(IF(VALUE(RIGHT(N1157,LEN(N1157)-FIND("/",N1157,FIND("/",N1157)+1)))&lt;30,2000,1900)+VALUE(RIGHT(N1157,LEN(N1157)-FIND("/",N1157,FIND("/",N1157)+1))),VALUE(LEFT(N1157,FIND("/",N1157)-1)),VALUE(MID(N1157,FIND("/",N1157)+1,FIND("/",N1157,FIND("/",N1157)+1)-FIND("/",N1157)-1)))),TODAY(),"Y"))</f>
        <v>38</v>
      </c>
      <c r="AA1157" s="858" t="s">
        <v>600</v>
      </c>
      <c r="AB1157" s="863">
        <v>32500</v>
      </c>
      <c r="AC1157" s="864">
        <v>46935</v>
      </c>
      <c r="AD1157" s="857" t="s">
        <v>777</v>
      </c>
      <c r="AE1157" s="843" t="str">
        <f ca="1">IF(OR(Z1157="",NOT(ISNUMBER(Z1157))),"",LOOKUP(Z1157,{0,16,21,26,31,36,41,46,51,56,60,66},{"[0-15]","[16-20]","[21-25]","[26-30]","[31-35]","[36-40]","[41-45]","[46-50]","[51-55]","[56-59]","[60-65]","[66-99]"}))</f>
        <v>[36-40]</v>
      </c>
      <c r="AF1157" s="839" t="str">
        <f t="shared" si="63"/>
        <v>0-1 years</v>
      </c>
      <c r="AG1157" s="839" t="str">
        <f t="shared" ca="1" si="64"/>
        <v>Within 30 Days</v>
      </c>
    </row>
    <row r="1158" spans="1:33" ht="16.5" thickTop="1" thickBot="1" x14ac:dyDescent="0.3">
      <c r="A1158" s="866">
        <v>1.2</v>
      </c>
      <c r="B1158" s="866"/>
      <c r="C1158" s="899"/>
      <c r="D1158" s="900"/>
      <c r="E1158" s="887"/>
      <c r="F1158" s="870"/>
      <c r="G1158" s="870"/>
      <c r="H1158" s="870"/>
      <c r="I1158" s="870"/>
      <c r="J1158" s="870"/>
      <c r="K1158" s="870"/>
      <c r="L1158" s="870"/>
      <c r="M1158" s="870"/>
      <c r="N1158" s="871"/>
      <c r="O1158" s="869"/>
      <c r="P1158" s="870"/>
      <c r="Q1158" s="870"/>
      <c r="R1158" s="878"/>
      <c r="S1158" s="878"/>
      <c r="T1158" s="875"/>
      <c r="U1158" s="878"/>
      <c r="V1158" s="872"/>
      <c r="W1158" s="901"/>
      <c r="X1158" s="872"/>
      <c r="Y1158" s="873"/>
      <c r="Z1158" s="874"/>
      <c r="AA1158" s="866" t="s">
        <v>700</v>
      </c>
      <c r="AB1158" s="896">
        <v>270000</v>
      </c>
      <c r="AC1158" s="877">
        <v>46935</v>
      </c>
      <c r="AD1158" s="878" t="s">
        <v>777</v>
      </c>
      <c r="AE1158" s="843" t="str">
        <f>IF(OR(Z1158="",NOT(ISNUMBER(Z1158))),"",LOOKUP(Z1158,{0,16,21,26,31,36,41,46,51,56,60,66},{"[0-15]","[16-20]","[21-25]","[26-30]","[31-35]","[36-40]","[41-45]","[46-50]","[51-55]","[56-59]","[60-65]","[66-99]"}))</f>
        <v/>
      </c>
      <c r="AF1158" s="839" t="str">
        <f t="shared" si="63"/>
        <v/>
      </c>
      <c r="AG1158" s="839" t="str">
        <f t="shared" ca="1" si="64"/>
        <v/>
      </c>
    </row>
    <row r="1159" spans="1:33" ht="16.5" thickTop="1" thickBot="1" x14ac:dyDescent="0.3">
      <c r="A1159" s="839">
        <v>1</v>
      </c>
      <c r="B1159" s="830" t="s">
        <v>526</v>
      </c>
      <c r="C1159" s="839" t="s">
        <v>300</v>
      </c>
      <c r="D1159" s="880"/>
      <c r="E1159" s="887">
        <f>VLOOKUP(B1159,[1]TQT_MASTER!B:O,13,0)</f>
        <v>44566</v>
      </c>
      <c r="F1159" s="834" t="str">
        <f>VLOOKUP(B1159,[1]TQT_MASTER!B:O,4,0)</f>
        <v>Engineer, Water Asset Performance</v>
      </c>
      <c r="G1159" s="834" t="str">
        <f>VLOOKUP(B1159,[1]TQT_MASTER!B:O,3,0)</f>
        <v>Engineer</v>
      </c>
      <c r="H1159" s="834">
        <f>VLOOKUP(B1159,[1]TQT_MASTER!B:O,6,0)</f>
        <v>200662</v>
      </c>
      <c r="I1159" s="834" t="str">
        <f>VLOOKUP(B1159,[1]TQT_MASTER!B:O,5,0)</f>
        <v>Benjamin Redwood</v>
      </c>
      <c r="J1159" s="834" t="str">
        <f>VLOOKUP(B1159,[1]TQT_MASTER!B:O,7,0)</f>
        <v>TQT - Asset Management</v>
      </c>
      <c r="K1159" s="834" t="str">
        <f>VLOOKUP(B1159,[1]TQT_MASTER!B:O,8,0)</f>
        <v>TQT - Chief Operating Office</v>
      </c>
      <c r="L1159" s="834" t="str">
        <f>VLOOKUP(B1159,[1]TQT_MASTER!B:O,9,0)</f>
        <v>Asset Management - COO</v>
      </c>
      <c r="M1159" s="834" t="str">
        <f>VLOOKUP(B1159,[1]TQT_MASTER!B:O,10,0)</f>
        <v>TRANSCO - Water Asset Strategy &amp; Performance - COO</v>
      </c>
      <c r="N1159" s="835">
        <f>VLOOKUP(B1159,[1]TQT_MASTER!B:O,11,0)</f>
        <v>22312</v>
      </c>
      <c r="O1159" s="833">
        <f>VLOOKUP(B1159,[1]TQT_MASTER!B:O,14,0)</f>
        <v>46387</v>
      </c>
      <c r="P1159" s="842" t="s">
        <v>611</v>
      </c>
      <c r="Q1159" s="834" t="s">
        <v>846</v>
      </c>
      <c r="R1159" s="842" t="s">
        <v>612</v>
      </c>
      <c r="S1159" s="842"/>
      <c r="T1159" s="839" t="s">
        <v>304</v>
      </c>
      <c r="U1159" s="842" t="s">
        <v>305</v>
      </c>
      <c r="V1159" s="836">
        <v>44566</v>
      </c>
      <c r="W1159" s="836">
        <v>45170</v>
      </c>
      <c r="X1159" s="836">
        <v>46265</v>
      </c>
      <c r="Y1159" s="882">
        <v>3.0027397260273974</v>
      </c>
      <c r="Z1159" s="902">
        <f t="shared" ref="Z1159:Z1191" ca="1" si="66">IF(N1159="","",DATEDIF(IF(ISNUMBER(N1159),N1159,DATE(IF(VALUE(RIGHT(N1159,LEN(N1159)-FIND("/",N1159,FIND("/",N1159)+1)))&lt;30,2000,1900)+VALUE(RIGHT(N1159,LEN(N1159)-FIND("/",N1159,FIND("/",N1159)+1))),VALUE(LEFT(N1159,FIND("/",N1159)-1)),VALUE(MID(N1159,FIND("/",N1159)+1,FIND("/",N1159,FIND("/",N1159)+1)-FIND("/",N1159)-1)))),TODAY(),"Y"))</f>
        <v>65</v>
      </c>
      <c r="AA1159" s="839" t="s">
        <v>600</v>
      </c>
      <c r="AB1159" s="883">
        <v>33988.5</v>
      </c>
      <c r="AC1159" s="841">
        <v>46966</v>
      </c>
      <c r="AD1159" s="842" t="s">
        <v>777</v>
      </c>
      <c r="AE1159" s="843" t="str">
        <f ca="1">IF(OR(Z1159="",NOT(ISNUMBER(Z1159))),"",LOOKUP(Z1159,{0,16,21,26,31,36,41,46,51,56,60,66},{"[0-15]","[16-20]","[21-25]","[26-30]","[31-35]","[36-40]","[41-45]","[46-50]","[51-55]","[56-59]","[60-65]","[66-99]"}))</f>
        <v>[60-65]</v>
      </c>
      <c r="AF1159" s="839" t="str">
        <f t="shared" si="63"/>
        <v>3+ years</v>
      </c>
      <c r="AG1159" s="839" t="str">
        <f t="shared" ca="1" si="64"/>
        <v>Over 90 Days</v>
      </c>
    </row>
    <row r="1160" spans="1:33" ht="16.5" thickTop="1" thickBot="1" x14ac:dyDescent="0.3">
      <c r="A1160" s="839">
        <v>2</v>
      </c>
      <c r="B1160" s="830" t="s">
        <v>537</v>
      </c>
      <c r="C1160" s="839" t="s">
        <v>306</v>
      </c>
      <c r="D1160" s="880"/>
      <c r="E1160" s="887">
        <f>VLOOKUP(B1160,[1]TQT_MASTER!B:O,13,0)</f>
        <v>44571</v>
      </c>
      <c r="F1160" s="834" t="str">
        <f>VLOOKUP(B1160,[1]TQT_MASTER!B:O,4,0)</f>
        <v>Technical Advisor</v>
      </c>
      <c r="G1160" s="834" t="str">
        <f>VLOOKUP(B1160,[1]TQT_MASTER!B:O,3,0)</f>
        <v>Advisor</v>
      </c>
      <c r="H1160" s="834">
        <f>VLOOKUP(B1160,[1]TQT_MASTER!B:O,6,0)</f>
        <v>10924</v>
      </c>
      <c r="I1160" s="834" t="str">
        <f>VLOOKUP(B1160,[1]TQT_MASTER!B:O,5,0)</f>
        <v>Bruce</v>
      </c>
      <c r="J1160" s="834" t="str">
        <f>VLOOKUP(B1160,[1]TQT_MASTER!B:O,7,0)</f>
        <v>TQT - Chief Operating Office</v>
      </c>
      <c r="K1160" s="834" t="str">
        <f>VLOOKUP(B1160,[1]TQT_MASTER!B:O,8,0)</f>
        <v>TQT - Chief Operating Office</v>
      </c>
      <c r="L1160" s="834" t="str">
        <f>VLOOKUP(B1160,[1]TQT_MASTER!B:O,9,0)</f>
        <v>Asset Management - COO</v>
      </c>
      <c r="M1160" s="834" t="str">
        <f>VLOOKUP(B1160,[1]TQT_MASTER!B:O,10,0)</f>
        <v>TRANSCO - Power Asset Management - COO</v>
      </c>
      <c r="N1160" s="835">
        <f>VLOOKUP(B1160,[1]TQT_MASTER!B:O,11,0)</f>
        <v>21098</v>
      </c>
      <c r="O1160" s="833">
        <f>VLOOKUP(B1160,[1]TQT_MASTER!B:O,14,0)</f>
        <v>46387</v>
      </c>
      <c r="P1160" s="842" t="s">
        <v>611</v>
      </c>
      <c r="Q1160" s="834" t="s">
        <v>846</v>
      </c>
      <c r="R1160" s="842" t="s">
        <v>612</v>
      </c>
      <c r="S1160" s="842" t="s">
        <v>616</v>
      </c>
      <c r="T1160" s="839" t="s">
        <v>304</v>
      </c>
      <c r="U1160" s="842" t="s">
        <v>309</v>
      </c>
      <c r="V1160" s="836">
        <v>44571</v>
      </c>
      <c r="W1160" s="836">
        <v>45170</v>
      </c>
      <c r="X1160" s="836">
        <v>46265</v>
      </c>
      <c r="Y1160" s="882">
        <v>3.0027397260273974</v>
      </c>
      <c r="Z1160" s="902">
        <f t="shared" ca="1" si="66"/>
        <v>68</v>
      </c>
      <c r="AA1160" s="839" t="s">
        <v>600</v>
      </c>
      <c r="AB1160" s="883">
        <v>55116.6</v>
      </c>
      <c r="AC1160" s="841">
        <v>46966</v>
      </c>
      <c r="AD1160" s="842" t="s">
        <v>777</v>
      </c>
      <c r="AE1160" s="843" t="str">
        <f ca="1">IF(OR(Z1160="",NOT(ISNUMBER(Z1160))),"",LOOKUP(Z1160,{0,16,21,26,31,36,41,46,51,56,60,66},{"[0-15]","[16-20]","[21-25]","[26-30]","[31-35]","[36-40]","[41-45]","[46-50]","[51-55]","[56-59]","[60-65]","[66-99]"}))</f>
        <v>[66-99]</v>
      </c>
      <c r="AF1160" s="839" t="str">
        <f t="shared" si="63"/>
        <v>3+ years</v>
      </c>
      <c r="AG1160" s="839" t="str">
        <f t="shared" ca="1" si="64"/>
        <v>Over 90 Days</v>
      </c>
    </row>
    <row r="1161" spans="1:33" ht="16.5" thickTop="1" thickBot="1" x14ac:dyDescent="0.3">
      <c r="A1161" s="839">
        <v>3</v>
      </c>
      <c r="B1161" s="830" t="s">
        <v>310</v>
      </c>
      <c r="C1161" s="839" t="s">
        <v>310</v>
      </c>
      <c r="D1161" s="880"/>
      <c r="E1161" s="887">
        <v>44571</v>
      </c>
      <c r="F1161" s="834" t="s">
        <v>312</v>
      </c>
      <c r="G1161" s="834" t="s">
        <v>312</v>
      </c>
      <c r="H1161" s="834"/>
      <c r="I1161" s="834"/>
      <c r="J1161" s="845"/>
      <c r="K1161" s="845" t="s">
        <v>905</v>
      </c>
      <c r="L1161" s="834"/>
      <c r="M1161" s="834"/>
      <c r="N1161" s="835">
        <v>20821</v>
      </c>
      <c r="O1161" s="833">
        <v>46203</v>
      </c>
      <c r="P1161" s="842" t="s">
        <v>611</v>
      </c>
      <c r="Q1161" s="834" t="s">
        <v>846</v>
      </c>
      <c r="R1161" s="842" t="s">
        <v>612</v>
      </c>
      <c r="S1161" s="842"/>
      <c r="T1161" s="839" t="s">
        <v>304</v>
      </c>
      <c r="U1161" s="842" t="s">
        <v>305</v>
      </c>
      <c r="V1161" s="836">
        <v>44571</v>
      </c>
      <c r="W1161" s="836">
        <v>46203</v>
      </c>
      <c r="X1161" s="836">
        <v>46265</v>
      </c>
      <c r="Y1161" s="882">
        <v>3.0027397260273974</v>
      </c>
      <c r="Z1161" s="904">
        <f t="shared" ca="1" si="66"/>
        <v>69</v>
      </c>
      <c r="AA1161" s="839" t="s">
        <v>600</v>
      </c>
      <c r="AB1161" s="883">
        <v>45390.45</v>
      </c>
      <c r="AC1161" s="841">
        <v>46966</v>
      </c>
      <c r="AD1161" s="842" t="s">
        <v>928</v>
      </c>
      <c r="AE1161" s="843" t="str">
        <f ca="1">IF(OR(Z1161="",NOT(ISNUMBER(Z1161))),"",LOOKUP(Z1161,{0,16,21,26,31,36,41,46,51,56,60,66},{"[0-15]","[16-20]","[21-25]","[26-30]","[31-35]","[36-40]","[41-45]","[46-50]","[51-55]","[56-59]","[60-65]","[66-99]"}))</f>
        <v>[66-99]</v>
      </c>
      <c r="AF1161" s="839" t="str">
        <f t="shared" si="63"/>
        <v>3+ years</v>
      </c>
      <c r="AG1161" s="839" t="str">
        <f t="shared" ca="1" si="64"/>
        <v>Expired</v>
      </c>
    </row>
    <row r="1162" spans="1:33" ht="16.5" thickTop="1" thickBot="1" x14ac:dyDescent="0.3">
      <c r="A1162" s="839">
        <v>4</v>
      </c>
      <c r="B1162" s="830" t="s">
        <v>527</v>
      </c>
      <c r="C1162" s="839" t="s">
        <v>313</v>
      </c>
      <c r="D1162" s="880"/>
      <c r="E1162" s="887">
        <f>VLOOKUP(B1162,[1]TQT_MASTER!B:O,13,0)</f>
        <v>44571</v>
      </c>
      <c r="F1162" s="834" t="str">
        <f>VLOOKUP(B1162,[1]TQT_MASTER!B:O,4,0)</f>
        <v>Sr. Engineer, Infrastructure Coordination</v>
      </c>
      <c r="G1162" s="834" t="str">
        <f>VLOOKUP(B1162,[1]TQT_MASTER!B:O,3,0)</f>
        <v>Senior Engineer</v>
      </c>
      <c r="H1162" s="834">
        <f>VLOOKUP(B1162,[1]TQT_MASTER!B:O,6,0)</f>
        <v>11810</v>
      </c>
      <c r="I1162" s="834" t="str">
        <f>VLOOKUP(B1162,[1]TQT_MASTER!B:O,5,0)</f>
        <v>YOUSIF ABDUL RAHMAN AHMED MOHAMMED ALMARZOUQI</v>
      </c>
      <c r="J1162" s="834" t="str">
        <f>VLOOKUP(B1162,[1]TQT_MASTER!B:O,7,0)</f>
        <v>TQT - Asset Management</v>
      </c>
      <c r="K1162" s="834" t="str">
        <f>VLOOKUP(B1162,[1]TQT_MASTER!B:O,8,0)</f>
        <v>TQT - Chief Operating Office</v>
      </c>
      <c r="L1162" s="834" t="str">
        <f>VLOOKUP(B1162,[1]TQT_MASTER!B:O,9,0)</f>
        <v>Asset Management - COO</v>
      </c>
      <c r="M1162" s="834" t="str">
        <f>VLOOKUP(B1162,[1]TQT_MASTER!B:O,10,0)</f>
        <v>TRANSCO - Infrastructure Coordination &amp; Services - COO</v>
      </c>
      <c r="N1162" s="835">
        <f>VLOOKUP(B1162,[1]TQT_MASTER!B:O,11,0)</f>
        <v>21283</v>
      </c>
      <c r="O1162" s="833">
        <f>VLOOKUP(B1162,[1]TQT_MASTER!B:O,14,0)</f>
        <v>46387</v>
      </c>
      <c r="P1162" s="842" t="s">
        <v>611</v>
      </c>
      <c r="Q1162" s="834" t="s">
        <v>846</v>
      </c>
      <c r="R1162" s="842" t="s">
        <v>612</v>
      </c>
      <c r="S1162" s="842"/>
      <c r="T1162" s="839" t="s">
        <v>304</v>
      </c>
      <c r="U1162" s="842" t="s">
        <v>316</v>
      </c>
      <c r="V1162" s="836">
        <v>44571</v>
      </c>
      <c r="W1162" s="836">
        <v>45170</v>
      </c>
      <c r="X1162" s="836">
        <v>46265</v>
      </c>
      <c r="Y1162" s="882">
        <v>3.0027397260273974</v>
      </c>
      <c r="Z1162" s="905">
        <f t="shared" ca="1" si="66"/>
        <v>68</v>
      </c>
      <c r="AA1162" s="839" t="s">
        <v>600</v>
      </c>
      <c r="AB1162" s="883">
        <v>47355</v>
      </c>
      <c r="AC1162" s="841">
        <v>46966</v>
      </c>
      <c r="AD1162" s="842" t="s">
        <v>777</v>
      </c>
      <c r="AE1162" s="843" t="str">
        <f ca="1">IF(OR(Z1162="",NOT(ISNUMBER(Z1162))),"",LOOKUP(Z1162,{0,16,21,26,31,36,41,46,51,56,60,66},{"[0-15]","[16-20]","[21-25]","[26-30]","[31-35]","[36-40]","[41-45]","[46-50]","[51-55]","[56-59]","[60-65]","[66-99]"}))</f>
        <v>[66-99]</v>
      </c>
      <c r="AF1162" s="839" t="str">
        <f t="shared" si="63"/>
        <v>3+ years</v>
      </c>
      <c r="AG1162" s="839" t="str">
        <f t="shared" ca="1" si="64"/>
        <v>Over 90 Days</v>
      </c>
    </row>
    <row r="1163" spans="1:33" ht="16.5" thickTop="1" thickBot="1" x14ac:dyDescent="0.3">
      <c r="A1163" s="839">
        <v>5</v>
      </c>
      <c r="B1163" s="830" t="s">
        <v>536</v>
      </c>
      <c r="C1163" s="839" t="s">
        <v>317</v>
      </c>
      <c r="D1163" s="880"/>
      <c r="E1163" s="887">
        <f>VLOOKUP(B1163,[1]TQT_MASTER!B:O,13,0)</f>
        <v>44571</v>
      </c>
      <c r="F1163" s="834" t="str">
        <f>VLOOKUP(B1163,[1]TQT_MASTER!B:O,4,0)</f>
        <v>Sr. Technician, Surveying</v>
      </c>
      <c r="G1163" s="834" t="str">
        <f>VLOOKUP(B1163,[1]TQT_MASTER!B:O,3,0)</f>
        <v>Senior Technician</v>
      </c>
      <c r="H1163" s="834">
        <f>VLOOKUP(B1163,[1]TQT_MASTER!B:O,6,0)</f>
        <v>11810</v>
      </c>
      <c r="I1163" s="834" t="str">
        <f>VLOOKUP(B1163,[1]TQT_MASTER!B:O,5,0)</f>
        <v>YOUSIF ABDUL RAHMAN AHMED MOHAMMED ALMARZOUQI</v>
      </c>
      <c r="J1163" s="834" t="str">
        <f>VLOOKUP(B1163,[1]TQT_MASTER!B:O,7,0)</f>
        <v>TQT - Asset Management</v>
      </c>
      <c r="K1163" s="834" t="str">
        <f>VLOOKUP(B1163,[1]TQT_MASTER!B:O,8,0)</f>
        <v>TQT - Chief Operating Office</v>
      </c>
      <c r="L1163" s="834" t="str">
        <f>VLOOKUP(B1163,[1]TQT_MASTER!B:O,9,0)</f>
        <v>Asset Management - COO</v>
      </c>
      <c r="M1163" s="834" t="str">
        <f>VLOOKUP(B1163,[1]TQT_MASTER!B:O,10,0)</f>
        <v>TRANSCO - Infrastructure Coordination &amp; Services - COO</v>
      </c>
      <c r="N1163" s="835">
        <f>VLOOKUP(B1163,[1]TQT_MASTER!B:O,11,0)</f>
        <v>22277</v>
      </c>
      <c r="O1163" s="833">
        <f>VLOOKUP(B1163,[1]TQT_MASTER!B:O,14,0)</f>
        <v>46387</v>
      </c>
      <c r="P1163" s="842" t="s">
        <v>611</v>
      </c>
      <c r="Q1163" s="834" t="s">
        <v>846</v>
      </c>
      <c r="R1163" s="842" t="s">
        <v>612</v>
      </c>
      <c r="S1163" s="842" t="s">
        <v>616</v>
      </c>
      <c r="T1163" s="839" t="s">
        <v>304</v>
      </c>
      <c r="U1163" s="842" t="s">
        <v>309</v>
      </c>
      <c r="V1163" s="836">
        <v>44571</v>
      </c>
      <c r="W1163" s="836">
        <v>45170</v>
      </c>
      <c r="X1163" s="836">
        <v>46265</v>
      </c>
      <c r="Y1163" s="882">
        <v>3.0027397260273974</v>
      </c>
      <c r="Z1163" s="904">
        <f t="shared" ca="1" si="66"/>
        <v>65</v>
      </c>
      <c r="AA1163" s="839" t="s">
        <v>600</v>
      </c>
      <c r="AB1163" s="883">
        <v>21750.75</v>
      </c>
      <c r="AC1163" s="841">
        <v>46966</v>
      </c>
      <c r="AD1163" s="842" t="s">
        <v>777</v>
      </c>
      <c r="AE1163" s="843" t="str">
        <f ca="1">IF(OR(Z1163="",NOT(ISNUMBER(Z1163))),"",LOOKUP(Z1163,{0,16,21,26,31,36,41,46,51,56,60,66},{"[0-15]","[16-20]","[21-25]","[26-30]","[31-35]","[36-40]","[41-45]","[46-50]","[51-55]","[56-59]","[60-65]","[66-99]"}))</f>
        <v>[60-65]</v>
      </c>
      <c r="AF1163" s="839" t="str">
        <f t="shared" si="63"/>
        <v>3+ years</v>
      </c>
      <c r="AG1163" s="839" t="str">
        <f t="shared" ca="1" si="64"/>
        <v>Over 90 Days</v>
      </c>
    </row>
    <row r="1164" spans="1:33" ht="16.5" thickTop="1" thickBot="1" x14ac:dyDescent="0.3">
      <c r="A1164" s="839">
        <v>6</v>
      </c>
      <c r="B1164" s="830" t="s">
        <v>531</v>
      </c>
      <c r="C1164" s="839" t="s">
        <v>323</v>
      </c>
      <c r="D1164" s="880"/>
      <c r="E1164" s="887">
        <f>VLOOKUP(B1164,[1]TQT_MASTER!B:O,13,0)</f>
        <v>44571</v>
      </c>
      <c r="F1164" s="834" t="str">
        <f>VLOOKUP(B1164,[1]TQT_MASTER!B:O,4,0)</f>
        <v>Sr. Associate, Inventory</v>
      </c>
      <c r="G1164" s="834" t="str">
        <f>VLOOKUP(B1164,[1]TQT_MASTER!B:O,3,0)</f>
        <v>Senior Associate</v>
      </c>
      <c r="H1164" s="834">
        <f>VLOOKUP(B1164,[1]TQT_MASTER!B:O,6,0)</f>
        <v>11888</v>
      </c>
      <c r="I1164" s="834" t="str">
        <f>VLOOKUP(B1164,[1]TQT_MASTER!B:O,5,0)</f>
        <v>MOHAMED ALI MOHAMED A. FAISAL ALSHEHHI</v>
      </c>
      <c r="J1164" s="834" t="str">
        <f>VLOOKUP(B1164,[1]TQT_MASTER!B:O,7,0)</f>
        <v>TQT - Supply Chain</v>
      </c>
      <c r="K1164" s="834" t="str">
        <f>VLOOKUP(B1164,[1]TQT_MASTER!B:O,8,0)</f>
        <v>TQT - Chief Financial Office</v>
      </c>
      <c r="L1164" s="834" t="str">
        <f>VLOOKUP(B1164,[1]TQT_MASTER!B:O,9,0)</f>
        <v>Supply Chain - PSS</v>
      </c>
      <c r="M1164" s="834" t="str">
        <f>VLOOKUP(B1164,[1]TQT_MASTER!B:O,10,0)</f>
        <v>TRANSCO - Inventory Management - PSS</v>
      </c>
      <c r="N1164" s="835">
        <f>VLOOKUP(B1164,[1]TQT_MASTER!B:O,11,0)</f>
        <v>24080</v>
      </c>
      <c r="O1164" s="833">
        <f>VLOOKUP(B1164,[1]TQT_MASTER!B:O,14,0)</f>
        <v>46387</v>
      </c>
      <c r="P1164" s="842" t="s">
        <v>611</v>
      </c>
      <c r="Q1164" s="834" t="s">
        <v>846</v>
      </c>
      <c r="R1164" s="842" t="s">
        <v>612</v>
      </c>
      <c r="S1164" s="842" t="s">
        <v>619</v>
      </c>
      <c r="T1164" s="839" t="s">
        <v>304</v>
      </c>
      <c r="U1164" s="842" t="s">
        <v>305</v>
      </c>
      <c r="V1164" s="836">
        <v>44571</v>
      </c>
      <c r="W1164" s="836">
        <v>45170</v>
      </c>
      <c r="X1164" s="836">
        <v>46265</v>
      </c>
      <c r="Y1164" s="882">
        <v>3.0027397260273974</v>
      </c>
      <c r="Z1164" s="902">
        <f t="shared" ca="1" si="66"/>
        <v>60</v>
      </c>
      <c r="AA1164" s="839" t="s">
        <v>600</v>
      </c>
      <c r="AB1164" s="883">
        <v>40461.75</v>
      </c>
      <c r="AC1164" s="841">
        <v>46966</v>
      </c>
      <c r="AD1164" s="842" t="s">
        <v>777</v>
      </c>
      <c r="AE1164" s="843" t="str">
        <f ca="1">IF(OR(Z1164="",NOT(ISNUMBER(Z1164))),"",LOOKUP(Z1164,{0,16,21,26,31,36,41,46,51,56,60,66},{"[0-15]","[16-20]","[21-25]","[26-30]","[31-35]","[36-40]","[41-45]","[46-50]","[51-55]","[56-59]","[60-65]","[66-99]"}))</f>
        <v>[60-65]</v>
      </c>
      <c r="AF1164" s="839" t="str">
        <f t="shared" si="63"/>
        <v>3+ years</v>
      </c>
      <c r="AG1164" s="839" t="str">
        <f t="shared" ca="1" si="64"/>
        <v>Over 90 Days</v>
      </c>
    </row>
    <row r="1165" spans="1:33" ht="16.5" thickTop="1" thickBot="1" x14ac:dyDescent="0.3">
      <c r="A1165" s="839">
        <v>7</v>
      </c>
      <c r="B1165" s="830" t="s">
        <v>530</v>
      </c>
      <c r="C1165" s="839" t="s">
        <v>326</v>
      </c>
      <c r="D1165" s="880"/>
      <c r="E1165" s="887">
        <f>VLOOKUP(B1165,[1]TQT_MASTER!B:O,13,0)</f>
        <v>44571</v>
      </c>
      <c r="F1165" s="834" t="str">
        <f>VLOOKUP(B1165,[1]TQT_MASTER!B:O,4,0)</f>
        <v>Clerk, Driver</v>
      </c>
      <c r="G1165" s="834" t="str">
        <f>VLOOKUP(B1165,[1]TQT_MASTER!B:O,3,0)</f>
        <v>Clerk</v>
      </c>
      <c r="H1165" s="834">
        <f>VLOOKUP(B1165,[1]TQT_MASTER!B:O,6,0)</f>
        <v>11969</v>
      </c>
      <c r="I1165" s="834" t="str">
        <f>VLOOKUP(B1165,[1]TQT_MASTER!B:O,5,0)</f>
        <v>AHMED NASSER MOHAMMED NASSER AL SENANI</v>
      </c>
      <c r="J1165" s="834" t="str">
        <f>VLOOKUP(B1165,[1]TQT_MASTER!B:O,7,0)</f>
        <v>TQT - Support Services</v>
      </c>
      <c r="K1165" s="834" t="str">
        <f>VLOOKUP(B1165,[1]TQT_MASTER!B:O,8,0)</f>
        <v>TQT - Chief Corporate Services Office</v>
      </c>
      <c r="L1165" s="834" t="str">
        <f>VLOOKUP(B1165,[1]TQT_MASTER!B:O,9,0)</f>
        <v>Shared Services - PSS</v>
      </c>
      <c r="M1165" s="834" t="str">
        <f>VLOOKUP(B1165,[1]TQT_MASTER!B:O,10,0)</f>
        <v>TRANSCO - Transport - PSS</v>
      </c>
      <c r="N1165" s="835">
        <f>VLOOKUP(B1165,[1]TQT_MASTER!B:O,11,0)</f>
        <v>28284</v>
      </c>
      <c r="O1165" s="833">
        <f>VLOOKUP(B1165,[1]TQT_MASTER!B:O,14,0)</f>
        <v>46387</v>
      </c>
      <c r="P1165" s="842" t="s">
        <v>611</v>
      </c>
      <c r="Q1165" s="834" t="s">
        <v>846</v>
      </c>
      <c r="R1165" s="842" t="s">
        <v>612</v>
      </c>
      <c r="S1165" s="842" t="s">
        <v>621</v>
      </c>
      <c r="T1165" s="839" t="s">
        <v>304</v>
      </c>
      <c r="U1165" s="842" t="s">
        <v>329</v>
      </c>
      <c r="V1165" s="836">
        <v>44571</v>
      </c>
      <c r="W1165" s="836">
        <v>45170</v>
      </c>
      <c r="X1165" s="836">
        <v>46265</v>
      </c>
      <c r="Y1165" s="882">
        <v>3.0027397260273974</v>
      </c>
      <c r="Z1165" s="902">
        <f t="shared" ca="1" si="66"/>
        <v>49</v>
      </c>
      <c r="AA1165" s="839" t="s">
        <v>600</v>
      </c>
      <c r="AB1165" s="883">
        <v>5587.7955000000002</v>
      </c>
      <c r="AC1165" s="841">
        <v>46966</v>
      </c>
      <c r="AD1165" s="842" t="s">
        <v>777</v>
      </c>
      <c r="AE1165" s="843" t="str">
        <f ca="1">IF(OR(Z1165="",NOT(ISNUMBER(Z1165))),"",LOOKUP(Z1165,{0,16,21,26,31,36,41,46,51,56,60,66},{"[0-15]","[16-20]","[21-25]","[26-30]","[31-35]","[36-40]","[41-45]","[46-50]","[51-55]","[56-59]","[60-65]","[66-99]"}))</f>
        <v>[46-50]</v>
      </c>
      <c r="AF1165" s="839" t="str">
        <f t="shared" si="63"/>
        <v>3+ years</v>
      </c>
      <c r="AG1165" s="839" t="str">
        <f t="shared" ca="1" si="64"/>
        <v>Over 90 Days</v>
      </c>
    </row>
    <row r="1166" spans="1:33" ht="16.5" thickTop="1" thickBot="1" x14ac:dyDescent="0.3">
      <c r="A1166" s="839">
        <v>8</v>
      </c>
      <c r="B1166" s="830" t="s">
        <v>524</v>
      </c>
      <c r="C1166" s="839" t="s">
        <v>330</v>
      </c>
      <c r="D1166" s="880"/>
      <c r="E1166" s="887">
        <f>VLOOKUP(B1166,[1]TQT_MASTER!B:O,13,0)</f>
        <v>44566</v>
      </c>
      <c r="F1166" s="834" t="str">
        <f>VLOOKUP(B1166,[1]TQT_MASTER!B:O,4,0)</f>
        <v>Assistant, Management</v>
      </c>
      <c r="G1166" s="834" t="str">
        <f>VLOOKUP(B1166,[1]TQT_MASTER!B:O,3,0)</f>
        <v>Assistant</v>
      </c>
      <c r="H1166" s="834">
        <f>VLOOKUP(B1166,[1]TQT_MASTER!B:O,6,0)</f>
        <v>11566</v>
      </c>
      <c r="I1166" s="834" t="str">
        <f>VLOOKUP(B1166,[1]TQT_MASTER!B:O,5,0)</f>
        <v>PAUL ANDREW ROBERTS</v>
      </c>
      <c r="J1166" s="834" t="str">
        <f>VLOOKUP(B1166,[1]TQT_MASTER!B:O,7,0)</f>
        <v>TQT - Safety &amp; Risk Management</v>
      </c>
      <c r="K1166" s="834" t="str">
        <f>VLOOKUP(B1166,[1]TQT_MASTER!B:O,8,0)</f>
        <v>TQT - Chief Executive Office</v>
      </c>
      <c r="L1166" s="834" t="str">
        <f>VLOOKUP(B1166,[1]TQT_MASTER!B:O,9,0)</f>
        <v>HSEQ</v>
      </c>
      <c r="M1166" s="834" t="str">
        <f>VLOOKUP(B1166,[1]TQT_MASTER!B:O,10,0)</f>
        <v>TRANSCO - HSEQ - SRM</v>
      </c>
      <c r="N1166" s="835">
        <f>VLOOKUP(B1166,[1]TQT_MASTER!B:O,11,0)</f>
        <v>33248</v>
      </c>
      <c r="O1166" s="833">
        <f>VLOOKUP(B1166,[1]TQT_MASTER!B:O,14,0)</f>
        <v>46387</v>
      </c>
      <c r="P1166" s="842" t="s">
        <v>611</v>
      </c>
      <c r="Q1166" s="834" t="s">
        <v>846</v>
      </c>
      <c r="R1166" s="842" t="s">
        <v>612</v>
      </c>
      <c r="S1166" s="842" t="s">
        <v>621</v>
      </c>
      <c r="T1166" s="839" t="s">
        <v>304</v>
      </c>
      <c r="U1166" s="842" t="s">
        <v>333</v>
      </c>
      <c r="V1166" s="836">
        <v>44566</v>
      </c>
      <c r="W1166" s="836">
        <v>45170</v>
      </c>
      <c r="X1166" s="836">
        <v>46265</v>
      </c>
      <c r="Y1166" s="882">
        <v>3.0027397260273974</v>
      </c>
      <c r="Z1166" s="902">
        <f t="shared" ca="1" si="66"/>
        <v>35</v>
      </c>
      <c r="AA1166" s="839" t="s">
        <v>600</v>
      </c>
      <c r="AB1166" s="883">
        <v>12988.5</v>
      </c>
      <c r="AC1166" s="841">
        <v>46966</v>
      </c>
      <c r="AD1166" s="842" t="s">
        <v>777</v>
      </c>
      <c r="AE1166" s="843" t="str">
        <f ca="1">IF(OR(Z1166="",NOT(ISNUMBER(Z1166))),"",LOOKUP(Z1166,{0,16,21,26,31,36,41,46,51,56,60,66},{"[0-15]","[16-20]","[21-25]","[26-30]","[31-35]","[36-40]","[41-45]","[46-50]","[51-55]","[56-59]","[60-65]","[66-99]"}))</f>
        <v>[31-35]</v>
      </c>
      <c r="AF1166" s="839" t="str">
        <f t="shared" si="63"/>
        <v>3+ years</v>
      </c>
      <c r="AG1166" s="839" t="str">
        <f t="shared" ca="1" si="64"/>
        <v>Over 90 Days</v>
      </c>
    </row>
    <row r="1167" spans="1:33" ht="16.5" thickTop="1" thickBot="1" x14ac:dyDescent="0.3">
      <c r="A1167" s="839">
        <v>9</v>
      </c>
      <c r="B1167" s="830" t="s">
        <v>529</v>
      </c>
      <c r="C1167" s="839" t="s">
        <v>334</v>
      </c>
      <c r="D1167" s="880"/>
      <c r="E1167" s="887">
        <f>VLOOKUP(B1167,[1]TQT_MASTER!B:O,13,0)</f>
        <v>44566</v>
      </c>
      <c r="F1167" s="834" t="str">
        <f>VLOOKUP(B1167,[1]TQT_MASTER!B:O,4,0)</f>
        <v>Advisor, Technical</v>
      </c>
      <c r="G1167" s="834" t="str">
        <f>VLOOKUP(B1167,[1]TQT_MASTER!B:O,3,0)</f>
        <v>Advisor</v>
      </c>
      <c r="H1167" s="834">
        <f>VLOOKUP(B1167,[1]TQT_MASTER!B:O,6,0)</f>
        <v>12759</v>
      </c>
      <c r="I1167" s="834" t="str">
        <f>VLOOKUP(B1167,[1]TQT_MASTER!B:O,5,0)</f>
        <v>Afif Saif Nasser Harhara Alyafei</v>
      </c>
      <c r="J1167" s="834" t="str">
        <f>VLOOKUP(B1167,[1]TQT_MASTER!B:O,7,0)</f>
        <v>TQT - Chief Executive Office</v>
      </c>
      <c r="K1167" s="834" t="str">
        <f>VLOOKUP(B1167,[1]TQT_MASTER!B:O,8,0)</f>
        <v>TQT - Chief Executive Office</v>
      </c>
      <c r="L1167" s="834" t="str">
        <f>VLOOKUP(B1167,[1]TQT_MASTER!B:O,9,0)</f>
        <v>CEO</v>
      </c>
      <c r="M1167" s="834" t="str">
        <f>VLOOKUP(B1167,[1]TQT_MASTER!B:O,10,0)</f>
        <v>TRANSCO - CEO</v>
      </c>
      <c r="N1167" s="835">
        <f>VLOOKUP(B1167,[1]TQT_MASTER!B:O,11,0)</f>
        <v>24289</v>
      </c>
      <c r="O1167" s="833">
        <f>VLOOKUP(B1167,[1]TQT_MASTER!B:O,14,0)</f>
        <v>46387</v>
      </c>
      <c r="P1167" s="842" t="s">
        <v>620</v>
      </c>
      <c r="Q1167" s="834" t="s">
        <v>846</v>
      </c>
      <c r="R1167" s="842"/>
      <c r="S1167" s="842"/>
      <c r="T1167" s="839" t="s">
        <v>336</v>
      </c>
      <c r="U1167" s="842" t="s">
        <v>337</v>
      </c>
      <c r="V1167" s="836">
        <v>44566</v>
      </c>
      <c r="W1167" s="836">
        <v>45170</v>
      </c>
      <c r="X1167" s="836">
        <v>46265</v>
      </c>
      <c r="Y1167" s="882">
        <v>3.0027397260273974</v>
      </c>
      <c r="Z1167" s="904">
        <f t="shared" ca="1" si="66"/>
        <v>60</v>
      </c>
      <c r="AA1167" s="839" t="s">
        <v>600</v>
      </c>
      <c r="AB1167" s="883">
        <v>69688.5</v>
      </c>
      <c r="AC1167" s="841">
        <v>46966</v>
      </c>
      <c r="AD1167" s="842" t="s">
        <v>777</v>
      </c>
      <c r="AE1167" s="843" t="str">
        <f ca="1">IF(OR(Z1167="",NOT(ISNUMBER(Z1167))),"",LOOKUP(Z1167,{0,16,21,26,31,36,41,46,51,56,60,66},{"[0-15]","[16-20]","[21-25]","[26-30]","[31-35]","[36-40]","[41-45]","[46-50]","[51-55]","[56-59]","[60-65]","[66-99]"}))</f>
        <v>[60-65]</v>
      </c>
      <c r="AF1167" s="839" t="str">
        <f t="shared" si="63"/>
        <v>3+ years</v>
      </c>
      <c r="AG1167" s="839" t="str">
        <f t="shared" ca="1" si="64"/>
        <v>Over 90 Days</v>
      </c>
    </row>
    <row r="1168" spans="1:33" ht="16.5" thickTop="1" thickBot="1" x14ac:dyDescent="0.3">
      <c r="A1168" s="839">
        <v>10</v>
      </c>
      <c r="B1168" s="830" t="s">
        <v>523</v>
      </c>
      <c r="C1168" s="839" t="s">
        <v>338</v>
      </c>
      <c r="D1168" s="880"/>
      <c r="E1168" s="887">
        <f>VLOOKUP(B1168,[1]TQT_MASTER!B:O,13,0)</f>
        <v>44571</v>
      </c>
      <c r="F1168" s="834" t="str">
        <f>VLOOKUP(B1168,[1]TQT_MASTER!B:O,4,0)</f>
        <v>Clerk, Stores</v>
      </c>
      <c r="G1168" s="834" t="str">
        <f>VLOOKUP(B1168,[1]TQT_MASTER!B:O,3,0)</f>
        <v>Clerk</v>
      </c>
      <c r="H1168" s="834">
        <f>VLOOKUP(B1168,[1]TQT_MASTER!B:O,6,0)</f>
        <v>12667</v>
      </c>
      <c r="I1168" s="834" t="str">
        <f>VLOOKUP(B1168,[1]TQT_MASTER!B:O,5,0)</f>
        <v>Eid Abdulla Sidiqi Alhammadi</v>
      </c>
      <c r="J1168" s="834" t="str">
        <f>VLOOKUP(B1168,[1]TQT_MASTER!B:O,7,0)</f>
        <v>TQT - Financial Operations &amp; Internal Controls</v>
      </c>
      <c r="K1168" s="834" t="str">
        <f>VLOOKUP(B1168,[1]TQT_MASTER!B:O,8,0)</f>
        <v>TQT - Chief Financial Office</v>
      </c>
      <c r="L1168" s="834" t="str">
        <f>VLOOKUP(B1168,[1]TQT_MASTER!B:O,9,0)</f>
        <v>Finance - FIN</v>
      </c>
      <c r="M1168" s="834" t="str">
        <f>VLOOKUP(B1168,[1]TQT_MASTER!B:O,10,0)</f>
        <v>TRANSCO - Financial Operations - FIN</v>
      </c>
      <c r="N1168" s="835">
        <f>VLOOKUP(B1168,[1]TQT_MASTER!B:O,11,0)</f>
        <v>26910</v>
      </c>
      <c r="O1168" s="833">
        <f>VLOOKUP(B1168,[1]TQT_MASTER!B:O,14,0)</f>
        <v>46387</v>
      </c>
      <c r="P1168" s="842" t="s">
        <v>620</v>
      </c>
      <c r="Q1168" s="834" t="s">
        <v>846</v>
      </c>
      <c r="R1168" s="842"/>
      <c r="S1168" s="842"/>
      <c r="T1168" s="839" t="s">
        <v>304</v>
      </c>
      <c r="U1168" s="842" t="s">
        <v>305</v>
      </c>
      <c r="V1168" s="836">
        <v>44571</v>
      </c>
      <c r="W1168" s="836">
        <v>45170</v>
      </c>
      <c r="X1168" s="836">
        <v>46265</v>
      </c>
      <c r="Y1168" s="882">
        <v>3.0027397260273974</v>
      </c>
      <c r="Z1168" s="902">
        <f t="shared" ca="1" si="66"/>
        <v>53</v>
      </c>
      <c r="AA1168" s="839" t="s">
        <v>600</v>
      </c>
      <c r="AB1168" s="883">
        <v>6688.5</v>
      </c>
      <c r="AC1168" s="841">
        <v>46966</v>
      </c>
      <c r="AD1168" s="842" t="s">
        <v>777</v>
      </c>
      <c r="AE1168" s="843" t="str">
        <f ca="1">IF(OR(Z1168="",NOT(ISNUMBER(Z1168))),"",LOOKUP(Z1168,{0,16,21,26,31,36,41,46,51,56,60,66},{"[0-15]","[16-20]","[21-25]","[26-30]","[31-35]","[36-40]","[41-45]","[46-50]","[51-55]","[56-59]","[60-65]","[66-99]"}))</f>
        <v>[51-55]</v>
      </c>
      <c r="AF1168" s="839" t="str">
        <f t="shared" si="63"/>
        <v>3+ years</v>
      </c>
      <c r="AG1168" s="839" t="str">
        <f t="shared" ca="1" si="64"/>
        <v>Over 90 Days</v>
      </c>
    </row>
    <row r="1169" spans="1:33" ht="16.5" thickTop="1" thickBot="1" x14ac:dyDescent="0.3">
      <c r="A1169" s="839">
        <v>11</v>
      </c>
      <c r="B1169" s="830" t="s">
        <v>522</v>
      </c>
      <c r="C1169" s="839" t="s">
        <v>341</v>
      </c>
      <c r="D1169" s="880"/>
      <c r="E1169" s="887">
        <f>VLOOKUP(B1169,[1]TQT_MASTER!B:O,13,0)</f>
        <v>44571</v>
      </c>
      <c r="F1169" s="834" t="str">
        <f>VLOOKUP(B1169,[1]TQT_MASTER!B:O,4,0)</f>
        <v>Associate, Accounts Payable Accounting</v>
      </c>
      <c r="G1169" s="834" t="str">
        <f>VLOOKUP(B1169,[1]TQT_MASTER!B:O,3,0)</f>
        <v>Associate</v>
      </c>
      <c r="H1169" s="834">
        <f>VLOOKUP(B1169,[1]TQT_MASTER!B:O,6,0)</f>
        <v>12667</v>
      </c>
      <c r="I1169" s="834" t="str">
        <f>VLOOKUP(B1169,[1]TQT_MASTER!B:O,5,0)</f>
        <v>Eid Abdulla Sidiqi Alhammadi</v>
      </c>
      <c r="J1169" s="834" t="str">
        <f>VLOOKUP(B1169,[1]TQT_MASTER!B:O,7,0)</f>
        <v>TQT - Financial Operations &amp; Internal Controls</v>
      </c>
      <c r="K1169" s="834" t="str">
        <f>VLOOKUP(B1169,[1]TQT_MASTER!B:O,8,0)</f>
        <v>TQT - Chief Financial Office</v>
      </c>
      <c r="L1169" s="834" t="str">
        <f>VLOOKUP(B1169,[1]TQT_MASTER!B:O,9,0)</f>
        <v>Finance - FIN</v>
      </c>
      <c r="M1169" s="834" t="str">
        <f>VLOOKUP(B1169,[1]TQT_MASTER!B:O,10,0)</f>
        <v>TRANSCO - Financial Operations - FIN</v>
      </c>
      <c r="N1169" s="835">
        <f>VLOOKUP(B1169,[1]TQT_MASTER!B:O,11,0)</f>
        <v>22996</v>
      </c>
      <c r="O1169" s="833">
        <f>VLOOKUP(B1169,[1]TQT_MASTER!B:O,14,0)</f>
        <v>46387</v>
      </c>
      <c r="P1169" s="842" t="s">
        <v>611</v>
      </c>
      <c r="Q1169" s="834" t="s">
        <v>846</v>
      </c>
      <c r="R1169" s="842" t="s">
        <v>612</v>
      </c>
      <c r="S1169" s="842" t="s">
        <v>616</v>
      </c>
      <c r="T1169" s="839" t="s">
        <v>304</v>
      </c>
      <c r="U1169" s="842" t="s">
        <v>316</v>
      </c>
      <c r="V1169" s="836">
        <v>44571</v>
      </c>
      <c r="W1169" s="836">
        <v>45170</v>
      </c>
      <c r="X1169" s="836">
        <v>46265</v>
      </c>
      <c r="Y1169" s="882">
        <v>3.0027397260273974</v>
      </c>
      <c r="Z1169" s="902">
        <f t="shared" ca="1" si="66"/>
        <v>63</v>
      </c>
      <c r="AA1169" s="839" t="s">
        <v>600</v>
      </c>
      <c r="AB1169" s="883">
        <v>38811.15</v>
      </c>
      <c r="AC1169" s="841">
        <v>46966</v>
      </c>
      <c r="AD1169" s="842" t="s">
        <v>777</v>
      </c>
      <c r="AE1169" s="843" t="str">
        <f ca="1">IF(OR(Z1169="",NOT(ISNUMBER(Z1169))),"",LOOKUP(Z1169,{0,16,21,26,31,36,41,46,51,56,60,66},{"[0-15]","[16-20]","[21-25]","[26-30]","[31-35]","[36-40]","[41-45]","[46-50]","[51-55]","[56-59]","[60-65]","[66-99]"}))</f>
        <v>[60-65]</v>
      </c>
      <c r="AF1169" s="839" t="str">
        <f t="shared" si="63"/>
        <v>3+ years</v>
      </c>
      <c r="AG1169" s="839" t="str">
        <f t="shared" ca="1" si="64"/>
        <v>Over 90 Days</v>
      </c>
    </row>
    <row r="1170" spans="1:33" ht="16.5" thickTop="1" thickBot="1" x14ac:dyDescent="0.3">
      <c r="A1170" s="839">
        <v>12</v>
      </c>
      <c r="B1170" s="830" t="s">
        <v>528</v>
      </c>
      <c r="C1170" s="839" t="s">
        <v>344</v>
      </c>
      <c r="D1170" s="880"/>
      <c r="E1170" s="887">
        <f>VLOOKUP(B1170,[1]TQT_MASTER!B:O,13,0)</f>
        <v>44606</v>
      </c>
      <c r="F1170" s="834" t="str">
        <f>VLOOKUP(B1170,[1]TQT_MASTER!B:O,4,0)</f>
        <v>Lead, Automation &amp; Digitalization</v>
      </c>
      <c r="G1170" s="834" t="str">
        <f>VLOOKUP(B1170,[1]TQT_MASTER!B:O,3,0)</f>
        <v>Lead</v>
      </c>
      <c r="H1170" s="834">
        <f>VLOOKUP(B1170,[1]TQT_MASTER!B:O,6,0)</f>
        <v>11996</v>
      </c>
      <c r="I1170" s="834" t="str">
        <f>VLOOKUP(B1170,[1]TQT_MASTER!B:O,5,0)</f>
        <v>Ramakrishna Subramanian</v>
      </c>
      <c r="J1170" s="834" t="str">
        <f>VLOOKUP(B1170,[1]TQT_MASTER!B:O,7,0)</f>
        <v>TQT - Chief Executive Office</v>
      </c>
      <c r="K1170" s="834" t="str">
        <f>VLOOKUP(B1170,[1]TQT_MASTER!B:O,8,0)</f>
        <v>TQT - Chief Executive Office</v>
      </c>
      <c r="L1170" s="834" t="str">
        <f>VLOOKUP(B1170,[1]TQT_MASTER!B:O,9,0)</f>
        <v>CEO</v>
      </c>
      <c r="M1170" s="834" t="str">
        <f>VLOOKUP(B1170,[1]TQT_MASTER!B:O,10,0)</f>
        <v>TRANSCO - Operations - COO</v>
      </c>
      <c r="N1170" s="835">
        <f>VLOOKUP(B1170,[1]TQT_MASTER!B:O,11,0)</f>
        <v>21847</v>
      </c>
      <c r="O1170" s="833">
        <f>VLOOKUP(B1170,[1]TQT_MASTER!B:O,14,0)</f>
        <v>46387</v>
      </c>
      <c r="P1170" s="842" t="s">
        <v>611</v>
      </c>
      <c r="Q1170" s="834" t="s">
        <v>846</v>
      </c>
      <c r="R1170" s="842" t="s">
        <v>612</v>
      </c>
      <c r="S1170" s="842"/>
      <c r="T1170" s="839" t="s">
        <v>304</v>
      </c>
      <c r="U1170" s="842" t="s">
        <v>333</v>
      </c>
      <c r="V1170" s="836">
        <v>44608</v>
      </c>
      <c r="W1170" s="836">
        <v>45170</v>
      </c>
      <c r="X1170" s="836">
        <v>46265</v>
      </c>
      <c r="Y1170" s="882">
        <v>3.0027397260273974</v>
      </c>
      <c r="Z1170" s="902">
        <f t="shared" ca="1" si="66"/>
        <v>66</v>
      </c>
      <c r="AA1170" s="839" t="s">
        <v>600</v>
      </c>
      <c r="AB1170" s="883">
        <v>45013.5</v>
      </c>
      <c r="AC1170" s="841">
        <v>46966</v>
      </c>
      <c r="AD1170" s="842" t="s">
        <v>777</v>
      </c>
      <c r="AE1170" s="843" t="str">
        <f ca="1">IF(OR(Z1170="",NOT(ISNUMBER(Z1170))),"",LOOKUP(Z1170,{0,16,21,26,31,36,41,46,51,56,60,66},{"[0-15]","[16-20]","[21-25]","[26-30]","[31-35]","[36-40]","[41-45]","[46-50]","[51-55]","[56-59]","[60-65]","[66-99]"}))</f>
        <v>[66-99]</v>
      </c>
      <c r="AF1170" s="839" t="str">
        <f t="shared" si="63"/>
        <v>3+ years</v>
      </c>
      <c r="AG1170" s="839" t="str">
        <f t="shared" ca="1" si="64"/>
        <v>Over 90 Days</v>
      </c>
    </row>
    <row r="1171" spans="1:33" ht="16.5" thickTop="1" thickBot="1" x14ac:dyDescent="0.3">
      <c r="A1171" s="839">
        <v>13</v>
      </c>
      <c r="B1171" s="830" t="s">
        <v>539</v>
      </c>
      <c r="C1171" s="839" t="s">
        <v>347</v>
      </c>
      <c r="D1171" s="880"/>
      <c r="E1171" s="887">
        <f>VLOOKUP(B1171,[1]TQT_MASTER!B:O,13,0)</f>
        <v>44816</v>
      </c>
      <c r="F1171" s="834" t="str">
        <f>VLOOKUP(B1171,[1]TQT_MASTER!B:O,4,0)</f>
        <v>Engineer, CMMS Data Quality Governance</v>
      </c>
      <c r="G1171" s="834" t="str">
        <f>VLOOKUP(B1171,[1]TQT_MASTER!B:O,3,0)</f>
        <v>Engineer</v>
      </c>
      <c r="H1171" s="834">
        <f>VLOOKUP(B1171,[1]TQT_MASTER!B:O,6,0)</f>
        <v>12713</v>
      </c>
      <c r="I1171" s="834" t="str">
        <f>VLOOKUP(B1171,[1]TQT_MASTER!B:O,5,0)</f>
        <v>Ahmed Mohamed Abdulla ALWahedi</v>
      </c>
      <c r="J1171" s="834" t="str">
        <f>VLOOKUP(B1171,[1]TQT_MASTER!B:O,7,0)</f>
        <v>TQT - Asset Management</v>
      </c>
      <c r="K1171" s="834" t="str">
        <f>VLOOKUP(B1171,[1]TQT_MASTER!B:O,8,0)</f>
        <v>TQT - Chief Operating Office</v>
      </c>
      <c r="L1171" s="834" t="str">
        <f>VLOOKUP(B1171,[1]TQT_MASTER!B:O,9,0)</f>
        <v>Asset Management - COO</v>
      </c>
      <c r="M1171" s="834" t="str">
        <f>VLOOKUP(B1171,[1]TQT_MASTER!B:O,10,0)</f>
        <v>TRANSCO - Asset Information - COO</v>
      </c>
      <c r="N1171" s="835">
        <f>VLOOKUP(B1171,[1]TQT_MASTER!B:O,11,0)</f>
        <v>26032</v>
      </c>
      <c r="O1171" s="833">
        <f>VLOOKUP(B1171,[1]TQT_MASTER!B:O,14,0)</f>
        <v>46578</v>
      </c>
      <c r="P1171" s="842" t="s">
        <v>620</v>
      </c>
      <c r="Q1171" s="834" t="s">
        <v>846</v>
      </c>
      <c r="R1171" s="842"/>
      <c r="S1171" s="842"/>
      <c r="T1171" s="839" t="s">
        <v>304</v>
      </c>
      <c r="U1171" s="842" t="s">
        <v>333</v>
      </c>
      <c r="V1171" s="836">
        <v>44816</v>
      </c>
      <c r="W1171" s="836">
        <v>45170</v>
      </c>
      <c r="X1171" s="836">
        <v>46265</v>
      </c>
      <c r="Y1171" s="882">
        <v>3.0027397260273974</v>
      </c>
      <c r="Z1171" s="902">
        <f t="shared" ca="1" si="66"/>
        <v>55</v>
      </c>
      <c r="AA1171" s="839" t="s">
        <v>600</v>
      </c>
      <c r="AB1171" s="883">
        <v>26638.5</v>
      </c>
      <c r="AC1171" s="841">
        <v>46966</v>
      </c>
      <c r="AD1171" s="842" t="s">
        <v>777</v>
      </c>
      <c r="AE1171" s="843" t="str">
        <f ca="1">IF(OR(Z1171="",NOT(ISNUMBER(Z1171))),"",LOOKUP(Z1171,{0,16,21,26,31,36,41,46,51,56,60,66},{"[0-15]","[16-20]","[21-25]","[26-30]","[31-35]","[36-40]","[41-45]","[46-50]","[51-55]","[56-59]","[60-65]","[66-99]"}))</f>
        <v>[51-55]</v>
      </c>
      <c r="AF1171" s="839" t="str">
        <f t="shared" si="63"/>
        <v>3+ years</v>
      </c>
      <c r="AG1171" s="839" t="str">
        <f t="shared" ca="1" si="64"/>
        <v>Over 90 Days</v>
      </c>
    </row>
    <row r="1172" spans="1:33" ht="16.5" thickTop="1" thickBot="1" x14ac:dyDescent="0.3">
      <c r="A1172" s="839">
        <v>14</v>
      </c>
      <c r="B1172" s="830" t="s">
        <v>541</v>
      </c>
      <c r="C1172" s="839" t="s">
        <v>350</v>
      </c>
      <c r="D1172" s="880"/>
      <c r="E1172" s="887">
        <f>VLOOKUP(B1172,[1]TQT_MASTER!B:O,13,0)</f>
        <v>44809</v>
      </c>
      <c r="F1172" s="834" t="str">
        <f>VLOOKUP(B1172,[1]TQT_MASTER!B:O,4,0)</f>
        <v>Associate, Graphic Design</v>
      </c>
      <c r="G1172" s="834" t="str">
        <f>VLOOKUP(B1172,[1]TQT_MASTER!B:O,3,0)</f>
        <v>Associate</v>
      </c>
      <c r="H1172" s="834" t="e">
        <f>VLOOKUP(B1172,[1]TQT_MASTER!B:O,6,0)</f>
        <v>#REF!</v>
      </c>
      <c r="I1172" s="834" t="str">
        <f>VLOOKUP(B1172,[1]TQT_MASTER!B:O,5,0)</f>
        <v>Hessa Alemadi</v>
      </c>
      <c r="J1172" s="834" t="str">
        <f>VLOOKUP(B1172,[1]TQT_MASTER!B:O,7,0)</f>
        <v>TQT - External Communications</v>
      </c>
      <c r="K1172" s="834" t="str">
        <f>VLOOKUP(B1172,[1]TQT_MASTER!B:O,8,0)</f>
        <v>TQT - Chief Corporate Services Office</v>
      </c>
      <c r="L1172" s="834" t="str">
        <f>VLOOKUP(B1172,[1]TQT_MASTER!B:O,9,0)</f>
        <v>Human Resources - HRD</v>
      </c>
      <c r="M1172" s="834" t="str">
        <f>VLOOKUP(B1172,[1]TQT_MASTER!B:O,10,0)</f>
        <v>TRANSCO - External Communications - HRD</v>
      </c>
      <c r="N1172" s="835">
        <f>VLOOKUP(B1172,[1]TQT_MASTER!B:O,11,0)</f>
        <v>32200</v>
      </c>
      <c r="O1172" s="833">
        <f>VLOOKUP(B1172,[1]TQT_MASTER!B:O,14,0)</f>
        <v>46269</v>
      </c>
      <c r="P1172" s="842" t="s">
        <v>611</v>
      </c>
      <c r="Q1172" s="834" t="s">
        <v>846</v>
      </c>
      <c r="R1172" s="842" t="s">
        <v>612</v>
      </c>
      <c r="S1172" s="842"/>
      <c r="T1172" s="839" t="s">
        <v>304</v>
      </c>
      <c r="U1172" s="842" t="s">
        <v>333</v>
      </c>
      <c r="V1172" s="836">
        <v>44809</v>
      </c>
      <c r="W1172" s="836">
        <v>45170</v>
      </c>
      <c r="X1172" s="836">
        <v>46265</v>
      </c>
      <c r="Y1172" s="882">
        <v>3.0027397260273974</v>
      </c>
      <c r="Z1172" s="902">
        <f t="shared" ca="1" si="66"/>
        <v>38</v>
      </c>
      <c r="AA1172" s="839" t="s">
        <v>600</v>
      </c>
      <c r="AB1172" s="883">
        <v>26638.5</v>
      </c>
      <c r="AC1172" s="841">
        <v>46966</v>
      </c>
      <c r="AD1172" s="842" t="s">
        <v>777</v>
      </c>
      <c r="AE1172" s="843" t="str">
        <f ca="1">IF(OR(Z1172="",NOT(ISNUMBER(Z1172))),"",LOOKUP(Z1172,{0,16,21,26,31,36,41,46,51,56,60,66},{"[0-15]","[16-20]","[21-25]","[26-30]","[31-35]","[36-40]","[41-45]","[46-50]","[51-55]","[56-59]","[60-65]","[66-99]"}))</f>
        <v>[36-40]</v>
      </c>
      <c r="AF1172" s="839" t="str">
        <f t="shared" si="63"/>
        <v>3+ years</v>
      </c>
      <c r="AG1172" s="839" t="str">
        <f t="shared" ca="1" si="64"/>
        <v>Expired</v>
      </c>
    </row>
    <row r="1173" spans="1:33" ht="16.5" thickTop="1" thickBot="1" x14ac:dyDescent="0.3">
      <c r="A1173" s="839">
        <v>15</v>
      </c>
      <c r="B1173" s="830" t="s">
        <v>533</v>
      </c>
      <c r="C1173" s="839" t="s">
        <v>353</v>
      </c>
      <c r="D1173" s="880"/>
      <c r="E1173" s="887">
        <f>VLOOKUP(B1173,[1]TQT_MASTER!B:O,13,0)</f>
        <v>44830</v>
      </c>
      <c r="F1173" s="834" t="str">
        <f>VLOOKUP(B1173,[1]TQT_MASTER!B:O,4,0)</f>
        <v>Associate, General Ledger Accounting</v>
      </c>
      <c r="G1173" s="834" t="str">
        <f>VLOOKUP(B1173,[1]TQT_MASTER!B:O,3,0)</f>
        <v>Associate</v>
      </c>
      <c r="H1173" s="834">
        <f>VLOOKUP(B1173,[1]TQT_MASTER!B:O,6,0)</f>
        <v>12959</v>
      </c>
      <c r="I1173" s="834" t="str">
        <f>VLOOKUP(B1173,[1]TQT_MASTER!B:O,5,0)</f>
        <v>Jasmine Kooner</v>
      </c>
      <c r="J1173" s="834" t="str">
        <f>VLOOKUP(B1173,[1]TQT_MASTER!B:O,7,0)</f>
        <v>TQT - Financial Control</v>
      </c>
      <c r="K1173" s="834" t="str">
        <f>VLOOKUP(B1173,[1]TQT_MASTER!B:O,8,0)</f>
        <v>TQT - Chief Financial Office</v>
      </c>
      <c r="L1173" s="834" t="str">
        <f>VLOOKUP(B1173,[1]TQT_MASTER!B:O,9,0)</f>
        <v>Finance - FIN</v>
      </c>
      <c r="M1173" s="834" t="str">
        <f>VLOOKUP(B1173,[1]TQT_MASTER!B:O,10,0)</f>
        <v>TRANSCO - Financial Controlling - FIN</v>
      </c>
      <c r="N1173" s="835">
        <f>VLOOKUP(B1173,[1]TQT_MASTER!B:O,11,0)</f>
        <v>31575</v>
      </c>
      <c r="O1173" s="833">
        <f>VLOOKUP(B1173,[1]TQT_MASTER!B:O,14,0)</f>
        <v>46471</v>
      </c>
      <c r="P1173" s="842" t="s">
        <v>620</v>
      </c>
      <c r="Q1173" s="834" t="s">
        <v>846</v>
      </c>
      <c r="R1173" s="842"/>
      <c r="S1173" s="842"/>
      <c r="T1173" s="839" t="s">
        <v>304</v>
      </c>
      <c r="U1173" s="842" t="s">
        <v>356</v>
      </c>
      <c r="V1173" s="836">
        <v>44831</v>
      </c>
      <c r="W1173" s="836">
        <v>45170</v>
      </c>
      <c r="X1173" s="836">
        <v>46265</v>
      </c>
      <c r="Y1173" s="882">
        <v>3.0027397260273974</v>
      </c>
      <c r="Z1173" s="902">
        <f t="shared" ca="1" si="66"/>
        <v>40</v>
      </c>
      <c r="AA1173" s="839" t="s">
        <v>600</v>
      </c>
      <c r="AB1173" s="883">
        <v>26638.5</v>
      </c>
      <c r="AC1173" s="841">
        <v>46966</v>
      </c>
      <c r="AD1173" s="842" t="s">
        <v>777</v>
      </c>
      <c r="AE1173" s="843" t="str">
        <f ca="1">IF(OR(Z1173="",NOT(ISNUMBER(Z1173))),"",LOOKUP(Z1173,{0,16,21,26,31,36,41,46,51,56,60,66},{"[0-15]","[16-20]","[21-25]","[26-30]","[31-35]","[36-40]","[41-45]","[46-50]","[51-55]","[56-59]","[60-65]","[66-99]"}))</f>
        <v>[36-40]</v>
      </c>
      <c r="AF1173" s="839" t="str">
        <f t="shared" si="63"/>
        <v>3+ years</v>
      </c>
      <c r="AG1173" s="839" t="str">
        <f t="shared" ca="1" si="64"/>
        <v>Over 90 Days</v>
      </c>
    </row>
    <row r="1174" spans="1:33" ht="16.5" thickTop="1" thickBot="1" x14ac:dyDescent="0.3">
      <c r="A1174" s="839">
        <v>16</v>
      </c>
      <c r="B1174" s="830" t="s">
        <v>532</v>
      </c>
      <c r="C1174" s="839" t="s">
        <v>357</v>
      </c>
      <c r="D1174" s="880"/>
      <c r="E1174" s="887">
        <f>VLOOKUP(B1174,[1]TQT_MASTER!B:O,13,0)</f>
        <v>44970</v>
      </c>
      <c r="F1174" s="834" t="str">
        <f>VLOOKUP(B1174,[1]TQT_MASTER!B:O,4,0)</f>
        <v>Associate, Talent Acquisition</v>
      </c>
      <c r="G1174" s="834" t="str">
        <f>VLOOKUP(B1174,[1]TQT_MASTER!B:O,3,0)</f>
        <v>Associate</v>
      </c>
      <c r="H1174" s="834">
        <f>VLOOKUP(B1174,[1]TQT_MASTER!B:O,6,0)</f>
        <v>15131</v>
      </c>
      <c r="I1174" s="834" t="str">
        <f>VLOOKUP(B1174,[1]TQT_MASTER!B:O,5,0)</f>
        <v>Abdulrahman Mohammed R AlMane</v>
      </c>
      <c r="J1174" s="834" t="str">
        <f>VLOOKUP(B1174,[1]TQT_MASTER!B:O,7,0)</f>
        <v>TQT - HR Operations</v>
      </c>
      <c r="K1174" s="834" t="str">
        <f>VLOOKUP(B1174,[1]TQT_MASTER!B:O,8,0)</f>
        <v>TQT - Chief Corporate Services Office</v>
      </c>
      <c r="L1174" s="834" t="str">
        <f>VLOOKUP(B1174,[1]TQT_MASTER!B:O,9,0)</f>
        <v>Human Resources - HRD</v>
      </c>
      <c r="M1174" s="834" t="str">
        <f>VLOOKUP(B1174,[1]TQT_MASTER!B:O,10,0)</f>
        <v>TRANSCO - Talent Acquisition - HRD</v>
      </c>
      <c r="N1174" s="835">
        <f>VLOOKUP(B1174,[1]TQT_MASTER!B:O,11,0)</f>
        <v>31644</v>
      </c>
      <c r="O1174" s="833">
        <f>VLOOKUP(B1174,[1]TQT_MASTER!B:O,14,0)</f>
        <v>46429</v>
      </c>
      <c r="P1174" s="842" t="s">
        <v>620</v>
      </c>
      <c r="Q1174" s="834" t="s">
        <v>846</v>
      </c>
      <c r="R1174" s="842"/>
      <c r="S1174" s="842"/>
      <c r="T1174" s="839" t="s">
        <v>304</v>
      </c>
      <c r="U1174" s="842" t="s">
        <v>333</v>
      </c>
      <c r="V1174" s="836">
        <v>44970</v>
      </c>
      <c r="W1174" s="836">
        <v>45170</v>
      </c>
      <c r="X1174" s="836">
        <v>46265</v>
      </c>
      <c r="Y1174" s="882">
        <v>3.0027397260273974</v>
      </c>
      <c r="Z1174" s="902">
        <f t="shared" ca="1" si="66"/>
        <v>40</v>
      </c>
      <c r="AA1174" s="839" t="s">
        <v>600</v>
      </c>
      <c r="AB1174" s="883">
        <v>21388.5</v>
      </c>
      <c r="AC1174" s="841">
        <v>46966</v>
      </c>
      <c r="AD1174" s="842" t="s">
        <v>777</v>
      </c>
      <c r="AE1174" s="843" t="str">
        <f ca="1">IF(OR(Z1174="",NOT(ISNUMBER(Z1174))),"",LOOKUP(Z1174,{0,16,21,26,31,36,41,46,51,56,60,66},{"[0-15]","[16-20]","[21-25]","[26-30]","[31-35]","[36-40]","[41-45]","[46-50]","[51-55]","[56-59]","[60-65]","[66-99]"}))</f>
        <v>[36-40]</v>
      </c>
      <c r="AF1174" s="839" t="str">
        <f t="shared" si="63"/>
        <v>3+ years</v>
      </c>
      <c r="AG1174" s="839" t="str">
        <f t="shared" ca="1" si="64"/>
        <v>Over 90 Days</v>
      </c>
    </row>
    <row r="1175" spans="1:33" ht="16.5" thickTop="1" thickBot="1" x14ac:dyDescent="0.3">
      <c r="A1175" s="839">
        <v>17</v>
      </c>
      <c r="B1175" s="830" t="s">
        <v>540</v>
      </c>
      <c r="C1175" s="839" t="s">
        <v>360</v>
      </c>
      <c r="D1175" s="880"/>
      <c r="E1175" s="887">
        <f>VLOOKUP(B1175,[1]TQT_MASTER!B:O,13,0)</f>
        <v>45152</v>
      </c>
      <c r="F1175" s="834" t="str">
        <f>VLOOKUP(B1175,[1]TQT_MASTER!B:O,4,0)</f>
        <v>Executive Assistant, Corporate Services Office</v>
      </c>
      <c r="G1175" s="834" t="str">
        <f>VLOOKUP(B1175,[1]TQT_MASTER!B:O,3,0)</f>
        <v>Assistant</v>
      </c>
      <c r="H1175" s="834">
        <f>VLOOKUP(B1175,[1]TQT_MASTER!B:O,6,0)</f>
        <v>12780</v>
      </c>
      <c r="I1175" s="834" t="str">
        <f>VLOOKUP(B1175,[1]TQT_MASTER!B:O,5,0)</f>
        <v>Bader Ahmed Mohamed Saqer Al Hammadi</v>
      </c>
      <c r="J1175" s="834" t="str">
        <f>VLOOKUP(B1175,[1]TQT_MASTER!B:O,7,0)</f>
        <v>TQT - Chief Corporate Services Office</v>
      </c>
      <c r="K1175" s="834" t="str">
        <f>VLOOKUP(B1175,[1]TQT_MASTER!B:O,8,0)</f>
        <v>TQT - Chief Corporate Services Office</v>
      </c>
      <c r="L1175" s="834" t="str">
        <f>VLOOKUP(B1175,[1]TQT_MASTER!B:O,9,0)</f>
        <v>Human Resources - HRD</v>
      </c>
      <c r="M1175" s="834" t="str">
        <f>VLOOKUP(B1175,[1]TQT_MASTER!B:O,10,0)</f>
        <v>TRANSCO - Human Resources - HRD</v>
      </c>
      <c r="N1175" s="835">
        <f>VLOOKUP(B1175,[1]TQT_MASTER!B:O,11,0)</f>
        <v>29611</v>
      </c>
      <c r="O1175" s="833">
        <f>VLOOKUP(B1175,[1]TQT_MASTER!B:O,14,0)</f>
        <v>46248</v>
      </c>
      <c r="P1175" s="842" t="s">
        <v>620</v>
      </c>
      <c r="Q1175" s="834" t="s">
        <v>846</v>
      </c>
      <c r="R1175" s="842"/>
      <c r="S1175" s="842"/>
      <c r="T1175" s="839" t="s">
        <v>304</v>
      </c>
      <c r="U1175" s="842" t="s">
        <v>305</v>
      </c>
      <c r="V1175" s="836">
        <v>45152</v>
      </c>
      <c r="W1175" s="836">
        <v>45170</v>
      </c>
      <c r="X1175" s="836">
        <v>46265</v>
      </c>
      <c r="Y1175" s="882">
        <v>3.0027397260273974</v>
      </c>
      <c r="Z1175" s="904">
        <f t="shared" ca="1" si="66"/>
        <v>45</v>
      </c>
      <c r="AA1175" s="839" t="s">
        <v>600</v>
      </c>
      <c r="AB1175" s="883">
        <v>29138.5</v>
      </c>
      <c r="AC1175" s="841">
        <v>46966</v>
      </c>
      <c r="AD1175" s="842" t="s">
        <v>777</v>
      </c>
      <c r="AE1175" s="843" t="str">
        <f ca="1">IF(OR(Z1175="",NOT(ISNUMBER(Z1175))),"",LOOKUP(Z1175,{0,16,21,26,31,36,41,46,51,56,60,66},{"[0-15]","[16-20]","[21-25]","[26-30]","[31-35]","[36-40]","[41-45]","[46-50]","[51-55]","[56-59]","[60-65]","[66-99]"}))</f>
        <v>[41-45]</v>
      </c>
      <c r="AF1175" s="839" t="str">
        <f t="shared" si="63"/>
        <v>3+ years</v>
      </c>
      <c r="AG1175" s="839" t="str">
        <f t="shared" ca="1" si="64"/>
        <v>Expired</v>
      </c>
    </row>
    <row r="1176" spans="1:33" ht="16.5" thickTop="1" thickBot="1" x14ac:dyDescent="0.3">
      <c r="A1176" s="839">
        <v>18</v>
      </c>
      <c r="B1176" s="830" t="s">
        <v>543</v>
      </c>
      <c r="C1176" s="839" t="s">
        <v>363</v>
      </c>
      <c r="D1176" s="880"/>
      <c r="E1176" s="887">
        <f>VLOOKUP(B1176,[1]TQT_MASTER!B:O,13,0)</f>
        <v>45236</v>
      </c>
      <c r="F1176" s="834" t="str">
        <f>VLOOKUP(B1176,[1]TQT_MASTER!B:O,4,0)</f>
        <v>Associate, Talent Acquisition</v>
      </c>
      <c r="G1176" s="834" t="str">
        <f>VLOOKUP(B1176,[1]TQT_MASTER!B:O,3,0)</f>
        <v>Associate</v>
      </c>
      <c r="H1176" s="834">
        <f>VLOOKUP(B1176,[1]TQT_MASTER!B:O,6,0)</f>
        <v>15131</v>
      </c>
      <c r="I1176" s="834" t="str">
        <f>VLOOKUP(B1176,[1]TQT_MASTER!B:O,5,0)</f>
        <v>Abdulrahman Mohammed R AlMane</v>
      </c>
      <c r="J1176" s="834" t="str">
        <f>VLOOKUP(B1176,[1]TQT_MASTER!B:O,7,0)</f>
        <v>TQT - HR Operations</v>
      </c>
      <c r="K1176" s="834" t="str">
        <f>VLOOKUP(B1176,[1]TQT_MASTER!B:O,8,0)</f>
        <v>TQT - Chief Corporate Services Office</v>
      </c>
      <c r="L1176" s="834" t="str">
        <f>VLOOKUP(B1176,[1]TQT_MASTER!B:O,9,0)</f>
        <v>Human Resources - HRD</v>
      </c>
      <c r="M1176" s="834" t="str">
        <f>VLOOKUP(B1176,[1]TQT_MASTER!B:O,10,0)</f>
        <v>TRANSCO - Talent Acquisition - HRD</v>
      </c>
      <c r="N1176" s="835">
        <f>VLOOKUP(B1176,[1]TQT_MASTER!B:O,11,0)</f>
        <v>32450</v>
      </c>
      <c r="O1176" s="833">
        <f>VLOOKUP(B1176,[1]TQT_MASTER!B:O,14,0)</f>
        <v>46331</v>
      </c>
      <c r="P1176" s="842" t="s">
        <v>611</v>
      </c>
      <c r="Q1176" s="834" t="s">
        <v>846</v>
      </c>
      <c r="R1176" s="842" t="s">
        <v>612</v>
      </c>
      <c r="S1176" s="842" t="s">
        <v>616</v>
      </c>
      <c r="T1176" s="839" t="s">
        <v>304</v>
      </c>
      <c r="U1176" s="842" t="s">
        <v>333</v>
      </c>
      <c r="V1176" s="836">
        <v>45236</v>
      </c>
      <c r="W1176" s="836">
        <v>45236</v>
      </c>
      <c r="X1176" s="836">
        <v>46265</v>
      </c>
      <c r="Y1176" s="882">
        <v>2.8219178082191783</v>
      </c>
      <c r="Z1176" s="902">
        <f t="shared" ca="1" si="66"/>
        <v>37</v>
      </c>
      <c r="AA1176" s="839" t="s">
        <v>600</v>
      </c>
      <c r="AB1176" s="883">
        <v>25063.5</v>
      </c>
      <c r="AC1176" s="841">
        <v>46966</v>
      </c>
      <c r="AD1176" s="842" t="s">
        <v>777</v>
      </c>
      <c r="AE1176" s="843" t="str">
        <f ca="1">IF(OR(Z1176="",NOT(ISNUMBER(Z1176))),"",LOOKUP(Z1176,{0,16,21,26,31,36,41,46,51,56,60,66},{"[0-15]","[16-20]","[21-25]","[26-30]","[31-35]","[36-40]","[41-45]","[46-50]","[51-55]","[56-59]","[60-65]","[66-99]"}))</f>
        <v>[36-40]</v>
      </c>
      <c r="AF1176" s="839" t="str">
        <f t="shared" si="63"/>
        <v>2-3 years</v>
      </c>
      <c r="AG1176" s="839" t="str">
        <f t="shared" ca="1" si="64"/>
        <v>Within 60 Days</v>
      </c>
    </row>
    <row r="1177" spans="1:33" ht="16.5" thickTop="1" thickBot="1" x14ac:dyDescent="0.3">
      <c r="A1177" s="839">
        <v>19</v>
      </c>
      <c r="B1177" s="830" t="s">
        <v>534</v>
      </c>
      <c r="C1177" s="839" t="s">
        <v>365</v>
      </c>
      <c r="D1177" s="880"/>
      <c r="E1177" s="887">
        <f>VLOOKUP(B1177,[1]TQT_MASTER!B:O,13,0)</f>
        <v>45411</v>
      </c>
      <c r="F1177" s="834" t="str">
        <f>VLOOKUP(B1177,[1]TQT_MASTER!B:O,4,0)</f>
        <v>Lead, Projects</v>
      </c>
      <c r="G1177" s="834" t="str">
        <f>VLOOKUP(B1177,[1]TQT_MASTER!B:O,3,0)</f>
        <v>Lead</v>
      </c>
      <c r="H1177" s="834">
        <f>VLOOKUP(B1177,[1]TQT_MASTER!B:O,6,0)</f>
        <v>11743</v>
      </c>
      <c r="I1177" s="834" t="str">
        <f>VLOOKUP(B1177,[1]TQT_MASTER!B:O,5,0)</f>
        <v>MARYAM ABDULLAH EBRAHIM ALGAZ ALALI</v>
      </c>
      <c r="J1177" s="834" t="str">
        <f>VLOOKUP(B1177,[1]TQT_MASTER!B:O,7,0)</f>
        <v>TQT - Asset Management</v>
      </c>
      <c r="K1177" s="834" t="str">
        <f>VLOOKUP(B1177,[1]TQT_MASTER!B:O,8,0)</f>
        <v>TQT - Chief Operating Office</v>
      </c>
      <c r="L1177" s="834" t="str">
        <f>VLOOKUP(B1177,[1]TQT_MASTER!B:O,9,0)</f>
        <v>Asset Management - COO</v>
      </c>
      <c r="M1177" s="834" t="str">
        <f>VLOOKUP(B1177,[1]TQT_MASTER!B:O,10,0)</f>
        <v>TRANSCO - Asset Management Services - COO</v>
      </c>
      <c r="N1177" s="835">
        <f>VLOOKUP(B1177,[1]TQT_MASTER!B:O,11,0)</f>
        <v>24421</v>
      </c>
      <c r="O1177" s="833">
        <f>VLOOKUP(B1177,[1]TQT_MASTER!B:O,14,0)</f>
        <v>46323</v>
      </c>
      <c r="P1177" s="842" t="s">
        <v>611</v>
      </c>
      <c r="Q1177" s="834" t="s">
        <v>846</v>
      </c>
      <c r="R1177" s="842" t="s">
        <v>612</v>
      </c>
      <c r="S1177" s="842"/>
      <c r="T1177" s="839" t="s">
        <v>304</v>
      </c>
      <c r="U1177" s="842" t="s">
        <v>368</v>
      </c>
      <c r="V1177" s="836">
        <v>45411</v>
      </c>
      <c r="W1177" s="836">
        <v>45411</v>
      </c>
      <c r="X1177" s="836">
        <v>46265</v>
      </c>
      <c r="Y1177" s="882">
        <v>2.3424657534246576</v>
      </c>
      <c r="Z1177" s="902">
        <f t="shared" ca="1" si="66"/>
        <v>59</v>
      </c>
      <c r="AA1177" s="839" t="s">
        <v>600</v>
      </c>
      <c r="AB1177" s="883">
        <v>68638.5</v>
      </c>
      <c r="AC1177" s="841">
        <v>46966</v>
      </c>
      <c r="AD1177" s="842" t="s">
        <v>777</v>
      </c>
      <c r="AE1177" s="843" t="str">
        <f ca="1">IF(OR(Z1177="",NOT(ISNUMBER(Z1177))),"",LOOKUP(Z1177,{0,16,21,26,31,36,41,46,51,56,60,66},{"[0-15]","[16-20]","[21-25]","[26-30]","[31-35]","[36-40]","[41-45]","[46-50]","[51-55]","[56-59]","[60-65]","[66-99]"}))</f>
        <v>[56-59]</v>
      </c>
      <c r="AF1177" s="839" t="str">
        <f t="shared" si="63"/>
        <v>2-3 years</v>
      </c>
      <c r="AG1177" s="839" t="str">
        <f t="shared" ca="1" si="64"/>
        <v>Within 60 Days</v>
      </c>
    </row>
    <row r="1178" spans="1:33" ht="16.5" thickTop="1" thickBot="1" x14ac:dyDescent="0.3">
      <c r="A1178" s="839">
        <v>20</v>
      </c>
      <c r="B1178" s="830" t="s">
        <v>535</v>
      </c>
      <c r="C1178" s="839" t="s">
        <v>369</v>
      </c>
      <c r="D1178" s="880"/>
      <c r="E1178" s="887">
        <f>VLOOKUP(B1178,[1]TQT_MASTER!B:O,13,0)</f>
        <v>45446</v>
      </c>
      <c r="F1178" s="834" t="str">
        <f>VLOOKUP(B1178,[1]TQT_MASTER!B:O,4,0)</f>
        <v>Business Partner, Talent Acquisition</v>
      </c>
      <c r="G1178" s="834" t="str">
        <f>VLOOKUP(B1178,[1]TQT_MASTER!B:O,3,0)</f>
        <v>Business Partner</v>
      </c>
      <c r="H1178" s="834">
        <f>VLOOKUP(B1178,[1]TQT_MASTER!B:O,6,0)</f>
        <v>15131</v>
      </c>
      <c r="I1178" s="834" t="str">
        <f>VLOOKUP(B1178,[1]TQT_MASTER!B:O,5,0)</f>
        <v>Abdulrahman Mohammed R AlMane</v>
      </c>
      <c r="J1178" s="834" t="str">
        <f>VLOOKUP(B1178,[1]TQT_MASTER!B:O,7,0)</f>
        <v>TQT - HR Operations</v>
      </c>
      <c r="K1178" s="834" t="str">
        <f>VLOOKUP(B1178,[1]TQT_MASTER!B:O,8,0)</f>
        <v>TQT - Chief Corporate Services Office</v>
      </c>
      <c r="L1178" s="834" t="str">
        <f>VLOOKUP(B1178,[1]TQT_MASTER!B:O,9,0)</f>
        <v>Human Resources - HRD</v>
      </c>
      <c r="M1178" s="834" t="str">
        <f>VLOOKUP(B1178,[1]TQT_MASTER!B:O,10,0)</f>
        <v>TRANSCO - Talent Acquisition - HRD</v>
      </c>
      <c r="N1178" s="835">
        <f>VLOOKUP(B1178,[1]TQT_MASTER!B:O,11,0)</f>
        <v>32081</v>
      </c>
      <c r="O1178" s="833">
        <f>VLOOKUP(B1178,[1]TQT_MASTER!B:O,14,0)</f>
        <v>46549</v>
      </c>
      <c r="P1178" s="842" t="s">
        <v>611</v>
      </c>
      <c r="Q1178" s="834" t="s">
        <v>846</v>
      </c>
      <c r="R1178" s="842"/>
      <c r="S1178" s="842" t="s">
        <v>621</v>
      </c>
      <c r="T1178" s="839" t="s">
        <v>304</v>
      </c>
      <c r="U1178" s="842" t="s">
        <v>333</v>
      </c>
      <c r="V1178" s="836">
        <v>45454</v>
      </c>
      <c r="W1178" s="836">
        <v>45454</v>
      </c>
      <c r="X1178" s="836">
        <v>46265</v>
      </c>
      <c r="Y1178" s="882">
        <v>2.2246575342465755</v>
      </c>
      <c r="Z1178" s="902">
        <f t="shared" ca="1" si="66"/>
        <v>38</v>
      </c>
      <c r="AA1178" s="839" t="s">
        <v>600</v>
      </c>
      <c r="AB1178" s="883">
        <v>35038.5</v>
      </c>
      <c r="AC1178" s="841">
        <v>46966</v>
      </c>
      <c r="AD1178" s="842" t="s">
        <v>777</v>
      </c>
      <c r="AE1178" s="843" t="str">
        <f ca="1">IF(OR(Z1178="",NOT(ISNUMBER(Z1178))),"",LOOKUP(Z1178,{0,16,21,26,31,36,41,46,51,56,60,66},{"[0-15]","[16-20]","[21-25]","[26-30]","[31-35]","[36-40]","[41-45]","[46-50]","[51-55]","[56-59]","[60-65]","[66-99]"}))</f>
        <v>[36-40]</v>
      </c>
      <c r="AF1178" s="839" t="str">
        <f t="shared" si="63"/>
        <v>2-3 years</v>
      </c>
      <c r="AG1178" s="839" t="str">
        <f t="shared" ca="1" si="64"/>
        <v>Over 90 Days</v>
      </c>
    </row>
    <row r="1179" spans="1:33" ht="16.5" thickTop="1" thickBot="1" x14ac:dyDescent="0.3">
      <c r="A1179" s="839">
        <v>21</v>
      </c>
      <c r="B1179" s="830" t="s">
        <v>542</v>
      </c>
      <c r="C1179" s="839" t="s">
        <v>372</v>
      </c>
      <c r="D1179" s="880"/>
      <c r="E1179" s="887">
        <f>VLOOKUP(B1179,[1]TQT_MASTER!B:O,13,0)</f>
        <v>45600</v>
      </c>
      <c r="F1179" s="834" t="str">
        <f>VLOOKUP(B1179,[1]TQT_MASTER!B:O,4,0)</f>
        <v>Lead, Procurement</v>
      </c>
      <c r="G1179" s="834" t="str">
        <f>VLOOKUP(B1179,[1]TQT_MASTER!B:O,3,0)</f>
        <v>Lead</v>
      </c>
      <c r="H1179" s="834">
        <f>VLOOKUP(B1179,[1]TQT_MASTER!B:O,6,0)</f>
        <v>12623</v>
      </c>
      <c r="I1179" s="834" t="str">
        <f>VLOOKUP(B1179,[1]TQT_MASTER!B:O,5,0)</f>
        <v>Alia Al Kaabi</v>
      </c>
      <c r="J1179" s="834" t="str">
        <f>VLOOKUP(B1179,[1]TQT_MASTER!B:O,7,0)</f>
        <v>TQT - Supply Chain</v>
      </c>
      <c r="K1179" s="834" t="str">
        <f>VLOOKUP(B1179,[1]TQT_MASTER!B:O,8,0)</f>
        <v>TQT - Chief Financial Office</v>
      </c>
      <c r="L1179" s="834" t="str">
        <f>VLOOKUP(B1179,[1]TQT_MASTER!B:O,9,0)</f>
        <v>Supply Chain - PSS</v>
      </c>
      <c r="M1179" s="834" t="e">
        <f>VLOOKUP(B1179,[1]TQT_MASTER!B:O,10,0)</f>
        <v>#REF!</v>
      </c>
      <c r="N1179" s="835">
        <f>VLOOKUP(B1179,[1]TQT_MASTER!B:O,11,0)</f>
        <v>22302</v>
      </c>
      <c r="O1179" s="833">
        <f>VLOOKUP(B1179,[1]TQT_MASTER!B:O,14,0)</f>
        <v>46329</v>
      </c>
      <c r="P1179" s="842" t="s">
        <v>620</v>
      </c>
      <c r="Q1179" s="834" t="s">
        <v>846</v>
      </c>
      <c r="R1179" s="842"/>
      <c r="S1179" s="842"/>
      <c r="T1179" s="839" t="s">
        <v>304</v>
      </c>
      <c r="U1179" s="842" t="s">
        <v>333</v>
      </c>
      <c r="V1179" s="836">
        <v>45600</v>
      </c>
      <c r="W1179" s="836">
        <v>45600</v>
      </c>
      <c r="X1179" s="836">
        <v>46265</v>
      </c>
      <c r="Y1179" s="882">
        <v>1.8246575342465754</v>
      </c>
      <c r="Z1179" s="902">
        <f t="shared" ca="1" si="66"/>
        <v>65</v>
      </c>
      <c r="AA1179" s="839" t="s">
        <v>600</v>
      </c>
      <c r="AB1179" s="883">
        <v>44488.5</v>
      </c>
      <c r="AC1179" s="841">
        <v>46966</v>
      </c>
      <c r="AD1179" s="842" t="s">
        <v>777</v>
      </c>
      <c r="AE1179" s="843" t="str">
        <f ca="1">IF(OR(Z1179="",NOT(ISNUMBER(Z1179))),"",LOOKUP(Z1179,{0,16,21,26,31,36,41,46,51,56,60,66},{"[0-15]","[16-20]","[21-25]","[26-30]","[31-35]","[36-40]","[41-45]","[46-50]","[51-55]","[56-59]","[60-65]","[66-99]"}))</f>
        <v>[60-65]</v>
      </c>
      <c r="AF1179" s="839" t="str">
        <f t="shared" si="63"/>
        <v>1-2 years</v>
      </c>
      <c r="AG1179" s="839" t="str">
        <f t="shared" ca="1" si="64"/>
        <v>Within 60 Days</v>
      </c>
    </row>
    <row r="1180" spans="1:33" ht="16.5" thickTop="1" thickBot="1" x14ac:dyDescent="0.3">
      <c r="A1180" s="839">
        <v>22</v>
      </c>
      <c r="B1180" s="830">
        <v>200088</v>
      </c>
      <c r="C1180" s="839" t="s">
        <v>378</v>
      </c>
      <c r="D1180" s="880"/>
      <c r="E1180" s="887">
        <f>VLOOKUP(B1180,[1]TQT_MASTER!B:O,13,0)</f>
        <v>45677</v>
      </c>
      <c r="F1180" s="834" t="str">
        <f>VLOOKUP(B1180,[1]TQT_MASTER!B:O,4,0)</f>
        <v>Advisor, Water Asset</v>
      </c>
      <c r="G1180" s="834" t="str">
        <f>VLOOKUP(B1180,[1]TQT_MASTER!B:O,3,0)</f>
        <v>Advisor</v>
      </c>
      <c r="H1180" s="834">
        <f>VLOOKUP(B1180,[1]TQT_MASTER!B:O,6,0)</f>
        <v>12013</v>
      </c>
      <c r="I1180" s="834" t="str">
        <f>VLOOKUP(B1180,[1]TQT_MASTER!B:O,5,0)</f>
        <v>ABDULLA MOHAMMED AL NUAIMI</v>
      </c>
      <c r="J1180" s="834" t="str">
        <f>VLOOKUP(B1180,[1]TQT_MASTER!B:O,7,0)</f>
        <v>TQT - Asset Management</v>
      </c>
      <c r="K1180" s="834" t="str">
        <f>VLOOKUP(B1180,[1]TQT_MASTER!B:O,8,0)</f>
        <v>TQT - Chief Operating Office</v>
      </c>
      <c r="L1180" s="834" t="str">
        <f>VLOOKUP(B1180,[1]TQT_MASTER!B:O,9,0)</f>
        <v>Asset Management - COO</v>
      </c>
      <c r="M1180" s="834" t="str">
        <f>VLOOKUP(B1180,[1]TQT_MASTER!B:O,10,0)</f>
        <v>TRANSCO - Water Assets</v>
      </c>
      <c r="N1180" s="835">
        <f>VLOOKUP(B1180,[1]TQT_MASTER!B:O,11,0)</f>
        <v>22282</v>
      </c>
      <c r="O1180" s="833">
        <f>VLOOKUP(B1180,[1]TQT_MASTER!B:O,14,0)</f>
        <v>46405</v>
      </c>
      <c r="P1180" s="842" t="s">
        <v>611</v>
      </c>
      <c r="Q1180" s="834" t="s">
        <v>846</v>
      </c>
      <c r="R1180" s="842" t="s">
        <v>612</v>
      </c>
      <c r="S1180" s="842" t="s">
        <v>616</v>
      </c>
      <c r="T1180" s="839" t="s">
        <v>304</v>
      </c>
      <c r="U1180" s="842" t="s">
        <v>309</v>
      </c>
      <c r="V1180" s="836">
        <v>45677</v>
      </c>
      <c r="W1180" s="836">
        <v>45677</v>
      </c>
      <c r="X1180" s="836">
        <v>46265</v>
      </c>
      <c r="Y1180" s="882">
        <v>1.6136986301369862</v>
      </c>
      <c r="Z1180" s="902">
        <f t="shared" ca="1" si="66"/>
        <v>65</v>
      </c>
      <c r="AA1180" s="839" t="s">
        <v>600</v>
      </c>
      <c r="AB1180" s="883">
        <v>52888.5</v>
      </c>
      <c r="AC1180" s="841">
        <v>46966</v>
      </c>
      <c r="AD1180" s="842" t="s">
        <v>777</v>
      </c>
      <c r="AE1180" s="843" t="str">
        <f ca="1">IF(OR(Z1180="",NOT(ISNUMBER(Z1180))),"",LOOKUP(Z1180,{0,16,21,26,31,36,41,46,51,56,60,66},{"[0-15]","[16-20]","[21-25]","[26-30]","[31-35]","[36-40]","[41-45]","[46-50]","[51-55]","[56-59]","[60-65]","[66-99]"}))</f>
        <v>[60-65]</v>
      </c>
      <c r="AF1180" s="839" t="str">
        <f t="shared" si="63"/>
        <v>1-2 years</v>
      </c>
      <c r="AG1180" s="839" t="str">
        <f t="shared" ca="1" si="64"/>
        <v>Over 90 Days</v>
      </c>
    </row>
    <row r="1181" spans="1:33" ht="16.5" thickTop="1" thickBot="1" x14ac:dyDescent="0.3">
      <c r="A1181" s="839">
        <v>23</v>
      </c>
      <c r="B1181" s="830">
        <v>200795</v>
      </c>
      <c r="C1181" s="839" t="s">
        <v>382</v>
      </c>
      <c r="D1181" s="880"/>
      <c r="E1181" s="887">
        <f>VLOOKUP(B1181,[1]TQT_MASTER!B:O,13,0)</f>
        <v>45831</v>
      </c>
      <c r="F1181" s="834" t="str">
        <f>VLOOKUP(B1181,[1]TQT_MASTER!B:O,4,0)</f>
        <v>Fusion EPM Support, Sr. Associate</v>
      </c>
      <c r="G1181" s="834" t="str">
        <f>VLOOKUP(B1181,[1]TQT_MASTER!B:O,3,0)</f>
        <v>Senior Associate</v>
      </c>
      <c r="H1181" s="834">
        <f>VLOOKUP(B1181,[1]TQT_MASTER!B:O,6,0)</f>
        <v>12775</v>
      </c>
      <c r="I1181" s="834" t="str">
        <f>VLOOKUP(B1181,[1]TQT_MASTER!B:O,5,0)</f>
        <v>Barend Pieter Van Der Walt</v>
      </c>
      <c r="J1181" s="834" t="str">
        <f>VLOOKUP(B1181,[1]TQT_MASTER!B:O,7,0)</f>
        <v>TQT - Business Planning</v>
      </c>
      <c r="K1181" s="834" t="str">
        <f>VLOOKUP(B1181,[1]TQT_MASTER!B:O,8,0)</f>
        <v>TQT - Chief Financial Office</v>
      </c>
      <c r="L1181" s="834" t="str">
        <f>VLOOKUP(B1181,[1]TQT_MASTER!B:O,9,0)</f>
        <v>Finance - FIN</v>
      </c>
      <c r="M1181" s="834" t="str">
        <f>VLOOKUP(B1181,[1]TQT_MASTER!B:O,10,0)</f>
        <v>TRANSCO - Business Planning - FIN</v>
      </c>
      <c r="N1181" s="835">
        <f>VLOOKUP(B1181,[1]TQT_MASTER!B:O,11,0)</f>
        <v>31222</v>
      </c>
      <c r="O1181" s="833">
        <f>VLOOKUP(B1181,[1]TQT_MASTER!B:O,14,0)</f>
        <v>46555</v>
      </c>
      <c r="P1181" s="842" t="s">
        <v>611</v>
      </c>
      <c r="Q1181" s="834" t="s">
        <v>846</v>
      </c>
      <c r="R1181" s="842"/>
      <c r="S1181" s="842"/>
      <c r="T1181" s="839" t="s">
        <v>304</v>
      </c>
      <c r="U1181" s="842" t="s">
        <v>333</v>
      </c>
      <c r="V1181" s="836">
        <v>45831</v>
      </c>
      <c r="W1181" s="836">
        <v>45831</v>
      </c>
      <c r="X1181" s="836">
        <v>46265</v>
      </c>
      <c r="Y1181" s="882">
        <v>1.1917808219178083</v>
      </c>
      <c r="Z1181" s="902">
        <f t="shared" ca="1" si="66"/>
        <v>41</v>
      </c>
      <c r="AA1181" s="839" t="s">
        <v>600</v>
      </c>
      <c r="AB1181" s="883">
        <v>31888.5</v>
      </c>
      <c r="AC1181" s="841">
        <v>46966</v>
      </c>
      <c r="AD1181" s="842" t="s">
        <v>777</v>
      </c>
      <c r="AE1181" s="843" t="str">
        <f ca="1">IF(OR(Z1181="",NOT(ISNUMBER(Z1181))),"",LOOKUP(Z1181,{0,16,21,26,31,36,41,46,51,56,60,66},{"[0-15]","[16-20]","[21-25]","[26-30]","[31-35]","[36-40]","[41-45]","[46-50]","[51-55]","[56-59]","[60-65]","[66-99]"}))</f>
        <v>[41-45]</v>
      </c>
      <c r="AF1181" s="839" t="str">
        <f t="shared" si="63"/>
        <v>1-2 years</v>
      </c>
      <c r="AG1181" s="839" t="str">
        <f t="shared" ca="1" si="64"/>
        <v>Over 90 Days</v>
      </c>
    </row>
    <row r="1182" spans="1:33" ht="16.5" thickTop="1" thickBot="1" x14ac:dyDescent="0.3">
      <c r="A1182" s="839">
        <v>24</v>
      </c>
      <c r="B1182" s="847">
        <v>201184</v>
      </c>
      <c r="C1182" s="839">
        <v>14221</v>
      </c>
      <c r="D1182" s="880"/>
      <c r="E1182" s="887">
        <f>VLOOKUP(B1182,[1]TQT_MASTER!B:O,13,0)</f>
        <v>45887</v>
      </c>
      <c r="F1182" s="834" t="str">
        <f>VLOOKUP(B1182,[1]TQT_MASTER!B:O,4,0)</f>
        <v>Associate, People Development</v>
      </c>
      <c r="G1182" s="834" t="str">
        <f>VLOOKUP(B1182,[1]TQT_MASTER!B:O,3,0)</f>
        <v>Associate</v>
      </c>
      <c r="H1182" s="834">
        <f>VLOOKUP(B1182,[1]TQT_MASTER!B:O,6,0)</f>
        <v>15162</v>
      </c>
      <c r="I1182" s="834" t="str">
        <f>VLOOKUP(B1182,[1]TQT_MASTER!B:O,5,0)</f>
        <v>Wadima Mohammed Hamad AlMazrouei</v>
      </c>
      <c r="J1182" s="834" t="str">
        <f>VLOOKUP(B1182,[1]TQT_MASTER!B:O,7,0)</f>
        <v>TQT - People Management &amp; Performance</v>
      </c>
      <c r="K1182" s="834" t="str">
        <f>VLOOKUP(B1182,[1]TQT_MASTER!B:O,8,0)</f>
        <v>TQT - Chief Corporate Services Office</v>
      </c>
      <c r="L1182" s="834" t="str">
        <f>VLOOKUP(B1182,[1]TQT_MASTER!B:O,9,0)</f>
        <v>Human Resources - HRD</v>
      </c>
      <c r="M1182" s="834" t="str">
        <f>VLOOKUP(B1182,[1]TQT_MASTER!B:O,10,0)</f>
        <v>TRANSCO - Human Resources - HRD</v>
      </c>
      <c r="N1182" s="835">
        <f>VLOOKUP(B1182,[1]TQT_MASTER!B:O,11,0)</f>
        <v>32306</v>
      </c>
      <c r="O1182" s="833">
        <f>VLOOKUP(B1182,[1]TQT_MASTER!B:O,14,0)</f>
        <v>46251</v>
      </c>
      <c r="P1182" s="842" t="s">
        <v>620</v>
      </c>
      <c r="Q1182" s="834" t="s">
        <v>846</v>
      </c>
      <c r="R1182" s="842"/>
      <c r="S1182" s="842"/>
      <c r="T1182" s="839" t="s">
        <v>304</v>
      </c>
      <c r="U1182" s="839" t="s">
        <v>333</v>
      </c>
      <c r="V1182" s="836">
        <v>45887</v>
      </c>
      <c r="W1182" s="836">
        <v>45887</v>
      </c>
      <c r="X1182" s="836">
        <v>46265</v>
      </c>
      <c r="Y1182" s="882">
        <v>1.0383561643835617</v>
      </c>
      <c r="Z1182" s="838">
        <f t="shared" ca="1" si="66"/>
        <v>38</v>
      </c>
      <c r="AA1182" s="839" t="s">
        <v>600</v>
      </c>
      <c r="AB1182" s="883">
        <v>23388.5</v>
      </c>
      <c r="AC1182" s="841">
        <v>46966</v>
      </c>
      <c r="AD1182" s="842" t="s">
        <v>777</v>
      </c>
      <c r="AE1182" s="843" t="str">
        <f ca="1">IF(OR(Z1182="",NOT(ISNUMBER(Z1182))),"",LOOKUP(Z1182,{0,16,21,26,31,36,41,46,51,56,60,66},{"[0-15]","[16-20]","[21-25]","[26-30]","[31-35]","[36-40]","[41-45]","[46-50]","[51-55]","[56-59]","[60-65]","[66-99]"}))</f>
        <v>[36-40]</v>
      </c>
      <c r="AF1182" s="839" t="str">
        <f t="shared" si="63"/>
        <v>1-2 years</v>
      </c>
      <c r="AG1182" s="839" t="str">
        <f t="shared" ca="1" si="64"/>
        <v>Expired</v>
      </c>
    </row>
    <row r="1183" spans="1:33" ht="16.5" thickTop="1" thickBot="1" x14ac:dyDescent="0.3">
      <c r="A1183" s="839">
        <v>25</v>
      </c>
      <c r="B1183" s="847">
        <v>201086</v>
      </c>
      <c r="C1183" s="839">
        <v>13919</v>
      </c>
      <c r="D1183" s="880"/>
      <c r="E1183" s="887">
        <f>VLOOKUP(B1183,[1]TQT_MASTER!B:O,13,0)</f>
        <v>45873</v>
      </c>
      <c r="F1183" s="834" t="str">
        <f>VLOOKUP(B1183,[1]TQT_MASTER!B:O,4,0)</f>
        <v>Senior Engineer, Network Model Management</v>
      </c>
      <c r="G1183" s="834" t="str">
        <f>VLOOKUP(B1183,[1]TQT_MASTER!B:O,3,0)</f>
        <v>Senior Engineer</v>
      </c>
      <c r="H1183" s="834">
        <f>VLOOKUP(B1183,[1]TQT_MASTER!B:O,6,0)</f>
        <v>11743</v>
      </c>
      <c r="I1183" s="834" t="str">
        <f>VLOOKUP(B1183,[1]TQT_MASTER!B:O,5,0)</f>
        <v>Maryam Abullah Ebrahim Algaz Alali</v>
      </c>
      <c r="J1183" s="834" t="str">
        <f>VLOOKUP(B1183,[1]TQT_MASTER!B:O,7,0)</f>
        <v>TQT - Asset Management</v>
      </c>
      <c r="K1183" s="834" t="str">
        <f>VLOOKUP(B1183,[1]TQT_MASTER!B:O,8,0)</f>
        <v>TQT - Chief Operating Office</v>
      </c>
      <c r="L1183" s="834" t="str">
        <f>VLOOKUP(B1183,[1]TQT_MASTER!B:O,9,0)</f>
        <v>Asset Management - COO</v>
      </c>
      <c r="M1183" s="834" t="str">
        <f>VLOOKUP(B1183,[1]TQT_MASTER!B:O,10,0)</f>
        <v>TQT - Operations Technology Strategy</v>
      </c>
      <c r="N1183" s="835">
        <f>VLOOKUP(B1183,[1]TQT_MASTER!B:O,11,0)</f>
        <v>33856</v>
      </c>
      <c r="O1183" s="833">
        <f>VLOOKUP(B1183,[1]TQT_MASTER!B:O,14,0)</f>
        <v>46237</v>
      </c>
      <c r="P1183" s="842" t="s">
        <v>620</v>
      </c>
      <c r="Q1183" s="834" t="s">
        <v>846</v>
      </c>
      <c r="R1183" s="842"/>
      <c r="S1183" s="842"/>
      <c r="T1183" s="839" t="s">
        <v>389</v>
      </c>
      <c r="U1183" s="842" t="s">
        <v>333</v>
      </c>
      <c r="V1183" s="836">
        <v>45873</v>
      </c>
      <c r="W1183" s="836">
        <v>45873</v>
      </c>
      <c r="X1183" s="836">
        <v>46265</v>
      </c>
      <c r="Y1183" s="882">
        <v>1.0767123287671232</v>
      </c>
      <c r="Z1183" s="902">
        <f t="shared" ca="1" si="66"/>
        <v>34</v>
      </c>
      <c r="AA1183" s="839" t="s">
        <v>600</v>
      </c>
      <c r="AB1183" s="883">
        <v>31888.5</v>
      </c>
      <c r="AC1183" s="841">
        <v>46966</v>
      </c>
      <c r="AD1183" s="842" t="s">
        <v>777</v>
      </c>
      <c r="AE1183" s="843" t="str">
        <f ca="1">IF(OR(Z1183="",NOT(ISNUMBER(Z1183))),"",LOOKUP(Z1183,{0,16,21,26,31,36,41,46,51,56,60,66},{"[0-15]","[16-20]","[21-25]","[26-30]","[31-35]","[36-40]","[41-45]","[46-50]","[51-55]","[56-59]","[60-65]","[66-99]"}))</f>
        <v>[31-35]</v>
      </c>
      <c r="AF1183" s="839" t="str">
        <f t="shared" si="63"/>
        <v>1-2 years</v>
      </c>
      <c r="AG1183" s="839" t="str">
        <f t="shared" ca="1" si="64"/>
        <v>Expired</v>
      </c>
    </row>
    <row r="1184" spans="1:33" ht="16.5" thickTop="1" thickBot="1" x14ac:dyDescent="0.3">
      <c r="A1184" s="839">
        <v>26</v>
      </c>
      <c r="B1184" s="830">
        <v>201085</v>
      </c>
      <c r="C1184" s="830">
        <v>201085</v>
      </c>
      <c r="D1184" s="880"/>
      <c r="E1184" s="887">
        <f>VLOOKUP(B1184,[1]TQT_MASTER!B:O,13,0)</f>
        <v>45901</v>
      </c>
      <c r="F1184" s="834" t="str">
        <f>VLOOKUP(B1184,[1]TQT_MASTER!B:O,4,0)</f>
        <v>Engineer, Power Systems</v>
      </c>
      <c r="G1184" s="834" t="str">
        <f>VLOOKUP(B1184,[1]TQT_MASTER!B:O,3,0)</f>
        <v>Engineer</v>
      </c>
      <c r="H1184" s="834">
        <f>VLOOKUP(B1184,[1]TQT_MASTER!B:O,6,0)</f>
        <v>10903</v>
      </c>
      <c r="I1184" s="834" t="str">
        <f>VLOOKUP(B1184,[1]TQT_MASTER!B:O,5,0)</f>
        <v>Ahmed Attia Saber Ghazi</v>
      </c>
      <c r="J1184" s="834" t="str">
        <f>VLOOKUP(B1184,[1]TQT_MASTER!B:O,7,0)</f>
        <v>TQT - Asset Management</v>
      </c>
      <c r="K1184" s="834" t="str">
        <f>VLOOKUP(B1184,[1]TQT_MASTER!B:O,8,0)</f>
        <v>TQT - Chief Operating Office</v>
      </c>
      <c r="L1184" s="834" t="str">
        <f>VLOOKUP(B1184,[1]TQT_MASTER!B:O,9,0)</f>
        <v>Asset Management - COO</v>
      </c>
      <c r="M1184" s="834" t="str">
        <f>VLOOKUP(B1184,[1]TQT_MASTER!B:O,10,0)</f>
        <v>TQT - Power Planning</v>
      </c>
      <c r="N1184" s="835">
        <f>VLOOKUP(B1184,[1]TQT_MASTER!B:O,11,0)</f>
        <v>36486</v>
      </c>
      <c r="O1184" s="833">
        <f>VLOOKUP(B1184,[1]TQT_MASTER!B:O,14,0)</f>
        <v>46265</v>
      </c>
      <c r="P1184" s="842" t="s">
        <v>620</v>
      </c>
      <c r="Q1184" s="834" t="s">
        <v>846</v>
      </c>
      <c r="R1184" s="842"/>
      <c r="S1184" s="842"/>
      <c r="T1184" s="839" t="s">
        <v>304</v>
      </c>
      <c r="U1184" s="842" t="s">
        <v>333</v>
      </c>
      <c r="V1184" s="836">
        <v>45901</v>
      </c>
      <c r="W1184" s="836">
        <v>45901</v>
      </c>
      <c r="X1184" s="836">
        <v>46265</v>
      </c>
      <c r="Y1184" s="882">
        <v>1</v>
      </c>
      <c r="Z1184" s="902">
        <f t="shared" ca="1" si="66"/>
        <v>26</v>
      </c>
      <c r="AA1184" s="839" t="s">
        <v>600</v>
      </c>
      <c r="AB1184" s="883">
        <v>18238.5</v>
      </c>
      <c r="AC1184" s="841">
        <v>46966</v>
      </c>
      <c r="AD1184" s="842" t="s">
        <v>777</v>
      </c>
      <c r="AE1184" s="843" t="str">
        <f ca="1">IF(OR(Z1184="",NOT(ISNUMBER(Z1184))),"",LOOKUP(Z1184,{0,16,21,26,31,36,41,46,51,56,60,66},{"[0-15]","[16-20]","[21-25]","[26-30]","[31-35]","[36-40]","[41-45]","[46-50]","[51-55]","[56-59]","[60-65]","[66-99]"}))</f>
        <v>[26-30]</v>
      </c>
      <c r="AF1184" s="839" t="str">
        <f t="shared" si="63"/>
        <v>0-1 years</v>
      </c>
      <c r="AG1184" s="839" t="str">
        <f t="shared" ca="1" si="64"/>
        <v>Expired</v>
      </c>
    </row>
    <row r="1185" spans="1:33" ht="16.5" thickTop="1" thickBot="1" x14ac:dyDescent="0.3">
      <c r="A1185" s="839">
        <v>27</v>
      </c>
      <c r="B1185" s="830">
        <v>201773</v>
      </c>
      <c r="C1185" s="847">
        <v>14158</v>
      </c>
      <c r="D1185" s="880"/>
      <c r="E1185" s="887">
        <f>VLOOKUP(B1185,[1]TQT_MASTER!B:O,13,0)</f>
        <v>45978</v>
      </c>
      <c r="F1185" s="834" t="str">
        <f>VLOOKUP(B1185,[1]TQT_MASTER!B:O,4,0)</f>
        <v>Associate, OD &amp; Planning</v>
      </c>
      <c r="G1185" s="834" t="str">
        <f>VLOOKUP(B1185,[1]TQT_MASTER!B:O,3,0)</f>
        <v>Associate</v>
      </c>
      <c r="H1185" s="834">
        <f>VLOOKUP(B1185,[1]TQT_MASTER!B:O,6,0)</f>
        <v>12869</v>
      </c>
      <c r="I1185" s="834" t="str">
        <f>VLOOKUP(B1185,[1]TQT_MASTER!B:O,5,0)</f>
        <v>Shefa Obaid</v>
      </c>
      <c r="J1185" s="834" t="str">
        <f>VLOOKUP(B1185,[1]TQT_MASTER!B:O,7,0)</f>
        <v>TQT - People Management &amp; Performance</v>
      </c>
      <c r="K1185" s="834" t="str">
        <f>VLOOKUP(B1185,[1]TQT_MASTER!B:O,8,0)</f>
        <v>TQT - Chief Corporate Services Office</v>
      </c>
      <c r="L1185" s="834" t="str">
        <f>VLOOKUP(B1185,[1]TQT_MASTER!B:O,9,0)</f>
        <v>Human Resources - HRD</v>
      </c>
      <c r="M1185" s="834" t="str">
        <f>VLOOKUP(B1185,[1]TQT_MASTER!B:O,10,0)</f>
        <v>TRANSCO - Human Resources - HRD</v>
      </c>
      <c r="N1185" s="835">
        <f>VLOOKUP(B1185,[1]TQT_MASTER!B:O,11,0)</f>
        <v>29381</v>
      </c>
      <c r="O1185" s="833">
        <f>VLOOKUP(B1185,[1]TQT_MASTER!B:O,14,0)</f>
        <v>46342</v>
      </c>
      <c r="P1185" s="842" t="s">
        <v>611</v>
      </c>
      <c r="Q1185" s="834" t="s">
        <v>846</v>
      </c>
      <c r="R1185" s="842"/>
      <c r="S1185" s="842" t="s">
        <v>616</v>
      </c>
      <c r="T1185" s="839" t="s">
        <v>304</v>
      </c>
      <c r="U1185" s="842" t="s">
        <v>333</v>
      </c>
      <c r="V1185" s="836">
        <v>45978</v>
      </c>
      <c r="W1185" s="836">
        <v>45978</v>
      </c>
      <c r="X1185" s="836">
        <v>46265</v>
      </c>
      <c r="Y1185" s="882">
        <v>0.78904109589041094</v>
      </c>
      <c r="Z1185" s="902">
        <f t="shared" ca="1" si="66"/>
        <v>46</v>
      </c>
      <c r="AA1185" s="839" t="s">
        <v>600</v>
      </c>
      <c r="AB1185" s="883">
        <v>27688.5</v>
      </c>
      <c r="AC1185" s="841">
        <v>46966</v>
      </c>
      <c r="AD1185" s="842" t="s">
        <v>777</v>
      </c>
      <c r="AE1185" s="843" t="str">
        <f ca="1">IF(OR(Z1185="",NOT(ISNUMBER(Z1185))),"",LOOKUP(Z1185,{0,16,21,26,31,36,41,46,51,56,60,66},{"[0-15]","[16-20]","[21-25]","[26-30]","[31-35]","[36-40]","[41-45]","[46-50]","[51-55]","[56-59]","[60-65]","[66-99]"}))</f>
        <v>[46-50]</v>
      </c>
      <c r="AF1185" s="839" t="str">
        <f t="shared" si="63"/>
        <v>0-1 years</v>
      </c>
      <c r="AG1185" s="839" t="str">
        <f t="shared" ca="1" si="64"/>
        <v>Within 90 Days</v>
      </c>
    </row>
    <row r="1186" spans="1:33" ht="16.5" thickTop="1" thickBot="1" x14ac:dyDescent="0.3">
      <c r="A1186" s="839">
        <v>28</v>
      </c>
      <c r="B1186" s="830">
        <v>202033</v>
      </c>
      <c r="C1186" s="847">
        <v>14145</v>
      </c>
      <c r="D1186" s="880"/>
      <c r="E1186" s="887">
        <f>VLOOKUP(B1186,[1]TQT_MASTER!B:O,13,0)</f>
        <v>46006</v>
      </c>
      <c r="F1186" s="834" t="str">
        <f>VLOOKUP(B1186,[1]TQT_MASTER!B:O,4,0)</f>
        <v>Senior Engineer, Network Model Management</v>
      </c>
      <c r="G1186" s="834" t="str">
        <f>VLOOKUP(B1186,[1]TQT_MASTER!B:O,3,0)</f>
        <v>Senior Engineer</v>
      </c>
      <c r="H1186" s="834">
        <f>VLOOKUP(B1186,[1]TQT_MASTER!B:O,6,0)</f>
        <v>12404</v>
      </c>
      <c r="I1186" s="834" t="str">
        <f>VLOOKUP(B1186,[1]TQT_MASTER!B:O,5,0)</f>
        <v>Jayaprakash Ponraj</v>
      </c>
      <c r="J1186" s="834" t="str">
        <f>VLOOKUP(B1186,[1]TQT_MASTER!B:O,7,0)</f>
        <v>TQT - Asset Management</v>
      </c>
      <c r="K1186" s="834" t="str">
        <f>VLOOKUP(B1186,[1]TQT_MASTER!B:O,8,0)</f>
        <v>TQT - Chief Operating Office</v>
      </c>
      <c r="L1186" s="834" t="str">
        <f>VLOOKUP(B1186,[1]TQT_MASTER!B:O,9,0)</f>
        <v>TQT - Asset Management</v>
      </c>
      <c r="M1186" s="834" t="str">
        <f>VLOOKUP(B1186,[1]TQT_MASTER!B:O,10,0)</f>
        <v>TQT - Chief Operating Office</v>
      </c>
      <c r="N1186" s="835">
        <f>VLOOKUP(B1186,[1]TQT_MASTER!B:O,11,0)</f>
        <v>31049</v>
      </c>
      <c r="O1186" s="833">
        <f>VLOOKUP(B1186,[1]TQT_MASTER!B:O,14,0)</f>
        <v>46370</v>
      </c>
      <c r="P1186" s="842" t="s">
        <v>620</v>
      </c>
      <c r="Q1186" s="834" t="s">
        <v>846</v>
      </c>
      <c r="R1186" s="842"/>
      <c r="S1186" s="842"/>
      <c r="T1186" s="839" t="s">
        <v>304</v>
      </c>
      <c r="U1186" s="842" t="s">
        <v>333</v>
      </c>
      <c r="V1186" s="836">
        <v>46006</v>
      </c>
      <c r="W1186" s="836">
        <v>46006</v>
      </c>
      <c r="X1186" s="836">
        <v>46265</v>
      </c>
      <c r="Y1186" s="882">
        <v>0.71232876712328763</v>
      </c>
      <c r="Z1186" s="902">
        <f t="shared" ca="1" si="66"/>
        <v>41</v>
      </c>
      <c r="AA1186" s="839" t="s">
        <v>600</v>
      </c>
      <c r="AB1186" s="883">
        <v>31888.5</v>
      </c>
      <c r="AC1186" s="841">
        <v>46966</v>
      </c>
      <c r="AD1186" s="842" t="s">
        <v>777</v>
      </c>
      <c r="AE1186" s="843" t="str">
        <f ca="1">IF(OR(Z1186="",NOT(ISNUMBER(Z1186))),"",LOOKUP(Z1186,{0,16,21,26,31,36,41,46,51,56,60,66},{"[0-15]","[16-20]","[21-25]","[26-30]","[31-35]","[36-40]","[41-45]","[46-50]","[51-55]","[56-59]","[60-65]","[66-99]"}))</f>
        <v>[41-45]</v>
      </c>
      <c r="AF1186" s="839" t="str">
        <f t="shared" si="63"/>
        <v>0-1 years</v>
      </c>
      <c r="AG1186" s="839" t="str">
        <f t="shared" ca="1" si="64"/>
        <v>Within 90 Days</v>
      </c>
    </row>
    <row r="1187" spans="1:33" ht="16.5" thickTop="1" thickBot="1" x14ac:dyDescent="0.3">
      <c r="A1187" s="839">
        <v>29</v>
      </c>
      <c r="B1187" s="830">
        <v>202034</v>
      </c>
      <c r="C1187" s="847">
        <v>14174</v>
      </c>
      <c r="D1187" s="880"/>
      <c r="E1187" s="887">
        <f>VLOOKUP(B1187,[1]TQT_MASTER!B:O,13,0)</f>
        <v>46006</v>
      </c>
      <c r="F1187" s="834" t="str">
        <f>VLOOKUP(B1187,[1]TQT_MASTER!B:O,4,0)</f>
        <v>Associate, Accounts Payable Accounting</v>
      </c>
      <c r="G1187" s="834" t="str">
        <f>VLOOKUP(B1187,[1]TQT_MASTER!B:O,3,0)</f>
        <v>Associate</v>
      </c>
      <c r="H1187" s="834">
        <f>VLOOKUP(B1187,[1]TQT_MASTER!B:O,6,0)</f>
        <v>12667</v>
      </c>
      <c r="I1187" s="834" t="str">
        <f>VLOOKUP(B1187,[1]TQT_MASTER!B:O,5,0)</f>
        <v>Eid ABDULLAH Sidiqi Alhammadi</v>
      </c>
      <c r="J1187" s="834" t="str">
        <f>VLOOKUP(B1187,[1]TQT_MASTER!B:O,7,0)</f>
        <v>TQT - Financial Operations &amp; Internal Controls</v>
      </c>
      <c r="K1187" s="834" t="str">
        <f>VLOOKUP(B1187,[1]TQT_MASTER!B:O,8,0)</f>
        <v>TQT - Chief Financial Office</v>
      </c>
      <c r="L1187" s="834" t="str">
        <f>VLOOKUP(B1187,[1]TQT_MASTER!B:O,9,0)</f>
        <v>Finance - FIN</v>
      </c>
      <c r="M1187" s="834" t="str">
        <f>VLOOKUP(B1187,[1]TQT_MASTER!B:O,10,0)</f>
        <v>TRANSCO - Financial Operations - FIN</v>
      </c>
      <c r="N1187" s="835">
        <f>VLOOKUP(B1187,[1]TQT_MASTER!B:O,11,0)</f>
        <v>35364</v>
      </c>
      <c r="O1187" s="833">
        <f>VLOOKUP(B1187,[1]TQT_MASTER!B:O,14,0)</f>
        <v>46370</v>
      </c>
      <c r="P1187" s="842" t="s">
        <v>620</v>
      </c>
      <c r="Q1187" s="834" t="s">
        <v>846</v>
      </c>
      <c r="R1187" s="842"/>
      <c r="S1187" s="842"/>
      <c r="T1187" s="839" t="s">
        <v>304</v>
      </c>
      <c r="U1187" s="842" t="s">
        <v>356</v>
      </c>
      <c r="V1187" s="836">
        <v>46006</v>
      </c>
      <c r="W1187" s="836">
        <v>46006</v>
      </c>
      <c r="X1187" s="836">
        <v>46265</v>
      </c>
      <c r="Y1187" s="882">
        <v>0.71232876712328763</v>
      </c>
      <c r="Z1187" s="902">
        <f t="shared" ca="1" si="66"/>
        <v>29</v>
      </c>
      <c r="AA1187" s="839" t="s">
        <v>600</v>
      </c>
      <c r="AB1187" s="883">
        <v>21388.5</v>
      </c>
      <c r="AC1187" s="841">
        <v>46966</v>
      </c>
      <c r="AD1187" s="842" t="s">
        <v>777</v>
      </c>
      <c r="AE1187" s="843" t="str">
        <f ca="1">IF(OR(Z1187="",NOT(ISNUMBER(Z1187))),"",LOOKUP(Z1187,{0,16,21,26,31,36,41,46,51,56,60,66},{"[0-15]","[16-20]","[21-25]","[26-30]","[31-35]","[36-40]","[41-45]","[46-50]","[51-55]","[56-59]","[60-65]","[66-99]"}))</f>
        <v>[26-30]</v>
      </c>
      <c r="AF1187" s="839" t="str">
        <f t="shared" si="63"/>
        <v>0-1 years</v>
      </c>
      <c r="AG1187" s="839" t="str">
        <f t="shared" ca="1" si="64"/>
        <v>Within 90 Days</v>
      </c>
    </row>
    <row r="1188" spans="1:33" ht="16.5" thickTop="1" thickBot="1" x14ac:dyDescent="0.3">
      <c r="A1188" s="839">
        <v>30</v>
      </c>
      <c r="B1188" s="830">
        <v>202315</v>
      </c>
      <c r="C1188" s="847">
        <v>14335</v>
      </c>
      <c r="D1188" s="880"/>
      <c r="E1188" s="887">
        <f>VLOOKUP(B1188,[1]TQT_MASTER!B:O,13,0)</f>
        <v>46055</v>
      </c>
      <c r="F1188" s="834" t="str">
        <f>VLOOKUP(B1188,[1]TQT_MASTER!B:O,4,0)</f>
        <v>Officer, Communications</v>
      </c>
      <c r="G1188" s="834" t="str">
        <f>VLOOKUP(B1188,[1]TQT_MASTER!B:O,3,0)</f>
        <v>Officer</v>
      </c>
      <c r="H1188" s="834">
        <f>VLOOKUP(B1188,[1]TQT_MASTER!B:O,6,0)</f>
        <v>15077</v>
      </c>
      <c r="I1188" s="834" t="str">
        <f>VLOOKUP(B1188,[1]TQT_MASTER!B:O,5,0)</f>
        <v>Bahaa Khalil Omran</v>
      </c>
      <c r="J1188" s="834" t="str">
        <f>VLOOKUP(B1188,[1]TQT_MASTER!B:O,7,0)</f>
        <v>TQT - External Communications</v>
      </c>
      <c r="K1188" s="834" t="str">
        <f>VLOOKUP(B1188,[1]TQT_MASTER!B:O,8,0)</f>
        <v>TQT - Chief Corporate Services Office</v>
      </c>
      <c r="L1188" s="834" t="str">
        <f>VLOOKUP(B1188,[1]TQT_MASTER!B:O,9,0)</f>
        <v>Human Resources - HRD</v>
      </c>
      <c r="M1188" s="834" t="str">
        <f>VLOOKUP(B1188,[1]TQT_MASTER!B:O,10,0)</f>
        <v>TRANSCO - External Communications - HRD</v>
      </c>
      <c r="N1188" s="835">
        <f>VLOOKUP(B1188,[1]TQT_MASTER!B:O,11,0)</f>
        <v>34516</v>
      </c>
      <c r="O1188" s="833">
        <f>VLOOKUP(B1188,[1]TQT_MASTER!B:O,14,0)</f>
        <v>46389</v>
      </c>
      <c r="P1188" s="842" t="s">
        <v>611</v>
      </c>
      <c r="Q1188" s="834" t="s">
        <v>846</v>
      </c>
      <c r="R1188" s="842" t="s">
        <v>612</v>
      </c>
      <c r="S1188" s="842" t="s">
        <v>616</v>
      </c>
      <c r="T1188" s="839"/>
      <c r="U1188" s="842" t="s">
        <v>309</v>
      </c>
      <c r="V1188" s="836">
        <v>46055</v>
      </c>
      <c r="W1188" s="836">
        <v>46055</v>
      </c>
      <c r="X1188" s="836">
        <v>46265</v>
      </c>
      <c r="Y1188" s="882">
        <v>0.57808219178082187</v>
      </c>
      <c r="Z1188" s="902">
        <f t="shared" ca="1" si="66"/>
        <v>32</v>
      </c>
      <c r="AA1188" s="839" t="s">
        <v>600</v>
      </c>
      <c r="AB1188" s="883">
        <v>16138.5</v>
      </c>
      <c r="AC1188" s="841">
        <v>46966</v>
      </c>
      <c r="AD1188" s="842" t="s">
        <v>777</v>
      </c>
      <c r="AE1188" s="843" t="str">
        <f ca="1">IF(OR(Z1188="",NOT(ISNUMBER(Z1188))),"",LOOKUP(Z1188,{0,16,21,26,31,36,41,46,51,56,60,66},{"[0-15]","[16-20]","[21-25]","[26-30]","[31-35]","[36-40]","[41-45]","[46-50]","[51-55]","[56-59]","[60-65]","[66-99]"}))</f>
        <v>[31-35]</v>
      </c>
      <c r="AF1188" s="839" t="str">
        <f t="shared" si="63"/>
        <v>0-1 years</v>
      </c>
      <c r="AG1188" s="839" t="str">
        <f t="shared" ca="1" si="64"/>
        <v>Over 90 Days</v>
      </c>
    </row>
    <row r="1189" spans="1:33" ht="16.5" thickTop="1" thickBot="1" x14ac:dyDescent="0.3">
      <c r="A1189" s="839">
        <v>31</v>
      </c>
      <c r="B1189" s="830">
        <v>202372</v>
      </c>
      <c r="C1189" s="831">
        <v>202372</v>
      </c>
      <c r="D1189" s="880"/>
      <c r="E1189" s="887">
        <f>VLOOKUP(B1189,[1]TQT_MASTER!B:O,13,0)</f>
        <v>46083</v>
      </c>
      <c r="F1189" s="834" t="str">
        <f>VLOOKUP(B1189,[1]TQT_MASTER!B:O,4,0)</f>
        <v>Associate, Graphic Design</v>
      </c>
      <c r="G1189" s="834" t="str">
        <f>VLOOKUP(B1189,[1]TQT_MASTER!B:O,3,0)</f>
        <v>Associate</v>
      </c>
      <c r="H1189" s="834">
        <f>VLOOKUP(B1189,[1]TQT_MASTER!B:O,6,0)</f>
        <v>15077</v>
      </c>
      <c r="I1189" s="834" t="str">
        <f>VLOOKUP(B1189,[1]TQT_MASTER!B:O,5,0)</f>
        <v>Bahaa Khalil Omran</v>
      </c>
      <c r="J1189" s="834" t="str">
        <f>VLOOKUP(B1189,[1]TQT_MASTER!B:O,7,0)</f>
        <v>TQT - Corporate Communications</v>
      </c>
      <c r="K1189" s="834" t="str">
        <f>VLOOKUP(B1189,[1]TQT_MASTER!B:O,8,0)</f>
        <v>TQT - Chief Corporate Services Office</v>
      </c>
      <c r="L1189" s="834" t="str">
        <f>VLOOKUP(B1189,[1]TQT_MASTER!B:O,9,0)</f>
        <v>Human Resources - HRD</v>
      </c>
      <c r="M1189" s="834" t="str">
        <f>VLOOKUP(B1189,[1]TQT_MASTER!B:O,10,0)</f>
        <v>Corporate Communications</v>
      </c>
      <c r="N1189" s="835">
        <f>VLOOKUP(B1189,[1]TQT_MASTER!B:O,11,0)</f>
        <v>35936</v>
      </c>
      <c r="O1189" s="833">
        <f>VLOOKUP(B1189,[1]TQT_MASTER!B:O,14,0)</f>
        <v>46447</v>
      </c>
      <c r="P1189" s="842" t="s">
        <v>611</v>
      </c>
      <c r="Q1189" s="834" t="s">
        <v>846</v>
      </c>
      <c r="R1189" s="842" t="s">
        <v>612</v>
      </c>
      <c r="S1189" s="842" t="s">
        <v>616</v>
      </c>
      <c r="T1189" s="839"/>
      <c r="U1189" s="842" t="s">
        <v>356</v>
      </c>
      <c r="V1189" s="836">
        <v>46083</v>
      </c>
      <c r="W1189" s="836">
        <v>46083</v>
      </c>
      <c r="X1189" s="836">
        <v>46265</v>
      </c>
      <c r="Y1189" s="882">
        <v>0.50136986301369868</v>
      </c>
      <c r="Z1189" s="902">
        <f t="shared" ca="1" si="66"/>
        <v>28</v>
      </c>
      <c r="AA1189" s="839" t="s">
        <v>600</v>
      </c>
      <c r="AB1189" s="883">
        <v>16138.5</v>
      </c>
      <c r="AC1189" s="841">
        <v>46966</v>
      </c>
      <c r="AD1189" s="842" t="s">
        <v>777</v>
      </c>
      <c r="AE1189" s="843" t="str">
        <f ca="1">IF(OR(Z1189="",NOT(ISNUMBER(Z1189))),"",LOOKUP(Z1189,{0,16,21,26,31,36,41,46,51,56,60,66},{"[0-15]","[16-20]","[21-25]","[26-30]","[31-35]","[36-40]","[41-45]","[46-50]","[51-55]","[56-59]","[60-65]","[66-99]"}))</f>
        <v>[26-30]</v>
      </c>
      <c r="AF1189" s="839" t="str">
        <f t="shared" si="63"/>
        <v>0-1 years</v>
      </c>
      <c r="AG1189" s="839" t="str">
        <f t="shared" ca="1" si="64"/>
        <v>Over 90 Days</v>
      </c>
    </row>
    <row r="1190" spans="1:33" ht="16.5" thickTop="1" thickBot="1" x14ac:dyDescent="0.3">
      <c r="A1190" s="839">
        <v>32</v>
      </c>
      <c r="B1190" s="830">
        <v>202645</v>
      </c>
      <c r="C1190" s="831">
        <v>202645</v>
      </c>
      <c r="D1190" s="880"/>
      <c r="E1190" s="887">
        <f>VLOOKUP(B1190,[1]TQT_MASTER!B:O,13,0)</f>
        <v>46103</v>
      </c>
      <c r="F1190" s="834" t="str">
        <f>VLOOKUP(B1190,[1]TQT_MASTER!B:O,4,0)</f>
        <v>Engineer, Contract</v>
      </c>
      <c r="G1190" s="834" t="str">
        <f>VLOOKUP(B1190,[1]TQT_MASTER!B:O,3,0)</f>
        <v>Engineer</v>
      </c>
      <c r="H1190" s="834">
        <f>VLOOKUP(B1190,[1]TQT_MASTER!B:O,6,0)</f>
        <v>12214</v>
      </c>
      <c r="I1190" s="834" t="str">
        <f>VLOOKUP(B1190,[1]TQT_MASTER!B:O,5,0)</f>
        <v>Mahmood Abdulmunaim Saed</v>
      </c>
      <c r="J1190" s="834" t="str">
        <f>VLOOKUP(B1190,[1]TQT_MASTER!B:O,7,0)</f>
        <v>TQT - Supply Chain</v>
      </c>
      <c r="K1190" s="834" t="str">
        <f>VLOOKUP(B1190,[1]TQT_MASTER!B:O,8,0)</f>
        <v>TQT - Chief Financial Office</v>
      </c>
      <c r="L1190" s="834" t="str">
        <f>VLOOKUP(B1190,[1]TQT_MASTER!B:O,9,0)</f>
        <v>TQT - Supply Chain</v>
      </c>
      <c r="M1190" s="834" t="e">
        <f>VLOOKUP(B1190,[1]TQT_MASTER!B:O,10,0)</f>
        <v>#REF!</v>
      </c>
      <c r="N1190" s="835">
        <f>VLOOKUP(B1190,[1]TQT_MASTER!B:O,11,0)</f>
        <v>32325</v>
      </c>
      <c r="O1190" s="833">
        <f>VLOOKUP(B1190,[1]TQT_MASTER!B:O,14,0)</f>
        <v>46467</v>
      </c>
      <c r="P1190" s="842" t="s">
        <v>620</v>
      </c>
      <c r="Q1190" s="834" t="s">
        <v>846</v>
      </c>
      <c r="R1190" s="842"/>
      <c r="S1190" s="842"/>
      <c r="T1190" s="839"/>
      <c r="U1190" s="842" t="s">
        <v>333</v>
      </c>
      <c r="V1190" s="836">
        <v>46104</v>
      </c>
      <c r="W1190" s="836">
        <v>46104</v>
      </c>
      <c r="X1190" s="836">
        <v>46265</v>
      </c>
      <c r="Y1190" s="882">
        <v>0.44383561643835617</v>
      </c>
      <c r="Z1190" s="902">
        <f t="shared" ca="1" si="66"/>
        <v>38</v>
      </c>
      <c r="AA1190" s="839" t="s">
        <v>600</v>
      </c>
      <c r="AB1190" s="883">
        <v>35038.5</v>
      </c>
      <c r="AC1190" s="841">
        <v>46966</v>
      </c>
      <c r="AD1190" s="842" t="s">
        <v>777</v>
      </c>
      <c r="AE1190" s="843" t="str">
        <f ca="1">IF(OR(Z1190="",NOT(ISNUMBER(Z1190))),"",LOOKUP(Z1190,{0,16,21,26,31,36,41,46,51,56,60,66},{"[0-15]","[16-20]","[21-25]","[26-30]","[31-35]","[36-40]","[41-45]","[46-50]","[51-55]","[56-59]","[60-65]","[66-99]"}))</f>
        <v>[36-40]</v>
      </c>
      <c r="AF1190" s="839" t="str">
        <f t="shared" si="63"/>
        <v>0-1 years</v>
      </c>
      <c r="AG1190" s="839" t="str">
        <f t="shared" ca="1" si="64"/>
        <v>Over 90 Days</v>
      </c>
    </row>
    <row r="1191" spans="1:33" ht="16.5" thickTop="1" thickBot="1" x14ac:dyDescent="0.3">
      <c r="A1191" s="839">
        <v>33</v>
      </c>
      <c r="B1191" s="830">
        <v>203053</v>
      </c>
      <c r="C1191" s="831">
        <v>203053</v>
      </c>
      <c r="D1191" s="880"/>
      <c r="E1191" s="887">
        <f>VLOOKUP(B1191,[1]TQT_MASTER!B:O,13,0)</f>
        <v>46149</v>
      </c>
      <c r="F1191" s="834" t="str">
        <f>VLOOKUP(B1191,[1]TQT_MASTER!B:O,4,0)</f>
        <v>Sr Associate HR Projects</v>
      </c>
      <c r="G1191" s="834" t="str">
        <f>VLOOKUP(B1191,[1]TQT_MASTER!B:O,3,0)</f>
        <v>Sr Associate</v>
      </c>
      <c r="H1191" s="834" t="e">
        <f>VLOOKUP(B1191,[1]TQT_MASTER!B:O,6,0)</f>
        <v>#REF!</v>
      </c>
      <c r="I1191" s="834" t="str">
        <f>VLOOKUP(B1191,[1]TQT_MASTER!B:O,5,0)</f>
        <v>Bader Alhammadi</v>
      </c>
      <c r="J1191" s="834" t="e">
        <f>VLOOKUP(B1191,[1]TQT_MASTER!B:O,7,0)</f>
        <v>#REF!</v>
      </c>
      <c r="K1191" s="834" t="str">
        <f>VLOOKUP(B1191,[1]TQT_MASTER!B:O,8,0)</f>
        <v>TQT - Chief Corporate Services Office</v>
      </c>
      <c r="L1191" s="834" t="str">
        <f>VLOOKUP(B1191,[1]TQT_MASTER!B:O,9,0)</f>
        <v>Human Resources - HRD</v>
      </c>
      <c r="M1191" s="834" t="e">
        <f>VLOOKUP(B1191,[1]TQT_MASTER!B:O,10,0)</f>
        <v>#REF!</v>
      </c>
      <c r="N1191" s="835">
        <f>VLOOKUP(B1191,[1]TQT_MASTER!B:O,11,0)</f>
        <v>31815</v>
      </c>
      <c r="O1191" s="833">
        <f>VLOOKUP(B1191,[1]TQT_MASTER!B:O,14,0)</f>
        <v>46513</v>
      </c>
      <c r="P1191" s="842" t="s">
        <v>620</v>
      </c>
      <c r="Q1191" s="834" t="s">
        <v>846</v>
      </c>
      <c r="R1191" s="842"/>
      <c r="S1191" s="842"/>
      <c r="T1191" s="839"/>
      <c r="U1191" s="842" t="s">
        <v>650</v>
      </c>
      <c r="V1191" s="836">
        <v>46155</v>
      </c>
      <c r="W1191" s="836"/>
      <c r="X1191" s="836">
        <f>EDATE(V1191,36)</f>
        <v>47251</v>
      </c>
      <c r="Y1191" s="882">
        <v>2.7397260273972603E-3</v>
      </c>
      <c r="Z1191" s="838">
        <f t="shared" ca="1" si="66"/>
        <v>39</v>
      </c>
      <c r="AA1191" s="839" t="s">
        <v>600</v>
      </c>
      <c r="AB1191" s="883">
        <v>37138.5</v>
      </c>
      <c r="AC1191" s="841">
        <v>46966</v>
      </c>
      <c r="AD1191" s="842" t="s">
        <v>777</v>
      </c>
      <c r="AE1191" s="843" t="str">
        <f ca="1">IF(OR(Z1191="",NOT(ISNUMBER(Z1191))),"",LOOKUP(Z1191,{0,16,21,26,31,36,41,46,51,56,60,66},{"[0-15]","[16-20]","[21-25]","[26-30]","[31-35]","[36-40]","[41-45]","[46-50]","[51-55]","[56-59]","[60-65]","[66-99]"}))</f>
        <v>[36-40]</v>
      </c>
      <c r="AF1191" s="839" t="str">
        <f t="shared" si="63"/>
        <v>3+ years</v>
      </c>
      <c r="AG1191" s="839" t="str">
        <f t="shared" ca="1" si="64"/>
        <v>Over 90 Days</v>
      </c>
    </row>
    <row r="1192" spans="1:33" ht="16.5" thickTop="1" thickBot="1" x14ac:dyDescent="0.3">
      <c r="A1192" s="839">
        <v>34</v>
      </c>
      <c r="B1192" s="830">
        <v>202805</v>
      </c>
      <c r="C1192" s="831">
        <v>202805</v>
      </c>
      <c r="D1192" s="880"/>
      <c r="E1192" s="887">
        <f>VLOOKUP(B1192,[1]TQT_MASTER!B:O,13,0)</f>
        <v>46132</v>
      </c>
      <c r="F1192" s="834" t="str">
        <f>VLOOKUP(B1192,[1]TQT_MASTER!B:O,4,0)</f>
        <v>CEO Advisor</v>
      </c>
      <c r="G1192" s="834" t="str">
        <f>VLOOKUP(B1192,[1]TQT_MASTER!B:O,3,0)</f>
        <v>Advisor</v>
      </c>
      <c r="H1192" s="834">
        <v>12759</v>
      </c>
      <c r="I1192" s="834" t="s">
        <v>954</v>
      </c>
      <c r="J1192" s="834" t="e">
        <f>VLOOKUP(B1192,[1]TQT_MASTER!B:O,7,0)</f>
        <v>#REF!</v>
      </c>
      <c r="K1192" s="834" t="str">
        <f>VLOOKUP(B1192,[1]TQT_MASTER!B:O,8,0)</f>
        <v>TQT - Chief Executive Office</v>
      </c>
      <c r="L1192" s="834" t="e">
        <f>VLOOKUP(B1192,[1]TQT_MASTER!B:O,9,0)</f>
        <v>#REF!</v>
      </c>
      <c r="M1192" s="834" t="e">
        <f>VLOOKUP(B1192,[1]TQT_MASTER!B:O,10,0)</f>
        <v>#REF!</v>
      </c>
      <c r="N1192" s="884">
        <v>22892</v>
      </c>
      <c r="O1192" s="885">
        <v>46496</v>
      </c>
      <c r="P1192" s="842" t="s">
        <v>611</v>
      </c>
      <c r="Q1192" s="834" t="s">
        <v>846</v>
      </c>
      <c r="R1192" s="842"/>
      <c r="S1192" s="842"/>
      <c r="T1192" s="839"/>
      <c r="U1192" s="842" t="s">
        <v>650</v>
      </c>
      <c r="V1192" s="836">
        <v>46132</v>
      </c>
      <c r="W1192" s="836"/>
      <c r="X1192" s="836">
        <f>EDATE(V1192,36)</f>
        <v>47228</v>
      </c>
      <c r="Y1192" s="882">
        <v>2.7397260273972603E-3</v>
      </c>
      <c r="Z1192" s="904">
        <f ca="1">IF(N1192="","",DATEDIF(IF(ISNUMBER(N1192),N1192,DATE(IF(VALUE(RIGHT(N1192,LEN(N1192)-FIND("/",N1192,FIND("/",N1192)+1)))&lt;30,2000,1900)+VALUE(RIGHT(N1192,LEN(N1192)-FIND("/",N1192,FIND("/",N1192)+1))),VALUE(LEFT(N1192,FIND("/",N1192)-1)),VALUE(MID(N1192,FIND("/",N1192)+1,FIND("/",N1192,FIND("/",N1192)+1)-FIND("/",N1192)-1)))),TODAY(),"Y"))</f>
        <v>64</v>
      </c>
      <c r="AA1192" s="839" t="s">
        <v>600</v>
      </c>
      <c r="AB1192" s="883">
        <v>40288.5</v>
      </c>
      <c r="AC1192" s="841">
        <v>46966</v>
      </c>
      <c r="AD1192" s="842" t="s">
        <v>777</v>
      </c>
      <c r="AE1192" s="843" t="str">
        <f ca="1">IF(OR(Z1192="",NOT(ISNUMBER(Z1192))),"",LOOKUP(Z1192,{0,16,21,26,31,36,41,46,51,56,60,66},{"[0-15]","[16-20]","[21-25]","[26-30]","[31-35]","[36-40]","[41-45]","[46-50]","[51-55]","[56-59]","[60-65]","[66-99]"}))</f>
        <v>[60-65]</v>
      </c>
      <c r="AF1192" s="839" t="str">
        <f t="shared" si="63"/>
        <v>3+ years</v>
      </c>
      <c r="AG1192" s="839" t="str">
        <f t="shared" ca="1" si="64"/>
        <v>Over 90 Days</v>
      </c>
    </row>
    <row r="1193" spans="1:33" ht="16.5" thickTop="1" thickBot="1" x14ac:dyDescent="0.3">
      <c r="A1193" s="886">
        <v>35</v>
      </c>
      <c r="B1193" s="851">
        <v>203281</v>
      </c>
      <c r="C1193" s="851"/>
      <c r="D1193" s="852"/>
      <c r="E1193" s="887">
        <f>VLOOKUP(B1193,[1]TQT_MASTER!B:O,13,0)</f>
        <v>46244</v>
      </c>
      <c r="F1193" s="854" t="str">
        <f>VLOOKUP(B1193,[1]TQT_MASTER!B:O,4,0)</f>
        <v>Sr Associate Branding &amp; Internal Communication</v>
      </c>
      <c r="G1193" s="854" t="str">
        <f>VLOOKUP(B1193,[1]TQT_MASTER!B:O,3,0)</f>
        <v>Sr Associate</v>
      </c>
      <c r="H1193" s="854" t="e">
        <f>VLOOKUP(B1193,[1]TQT_MASTER!B:O,6,0)</f>
        <v>#REF!</v>
      </c>
      <c r="I1193" s="854" t="s">
        <v>955</v>
      </c>
      <c r="J1193" s="854" t="e">
        <f>VLOOKUP(B1193,[1]TQT_MASTER!B:O,7,0)</f>
        <v>#REF!</v>
      </c>
      <c r="K1193" s="854" t="str">
        <f>VLOOKUP(B1193,[1]TQT_MASTER!B:O,8,0)</f>
        <v>TQT - Chief Corporate Services Office</v>
      </c>
      <c r="L1193" s="854" t="str">
        <f>VLOOKUP(B1193,[1]TQT_MASTER!B:O,9,0)</f>
        <v>Human Resources - HRD</v>
      </c>
      <c r="M1193" s="854" t="str">
        <f>VLOOKUP(B1193,[1]TQT_MASTER!B:O,10,0)</f>
        <v>Corporate Communications</v>
      </c>
      <c r="N1193" s="855">
        <v>32051</v>
      </c>
      <c r="O1193" s="853">
        <v>46295</v>
      </c>
      <c r="P1193" s="854" t="s">
        <v>611</v>
      </c>
      <c r="Q1193" s="854" t="s">
        <v>846</v>
      </c>
      <c r="R1193" s="857"/>
      <c r="S1193" s="857"/>
      <c r="T1193" s="858"/>
      <c r="U1193" s="854"/>
      <c r="V1193" s="859">
        <v>46211</v>
      </c>
      <c r="W1193" s="860"/>
      <c r="X1193" s="859">
        <v>46295</v>
      </c>
      <c r="Y1193" s="861"/>
      <c r="Z1193" s="862">
        <f t="shared" ref="Z1193:Z1226" ca="1" si="67">IF(N1193="","",DATEDIF(IF(ISNUMBER(N1193),N1193,DATE(IF(VALUE(RIGHT(N1193,LEN(N1193)-FIND("/",N1193,FIND("/",N1193)+1)))&lt;30,2000,1900)+VALUE(RIGHT(N1193,LEN(N1193)-FIND("/",N1193,FIND("/",N1193)+1))),VALUE(LEFT(N1193,FIND("/",N1193)-1)),VALUE(MID(N1193,FIND("/",N1193)+1,FIND("/",N1193,FIND("/",N1193)+1)-FIND("/",N1193)-1)))),TODAY(),"Y"))</f>
        <v>38</v>
      </c>
      <c r="AA1193" s="858" t="s">
        <v>600</v>
      </c>
      <c r="AB1193" s="863">
        <v>32500</v>
      </c>
      <c r="AC1193" s="864">
        <v>46966</v>
      </c>
      <c r="AD1193" s="857" t="s">
        <v>777</v>
      </c>
      <c r="AE1193" s="843" t="str">
        <f ca="1">IF(OR(Z1193="",NOT(ISNUMBER(Z1193))),"",LOOKUP(Z1193,{0,16,21,26,31,36,41,46,51,56,60,66},{"[0-15]","[16-20]","[21-25]","[26-30]","[31-35]","[36-40]","[41-45]","[46-50]","[51-55]","[56-59]","[60-65]","[66-99]"}))</f>
        <v>[36-40]</v>
      </c>
      <c r="AF1193" s="839" t="str">
        <f t="shared" si="63"/>
        <v>0-1 years</v>
      </c>
      <c r="AG1193" s="839" t="str">
        <f t="shared" ca="1" si="64"/>
        <v>Within 30 Days</v>
      </c>
    </row>
    <row r="1194" spans="1:33" ht="16.5" thickTop="1" thickBot="1" x14ac:dyDescent="0.3">
      <c r="A1194" s="875">
        <v>1</v>
      </c>
      <c r="B1194" s="866" t="s">
        <v>526</v>
      </c>
      <c r="C1194" s="875" t="s">
        <v>300</v>
      </c>
      <c r="D1194" s="888"/>
      <c r="E1194" s="887">
        <f>VLOOKUP(B1194,[1]TQT_MASTER!B:O,13,0)</f>
        <v>44566</v>
      </c>
      <c r="F1194" s="870" t="str">
        <f>VLOOKUP(B1194,[1]TQT_MASTER!B:O,4,0)</f>
        <v>Engineer, Water Asset Performance</v>
      </c>
      <c r="G1194" s="870" t="str">
        <f>VLOOKUP(B1194,[1]TQT_MASTER!B:O,3,0)</f>
        <v>Engineer</v>
      </c>
      <c r="H1194" s="870">
        <f>VLOOKUP(B1194,[1]TQT_MASTER!B:O,6,0)</f>
        <v>200662</v>
      </c>
      <c r="I1194" s="870" t="str">
        <f>VLOOKUP(B1194,[1]TQT_MASTER!B:O,5,0)</f>
        <v>Benjamin Redwood</v>
      </c>
      <c r="J1194" s="870" t="str">
        <f>VLOOKUP(B1194,[1]TQT_MASTER!B:O,7,0)</f>
        <v>TQT - Asset Management</v>
      </c>
      <c r="K1194" s="870" t="str">
        <f>VLOOKUP(B1194,[1]TQT_MASTER!B:O,8,0)</f>
        <v>TQT - Chief Operating Office</v>
      </c>
      <c r="L1194" s="870" t="str">
        <f>VLOOKUP(B1194,[1]TQT_MASTER!B:O,9,0)</f>
        <v>Asset Management - COO</v>
      </c>
      <c r="M1194" s="870" t="str">
        <f>VLOOKUP(B1194,[1]TQT_MASTER!B:O,10,0)</f>
        <v>TRANSCO - Water Asset Strategy &amp; Performance - COO</v>
      </c>
      <c r="N1194" s="871">
        <f>VLOOKUP(B1194,[1]TQT_MASTER!B:O,11,0)</f>
        <v>22312</v>
      </c>
      <c r="O1194" s="869">
        <f>VLOOKUP(B1194,[1]TQT_MASTER!B:O,14,0)</f>
        <v>46387</v>
      </c>
      <c r="P1194" s="878" t="s">
        <v>611</v>
      </c>
      <c r="Q1194" s="870" t="s">
        <v>846</v>
      </c>
      <c r="R1194" s="878" t="s">
        <v>612</v>
      </c>
      <c r="S1194" s="878"/>
      <c r="T1194" s="875" t="s">
        <v>304</v>
      </c>
      <c r="U1194" s="878" t="s">
        <v>305</v>
      </c>
      <c r="V1194" s="872">
        <v>44566</v>
      </c>
      <c r="W1194" s="872">
        <v>45170</v>
      </c>
      <c r="X1194" s="872">
        <v>46265</v>
      </c>
      <c r="Y1194" s="889">
        <v>3.0027397260273974</v>
      </c>
      <c r="Z1194" s="903">
        <f t="shared" ca="1" si="67"/>
        <v>65</v>
      </c>
      <c r="AA1194" s="875" t="s">
        <v>600</v>
      </c>
      <c r="AB1194" s="890">
        <v>33988.5</v>
      </c>
      <c r="AC1194" s="877">
        <v>46997</v>
      </c>
      <c r="AD1194" s="878" t="s">
        <v>777</v>
      </c>
      <c r="AE1194" s="843" t="str">
        <f ca="1">IF(OR(Z1194="",NOT(ISNUMBER(Z1194))),"",LOOKUP(Z1194,{0,16,21,26,31,36,41,46,51,56,60,66},{"[0-15]","[16-20]","[21-25]","[26-30]","[31-35]","[36-40]","[41-45]","[46-50]","[51-55]","[56-59]","[60-65]","[66-99]"}))</f>
        <v>[60-65]</v>
      </c>
      <c r="AF1194" s="839" t="str">
        <f t="shared" si="63"/>
        <v>3+ years</v>
      </c>
      <c r="AG1194" s="839" t="str">
        <f t="shared" ca="1" si="64"/>
        <v>Over 90 Days</v>
      </c>
    </row>
    <row r="1195" spans="1:33" ht="16.5" thickTop="1" thickBot="1" x14ac:dyDescent="0.3">
      <c r="A1195" s="839">
        <v>2</v>
      </c>
      <c r="B1195" s="830" t="s">
        <v>537</v>
      </c>
      <c r="C1195" s="839" t="s">
        <v>306</v>
      </c>
      <c r="D1195" s="880"/>
      <c r="E1195" s="887">
        <f>VLOOKUP(B1195,[1]TQT_MASTER!B:O,13,0)</f>
        <v>44571</v>
      </c>
      <c r="F1195" s="834" t="str">
        <f>VLOOKUP(B1195,[1]TQT_MASTER!B:O,4,0)</f>
        <v>Technical Advisor</v>
      </c>
      <c r="G1195" s="834" t="str">
        <f>VLOOKUP(B1195,[1]TQT_MASTER!B:O,3,0)</f>
        <v>Advisor</v>
      </c>
      <c r="H1195" s="834">
        <f>VLOOKUP(B1195,[1]TQT_MASTER!B:O,6,0)</f>
        <v>10924</v>
      </c>
      <c r="I1195" s="834" t="str">
        <f>VLOOKUP(B1195,[1]TQT_MASTER!B:O,5,0)</f>
        <v>Bruce</v>
      </c>
      <c r="J1195" s="834" t="str">
        <f>VLOOKUP(B1195,[1]TQT_MASTER!B:O,7,0)</f>
        <v>TQT - Chief Operating Office</v>
      </c>
      <c r="K1195" s="834" t="str">
        <f>VLOOKUP(B1195,[1]TQT_MASTER!B:O,8,0)</f>
        <v>TQT - Chief Operating Office</v>
      </c>
      <c r="L1195" s="834" t="str">
        <f>VLOOKUP(B1195,[1]TQT_MASTER!B:O,9,0)</f>
        <v>Asset Management - COO</v>
      </c>
      <c r="M1195" s="834" t="str">
        <f>VLOOKUP(B1195,[1]TQT_MASTER!B:O,10,0)</f>
        <v>TRANSCO - Power Asset Management - COO</v>
      </c>
      <c r="N1195" s="835">
        <f>VLOOKUP(B1195,[1]TQT_MASTER!B:O,11,0)</f>
        <v>21098</v>
      </c>
      <c r="O1195" s="833">
        <f>VLOOKUP(B1195,[1]TQT_MASTER!B:O,14,0)</f>
        <v>46387</v>
      </c>
      <c r="P1195" s="842" t="s">
        <v>611</v>
      </c>
      <c r="Q1195" s="834" t="s">
        <v>846</v>
      </c>
      <c r="R1195" s="842" t="s">
        <v>612</v>
      </c>
      <c r="S1195" s="842" t="s">
        <v>616</v>
      </c>
      <c r="T1195" s="839" t="s">
        <v>304</v>
      </c>
      <c r="U1195" s="842" t="s">
        <v>309</v>
      </c>
      <c r="V1195" s="836">
        <v>44571</v>
      </c>
      <c r="W1195" s="836">
        <v>45170</v>
      </c>
      <c r="X1195" s="836">
        <v>46265</v>
      </c>
      <c r="Y1195" s="882">
        <v>3.0027397260273974</v>
      </c>
      <c r="Z1195" s="902">
        <f t="shared" ca="1" si="67"/>
        <v>68</v>
      </c>
      <c r="AA1195" s="839" t="s">
        <v>600</v>
      </c>
      <c r="AB1195" s="883">
        <v>55116.6</v>
      </c>
      <c r="AC1195" s="841">
        <v>46997</v>
      </c>
      <c r="AD1195" s="842" t="s">
        <v>777</v>
      </c>
      <c r="AE1195" s="843" t="str">
        <f ca="1">IF(OR(Z1195="",NOT(ISNUMBER(Z1195))),"",LOOKUP(Z1195,{0,16,21,26,31,36,41,46,51,56,60,66},{"[0-15]","[16-20]","[21-25]","[26-30]","[31-35]","[36-40]","[41-45]","[46-50]","[51-55]","[56-59]","[60-65]","[66-99]"}))</f>
        <v>[66-99]</v>
      </c>
      <c r="AF1195" s="839" t="str">
        <f t="shared" si="63"/>
        <v>3+ years</v>
      </c>
      <c r="AG1195" s="839" t="str">
        <f t="shared" ca="1" si="64"/>
        <v>Over 90 Days</v>
      </c>
    </row>
    <row r="1196" spans="1:33" ht="16.5" thickTop="1" thickBot="1" x14ac:dyDescent="0.3">
      <c r="A1196" s="839">
        <v>3</v>
      </c>
      <c r="B1196" s="830" t="s">
        <v>310</v>
      </c>
      <c r="C1196" s="839" t="s">
        <v>310</v>
      </c>
      <c r="D1196" s="880"/>
      <c r="E1196" s="887">
        <v>44571</v>
      </c>
      <c r="F1196" s="834" t="s">
        <v>312</v>
      </c>
      <c r="G1196" s="834" t="s">
        <v>312</v>
      </c>
      <c r="H1196" s="834"/>
      <c r="I1196" s="834"/>
      <c r="J1196" s="845"/>
      <c r="K1196" s="845" t="s">
        <v>905</v>
      </c>
      <c r="L1196" s="834"/>
      <c r="M1196" s="834"/>
      <c r="N1196" s="835">
        <v>20821</v>
      </c>
      <c r="O1196" s="833">
        <v>46203</v>
      </c>
      <c r="P1196" s="842" t="s">
        <v>611</v>
      </c>
      <c r="Q1196" s="834" t="s">
        <v>846</v>
      </c>
      <c r="R1196" s="842" t="s">
        <v>612</v>
      </c>
      <c r="S1196" s="842"/>
      <c r="T1196" s="839" t="s">
        <v>304</v>
      </c>
      <c r="U1196" s="842" t="s">
        <v>305</v>
      </c>
      <c r="V1196" s="836">
        <v>44571</v>
      </c>
      <c r="W1196" s="836">
        <v>46203</v>
      </c>
      <c r="X1196" s="836">
        <v>46265</v>
      </c>
      <c r="Y1196" s="882">
        <v>3.0027397260273974</v>
      </c>
      <c r="Z1196" s="904">
        <f t="shared" ca="1" si="67"/>
        <v>69</v>
      </c>
      <c r="AA1196" s="839" t="s">
        <v>600</v>
      </c>
      <c r="AB1196" s="883">
        <v>45390.45</v>
      </c>
      <c r="AC1196" s="841">
        <v>46997</v>
      </c>
      <c r="AD1196" s="842" t="s">
        <v>928</v>
      </c>
      <c r="AE1196" s="843" t="str">
        <f ca="1">IF(OR(Z1196="",NOT(ISNUMBER(Z1196))),"",LOOKUP(Z1196,{0,16,21,26,31,36,41,46,51,56,60,66},{"[0-15]","[16-20]","[21-25]","[26-30]","[31-35]","[36-40]","[41-45]","[46-50]","[51-55]","[56-59]","[60-65]","[66-99]"}))</f>
        <v>[66-99]</v>
      </c>
      <c r="AF1196" s="839" t="str">
        <f t="shared" si="63"/>
        <v>3+ years</v>
      </c>
      <c r="AG1196" s="839" t="str">
        <f t="shared" ca="1" si="64"/>
        <v>Expired</v>
      </c>
    </row>
    <row r="1197" spans="1:33" ht="16.5" thickTop="1" thickBot="1" x14ac:dyDescent="0.3">
      <c r="A1197" s="839">
        <v>4</v>
      </c>
      <c r="B1197" s="830" t="s">
        <v>527</v>
      </c>
      <c r="C1197" s="839" t="s">
        <v>313</v>
      </c>
      <c r="D1197" s="880"/>
      <c r="E1197" s="887">
        <f>VLOOKUP(B1197,[1]TQT_MASTER!B:O,13,0)</f>
        <v>44571</v>
      </c>
      <c r="F1197" s="834" t="str">
        <f>VLOOKUP(B1197,[1]TQT_MASTER!B:O,4,0)</f>
        <v>Sr. Engineer, Infrastructure Coordination</v>
      </c>
      <c r="G1197" s="834" t="str">
        <f>VLOOKUP(B1197,[1]TQT_MASTER!B:O,3,0)</f>
        <v>Senior Engineer</v>
      </c>
      <c r="H1197" s="834">
        <f>VLOOKUP(B1197,[1]TQT_MASTER!B:O,6,0)</f>
        <v>11810</v>
      </c>
      <c r="I1197" s="834" t="str">
        <f>VLOOKUP(B1197,[1]TQT_MASTER!B:O,5,0)</f>
        <v>YOUSIF ABDUL RAHMAN AHMED MOHAMMED ALMARZOUQI</v>
      </c>
      <c r="J1197" s="834" t="str">
        <f>VLOOKUP(B1197,[1]TQT_MASTER!B:O,7,0)</f>
        <v>TQT - Asset Management</v>
      </c>
      <c r="K1197" s="834" t="str">
        <f>VLOOKUP(B1197,[1]TQT_MASTER!B:O,8,0)</f>
        <v>TQT - Chief Operating Office</v>
      </c>
      <c r="L1197" s="834" t="str">
        <f>VLOOKUP(B1197,[1]TQT_MASTER!B:O,9,0)</f>
        <v>Asset Management - COO</v>
      </c>
      <c r="M1197" s="834" t="str">
        <f>VLOOKUP(B1197,[1]TQT_MASTER!B:O,10,0)</f>
        <v>TRANSCO - Infrastructure Coordination &amp; Services - COO</v>
      </c>
      <c r="N1197" s="835">
        <f>VLOOKUP(B1197,[1]TQT_MASTER!B:O,11,0)</f>
        <v>21283</v>
      </c>
      <c r="O1197" s="833">
        <f>VLOOKUP(B1197,[1]TQT_MASTER!B:O,14,0)</f>
        <v>46387</v>
      </c>
      <c r="P1197" s="842" t="s">
        <v>611</v>
      </c>
      <c r="Q1197" s="834" t="s">
        <v>846</v>
      </c>
      <c r="R1197" s="842" t="s">
        <v>612</v>
      </c>
      <c r="S1197" s="842"/>
      <c r="T1197" s="839" t="s">
        <v>304</v>
      </c>
      <c r="U1197" s="842" t="s">
        <v>316</v>
      </c>
      <c r="V1197" s="836">
        <v>44571</v>
      </c>
      <c r="W1197" s="836">
        <v>45170</v>
      </c>
      <c r="X1197" s="836">
        <v>46265</v>
      </c>
      <c r="Y1197" s="882">
        <v>3.0027397260273974</v>
      </c>
      <c r="Z1197" s="905">
        <f t="shared" ca="1" si="67"/>
        <v>68</v>
      </c>
      <c r="AA1197" s="839" t="s">
        <v>600</v>
      </c>
      <c r="AB1197" s="883">
        <v>47355</v>
      </c>
      <c r="AC1197" s="841">
        <v>46997</v>
      </c>
      <c r="AD1197" s="842" t="s">
        <v>777</v>
      </c>
      <c r="AE1197" s="843" t="str">
        <f ca="1">IF(OR(Z1197="",NOT(ISNUMBER(Z1197))),"",LOOKUP(Z1197,{0,16,21,26,31,36,41,46,51,56,60,66},{"[0-15]","[16-20]","[21-25]","[26-30]","[31-35]","[36-40]","[41-45]","[46-50]","[51-55]","[56-59]","[60-65]","[66-99]"}))</f>
        <v>[66-99]</v>
      </c>
      <c r="AF1197" s="839" t="str">
        <f t="shared" si="63"/>
        <v>3+ years</v>
      </c>
      <c r="AG1197" s="839" t="str">
        <f t="shared" ca="1" si="64"/>
        <v>Over 90 Days</v>
      </c>
    </row>
    <row r="1198" spans="1:33" ht="16.5" thickTop="1" thickBot="1" x14ac:dyDescent="0.3">
      <c r="A1198" s="839">
        <v>5</v>
      </c>
      <c r="B1198" s="830" t="s">
        <v>536</v>
      </c>
      <c r="C1198" s="839" t="s">
        <v>317</v>
      </c>
      <c r="D1198" s="880"/>
      <c r="E1198" s="887">
        <f>VLOOKUP(B1198,[1]TQT_MASTER!B:O,13,0)</f>
        <v>44571</v>
      </c>
      <c r="F1198" s="834" t="str">
        <f>VLOOKUP(B1198,[1]TQT_MASTER!B:O,4,0)</f>
        <v>Sr. Technician, Surveying</v>
      </c>
      <c r="G1198" s="834" t="str">
        <f>VLOOKUP(B1198,[1]TQT_MASTER!B:O,3,0)</f>
        <v>Senior Technician</v>
      </c>
      <c r="H1198" s="834">
        <f>VLOOKUP(B1198,[1]TQT_MASTER!B:O,6,0)</f>
        <v>11810</v>
      </c>
      <c r="I1198" s="834" t="str">
        <f>VLOOKUP(B1198,[1]TQT_MASTER!B:O,5,0)</f>
        <v>YOUSIF ABDUL RAHMAN AHMED MOHAMMED ALMARZOUQI</v>
      </c>
      <c r="J1198" s="834" t="str">
        <f>VLOOKUP(B1198,[1]TQT_MASTER!B:O,7,0)</f>
        <v>TQT - Asset Management</v>
      </c>
      <c r="K1198" s="834" t="str">
        <f>VLOOKUP(B1198,[1]TQT_MASTER!B:O,8,0)</f>
        <v>TQT - Chief Operating Office</v>
      </c>
      <c r="L1198" s="834" t="str">
        <f>VLOOKUP(B1198,[1]TQT_MASTER!B:O,9,0)</f>
        <v>Asset Management - COO</v>
      </c>
      <c r="M1198" s="834" t="str">
        <f>VLOOKUP(B1198,[1]TQT_MASTER!B:O,10,0)</f>
        <v>TRANSCO - Infrastructure Coordination &amp; Services - COO</v>
      </c>
      <c r="N1198" s="835">
        <f>VLOOKUP(B1198,[1]TQT_MASTER!B:O,11,0)</f>
        <v>22277</v>
      </c>
      <c r="O1198" s="833">
        <f>VLOOKUP(B1198,[1]TQT_MASTER!B:O,14,0)</f>
        <v>46387</v>
      </c>
      <c r="P1198" s="842" t="s">
        <v>611</v>
      </c>
      <c r="Q1198" s="834" t="s">
        <v>846</v>
      </c>
      <c r="R1198" s="842" t="s">
        <v>612</v>
      </c>
      <c r="S1198" s="842" t="s">
        <v>616</v>
      </c>
      <c r="T1198" s="839" t="s">
        <v>304</v>
      </c>
      <c r="U1198" s="842" t="s">
        <v>309</v>
      </c>
      <c r="V1198" s="836">
        <v>44571</v>
      </c>
      <c r="W1198" s="836">
        <v>45170</v>
      </c>
      <c r="X1198" s="836">
        <v>46265</v>
      </c>
      <c r="Y1198" s="882">
        <v>3.0027397260273974</v>
      </c>
      <c r="Z1198" s="904">
        <f t="shared" ca="1" si="67"/>
        <v>65</v>
      </c>
      <c r="AA1198" s="839" t="s">
        <v>600</v>
      </c>
      <c r="AB1198" s="883">
        <v>21750.75</v>
      </c>
      <c r="AC1198" s="841">
        <v>46997</v>
      </c>
      <c r="AD1198" s="842" t="s">
        <v>777</v>
      </c>
      <c r="AE1198" s="843" t="str">
        <f ca="1">IF(OR(Z1198="",NOT(ISNUMBER(Z1198))),"",LOOKUP(Z1198,{0,16,21,26,31,36,41,46,51,56,60,66},{"[0-15]","[16-20]","[21-25]","[26-30]","[31-35]","[36-40]","[41-45]","[46-50]","[51-55]","[56-59]","[60-65]","[66-99]"}))</f>
        <v>[60-65]</v>
      </c>
      <c r="AF1198" s="839" t="str">
        <f t="shared" si="63"/>
        <v>3+ years</v>
      </c>
      <c r="AG1198" s="839" t="str">
        <f t="shared" ca="1" si="64"/>
        <v>Over 90 Days</v>
      </c>
    </row>
    <row r="1199" spans="1:33" ht="16.5" thickTop="1" thickBot="1" x14ac:dyDescent="0.3">
      <c r="A1199" s="839">
        <v>6</v>
      </c>
      <c r="B1199" s="830" t="s">
        <v>531</v>
      </c>
      <c r="C1199" s="839" t="s">
        <v>323</v>
      </c>
      <c r="D1199" s="880"/>
      <c r="E1199" s="887">
        <f>VLOOKUP(B1199,[1]TQT_MASTER!B:O,13,0)</f>
        <v>44571</v>
      </c>
      <c r="F1199" s="834" t="str">
        <f>VLOOKUP(B1199,[1]TQT_MASTER!B:O,4,0)</f>
        <v>Sr. Associate, Inventory</v>
      </c>
      <c r="G1199" s="834" t="str">
        <f>VLOOKUP(B1199,[1]TQT_MASTER!B:O,3,0)</f>
        <v>Senior Associate</v>
      </c>
      <c r="H1199" s="834">
        <f>VLOOKUP(B1199,[1]TQT_MASTER!B:O,6,0)</f>
        <v>11888</v>
      </c>
      <c r="I1199" s="834" t="str">
        <f>VLOOKUP(B1199,[1]TQT_MASTER!B:O,5,0)</f>
        <v>MOHAMED ALI MOHAMED A. FAISAL ALSHEHHI</v>
      </c>
      <c r="J1199" s="834" t="str">
        <f>VLOOKUP(B1199,[1]TQT_MASTER!B:O,7,0)</f>
        <v>TQT - Supply Chain</v>
      </c>
      <c r="K1199" s="834" t="str">
        <f>VLOOKUP(B1199,[1]TQT_MASTER!B:O,8,0)</f>
        <v>TQT - Chief Financial Office</v>
      </c>
      <c r="L1199" s="834" t="str">
        <f>VLOOKUP(B1199,[1]TQT_MASTER!B:O,9,0)</f>
        <v>Supply Chain - PSS</v>
      </c>
      <c r="M1199" s="834" t="str">
        <f>VLOOKUP(B1199,[1]TQT_MASTER!B:O,10,0)</f>
        <v>TRANSCO - Inventory Management - PSS</v>
      </c>
      <c r="N1199" s="835">
        <f>VLOOKUP(B1199,[1]TQT_MASTER!B:O,11,0)</f>
        <v>24080</v>
      </c>
      <c r="O1199" s="833">
        <f>VLOOKUP(B1199,[1]TQT_MASTER!B:O,14,0)</f>
        <v>46387</v>
      </c>
      <c r="P1199" s="842" t="s">
        <v>611</v>
      </c>
      <c r="Q1199" s="834" t="s">
        <v>846</v>
      </c>
      <c r="R1199" s="842" t="s">
        <v>612</v>
      </c>
      <c r="S1199" s="842" t="s">
        <v>619</v>
      </c>
      <c r="T1199" s="839" t="s">
        <v>304</v>
      </c>
      <c r="U1199" s="842" t="s">
        <v>305</v>
      </c>
      <c r="V1199" s="836">
        <v>44571</v>
      </c>
      <c r="W1199" s="836">
        <v>45170</v>
      </c>
      <c r="X1199" s="836">
        <v>46265</v>
      </c>
      <c r="Y1199" s="882">
        <v>3.0027397260273974</v>
      </c>
      <c r="Z1199" s="902">
        <f t="shared" ca="1" si="67"/>
        <v>60</v>
      </c>
      <c r="AA1199" s="839" t="s">
        <v>600</v>
      </c>
      <c r="AB1199" s="883">
        <v>40461.75</v>
      </c>
      <c r="AC1199" s="841">
        <v>46997</v>
      </c>
      <c r="AD1199" s="842" t="s">
        <v>777</v>
      </c>
      <c r="AE1199" s="843" t="str">
        <f ca="1">IF(OR(Z1199="",NOT(ISNUMBER(Z1199))),"",LOOKUP(Z1199,{0,16,21,26,31,36,41,46,51,56,60,66},{"[0-15]","[16-20]","[21-25]","[26-30]","[31-35]","[36-40]","[41-45]","[46-50]","[51-55]","[56-59]","[60-65]","[66-99]"}))</f>
        <v>[60-65]</v>
      </c>
      <c r="AF1199" s="839" t="str">
        <f t="shared" si="63"/>
        <v>3+ years</v>
      </c>
      <c r="AG1199" s="839" t="str">
        <f t="shared" ca="1" si="64"/>
        <v>Over 90 Days</v>
      </c>
    </row>
    <row r="1200" spans="1:33" ht="16.5" thickTop="1" thickBot="1" x14ac:dyDescent="0.3">
      <c r="A1200" s="839">
        <v>7</v>
      </c>
      <c r="B1200" s="830" t="s">
        <v>530</v>
      </c>
      <c r="C1200" s="839" t="s">
        <v>326</v>
      </c>
      <c r="D1200" s="880"/>
      <c r="E1200" s="887">
        <f>VLOOKUP(B1200,[1]TQT_MASTER!B:O,13,0)</f>
        <v>44571</v>
      </c>
      <c r="F1200" s="834" t="str">
        <f>VLOOKUP(B1200,[1]TQT_MASTER!B:O,4,0)</f>
        <v>Clerk, Driver</v>
      </c>
      <c r="G1200" s="834" t="str">
        <f>VLOOKUP(B1200,[1]TQT_MASTER!B:O,3,0)</f>
        <v>Clerk</v>
      </c>
      <c r="H1200" s="834">
        <f>VLOOKUP(B1200,[1]TQT_MASTER!B:O,6,0)</f>
        <v>11969</v>
      </c>
      <c r="I1200" s="834" t="str">
        <f>VLOOKUP(B1200,[1]TQT_MASTER!B:O,5,0)</f>
        <v>AHMED NASSER MOHAMMED NASSER AL SENANI</v>
      </c>
      <c r="J1200" s="834" t="str">
        <f>VLOOKUP(B1200,[1]TQT_MASTER!B:O,7,0)</f>
        <v>TQT - Support Services</v>
      </c>
      <c r="K1200" s="834" t="str">
        <f>VLOOKUP(B1200,[1]TQT_MASTER!B:O,8,0)</f>
        <v>TQT - Chief Corporate Services Office</v>
      </c>
      <c r="L1200" s="834" t="str">
        <f>VLOOKUP(B1200,[1]TQT_MASTER!B:O,9,0)</f>
        <v>Shared Services - PSS</v>
      </c>
      <c r="M1200" s="834" t="str">
        <f>VLOOKUP(B1200,[1]TQT_MASTER!B:O,10,0)</f>
        <v>TRANSCO - Transport - PSS</v>
      </c>
      <c r="N1200" s="835">
        <f>VLOOKUP(B1200,[1]TQT_MASTER!B:O,11,0)</f>
        <v>28284</v>
      </c>
      <c r="O1200" s="833">
        <f>VLOOKUP(B1200,[1]TQT_MASTER!B:O,14,0)</f>
        <v>46387</v>
      </c>
      <c r="P1200" s="842" t="s">
        <v>611</v>
      </c>
      <c r="Q1200" s="834" t="s">
        <v>846</v>
      </c>
      <c r="R1200" s="842" t="s">
        <v>612</v>
      </c>
      <c r="S1200" s="842" t="s">
        <v>621</v>
      </c>
      <c r="T1200" s="839" t="s">
        <v>304</v>
      </c>
      <c r="U1200" s="842" t="s">
        <v>329</v>
      </c>
      <c r="V1200" s="836">
        <v>44571</v>
      </c>
      <c r="W1200" s="836">
        <v>45170</v>
      </c>
      <c r="X1200" s="836">
        <v>46265</v>
      </c>
      <c r="Y1200" s="882">
        <v>3.0027397260273974</v>
      </c>
      <c r="Z1200" s="902">
        <f t="shared" ca="1" si="67"/>
        <v>49</v>
      </c>
      <c r="AA1200" s="839" t="s">
        <v>600</v>
      </c>
      <c r="AB1200" s="883">
        <v>5587.7955000000002</v>
      </c>
      <c r="AC1200" s="841">
        <v>46997</v>
      </c>
      <c r="AD1200" s="842" t="s">
        <v>777</v>
      </c>
      <c r="AE1200" s="843" t="str">
        <f ca="1">IF(OR(Z1200="",NOT(ISNUMBER(Z1200))),"",LOOKUP(Z1200,{0,16,21,26,31,36,41,46,51,56,60,66},{"[0-15]","[16-20]","[21-25]","[26-30]","[31-35]","[36-40]","[41-45]","[46-50]","[51-55]","[56-59]","[60-65]","[66-99]"}))</f>
        <v>[46-50]</v>
      </c>
      <c r="AF1200" s="839" t="str">
        <f t="shared" si="63"/>
        <v>3+ years</v>
      </c>
      <c r="AG1200" s="839" t="str">
        <f t="shared" ca="1" si="64"/>
        <v>Over 90 Days</v>
      </c>
    </row>
    <row r="1201" spans="1:33" ht="16.5" thickTop="1" thickBot="1" x14ac:dyDescent="0.3">
      <c r="A1201" s="839">
        <v>8</v>
      </c>
      <c r="B1201" s="830" t="s">
        <v>524</v>
      </c>
      <c r="C1201" s="839" t="s">
        <v>330</v>
      </c>
      <c r="D1201" s="880"/>
      <c r="E1201" s="887">
        <f>VLOOKUP(B1201,[1]TQT_MASTER!B:O,13,0)</f>
        <v>44566</v>
      </c>
      <c r="F1201" s="834" t="str">
        <f>VLOOKUP(B1201,[1]TQT_MASTER!B:O,4,0)</f>
        <v>Assistant, Management</v>
      </c>
      <c r="G1201" s="834" t="str">
        <f>VLOOKUP(B1201,[1]TQT_MASTER!B:O,3,0)</f>
        <v>Assistant</v>
      </c>
      <c r="H1201" s="834">
        <f>VLOOKUP(B1201,[1]TQT_MASTER!B:O,6,0)</f>
        <v>11566</v>
      </c>
      <c r="I1201" s="834" t="str">
        <f>VLOOKUP(B1201,[1]TQT_MASTER!B:O,5,0)</f>
        <v>PAUL ANDREW ROBERTS</v>
      </c>
      <c r="J1201" s="834" t="str">
        <f>VLOOKUP(B1201,[1]TQT_MASTER!B:O,7,0)</f>
        <v>TQT - Safety &amp; Risk Management</v>
      </c>
      <c r="K1201" s="834" t="str">
        <f>VLOOKUP(B1201,[1]TQT_MASTER!B:O,8,0)</f>
        <v>TQT - Chief Executive Office</v>
      </c>
      <c r="L1201" s="834" t="str">
        <f>VLOOKUP(B1201,[1]TQT_MASTER!B:O,9,0)</f>
        <v>HSEQ</v>
      </c>
      <c r="M1201" s="834" t="str">
        <f>VLOOKUP(B1201,[1]TQT_MASTER!B:O,10,0)</f>
        <v>TRANSCO - HSEQ - SRM</v>
      </c>
      <c r="N1201" s="835">
        <f>VLOOKUP(B1201,[1]TQT_MASTER!B:O,11,0)</f>
        <v>33248</v>
      </c>
      <c r="O1201" s="833">
        <f>VLOOKUP(B1201,[1]TQT_MASTER!B:O,14,0)</f>
        <v>46387</v>
      </c>
      <c r="P1201" s="842" t="s">
        <v>611</v>
      </c>
      <c r="Q1201" s="834" t="s">
        <v>846</v>
      </c>
      <c r="R1201" s="842" t="s">
        <v>612</v>
      </c>
      <c r="S1201" s="842" t="s">
        <v>621</v>
      </c>
      <c r="T1201" s="839" t="s">
        <v>304</v>
      </c>
      <c r="U1201" s="842" t="s">
        <v>333</v>
      </c>
      <c r="V1201" s="836">
        <v>44566</v>
      </c>
      <c r="W1201" s="836">
        <v>45170</v>
      </c>
      <c r="X1201" s="836">
        <v>46265</v>
      </c>
      <c r="Y1201" s="882">
        <v>3.0027397260273974</v>
      </c>
      <c r="Z1201" s="902">
        <f t="shared" ca="1" si="67"/>
        <v>35</v>
      </c>
      <c r="AA1201" s="839" t="s">
        <v>600</v>
      </c>
      <c r="AB1201" s="883">
        <v>12988.5</v>
      </c>
      <c r="AC1201" s="841">
        <v>46997</v>
      </c>
      <c r="AD1201" s="842" t="s">
        <v>777</v>
      </c>
      <c r="AE1201" s="843" t="str">
        <f ca="1">IF(OR(Z1201="",NOT(ISNUMBER(Z1201))),"",LOOKUP(Z1201,{0,16,21,26,31,36,41,46,51,56,60,66},{"[0-15]","[16-20]","[21-25]","[26-30]","[31-35]","[36-40]","[41-45]","[46-50]","[51-55]","[56-59]","[60-65]","[66-99]"}))</f>
        <v>[31-35]</v>
      </c>
      <c r="AF1201" s="839" t="str">
        <f t="shared" si="63"/>
        <v>3+ years</v>
      </c>
      <c r="AG1201" s="839" t="str">
        <f t="shared" ca="1" si="64"/>
        <v>Over 90 Days</v>
      </c>
    </row>
    <row r="1202" spans="1:33" ht="16.5" thickTop="1" thickBot="1" x14ac:dyDescent="0.3">
      <c r="A1202" s="839">
        <v>9</v>
      </c>
      <c r="B1202" s="830" t="s">
        <v>529</v>
      </c>
      <c r="C1202" s="839" t="s">
        <v>334</v>
      </c>
      <c r="D1202" s="880"/>
      <c r="E1202" s="887">
        <f>VLOOKUP(B1202,[1]TQT_MASTER!B:O,13,0)</f>
        <v>44566</v>
      </c>
      <c r="F1202" s="834" t="str">
        <f>VLOOKUP(B1202,[1]TQT_MASTER!B:O,4,0)</f>
        <v>Advisor, Technical</v>
      </c>
      <c r="G1202" s="834" t="str">
        <f>VLOOKUP(B1202,[1]TQT_MASTER!B:O,3,0)</f>
        <v>Advisor</v>
      </c>
      <c r="H1202" s="834">
        <f>VLOOKUP(B1202,[1]TQT_MASTER!B:O,6,0)</f>
        <v>12759</v>
      </c>
      <c r="I1202" s="834" t="str">
        <f>VLOOKUP(B1202,[1]TQT_MASTER!B:O,5,0)</f>
        <v>Afif Saif Nasser Harhara Alyafei</v>
      </c>
      <c r="J1202" s="834" t="str">
        <f>VLOOKUP(B1202,[1]TQT_MASTER!B:O,7,0)</f>
        <v>TQT - Chief Executive Office</v>
      </c>
      <c r="K1202" s="834" t="str">
        <f>VLOOKUP(B1202,[1]TQT_MASTER!B:O,8,0)</f>
        <v>TQT - Chief Executive Office</v>
      </c>
      <c r="L1202" s="834" t="str">
        <f>VLOOKUP(B1202,[1]TQT_MASTER!B:O,9,0)</f>
        <v>CEO</v>
      </c>
      <c r="M1202" s="834" t="str">
        <f>VLOOKUP(B1202,[1]TQT_MASTER!B:O,10,0)</f>
        <v>TRANSCO - CEO</v>
      </c>
      <c r="N1202" s="835">
        <f>VLOOKUP(B1202,[1]TQT_MASTER!B:O,11,0)</f>
        <v>24289</v>
      </c>
      <c r="O1202" s="833">
        <f>VLOOKUP(B1202,[1]TQT_MASTER!B:O,14,0)</f>
        <v>46387</v>
      </c>
      <c r="P1202" s="842" t="s">
        <v>620</v>
      </c>
      <c r="Q1202" s="834" t="s">
        <v>846</v>
      </c>
      <c r="R1202" s="842"/>
      <c r="S1202" s="842"/>
      <c r="T1202" s="839" t="s">
        <v>336</v>
      </c>
      <c r="U1202" s="842" t="s">
        <v>337</v>
      </c>
      <c r="V1202" s="836">
        <v>44566</v>
      </c>
      <c r="W1202" s="836">
        <v>45170</v>
      </c>
      <c r="X1202" s="836">
        <v>46265</v>
      </c>
      <c r="Y1202" s="882">
        <v>3.0027397260273974</v>
      </c>
      <c r="Z1202" s="904">
        <f t="shared" ca="1" si="67"/>
        <v>60</v>
      </c>
      <c r="AA1202" s="839" t="s">
        <v>600</v>
      </c>
      <c r="AB1202" s="883">
        <v>69688.5</v>
      </c>
      <c r="AC1202" s="841">
        <v>46997</v>
      </c>
      <c r="AD1202" s="842" t="s">
        <v>777</v>
      </c>
      <c r="AE1202" s="843" t="str">
        <f ca="1">IF(OR(Z1202="",NOT(ISNUMBER(Z1202))),"",LOOKUP(Z1202,{0,16,21,26,31,36,41,46,51,56,60,66},{"[0-15]","[16-20]","[21-25]","[26-30]","[31-35]","[36-40]","[41-45]","[46-50]","[51-55]","[56-59]","[60-65]","[66-99]"}))</f>
        <v>[60-65]</v>
      </c>
      <c r="AF1202" s="839" t="str">
        <f t="shared" si="63"/>
        <v>3+ years</v>
      </c>
      <c r="AG1202" s="839" t="str">
        <f t="shared" ca="1" si="64"/>
        <v>Over 90 Days</v>
      </c>
    </row>
    <row r="1203" spans="1:33" ht="16.5" thickTop="1" thickBot="1" x14ac:dyDescent="0.3">
      <c r="A1203" s="839">
        <v>10</v>
      </c>
      <c r="B1203" s="830" t="s">
        <v>523</v>
      </c>
      <c r="C1203" s="839" t="s">
        <v>338</v>
      </c>
      <c r="D1203" s="880"/>
      <c r="E1203" s="887">
        <f>VLOOKUP(B1203,[1]TQT_MASTER!B:O,13,0)</f>
        <v>44571</v>
      </c>
      <c r="F1203" s="834" t="str">
        <f>VLOOKUP(B1203,[1]TQT_MASTER!B:O,4,0)</f>
        <v>Clerk, Stores</v>
      </c>
      <c r="G1203" s="834" t="str">
        <f>VLOOKUP(B1203,[1]TQT_MASTER!B:O,3,0)</f>
        <v>Clerk</v>
      </c>
      <c r="H1203" s="834">
        <f>VLOOKUP(B1203,[1]TQT_MASTER!B:O,6,0)</f>
        <v>12667</v>
      </c>
      <c r="I1203" s="834" t="str">
        <f>VLOOKUP(B1203,[1]TQT_MASTER!B:O,5,0)</f>
        <v>Eid Abdulla Sidiqi Alhammadi</v>
      </c>
      <c r="J1203" s="834" t="str">
        <f>VLOOKUP(B1203,[1]TQT_MASTER!B:O,7,0)</f>
        <v>TQT - Financial Operations &amp; Internal Controls</v>
      </c>
      <c r="K1203" s="834" t="str">
        <f>VLOOKUP(B1203,[1]TQT_MASTER!B:O,8,0)</f>
        <v>TQT - Chief Financial Office</v>
      </c>
      <c r="L1203" s="834" t="str">
        <f>VLOOKUP(B1203,[1]TQT_MASTER!B:O,9,0)</f>
        <v>Finance - FIN</v>
      </c>
      <c r="M1203" s="834" t="str">
        <f>VLOOKUP(B1203,[1]TQT_MASTER!B:O,10,0)</f>
        <v>TRANSCO - Financial Operations - FIN</v>
      </c>
      <c r="N1203" s="835">
        <f>VLOOKUP(B1203,[1]TQT_MASTER!B:O,11,0)</f>
        <v>26910</v>
      </c>
      <c r="O1203" s="833">
        <f>VLOOKUP(B1203,[1]TQT_MASTER!B:O,14,0)</f>
        <v>46387</v>
      </c>
      <c r="P1203" s="842" t="s">
        <v>620</v>
      </c>
      <c r="Q1203" s="834" t="s">
        <v>846</v>
      </c>
      <c r="R1203" s="842"/>
      <c r="S1203" s="842"/>
      <c r="T1203" s="839" t="s">
        <v>304</v>
      </c>
      <c r="U1203" s="842" t="s">
        <v>305</v>
      </c>
      <c r="V1203" s="836">
        <v>44571</v>
      </c>
      <c r="W1203" s="836">
        <v>45170</v>
      </c>
      <c r="X1203" s="836">
        <v>46265</v>
      </c>
      <c r="Y1203" s="882">
        <v>3.0027397260273974</v>
      </c>
      <c r="Z1203" s="902">
        <f t="shared" ca="1" si="67"/>
        <v>53</v>
      </c>
      <c r="AA1203" s="839" t="s">
        <v>600</v>
      </c>
      <c r="AB1203" s="883">
        <v>6688.5</v>
      </c>
      <c r="AC1203" s="841">
        <v>46997</v>
      </c>
      <c r="AD1203" s="842" t="s">
        <v>777</v>
      </c>
      <c r="AE1203" s="843" t="str">
        <f ca="1">IF(OR(Z1203="",NOT(ISNUMBER(Z1203))),"",LOOKUP(Z1203,{0,16,21,26,31,36,41,46,51,56,60,66},{"[0-15]","[16-20]","[21-25]","[26-30]","[31-35]","[36-40]","[41-45]","[46-50]","[51-55]","[56-59]","[60-65]","[66-99]"}))</f>
        <v>[51-55]</v>
      </c>
      <c r="AF1203" s="839" t="str">
        <f t="shared" si="63"/>
        <v>3+ years</v>
      </c>
      <c r="AG1203" s="839" t="str">
        <f t="shared" ca="1" si="64"/>
        <v>Over 90 Days</v>
      </c>
    </row>
    <row r="1204" spans="1:33" ht="16.5" thickTop="1" thickBot="1" x14ac:dyDescent="0.3">
      <c r="A1204" s="839">
        <v>11</v>
      </c>
      <c r="B1204" s="830" t="s">
        <v>522</v>
      </c>
      <c r="C1204" s="839" t="s">
        <v>341</v>
      </c>
      <c r="D1204" s="880"/>
      <c r="E1204" s="887">
        <f>VLOOKUP(B1204,[1]TQT_MASTER!B:O,13,0)</f>
        <v>44571</v>
      </c>
      <c r="F1204" s="834" t="str">
        <f>VLOOKUP(B1204,[1]TQT_MASTER!B:O,4,0)</f>
        <v>Associate, Accounts Payable Accounting</v>
      </c>
      <c r="G1204" s="834" t="str">
        <f>VLOOKUP(B1204,[1]TQT_MASTER!B:O,3,0)</f>
        <v>Associate</v>
      </c>
      <c r="H1204" s="834">
        <f>VLOOKUP(B1204,[1]TQT_MASTER!B:O,6,0)</f>
        <v>12667</v>
      </c>
      <c r="I1204" s="834" t="str">
        <f>VLOOKUP(B1204,[1]TQT_MASTER!B:O,5,0)</f>
        <v>Eid Abdulla Sidiqi Alhammadi</v>
      </c>
      <c r="J1204" s="834" t="str">
        <f>VLOOKUP(B1204,[1]TQT_MASTER!B:O,7,0)</f>
        <v>TQT - Financial Operations &amp; Internal Controls</v>
      </c>
      <c r="K1204" s="834" t="str">
        <f>VLOOKUP(B1204,[1]TQT_MASTER!B:O,8,0)</f>
        <v>TQT - Chief Financial Office</v>
      </c>
      <c r="L1204" s="834" t="str">
        <f>VLOOKUP(B1204,[1]TQT_MASTER!B:O,9,0)</f>
        <v>Finance - FIN</v>
      </c>
      <c r="M1204" s="834" t="str">
        <f>VLOOKUP(B1204,[1]TQT_MASTER!B:O,10,0)</f>
        <v>TRANSCO - Financial Operations - FIN</v>
      </c>
      <c r="N1204" s="835">
        <f>VLOOKUP(B1204,[1]TQT_MASTER!B:O,11,0)</f>
        <v>22996</v>
      </c>
      <c r="O1204" s="833">
        <f>VLOOKUP(B1204,[1]TQT_MASTER!B:O,14,0)</f>
        <v>46387</v>
      </c>
      <c r="P1204" s="842" t="s">
        <v>611</v>
      </c>
      <c r="Q1204" s="834" t="s">
        <v>846</v>
      </c>
      <c r="R1204" s="842" t="s">
        <v>612</v>
      </c>
      <c r="S1204" s="842" t="s">
        <v>616</v>
      </c>
      <c r="T1204" s="839" t="s">
        <v>304</v>
      </c>
      <c r="U1204" s="842" t="s">
        <v>316</v>
      </c>
      <c r="V1204" s="836">
        <v>44571</v>
      </c>
      <c r="W1204" s="836">
        <v>45170</v>
      </c>
      <c r="X1204" s="836">
        <v>46265</v>
      </c>
      <c r="Y1204" s="882">
        <v>3.0027397260273974</v>
      </c>
      <c r="Z1204" s="902">
        <f t="shared" ca="1" si="67"/>
        <v>63</v>
      </c>
      <c r="AA1204" s="839" t="s">
        <v>600</v>
      </c>
      <c r="AB1204" s="883">
        <v>38811.15</v>
      </c>
      <c r="AC1204" s="841">
        <v>46997</v>
      </c>
      <c r="AD1204" s="842" t="s">
        <v>777</v>
      </c>
      <c r="AE1204" s="843" t="str">
        <f ca="1">IF(OR(Z1204="",NOT(ISNUMBER(Z1204))),"",LOOKUP(Z1204,{0,16,21,26,31,36,41,46,51,56,60,66},{"[0-15]","[16-20]","[21-25]","[26-30]","[31-35]","[36-40]","[41-45]","[46-50]","[51-55]","[56-59]","[60-65]","[66-99]"}))</f>
        <v>[60-65]</v>
      </c>
      <c r="AF1204" s="839" t="str">
        <f t="shared" si="63"/>
        <v>3+ years</v>
      </c>
      <c r="AG1204" s="839" t="str">
        <f t="shared" ca="1" si="64"/>
        <v>Over 90 Days</v>
      </c>
    </row>
    <row r="1205" spans="1:33" ht="16.5" thickTop="1" thickBot="1" x14ac:dyDescent="0.3">
      <c r="A1205" s="839">
        <v>12</v>
      </c>
      <c r="B1205" s="830" t="s">
        <v>528</v>
      </c>
      <c r="C1205" s="839" t="s">
        <v>344</v>
      </c>
      <c r="D1205" s="880"/>
      <c r="E1205" s="887">
        <f>VLOOKUP(B1205,[1]TQT_MASTER!B:O,13,0)</f>
        <v>44606</v>
      </c>
      <c r="F1205" s="834" t="str">
        <f>VLOOKUP(B1205,[1]TQT_MASTER!B:O,4,0)</f>
        <v>Lead, Automation &amp; Digitalization</v>
      </c>
      <c r="G1205" s="834" t="str">
        <f>VLOOKUP(B1205,[1]TQT_MASTER!B:O,3,0)</f>
        <v>Lead</v>
      </c>
      <c r="H1205" s="834">
        <f>VLOOKUP(B1205,[1]TQT_MASTER!B:O,6,0)</f>
        <v>11996</v>
      </c>
      <c r="I1205" s="834" t="str">
        <f>VLOOKUP(B1205,[1]TQT_MASTER!B:O,5,0)</f>
        <v>Ramakrishna Subramanian</v>
      </c>
      <c r="J1205" s="834" t="str">
        <f>VLOOKUP(B1205,[1]TQT_MASTER!B:O,7,0)</f>
        <v>TQT - Chief Executive Office</v>
      </c>
      <c r="K1205" s="834" t="str">
        <f>VLOOKUP(B1205,[1]TQT_MASTER!B:O,8,0)</f>
        <v>TQT - Chief Executive Office</v>
      </c>
      <c r="L1205" s="834" t="str">
        <f>VLOOKUP(B1205,[1]TQT_MASTER!B:O,9,0)</f>
        <v>CEO</v>
      </c>
      <c r="M1205" s="834" t="str">
        <f>VLOOKUP(B1205,[1]TQT_MASTER!B:O,10,0)</f>
        <v>TRANSCO - Operations - COO</v>
      </c>
      <c r="N1205" s="835">
        <f>VLOOKUP(B1205,[1]TQT_MASTER!B:O,11,0)</f>
        <v>21847</v>
      </c>
      <c r="O1205" s="833">
        <f>VLOOKUP(B1205,[1]TQT_MASTER!B:O,14,0)</f>
        <v>46387</v>
      </c>
      <c r="P1205" s="842" t="s">
        <v>611</v>
      </c>
      <c r="Q1205" s="834" t="s">
        <v>846</v>
      </c>
      <c r="R1205" s="842" t="s">
        <v>612</v>
      </c>
      <c r="S1205" s="842"/>
      <c r="T1205" s="839" t="s">
        <v>304</v>
      </c>
      <c r="U1205" s="842" t="s">
        <v>333</v>
      </c>
      <c r="V1205" s="836">
        <v>44608</v>
      </c>
      <c r="W1205" s="836">
        <v>45170</v>
      </c>
      <c r="X1205" s="836">
        <v>46265</v>
      </c>
      <c r="Y1205" s="882">
        <v>3.0027397260273974</v>
      </c>
      <c r="Z1205" s="902">
        <f t="shared" ca="1" si="67"/>
        <v>66</v>
      </c>
      <c r="AA1205" s="839" t="s">
        <v>600</v>
      </c>
      <c r="AB1205" s="883">
        <v>45013.5</v>
      </c>
      <c r="AC1205" s="841">
        <v>46997</v>
      </c>
      <c r="AD1205" s="842" t="s">
        <v>777</v>
      </c>
      <c r="AE1205" s="843" t="str">
        <f ca="1">IF(OR(Z1205="",NOT(ISNUMBER(Z1205))),"",LOOKUP(Z1205,{0,16,21,26,31,36,41,46,51,56,60,66},{"[0-15]","[16-20]","[21-25]","[26-30]","[31-35]","[36-40]","[41-45]","[46-50]","[51-55]","[56-59]","[60-65]","[66-99]"}))</f>
        <v>[66-99]</v>
      </c>
      <c r="AF1205" s="839" t="str">
        <f t="shared" si="63"/>
        <v>3+ years</v>
      </c>
      <c r="AG1205" s="839" t="str">
        <f t="shared" ca="1" si="64"/>
        <v>Over 90 Days</v>
      </c>
    </row>
    <row r="1206" spans="1:33" ht="16.5" thickTop="1" thickBot="1" x14ac:dyDescent="0.3">
      <c r="A1206" s="839">
        <v>13</v>
      </c>
      <c r="B1206" s="830" t="s">
        <v>539</v>
      </c>
      <c r="C1206" s="839" t="s">
        <v>347</v>
      </c>
      <c r="D1206" s="880"/>
      <c r="E1206" s="887">
        <f>VLOOKUP(B1206,[1]TQT_MASTER!B:O,13,0)</f>
        <v>44816</v>
      </c>
      <c r="F1206" s="834" t="str">
        <f>VLOOKUP(B1206,[1]TQT_MASTER!B:O,4,0)</f>
        <v>Engineer, CMMS Data Quality Governance</v>
      </c>
      <c r="G1206" s="834" t="str">
        <f>VLOOKUP(B1206,[1]TQT_MASTER!B:O,3,0)</f>
        <v>Engineer</v>
      </c>
      <c r="H1206" s="834">
        <f>VLOOKUP(B1206,[1]TQT_MASTER!B:O,6,0)</f>
        <v>12713</v>
      </c>
      <c r="I1206" s="834" t="str">
        <f>VLOOKUP(B1206,[1]TQT_MASTER!B:O,5,0)</f>
        <v>Ahmed Mohamed Abdulla ALWahedi</v>
      </c>
      <c r="J1206" s="834" t="str">
        <f>VLOOKUP(B1206,[1]TQT_MASTER!B:O,7,0)</f>
        <v>TQT - Asset Management</v>
      </c>
      <c r="K1206" s="834" t="str">
        <f>VLOOKUP(B1206,[1]TQT_MASTER!B:O,8,0)</f>
        <v>TQT - Chief Operating Office</v>
      </c>
      <c r="L1206" s="834" t="str">
        <f>VLOOKUP(B1206,[1]TQT_MASTER!B:O,9,0)</f>
        <v>Asset Management - COO</v>
      </c>
      <c r="M1206" s="834" t="str">
        <f>VLOOKUP(B1206,[1]TQT_MASTER!B:O,10,0)</f>
        <v>TRANSCO - Asset Information - COO</v>
      </c>
      <c r="N1206" s="835">
        <f>VLOOKUP(B1206,[1]TQT_MASTER!B:O,11,0)</f>
        <v>26032</v>
      </c>
      <c r="O1206" s="833">
        <f>VLOOKUP(B1206,[1]TQT_MASTER!B:O,14,0)</f>
        <v>46578</v>
      </c>
      <c r="P1206" s="842" t="s">
        <v>620</v>
      </c>
      <c r="Q1206" s="834" t="s">
        <v>846</v>
      </c>
      <c r="R1206" s="842"/>
      <c r="S1206" s="842"/>
      <c r="T1206" s="839" t="s">
        <v>304</v>
      </c>
      <c r="U1206" s="842" t="s">
        <v>333</v>
      </c>
      <c r="V1206" s="836">
        <v>44816</v>
      </c>
      <c r="W1206" s="836">
        <v>45170</v>
      </c>
      <c r="X1206" s="836">
        <v>46265</v>
      </c>
      <c r="Y1206" s="882">
        <v>3.0027397260273974</v>
      </c>
      <c r="Z1206" s="902">
        <f t="shared" ca="1" si="67"/>
        <v>55</v>
      </c>
      <c r="AA1206" s="839" t="s">
        <v>600</v>
      </c>
      <c r="AB1206" s="883">
        <v>26638.5</v>
      </c>
      <c r="AC1206" s="841">
        <v>46997</v>
      </c>
      <c r="AD1206" s="842" t="s">
        <v>777</v>
      </c>
      <c r="AE1206" s="843" t="str">
        <f ca="1">IF(OR(Z1206="",NOT(ISNUMBER(Z1206))),"",LOOKUP(Z1206,{0,16,21,26,31,36,41,46,51,56,60,66},{"[0-15]","[16-20]","[21-25]","[26-30]","[31-35]","[36-40]","[41-45]","[46-50]","[51-55]","[56-59]","[60-65]","[66-99]"}))</f>
        <v>[51-55]</v>
      </c>
      <c r="AF1206" s="839" t="str">
        <f t="shared" si="63"/>
        <v>3+ years</v>
      </c>
      <c r="AG1206" s="839" t="str">
        <f t="shared" ca="1" si="64"/>
        <v>Over 90 Days</v>
      </c>
    </row>
    <row r="1207" spans="1:33" ht="16.5" thickTop="1" thickBot="1" x14ac:dyDescent="0.3">
      <c r="A1207" s="839">
        <v>14</v>
      </c>
      <c r="B1207" s="830" t="s">
        <v>541</v>
      </c>
      <c r="C1207" s="839" t="s">
        <v>350</v>
      </c>
      <c r="D1207" s="880"/>
      <c r="E1207" s="887">
        <f>VLOOKUP(B1207,[1]TQT_MASTER!B:O,13,0)</f>
        <v>44809</v>
      </c>
      <c r="F1207" s="834" t="str">
        <f>VLOOKUP(B1207,[1]TQT_MASTER!B:O,4,0)</f>
        <v>Associate, Graphic Design</v>
      </c>
      <c r="G1207" s="834" t="str">
        <f>VLOOKUP(B1207,[1]TQT_MASTER!B:O,3,0)</f>
        <v>Associate</v>
      </c>
      <c r="H1207" s="834" t="e">
        <f>VLOOKUP(B1207,[1]TQT_MASTER!B:O,6,0)</f>
        <v>#REF!</v>
      </c>
      <c r="I1207" s="834" t="str">
        <f>VLOOKUP(B1207,[1]TQT_MASTER!B:O,5,0)</f>
        <v>Hessa Alemadi</v>
      </c>
      <c r="J1207" s="834" t="str">
        <f>VLOOKUP(B1207,[1]TQT_MASTER!B:O,7,0)</f>
        <v>TQT - External Communications</v>
      </c>
      <c r="K1207" s="834" t="str">
        <f>VLOOKUP(B1207,[1]TQT_MASTER!B:O,8,0)</f>
        <v>TQT - Chief Corporate Services Office</v>
      </c>
      <c r="L1207" s="834" t="str">
        <f>VLOOKUP(B1207,[1]TQT_MASTER!B:O,9,0)</f>
        <v>Human Resources - HRD</v>
      </c>
      <c r="M1207" s="834" t="str">
        <f>VLOOKUP(B1207,[1]TQT_MASTER!B:O,10,0)</f>
        <v>TRANSCO - External Communications - HRD</v>
      </c>
      <c r="N1207" s="835">
        <f>VLOOKUP(B1207,[1]TQT_MASTER!B:O,11,0)</f>
        <v>32200</v>
      </c>
      <c r="O1207" s="833">
        <f>VLOOKUP(B1207,[1]TQT_MASTER!B:O,14,0)</f>
        <v>46269</v>
      </c>
      <c r="P1207" s="842" t="s">
        <v>611</v>
      </c>
      <c r="Q1207" s="834" t="s">
        <v>846</v>
      </c>
      <c r="R1207" s="842" t="s">
        <v>612</v>
      </c>
      <c r="S1207" s="842"/>
      <c r="T1207" s="839" t="s">
        <v>304</v>
      </c>
      <c r="U1207" s="842" t="s">
        <v>333</v>
      </c>
      <c r="V1207" s="836">
        <v>44809</v>
      </c>
      <c r="W1207" s="836">
        <v>45170</v>
      </c>
      <c r="X1207" s="836">
        <v>46265</v>
      </c>
      <c r="Y1207" s="882">
        <v>3.0027397260273974</v>
      </c>
      <c r="Z1207" s="902">
        <f t="shared" ca="1" si="67"/>
        <v>38</v>
      </c>
      <c r="AA1207" s="839" t="s">
        <v>600</v>
      </c>
      <c r="AB1207" s="883">
        <v>26638.5</v>
      </c>
      <c r="AC1207" s="841">
        <v>46997</v>
      </c>
      <c r="AD1207" s="842" t="s">
        <v>777</v>
      </c>
      <c r="AE1207" s="843" t="str">
        <f ca="1">IF(OR(Z1207="",NOT(ISNUMBER(Z1207))),"",LOOKUP(Z1207,{0,16,21,26,31,36,41,46,51,56,60,66},{"[0-15]","[16-20]","[21-25]","[26-30]","[31-35]","[36-40]","[41-45]","[46-50]","[51-55]","[56-59]","[60-65]","[66-99]"}))</f>
        <v>[36-40]</v>
      </c>
      <c r="AF1207" s="839" t="str">
        <f t="shared" si="63"/>
        <v>3+ years</v>
      </c>
      <c r="AG1207" s="839" t="str">
        <f t="shared" ca="1" si="64"/>
        <v>Expired</v>
      </c>
    </row>
    <row r="1208" spans="1:33" ht="16.5" thickTop="1" thickBot="1" x14ac:dyDescent="0.3">
      <c r="A1208" s="839">
        <v>15</v>
      </c>
      <c r="B1208" s="830" t="s">
        <v>533</v>
      </c>
      <c r="C1208" s="839" t="s">
        <v>353</v>
      </c>
      <c r="D1208" s="880"/>
      <c r="E1208" s="887">
        <f>VLOOKUP(B1208,[1]TQT_MASTER!B:O,13,0)</f>
        <v>44830</v>
      </c>
      <c r="F1208" s="834" t="str">
        <f>VLOOKUP(B1208,[1]TQT_MASTER!B:O,4,0)</f>
        <v>Associate, General Ledger Accounting</v>
      </c>
      <c r="G1208" s="834" t="str">
        <f>VLOOKUP(B1208,[1]TQT_MASTER!B:O,3,0)</f>
        <v>Associate</v>
      </c>
      <c r="H1208" s="834">
        <f>VLOOKUP(B1208,[1]TQT_MASTER!B:O,6,0)</f>
        <v>12959</v>
      </c>
      <c r="I1208" s="834" t="str">
        <f>VLOOKUP(B1208,[1]TQT_MASTER!B:O,5,0)</f>
        <v>Jasmine Kooner</v>
      </c>
      <c r="J1208" s="834" t="str">
        <f>VLOOKUP(B1208,[1]TQT_MASTER!B:O,7,0)</f>
        <v>TQT - Financial Control</v>
      </c>
      <c r="K1208" s="834" t="str">
        <f>VLOOKUP(B1208,[1]TQT_MASTER!B:O,8,0)</f>
        <v>TQT - Chief Financial Office</v>
      </c>
      <c r="L1208" s="834" t="str">
        <f>VLOOKUP(B1208,[1]TQT_MASTER!B:O,9,0)</f>
        <v>Finance - FIN</v>
      </c>
      <c r="M1208" s="834" t="str">
        <f>VLOOKUP(B1208,[1]TQT_MASTER!B:O,10,0)</f>
        <v>TRANSCO - Financial Controlling - FIN</v>
      </c>
      <c r="N1208" s="835">
        <f>VLOOKUP(B1208,[1]TQT_MASTER!B:O,11,0)</f>
        <v>31575</v>
      </c>
      <c r="O1208" s="833">
        <f>VLOOKUP(B1208,[1]TQT_MASTER!B:O,14,0)</f>
        <v>46471</v>
      </c>
      <c r="P1208" s="842" t="s">
        <v>620</v>
      </c>
      <c r="Q1208" s="834" t="s">
        <v>846</v>
      </c>
      <c r="R1208" s="842"/>
      <c r="S1208" s="842"/>
      <c r="T1208" s="839" t="s">
        <v>304</v>
      </c>
      <c r="U1208" s="842" t="s">
        <v>356</v>
      </c>
      <c r="V1208" s="836">
        <v>44831</v>
      </c>
      <c r="W1208" s="836">
        <v>45170</v>
      </c>
      <c r="X1208" s="836">
        <v>46265</v>
      </c>
      <c r="Y1208" s="882">
        <v>3.0027397260273974</v>
      </c>
      <c r="Z1208" s="902">
        <f t="shared" ca="1" si="67"/>
        <v>40</v>
      </c>
      <c r="AA1208" s="839" t="s">
        <v>600</v>
      </c>
      <c r="AB1208" s="883">
        <v>26638.5</v>
      </c>
      <c r="AC1208" s="841">
        <v>46997</v>
      </c>
      <c r="AD1208" s="842" t="s">
        <v>777</v>
      </c>
      <c r="AE1208" s="843" t="str">
        <f ca="1">IF(OR(Z1208="",NOT(ISNUMBER(Z1208))),"",LOOKUP(Z1208,{0,16,21,26,31,36,41,46,51,56,60,66},{"[0-15]","[16-20]","[21-25]","[26-30]","[31-35]","[36-40]","[41-45]","[46-50]","[51-55]","[56-59]","[60-65]","[66-99]"}))</f>
        <v>[36-40]</v>
      </c>
      <c r="AF1208" s="839" t="str">
        <f t="shared" si="63"/>
        <v>3+ years</v>
      </c>
      <c r="AG1208" s="839" t="str">
        <f t="shared" ca="1" si="64"/>
        <v>Over 90 Days</v>
      </c>
    </row>
    <row r="1209" spans="1:33" ht="16.5" thickTop="1" thickBot="1" x14ac:dyDescent="0.3">
      <c r="A1209" s="839">
        <v>16</v>
      </c>
      <c r="B1209" s="830" t="s">
        <v>532</v>
      </c>
      <c r="C1209" s="839" t="s">
        <v>357</v>
      </c>
      <c r="D1209" s="880"/>
      <c r="E1209" s="887">
        <f>VLOOKUP(B1209,[1]TQT_MASTER!B:O,13,0)</f>
        <v>44970</v>
      </c>
      <c r="F1209" s="834" t="str">
        <f>VLOOKUP(B1209,[1]TQT_MASTER!B:O,4,0)</f>
        <v>Associate, Talent Acquisition</v>
      </c>
      <c r="G1209" s="834" t="str">
        <f>VLOOKUP(B1209,[1]TQT_MASTER!B:O,3,0)</f>
        <v>Associate</v>
      </c>
      <c r="H1209" s="834">
        <f>VLOOKUP(B1209,[1]TQT_MASTER!B:O,6,0)</f>
        <v>15131</v>
      </c>
      <c r="I1209" s="834" t="str">
        <f>VLOOKUP(B1209,[1]TQT_MASTER!B:O,5,0)</f>
        <v>Abdulrahman Mohammed R AlMane</v>
      </c>
      <c r="J1209" s="834" t="str">
        <f>VLOOKUP(B1209,[1]TQT_MASTER!B:O,7,0)</f>
        <v>TQT - HR Operations</v>
      </c>
      <c r="K1209" s="834" t="str">
        <f>VLOOKUP(B1209,[1]TQT_MASTER!B:O,8,0)</f>
        <v>TQT - Chief Corporate Services Office</v>
      </c>
      <c r="L1209" s="834" t="str">
        <f>VLOOKUP(B1209,[1]TQT_MASTER!B:O,9,0)</f>
        <v>Human Resources - HRD</v>
      </c>
      <c r="M1209" s="834" t="str">
        <f>VLOOKUP(B1209,[1]TQT_MASTER!B:O,10,0)</f>
        <v>TRANSCO - Talent Acquisition - HRD</v>
      </c>
      <c r="N1209" s="835">
        <f>VLOOKUP(B1209,[1]TQT_MASTER!B:O,11,0)</f>
        <v>31644</v>
      </c>
      <c r="O1209" s="833">
        <f>VLOOKUP(B1209,[1]TQT_MASTER!B:O,14,0)</f>
        <v>46429</v>
      </c>
      <c r="P1209" s="842" t="s">
        <v>620</v>
      </c>
      <c r="Q1209" s="834" t="s">
        <v>846</v>
      </c>
      <c r="R1209" s="842"/>
      <c r="S1209" s="842"/>
      <c r="T1209" s="839" t="s">
        <v>304</v>
      </c>
      <c r="U1209" s="842" t="s">
        <v>333</v>
      </c>
      <c r="V1209" s="836">
        <v>44970</v>
      </c>
      <c r="W1209" s="836">
        <v>45170</v>
      </c>
      <c r="X1209" s="836">
        <v>46265</v>
      </c>
      <c r="Y1209" s="882">
        <v>3.0027397260273974</v>
      </c>
      <c r="Z1209" s="902">
        <f t="shared" ca="1" si="67"/>
        <v>40</v>
      </c>
      <c r="AA1209" s="839" t="s">
        <v>600</v>
      </c>
      <c r="AB1209" s="883">
        <v>21388.5</v>
      </c>
      <c r="AC1209" s="841">
        <v>46997</v>
      </c>
      <c r="AD1209" s="842" t="s">
        <v>777</v>
      </c>
      <c r="AE1209" s="843" t="str">
        <f ca="1">IF(OR(Z1209="",NOT(ISNUMBER(Z1209))),"",LOOKUP(Z1209,{0,16,21,26,31,36,41,46,51,56,60,66},{"[0-15]","[16-20]","[21-25]","[26-30]","[31-35]","[36-40]","[41-45]","[46-50]","[51-55]","[56-59]","[60-65]","[66-99]"}))</f>
        <v>[36-40]</v>
      </c>
      <c r="AF1209" s="839" t="str">
        <f t="shared" si="63"/>
        <v>3+ years</v>
      </c>
      <c r="AG1209" s="839" t="str">
        <f t="shared" ca="1" si="64"/>
        <v>Over 90 Days</v>
      </c>
    </row>
    <row r="1210" spans="1:33" ht="16.5" thickTop="1" thickBot="1" x14ac:dyDescent="0.3">
      <c r="A1210" s="839">
        <v>17</v>
      </c>
      <c r="B1210" s="830" t="s">
        <v>540</v>
      </c>
      <c r="C1210" s="839" t="s">
        <v>360</v>
      </c>
      <c r="D1210" s="880"/>
      <c r="E1210" s="887">
        <f>VLOOKUP(B1210,[1]TQT_MASTER!B:O,13,0)</f>
        <v>45152</v>
      </c>
      <c r="F1210" s="834" t="str">
        <f>VLOOKUP(B1210,[1]TQT_MASTER!B:O,4,0)</f>
        <v>Executive Assistant, Corporate Services Office</v>
      </c>
      <c r="G1210" s="834" t="str">
        <f>VLOOKUP(B1210,[1]TQT_MASTER!B:O,3,0)</f>
        <v>Assistant</v>
      </c>
      <c r="H1210" s="834">
        <f>VLOOKUP(B1210,[1]TQT_MASTER!B:O,6,0)</f>
        <v>12780</v>
      </c>
      <c r="I1210" s="834" t="str">
        <f>VLOOKUP(B1210,[1]TQT_MASTER!B:O,5,0)</f>
        <v>Bader Ahmed Mohamed Saqer Al Hammadi</v>
      </c>
      <c r="J1210" s="834" t="str">
        <f>VLOOKUP(B1210,[1]TQT_MASTER!B:O,7,0)</f>
        <v>TQT - Chief Corporate Services Office</v>
      </c>
      <c r="K1210" s="834" t="str">
        <f>VLOOKUP(B1210,[1]TQT_MASTER!B:O,8,0)</f>
        <v>TQT - Chief Corporate Services Office</v>
      </c>
      <c r="L1210" s="834" t="str">
        <f>VLOOKUP(B1210,[1]TQT_MASTER!B:O,9,0)</f>
        <v>Human Resources - HRD</v>
      </c>
      <c r="M1210" s="834" t="str">
        <f>VLOOKUP(B1210,[1]TQT_MASTER!B:O,10,0)</f>
        <v>TRANSCO - Human Resources - HRD</v>
      </c>
      <c r="N1210" s="835">
        <f>VLOOKUP(B1210,[1]TQT_MASTER!B:O,11,0)</f>
        <v>29611</v>
      </c>
      <c r="O1210" s="833">
        <f>VLOOKUP(B1210,[1]TQT_MASTER!B:O,14,0)</f>
        <v>46248</v>
      </c>
      <c r="P1210" s="842" t="s">
        <v>620</v>
      </c>
      <c r="Q1210" s="834" t="s">
        <v>846</v>
      </c>
      <c r="R1210" s="842"/>
      <c r="S1210" s="842"/>
      <c r="T1210" s="839" t="s">
        <v>304</v>
      </c>
      <c r="U1210" s="842" t="s">
        <v>305</v>
      </c>
      <c r="V1210" s="836">
        <v>45152</v>
      </c>
      <c r="W1210" s="836">
        <v>45170</v>
      </c>
      <c r="X1210" s="836">
        <v>46265</v>
      </c>
      <c r="Y1210" s="882">
        <v>3.0027397260273974</v>
      </c>
      <c r="Z1210" s="904">
        <f t="shared" ca="1" si="67"/>
        <v>45</v>
      </c>
      <c r="AA1210" s="839" t="s">
        <v>600</v>
      </c>
      <c r="AB1210" s="883">
        <v>29138.5</v>
      </c>
      <c r="AC1210" s="841">
        <v>46997</v>
      </c>
      <c r="AD1210" s="842" t="s">
        <v>777</v>
      </c>
      <c r="AE1210" s="843" t="str">
        <f ca="1">IF(OR(Z1210="",NOT(ISNUMBER(Z1210))),"",LOOKUP(Z1210,{0,16,21,26,31,36,41,46,51,56,60,66},{"[0-15]","[16-20]","[21-25]","[26-30]","[31-35]","[36-40]","[41-45]","[46-50]","[51-55]","[56-59]","[60-65]","[66-99]"}))</f>
        <v>[41-45]</v>
      </c>
      <c r="AF1210" s="839" t="str">
        <f t="shared" si="63"/>
        <v>3+ years</v>
      </c>
      <c r="AG1210" s="839" t="str">
        <f t="shared" ca="1" si="64"/>
        <v>Expired</v>
      </c>
    </row>
    <row r="1211" spans="1:33" ht="16.5" thickTop="1" thickBot="1" x14ac:dyDescent="0.3">
      <c r="A1211" s="839">
        <v>18</v>
      </c>
      <c r="B1211" s="830" t="s">
        <v>543</v>
      </c>
      <c r="C1211" s="839" t="s">
        <v>363</v>
      </c>
      <c r="D1211" s="880"/>
      <c r="E1211" s="887">
        <f>VLOOKUP(B1211,[1]TQT_MASTER!B:O,13,0)</f>
        <v>45236</v>
      </c>
      <c r="F1211" s="834" t="str">
        <f>VLOOKUP(B1211,[1]TQT_MASTER!B:O,4,0)</f>
        <v>Associate, Talent Acquisition</v>
      </c>
      <c r="G1211" s="834" t="str">
        <f>VLOOKUP(B1211,[1]TQT_MASTER!B:O,3,0)</f>
        <v>Associate</v>
      </c>
      <c r="H1211" s="834">
        <f>VLOOKUP(B1211,[1]TQT_MASTER!B:O,6,0)</f>
        <v>15131</v>
      </c>
      <c r="I1211" s="834" t="str">
        <f>VLOOKUP(B1211,[1]TQT_MASTER!B:O,5,0)</f>
        <v>Abdulrahman Mohammed R AlMane</v>
      </c>
      <c r="J1211" s="834" t="str">
        <f>VLOOKUP(B1211,[1]TQT_MASTER!B:O,7,0)</f>
        <v>TQT - HR Operations</v>
      </c>
      <c r="K1211" s="834" t="str">
        <f>VLOOKUP(B1211,[1]TQT_MASTER!B:O,8,0)</f>
        <v>TQT - Chief Corporate Services Office</v>
      </c>
      <c r="L1211" s="834" t="str">
        <f>VLOOKUP(B1211,[1]TQT_MASTER!B:O,9,0)</f>
        <v>Human Resources - HRD</v>
      </c>
      <c r="M1211" s="834" t="str">
        <f>VLOOKUP(B1211,[1]TQT_MASTER!B:O,10,0)</f>
        <v>TRANSCO - Talent Acquisition - HRD</v>
      </c>
      <c r="N1211" s="835">
        <f>VLOOKUP(B1211,[1]TQT_MASTER!B:O,11,0)</f>
        <v>32450</v>
      </c>
      <c r="O1211" s="833">
        <f>VLOOKUP(B1211,[1]TQT_MASTER!B:O,14,0)</f>
        <v>46331</v>
      </c>
      <c r="P1211" s="842" t="s">
        <v>611</v>
      </c>
      <c r="Q1211" s="834" t="s">
        <v>846</v>
      </c>
      <c r="R1211" s="842" t="s">
        <v>612</v>
      </c>
      <c r="S1211" s="842" t="s">
        <v>616</v>
      </c>
      <c r="T1211" s="839" t="s">
        <v>304</v>
      </c>
      <c r="U1211" s="842" t="s">
        <v>333</v>
      </c>
      <c r="V1211" s="836">
        <v>45236</v>
      </c>
      <c r="W1211" s="836">
        <v>45236</v>
      </c>
      <c r="X1211" s="836">
        <v>46265</v>
      </c>
      <c r="Y1211" s="882">
        <v>2.8219178082191783</v>
      </c>
      <c r="Z1211" s="902">
        <f t="shared" ca="1" si="67"/>
        <v>37</v>
      </c>
      <c r="AA1211" s="839" t="s">
        <v>600</v>
      </c>
      <c r="AB1211" s="883">
        <v>25063.5</v>
      </c>
      <c r="AC1211" s="841">
        <v>46997</v>
      </c>
      <c r="AD1211" s="842" t="s">
        <v>777</v>
      </c>
      <c r="AE1211" s="843" t="str">
        <f ca="1">IF(OR(Z1211="",NOT(ISNUMBER(Z1211))),"",LOOKUP(Z1211,{0,16,21,26,31,36,41,46,51,56,60,66},{"[0-15]","[16-20]","[21-25]","[26-30]","[31-35]","[36-40]","[41-45]","[46-50]","[51-55]","[56-59]","[60-65]","[66-99]"}))</f>
        <v>[36-40]</v>
      </c>
      <c r="AF1211" s="839" t="str">
        <f t="shared" si="63"/>
        <v>2-3 years</v>
      </c>
      <c r="AG1211" s="839" t="str">
        <f t="shared" ca="1" si="64"/>
        <v>Within 60 Days</v>
      </c>
    </row>
    <row r="1212" spans="1:33" ht="16.5" thickTop="1" thickBot="1" x14ac:dyDescent="0.3">
      <c r="A1212" s="839">
        <v>19</v>
      </c>
      <c r="B1212" s="830" t="s">
        <v>534</v>
      </c>
      <c r="C1212" s="839" t="s">
        <v>365</v>
      </c>
      <c r="D1212" s="880"/>
      <c r="E1212" s="887">
        <f>VLOOKUP(B1212,[1]TQT_MASTER!B:O,13,0)</f>
        <v>45411</v>
      </c>
      <c r="F1212" s="834" t="str">
        <f>VLOOKUP(B1212,[1]TQT_MASTER!B:O,4,0)</f>
        <v>Lead, Projects</v>
      </c>
      <c r="G1212" s="834" t="str">
        <f>VLOOKUP(B1212,[1]TQT_MASTER!B:O,3,0)</f>
        <v>Lead</v>
      </c>
      <c r="H1212" s="834">
        <f>VLOOKUP(B1212,[1]TQT_MASTER!B:O,6,0)</f>
        <v>11743</v>
      </c>
      <c r="I1212" s="834" t="str">
        <f>VLOOKUP(B1212,[1]TQT_MASTER!B:O,5,0)</f>
        <v>MARYAM ABDULLAH EBRAHIM ALGAZ ALALI</v>
      </c>
      <c r="J1212" s="834" t="str">
        <f>VLOOKUP(B1212,[1]TQT_MASTER!B:O,7,0)</f>
        <v>TQT - Asset Management</v>
      </c>
      <c r="K1212" s="834" t="str">
        <f>VLOOKUP(B1212,[1]TQT_MASTER!B:O,8,0)</f>
        <v>TQT - Chief Operating Office</v>
      </c>
      <c r="L1212" s="834" t="str">
        <f>VLOOKUP(B1212,[1]TQT_MASTER!B:O,9,0)</f>
        <v>Asset Management - COO</v>
      </c>
      <c r="M1212" s="834" t="str">
        <f>VLOOKUP(B1212,[1]TQT_MASTER!B:O,10,0)</f>
        <v>TRANSCO - Asset Management Services - COO</v>
      </c>
      <c r="N1212" s="835">
        <f>VLOOKUP(B1212,[1]TQT_MASTER!B:O,11,0)</f>
        <v>24421</v>
      </c>
      <c r="O1212" s="833">
        <f>VLOOKUP(B1212,[1]TQT_MASTER!B:O,14,0)</f>
        <v>46323</v>
      </c>
      <c r="P1212" s="842" t="s">
        <v>611</v>
      </c>
      <c r="Q1212" s="834" t="s">
        <v>846</v>
      </c>
      <c r="R1212" s="842" t="s">
        <v>612</v>
      </c>
      <c r="S1212" s="842"/>
      <c r="T1212" s="839" t="s">
        <v>304</v>
      </c>
      <c r="U1212" s="842" t="s">
        <v>368</v>
      </c>
      <c r="V1212" s="836">
        <v>45411</v>
      </c>
      <c r="W1212" s="836">
        <v>45411</v>
      </c>
      <c r="X1212" s="836">
        <v>46265</v>
      </c>
      <c r="Y1212" s="882">
        <v>2.3424657534246576</v>
      </c>
      <c r="Z1212" s="902">
        <f t="shared" ca="1" si="67"/>
        <v>59</v>
      </c>
      <c r="AA1212" s="839" t="s">
        <v>600</v>
      </c>
      <c r="AB1212" s="883">
        <v>68638.5</v>
      </c>
      <c r="AC1212" s="841">
        <v>46997</v>
      </c>
      <c r="AD1212" s="842" t="s">
        <v>777</v>
      </c>
      <c r="AE1212" s="843" t="str">
        <f ca="1">IF(OR(Z1212="",NOT(ISNUMBER(Z1212))),"",LOOKUP(Z1212,{0,16,21,26,31,36,41,46,51,56,60,66},{"[0-15]","[16-20]","[21-25]","[26-30]","[31-35]","[36-40]","[41-45]","[46-50]","[51-55]","[56-59]","[60-65]","[66-99]"}))</f>
        <v>[56-59]</v>
      </c>
      <c r="AF1212" s="839" t="str">
        <f t="shared" si="63"/>
        <v>2-3 years</v>
      </c>
      <c r="AG1212" s="839" t="str">
        <f t="shared" ca="1" si="64"/>
        <v>Within 60 Days</v>
      </c>
    </row>
    <row r="1213" spans="1:33" ht="16.5" thickTop="1" thickBot="1" x14ac:dyDescent="0.3">
      <c r="A1213" s="839">
        <v>20</v>
      </c>
      <c r="B1213" s="830" t="s">
        <v>535</v>
      </c>
      <c r="C1213" s="839" t="s">
        <v>369</v>
      </c>
      <c r="D1213" s="880"/>
      <c r="E1213" s="887">
        <f>VLOOKUP(B1213,[1]TQT_MASTER!B:O,13,0)</f>
        <v>45446</v>
      </c>
      <c r="F1213" s="834" t="str">
        <f>VLOOKUP(B1213,[1]TQT_MASTER!B:O,4,0)</f>
        <v>Business Partner, Talent Acquisition</v>
      </c>
      <c r="G1213" s="834" t="str">
        <f>VLOOKUP(B1213,[1]TQT_MASTER!B:O,3,0)</f>
        <v>Business Partner</v>
      </c>
      <c r="H1213" s="834">
        <f>VLOOKUP(B1213,[1]TQT_MASTER!B:O,6,0)</f>
        <v>15131</v>
      </c>
      <c r="I1213" s="834" t="str">
        <f>VLOOKUP(B1213,[1]TQT_MASTER!B:O,5,0)</f>
        <v>Abdulrahman Mohammed R AlMane</v>
      </c>
      <c r="J1213" s="834" t="str">
        <f>VLOOKUP(B1213,[1]TQT_MASTER!B:O,7,0)</f>
        <v>TQT - HR Operations</v>
      </c>
      <c r="K1213" s="834" t="str">
        <f>VLOOKUP(B1213,[1]TQT_MASTER!B:O,8,0)</f>
        <v>TQT - Chief Corporate Services Office</v>
      </c>
      <c r="L1213" s="834" t="str">
        <f>VLOOKUP(B1213,[1]TQT_MASTER!B:O,9,0)</f>
        <v>Human Resources - HRD</v>
      </c>
      <c r="M1213" s="834" t="str">
        <f>VLOOKUP(B1213,[1]TQT_MASTER!B:O,10,0)</f>
        <v>TRANSCO - Talent Acquisition - HRD</v>
      </c>
      <c r="N1213" s="835">
        <f>VLOOKUP(B1213,[1]TQT_MASTER!B:O,11,0)</f>
        <v>32081</v>
      </c>
      <c r="O1213" s="833">
        <f>VLOOKUP(B1213,[1]TQT_MASTER!B:O,14,0)</f>
        <v>46549</v>
      </c>
      <c r="P1213" s="842" t="s">
        <v>611</v>
      </c>
      <c r="Q1213" s="834" t="s">
        <v>846</v>
      </c>
      <c r="R1213" s="842"/>
      <c r="S1213" s="842" t="s">
        <v>621</v>
      </c>
      <c r="T1213" s="839" t="s">
        <v>304</v>
      </c>
      <c r="U1213" s="842" t="s">
        <v>333</v>
      </c>
      <c r="V1213" s="836">
        <v>45454</v>
      </c>
      <c r="W1213" s="836">
        <v>45454</v>
      </c>
      <c r="X1213" s="836">
        <v>46265</v>
      </c>
      <c r="Y1213" s="882">
        <v>2.2246575342465755</v>
      </c>
      <c r="Z1213" s="902">
        <f t="shared" ca="1" si="67"/>
        <v>38</v>
      </c>
      <c r="AA1213" s="839" t="s">
        <v>600</v>
      </c>
      <c r="AB1213" s="883">
        <v>35038.5</v>
      </c>
      <c r="AC1213" s="841">
        <v>46997</v>
      </c>
      <c r="AD1213" s="842" t="s">
        <v>777</v>
      </c>
      <c r="AE1213" s="843" t="str">
        <f ca="1">IF(OR(Z1213="",NOT(ISNUMBER(Z1213))),"",LOOKUP(Z1213,{0,16,21,26,31,36,41,46,51,56,60,66},{"[0-15]","[16-20]","[21-25]","[26-30]","[31-35]","[36-40]","[41-45]","[46-50]","[51-55]","[56-59]","[60-65]","[66-99]"}))</f>
        <v>[36-40]</v>
      </c>
      <c r="AF1213" s="839" t="str">
        <f t="shared" si="63"/>
        <v>2-3 years</v>
      </c>
      <c r="AG1213" s="839" t="str">
        <f t="shared" ca="1" si="64"/>
        <v>Over 90 Days</v>
      </c>
    </row>
    <row r="1214" spans="1:33" ht="16.5" thickTop="1" thickBot="1" x14ac:dyDescent="0.3">
      <c r="A1214" s="839">
        <v>21</v>
      </c>
      <c r="B1214" s="830" t="s">
        <v>542</v>
      </c>
      <c r="C1214" s="839" t="s">
        <v>372</v>
      </c>
      <c r="D1214" s="880"/>
      <c r="E1214" s="887">
        <f>VLOOKUP(B1214,[1]TQT_MASTER!B:O,13,0)</f>
        <v>45600</v>
      </c>
      <c r="F1214" s="834" t="str">
        <f>VLOOKUP(B1214,[1]TQT_MASTER!B:O,4,0)</f>
        <v>Lead, Procurement</v>
      </c>
      <c r="G1214" s="834" t="str">
        <f>VLOOKUP(B1214,[1]TQT_MASTER!B:O,3,0)</f>
        <v>Lead</v>
      </c>
      <c r="H1214" s="834">
        <f>VLOOKUP(B1214,[1]TQT_MASTER!B:O,6,0)</f>
        <v>12623</v>
      </c>
      <c r="I1214" s="834" t="str">
        <f>VLOOKUP(B1214,[1]TQT_MASTER!B:O,5,0)</f>
        <v>Alia Al Kaabi</v>
      </c>
      <c r="J1214" s="834" t="str">
        <f>VLOOKUP(B1214,[1]TQT_MASTER!B:O,7,0)</f>
        <v>TQT - Supply Chain</v>
      </c>
      <c r="K1214" s="834" t="str">
        <f>VLOOKUP(B1214,[1]TQT_MASTER!B:O,8,0)</f>
        <v>TQT - Chief Financial Office</v>
      </c>
      <c r="L1214" s="834" t="str">
        <f>VLOOKUP(B1214,[1]TQT_MASTER!B:O,9,0)</f>
        <v>Supply Chain - PSS</v>
      </c>
      <c r="M1214" s="834" t="e">
        <f>VLOOKUP(B1214,[1]TQT_MASTER!B:O,10,0)</f>
        <v>#REF!</v>
      </c>
      <c r="N1214" s="835">
        <f>VLOOKUP(B1214,[1]TQT_MASTER!B:O,11,0)</f>
        <v>22302</v>
      </c>
      <c r="O1214" s="833">
        <f>VLOOKUP(B1214,[1]TQT_MASTER!B:O,14,0)</f>
        <v>46329</v>
      </c>
      <c r="P1214" s="842" t="s">
        <v>620</v>
      </c>
      <c r="Q1214" s="834" t="s">
        <v>846</v>
      </c>
      <c r="R1214" s="842"/>
      <c r="S1214" s="842"/>
      <c r="T1214" s="839" t="s">
        <v>304</v>
      </c>
      <c r="U1214" s="842" t="s">
        <v>333</v>
      </c>
      <c r="V1214" s="836">
        <v>45600</v>
      </c>
      <c r="W1214" s="836">
        <v>45600</v>
      </c>
      <c r="X1214" s="836">
        <v>46265</v>
      </c>
      <c r="Y1214" s="882">
        <v>1.8246575342465754</v>
      </c>
      <c r="Z1214" s="902">
        <f t="shared" ca="1" si="67"/>
        <v>65</v>
      </c>
      <c r="AA1214" s="839" t="s">
        <v>600</v>
      </c>
      <c r="AB1214" s="883">
        <v>44488.5</v>
      </c>
      <c r="AC1214" s="841">
        <v>46997</v>
      </c>
      <c r="AD1214" s="842" t="s">
        <v>777</v>
      </c>
      <c r="AE1214" s="843" t="str">
        <f ca="1">IF(OR(Z1214="",NOT(ISNUMBER(Z1214))),"",LOOKUP(Z1214,{0,16,21,26,31,36,41,46,51,56,60,66},{"[0-15]","[16-20]","[21-25]","[26-30]","[31-35]","[36-40]","[41-45]","[46-50]","[51-55]","[56-59]","[60-65]","[66-99]"}))</f>
        <v>[60-65]</v>
      </c>
      <c r="AF1214" s="839" t="str">
        <f t="shared" si="63"/>
        <v>1-2 years</v>
      </c>
      <c r="AG1214" s="839" t="str">
        <f t="shared" ca="1" si="64"/>
        <v>Within 60 Days</v>
      </c>
    </row>
    <row r="1215" spans="1:33" ht="16.5" thickTop="1" thickBot="1" x14ac:dyDescent="0.3">
      <c r="A1215" s="839">
        <v>22</v>
      </c>
      <c r="B1215" s="830">
        <v>200088</v>
      </c>
      <c r="C1215" s="839" t="s">
        <v>378</v>
      </c>
      <c r="D1215" s="880"/>
      <c r="E1215" s="887">
        <f>VLOOKUP(B1215,[1]TQT_MASTER!B:O,13,0)</f>
        <v>45677</v>
      </c>
      <c r="F1215" s="834" t="str">
        <f>VLOOKUP(B1215,[1]TQT_MASTER!B:O,4,0)</f>
        <v>Advisor, Water Asset</v>
      </c>
      <c r="G1215" s="834" t="str">
        <f>VLOOKUP(B1215,[1]TQT_MASTER!B:O,3,0)</f>
        <v>Advisor</v>
      </c>
      <c r="H1215" s="834">
        <f>VLOOKUP(B1215,[1]TQT_MASTER!B:O,6,0)</f>
        <v>12013</v>
      </c>
      <c r="I1215" s="834" t="str">
        <f>VLOOKUP(B1215,[1]TQT_MASTER!B:O,5,0)</f>
        <v>ABDULLA MOHAMMED AL NUAIMI</v>
      </c>
      <c r="J1215" s="834" t="str">
        <f>VLOOKUP(B1215,[1]TQT_MASTER!B:O,7,0)</f>
        <v>TQT - Asset Management</v>
      </c>
      <c r="K1215" s="834" t="str">
        <f>VLOOKUP(B1215,[1]TQT_MASTER!B:O,8,0)</f>
        <v>TQT - Chief Operating Office</v>
      </c>
      <c r="L1215" s="834" t="str">
        <f>VLOOKUP(B1215,[1]TQT_MASTER!B:O,9,0)</f>
        <v>Asset Management - COO</v>
      </c>
      <c r="M1215" s="834" t="str">
        <f>VLOOKUP(B1215,[1]TQT_MASTER!B:O,10,0)</f>
        <v>TRANSCO - Water Assets</v>
      </c>
      <c r="N1215" s="835">
        <f>VLOOKUP(B1215,[1]TQT_MASTER!B:O,11,0)</f>
        <v>22282</v>
      </c>
      <c r="O1215" s="833">
        <f>VLOOKUP(B1215,[1]TQT_MASTER!B:O,14,0)</f>
        <v>46405</v>
      </c>
      <c r="P1215" s="842" t="s">
        <v>611</v>
      </c>
      <c r="Q1215" s="834" t="s">
        <v>846</v>
      </c>
      <c r="R1215" s="842" t="s">
        <v>612</v>
      </c>
      <c r="S1215" s="842" t="s">
        <v>616</v>
      </c>
      <c r="T1215" s="839" t="s">
        <v>304</v>
      </c>
      <c r="U1215" s="842" t="s">
        <v>309</v>
      </c>
      <c r="V1215" s="836">
        <v>45677</v>
      </c>
      <c r="W1215" s="836">
        <v>45677</v>
      </c>
      <c r="X1215" s="836">
        <v>46265</v>
      </c>
      <c r="Y1215" s="882">
        <v>1.6136986301369862</v>
      </c>
      <c r="Z1215" s="902">
        <f t="shared" ca="1" si="67"/>
        <v>65</v>
      </c>
      <c r="AA1215" s="839" t="s">
        <v>600</v>
      </c>
      <c r="AB1215" s="883">
        <v>52888.5</v>
      </c>
      <c r="AC1215" s="841">
        <v>46997</v>
      </c>
      <c r="AD1215" s="842" t="s">
        <v>777</v>
      </c>
      <c r="AE1215" s="843" t="str">
        <f ca="1">IF(OR(Z1215="",NOT(ISNUMBER(Z1215))),"",LOOKUP(Z1215,{0,16,21,26,31,36,41,46,51,56,60,66},{"[0-15]","[16-20]","[21-25]","[26-30]","[31-35]","[36-40]","[41-45]","[46-50]","[51-55]","[56-59]","[60-65]","[66-99]"}))</f>
        <v>[60-65]</v>
      </c>
      <c r="AF1215" s="839" t="str">
        <f t="shared" si="63"/>
        <v>1-2 years</v>
      </c>
      <c r="AG1215" s="839" t="str">
        <f t="shared" ca="1" si="64"/>
        <v>Over 90 Days</v>
      </c>
    </row>
    <row r="1216" spans="1:33" ht="16.5" thickTop="1" thickBot="1" x14ac:dyDescent="0.3">
      <c r="A1216" s="839">
        <v>23</v>
      </c>
      <c r="B1216" s="830">
        <v>200795</v>
      </c>
      <c r="C1216" s="839" t="s">
        <v>382</v>
      </c>
      <c r="D1216" s="880"/>
      <c r="E1216" s="887">
        <f>VLOOKUP(B1216,[1]TQT_MASTER!B:O,13,0)</f>
        <v>45831</v>
      </c>
      <c r="F1216" s="834" t="str">
        <f>VLOOKUP(B1216,[1]TQT_MASTER!B:O,4,0)</f>
        <v>Fusion EPM Support, Sr. Associate</v>
      </c>
      <c r="G1216" s="834" t="str">
        <f>VLOOKUP(B1216,[1]TQT_MASTER!B:O,3,0)</f>
        <v>Senior Associate</v>
      </c>
      <c r="H1216" s="834">
        <f>VLOOKUP(B1216,[1]TQT_MASTER!B:O,6,0)</f>
        <v>12775</v>
      </c>
      <c r="I1216" s="834" t="str">
        <f>VLOOKUP(B1216,[1]TQT_MASTER!B:O,5,0)</f>
        <v>Barend Pieter Van Der Walt</v>
      </c>
      <c r="J1216" s="834" t="str">
        <f>VLOOKUP(B1216,[1]TQT_MASTER!B:O,7,0)</f>
        <v>TQT - Business Planning</v>
      </c>
      <c r="K1216" s="834" t="str">
        <f>VLOOKUP(B1216,[1]TQT_MASTER!B:O,8,0)</f>
        <v>TQT - Chief Financial Office</v>
      </c>
      <c r="L1216" s="834" t="str">
        <f>VLOOKUP(B1216,[1]TQT_MASTER!B:O,9,0)</f>
        <v>Finance - FIN</v>
      </c>
      <c r="M1216" s="834" t="str">
        <f>VLOOKUP(B1216,[1]TQT_MASTER!B:O,10,0)</f>
        <v>TRANSCO - Business Planning - FIN</v>
      </c>
      <c r="N1216" s="835">
        <f>VLOOKUP(B1216,[1]TQT_MASTER!B:O,11,0)</f>
        <v>31222</v>
      </c>
      <c r="O1216" s="833">
        <f>VLOOKUP(B1216,[1]TQT_MASTER!B:O,14,0)</f>
        <v>46555</v>
      </c>
      <c r="P1216" s="842" t="s">
        <v>611</v>
      </c>
      <c r="Q1216" s="834" t="s">
        <v>846</v>
      </c>
      <c r="R1216" s="842"/>
      <c r="S1216" s="842"/>
      <c r="T1216" s="839" t="s">
        <v>304</v>
      </c>
      <c r="U1216" s="842" t="s">
        <v>333</v>
      </c>
      <c r="V1216" s="836">
        <v>45831</v>
      </c>
      <c r="W1216" s="836">
        <v>45831</v>
      </c>
      <c r="X1216" s="836">
        <v>46265</v>
      </c>
      <c r="Y1216" s="882">
        <v>1.1917808219178083</v>
      </c>
      <c r="Z1216" s="902">
        <f t="shared" ca="1" si="67"/>
        <v>41</v>
      </c>
      <c r="AA1216" s="839" t="s">
        <v>600</v>
      </c>
      <c r="AB1216" s="883">
        <v>31888.5</v>
      </c>
      <c r="AC1216" s="841">
        <v>46997</v>
      </c>
      <c r="AD1216" s="842" t="s">
        <v>777</v>
      </c>
      <c r="AE1216" s="843" t="str">
        <f ca="1">IF(OR(Z1216="",NOT(ISNUMBER(Z1216))),"",LOOKUP(Z1216,{0,16,21,26,31,36,41,46,51,56,60,66},{"[0-15]","[16-20]","[21-25]","[26-30]","[31-35]","[36-40]","[41-45]","[46-50]","[51-55]","[56-59]","[60-65]","[66-99]"}))</f>
        <v>[41-45]</v>
      </c>
      <c r="AF1216" s="839" t="str">
        <f t="shared" si="63"/>
        <v>1-2 years</v>
      </c>
      <c r="AG1216" s="839" t="str">
        <f t="shared" ca="1" si="64"/>
        <v>Over 90 Days</v>
      </c>
    </row>
    <row r="1217" spans="1:33" ht="16.5" thickTop="1" thickBot="1" x14ac:dyDescent="0.3">
      <c r="A1217" s="839">
        <v>24</v>
      </c>
      <c r="B1217" s="847">
        <v>201184</v>
      </c>
      <c r="C1217" s="839">
        <v>14221</v>
      </c>
      <c r="D1217" s="880"/>
      <c r="E1217" s="887">
        <f>VLOOKUP(B1217,[1]TQT_MASTER!B:O,13,0)</f>
        <v>45887</v>
      </c>
      <c r="F1217" s="834" t="str">
        <f>VLOOKUP(B1217,[1]TQT_MASTER!B:O,4,0)</f>
        <v>Associate, People Development</v>
      </c>
      <c r="G1217" s="834" t="str">
        <f>VLOOKUP(B1217,[1]TQT_MASTER!B:O,3,0)</f>
        <v>Associate</v>
      </c>
      <c r="H1217" s="834">
        <f>VLOOKUP(B1217,[1]TQT_MASTER!B:O,6,0)</f>
        <v>15162</v>
      </c>
      <c r="I1217" s="834" t="str">
        <f>VLOOKUP(B1217,[1]TQT_MASTER!B:O,5,0)</f>
        <v>Wadima Mohammed Hamad AlMazrouei</v>
      </c>
      <c r="J1217" s="834" t="str">
        <f>VLOOKUP(B1217,[1]TQT_MASTER!B:O,7,0)</f>
        <v>TQT - People Management &amp; Performance</v>
      </c>
      <c r="K1217" s="834" t="str">
        <f>VLOOKUP(B1217,[1]TQT_MASTER!B:O,8,0)</f>
        <v>TQT - Chief Corporate Services Office</v>
      </c>
      <c r="L1217" s="834" t="str">
        <f>VLOOKUP(B1217,[1]TQT_MASTER!B:O,9,0)</f>
        <v>Human Resources - HRD</v>
      </c>
      <c r="M1217" s="834" t="str">
        <f>VLOOKUP(B1217,[1]TQT_MASTER!B:O,10,0)</f>
        <v>TRANSCO - Human Resources - HRD</v>
      </c>
      <c r="N1217" s="835">
        <f>VLOOKUP(B1217,[1]TQT_MASTER!B:O,11,0)</f>
        <v>32306</v>
      </c>
      <c r="O1217" s="833">
        <f>VLOOKUP(B1217,[1]TQT_MASTER!B:O,14,0)</f>
        <v>46251</v>
      </c>
      <c r="P1217" s="842" t="s">
        <v>620</v>
      </c>
      <c r="Q1217" s="834" t="s">
        <v>846</v>
      </c>
      <c r="R1217" s="842"/>
      <c r="S1217" s="842"/>
      <c r="T1217" s="839" t="s">
        <v>304</v>
      </c>
      <c r="U1217" s="839" t="s">
        <v>333</v>
      </c>
      <c r="V1217" s="836">
        <v>45887</v>
      </c>
      <c r="W1217" s="836">
        <v>45887</v>
      </c>
      <c r="X1217" s="836">
        <v>46265</v>
      </c>
      <c r="Y1217" s="882">
        <v>1.0383561643835617</v>
      </c>
      <c r="Z1217" s="838">
        <f t="shared" ca="1" si="67"/>
        <v>38</v>
      </c>
      <c r="AA1217" s="839" t="s">
        <v>600</v>
      </c>
      <c r="AB1217" s="883">
        <v>23388.5</v>
      </c>
      <c r="AC1217" s="841">
        <v>46997</v>
      </c>
      <c r="AD1217" s="842" t="s">
        <v>777</v>
      </c>
      <c r="AE1217" s="843" t="str">
        <f ca="1">IF(OR(Z1217="",NOT(ISNUMBER(Z1217))),"",LOOKUP(Z1217,{0,16,21,26,31,36,41,46,51,56,60,66},{"[0-15]","[16-20]","[21-25]","[26-30]","[31-35]","[36-40]","[41-45]","[46-50]","[51-55]","[56-59]","[60-65]","[66-99]"}))</f>
        <v>[36-40]</v>
      </c>
      <c r="AF1217" s="839" t="str">
        <f t="shared" si="63"/>
        <v>1-2 years</v>
      </c>
      <c r="AG1217" s="839" t="str">
        <f t="shared" ca="1" si="64"/>
        <v>Expired</v>
      </c>
    </row>
    <row r="1218" spans="1:33" ht="16.5" thickTop="1" thickBot="1" x14ac:dyDescent="0.3">
      <c r="A1218" s="839">
        <v>25</v>
      </c>
      <c r="B1218" s="847">
        <v>201086</v>
      </c>
      <c r="C1218" s="839">
        <v>13919</v>
      </c>
      <c r="D1218" s="880"/>
      <c r="E1218" s="887">
        <f>VLOOKUP(B1218,[1]TQT_MASTER!B:O,13,0)</f>
        <v>45873</v>
      </c>
      <c r="F1218" s="834" t="str">
        <f>VLOOKUP(B1218,[1]TQT_MASTER!B:O,4,0)</f>
        <v>Senior Engineer, Network Model Management</v>
      </c>
      <c r="G1218" s="834" t="str">
        <f>VLOOKUP(B1218,[1]TQT_MASTER!B:O,3,0)</f>
        <v>Senior Engineer</v>
      </c>
      <c r="H1218" s="834">
        <f>VLOOKUP(B1218,[1]TQT_MASTER!B:O,6,0)</f>
        <v>11743</v>
      </c>
      <c r="I1218" s="834" t="str">
        <f>VLOOKUP(B1218,[1]TQT_MASTER!B:O,5,0)</f>
        <v>Maryam Abullah Ebrahim Algaz Alali</v>
      </c>
      <c r="J1218" s="834" t="str">
        <f>VLOOKUP(B1218,[1]TQT_MASTER!B:O,7,0)</f>
        <v>TQT - Asset Management</v>
      </c>
      <c r="K1218" s="834" t="str">
        <f>VLOOKUP(B1218,[1]TQT_MASTER!B:O,8,0)</f>
        <v>TQT - Chief Operating Office</v>
      </c>
      <c r="L1218" s="834" t="str">
        <f>VLOOKUP(B1218,[1]TQT_MASTER!B:O,9,0)</f>
        <v>Asset Management - COO</v>
      </c>
      <c r="M1218" s="834" t="str">
        <f>VLOOKUP(B1218,[1]TQT_MASTER!B:O,10,0)</f>
        <v>TQT - Operations Technology Strategy</v>
      </c>
      <c r="N1218" s="835">
        <f>VLOOKUP(B1218,[1]TQT_MASTER!B:O,11,0)</f>
        <v>33856</v>
      </c>
      <c r="O1218" s="833">
        <f>VLOOKUP(B1218,[1]TQT_MASTER!B:O,14,0)</f>
        <v>46237</v>
      </c>
      <c r="P1218" s="842" t="s">
        <v>620</v>
      </c>
      <c r="Q1218" s="834" t="s">
        <v>846</v>
      </c>
      <c r="R1218" s="842"/>
      <c r="S1218" s="842"/>
      <c r="T1218" s="839" t="s">
        <v>389</v>
      </c>
      <c r="U1218" s="842" t="s">
        <v>333</v>
      </c>
      <c r="V1218" s="836">
        <v>45873</v>
      </c>
      <c r="W1218" s="836">
        <v>45873</v>
      </c>
      <c r="X1218" s="836">
        <v>46265</v>
      </c>
      <c r="Y1218" s="882">
        <v>1.0767123287671232</v>
      </c>
      <c r="Z1218" s="902">
        <f t="shared" ca="1" si="67"/>
        <v>34</v>
      </c>
      <c r="AA1218" s="839" t="s">
        <v>600</v>
      </c>
      <c r="AB1218" s="883">
        <v>31888.5</v>
      </c>
      <c r="AC1218" s="841">
        <v>46997</v>
      </c>
      <c r="AD1218" s="842" t="s">
        <v>777</v>
      </c>
      <c r="AE1218" s="843" t="str">
        <f ca="1">IF(OR(Z1218="",NOT(ISNUMBER(Z1218))),"",LOOKUP(Z1218,{0,16,21,26,31,36,41,46,51,56,60,66},{"[0-15]","[16-20]","[21-25]","[26-30]","[31-35]","[36-40]","[41-45]","[46-50]","[51-55]","[56-59]","[60-65]","[66-99]"}))</f>
        <v>[31-35]</v>
      </c>
      <c r="AF1218" s="839" t="str">
        <f t="shared" si="63"/>
        <v>1-2 years</v>
      </c>
      <c r="AG1218" s="839" t="str">
        <f t="shared" ca="1" si="64"/>
        <v>Expired</v>
      </c>
    </row>
    <row r="1219" spans="1:33" ht="16.5" thickTop="1" thickBot="1" x14ac:dyDescent="0.3">
      <c r="A1219" s="839">
        <v>26</v>
      </c>
      <c r="B1219" s="830">
        <v>201085</v>
      </c>
      <c r="C1219" s="830">
        <v>201085</v>
      </c>
      <c r="D1219" s="880"/>
      <c r="E1219" s="887">
        <f>VLOOKUP(B1219,[1]TQT_MASTER!B:O,13,0)</f>
        <v>45901</v>
      </c>
      <c r="F1219" s="834" t="str">
        <f>VLOOKUP(B1219,[1]TQT_MASTER!B:O,4,0)</f>
        <v>Engineer, Power Systems</v>
      </c>
      <c r="G1219" s="834" t="str">
        <f>VLOOKUP(B1219,[1]TQT_MASTER!B:O,3,0)</f>
        <v>Engineer</v>
      </c>
      <c r="H1219" s="834">
        <f>VLOOKUP(B1219,[1]TQT_MASTER!B:O,6,0)</f>
        <v>10903</v>
      </c>
      <c r="I1219" s="834" t="str">
        <f>VLOOKUP(B1219,[1]TQT_MASTER!B:O,5,0)</f>
        <v>Ahmed Attia Saber Ghazi</v>
      </c>
      <c r="J1219" s="834" t="str">
        <f>VLOOKUP(B1219,[1]TQT_MASTER!B:O,7,0)</f>
        <v>TQT - Asset Management</v>
      </c>
      <c r="K1219" s="834" t="str">
        <f>VLOOKUP(B1219,[1]TQT_MASTER!B:O,8,0)</f>
        <v>TQT - Chief Operating Office</v>
      </c>
      <c r="L1219" s="834" t="str">
        <f>VLOOKUP(B1219,[1]TQT_MASTER!B:O,9,0)</f>
        <v>Asset Management - COO</v>
      </c>
      <c r="M1219" s="834" t="str">
        <f>VLOOKUP(B1219,[1]TQT_MASTER!B:O,10,0)</f>
        <v>TQT - Power Planning</v>
      </c>
      <c r="N1219" s="835">
        <f>VLOOKUP(B1219,[1]TQT_MASTER!B:O,11,0)</f>
        <v>36486</v>
      </c>
      <c r="O1219" s="833">
        <f>VLOOKUP(B1219,[1]TQT_MASTER!B:O,14,0)</f>
        <v>46265</v>
      </c>
      <c r="P1219" s="842" t="s">
        <v>620</v>
      </c>
      <c r="Q1219" s="834" t="s">
        <v>846</v>
      </c>
      <c r="R1219" s="842"/>
      <c r="S1219" s="842"/>
      <c r="T1219" s="839" t="s">
        <v>304</v>
      </c>
      <c r="U1219" s="842" t="s">
        <v>333</v>
      </c>
      <c r="V1219" s="836">
        <v>45901</v>
      </c>
      <c r="W1219" s="836">
        <v>45901</v>
      </c>
      <c r="X1219" s="836">
        <v>46265</v>
      </c>
      <c r="Y1219" s="882">
        <v>1</v>
      </c>
      <c r="Z1219" s="902">
        <f t="shared" ca="1" si="67"/>
        <v>26</v>
      </c>
      <c r="AA1219" s="839" t="s">
        <v>600</v>
      </c>
      <c r="AB1219" s="883">
        <v>18238.5</v>
      </c>
      <c r="AC1219" s="841">
        <v>46997</v>
      </c>
      <c r="AD1219" s="842" t="s">
        <v>777</v>
      </c>
      <c r="AE1219" s="843" t="str">
        <f ca="1">IF(OR(Z1219="",NOT(ISNUMBER(Z1219))),"",LOOKUP(Z1219,{0,16,21,26,31,36,41,46,51,56,60,66},{"[0-15]","[16-20]","[21-25]","[26-30]","[31-35]","[36-40]","[41-45]","[46-50]","[51-55]","[56-59]","[60-65]","[66-99]"}))</f>
        <v>[26-30]</v>
      </c>
      <c r="AF1219" s="839" t="str">
        <f t="shared" ref="AF1219:AF1282" si="68">IF(OR(V1219="",X1219=""),"",IF(YEARFRAC(V1219,X1219,1)&lt;1,"0-1 years",IF(YEARFRAC(V1219,X1219,1)&lt;2,"1-2 years",IF(YEARFRAC(V1219,X1219,1)&lt;3,"2-3 years","3+ years"))))</f>
        <v>0-1 years</v>
      </c>
      <c r="AG1219" s="839" t="str">
        <f t="shared" ref="AG1219:AG1282" ca="1" si="69">IF(O1219="","",IF(O1219&lt;TODAY(),"Expired",IF(O1219&lt;=TODAY()+30,"Within 30 Days",IF(O1219&lt;=TODAY()+60,"Within 60 Days",IF(O1219&lt;=TODAY()+90,"Within 90 Days","Over 90 Days")))))</f>
        <v>Expired</v>
      </c>
    </row>
    <row r="1220" spans="1:33" ht="16.5" thickTop="1" thickBot="1" x14ac:dyDescent="0.3">
      <c r="A1220" s="839">
        <v>27</v>
      </c>
      <c r="B1220" s="830">
        <v>201773</v>
      </c>
      <c r="C1220" s="847">
        <v>14158</v>
      </c>
      <c r="D1220" s="880"/>
      <c r="E1220" s="887">
        <f>VLOOKUP(B1220,[1]TQT_MASTER!B:O,13,0)</f>
        <v>45978</v>
      </c>
      <c r="F1220" s="834" t="str">
        <f>VLOOKUP(B1220,[1]TQT_MASTER!B:O,4,0)</f>
        <v>Associate, OD &amp; Planning</v>
      </c>
      <c r="G1220" s="834" t="str">
        <f>VLOOKUP(B1220,[1]TQT_MASTER!B:O,3,0)</f>
        <v>Associate</v>
      </c>
      <c r="H1220" s="834">
        <f>VLOOKUP(B1220,[1]TQT_MASTER!B:O,6,0)</f>
        <v>12869</v>
      </c>
      <c r="I1220" s="834" t="str">
        <f>VLOOKUP(B1220,[1]TQT_MASTER!B:O,5,0)</f>
        <v>Shefa Obaid</v>
      </c>
      <c r="J1220" s="834" t="str">
        <f>VLOOKUP(B1220,[1]TQT_MASTER!B:O,7,0)</f>
        <v>TQT - People Management &amp; Performance</v>
      </c>
      <c r="K1220" s="834" t="str">
        <f>VLOOKUP(B1220,[1]TQT_MASTER!B:O,8,0)</f>
        <v>TQT - Chief Corporate Services Office</v>
      </c>
      <c r="L1220" s="834" t="str">
        <f>VLOOKUP(B1220,[1]TQT_MASTER!B:O,9,0)</f>
        <v>Human Resources - HRD</v>
      </c>
      <c r="M1220" s="834" t="str">
        <f>VLOOKUP(B1220,[1]TQT_MASTER!B:O,10,0)</f>
        <v>TRANSCO - Human Resources - HRD</v>
      </c>
      <c r="N1220" s="835">
        <f>VLOOKUP(B1220,[1]TQT_MASTER!B:O,11,0)</f>
        <v>29381</v>
      </c>
      <c r="O1220" s="833">
        <f>VLOOKUP(B1220,[1]TQT_MASTER!B:O,14,0)</f>
        <v>46342</v>
      </c>
      <c r="P1220" s="842" t="s">
        <v>611</v>
      </c>
      <c r="Q1220" s="834" t="s">
        <v>846</v>
      </c>
      <c r="R1220" s="842"/>
      <c r="S1220" s="842" t="s">
        <v>616</v>
      </c>
      <c r="T1220" s="839" t="s">
        <v>304</v>
      </c>
      <c r="U1220" s="842" t="s">
        <v>333</v>
      </c>
      <c r="V1220" s="836">
        <v>45978</v>
      </c>
      <c r="W1220" s="836">
        <v>45978</v>
      </c>
      <c r="X1220" s="836">
        <v>46265</v>
      </c>
      <c r="Y1220" s="882">
        <v>0.78904109589041094</v>
      </c>
      <c r="Z1220" s="902">
        <f t="shared" ca="1" si="67"/>
        <v>46</v>
      </c>
      <c r="AA1220" s="839" t="s">
        <v>600</v>
      </c>
      <c r="AB1220" s="883">
        <v>27688.5</v>
      </c>
      <c r="AC1220" s="841">
        <v>46997</v>
      </c>
      <c r="AD1220" s="842" t="s">
        <v>777</v>
      </c>
      <c r="AE1220" s="843" t="str">
        <f ca="1">IF(OR(Z1220="",NOT(ISNUMBER(Z1220))),"",LOOKUP(Z1220,{0,16,21,26,31,36,41,46,51,56,60,66},{"[0-15]","[16-20]","[21-25]","[26-30]","[31-35]","[36-40]","[41-45]","[46-50]","[51-55]","[56-59]","[60-65]","[66-99]"}))</f>
        <v>[46-50]</v>
      </c>
      <c r="AF1220" s="839" t="str">
        <f t="shared" si="68"/>
        <v>0-1 years</v>
      </c>
      <c r="AG1220" s="839" t="str">
        <f t="shared" ca="1" si="69"/>
        <v>Within 90 Days</v>
      </c>
    </row>
    <row r="1221" spans="1:33" ht="16.5" thickTop="1" thickBot="1" x14ac:dyDescent="0.3">
      <c r="A1221" s="839">
        <v>28</v>
      </c>
      <c r="B1221" s="830">
        <v>202033</v>
      </c>
      <c r="C1221" s="847">
        <v>14145</v>
      </c>
      <c r="D1221" s="880"/>
      <c r="E1221" s="887">
        <f>VLOOKUP(B1221,[1]TQT_MASTER!B:O,13,0)</f>
        <v>46006</v>
      </c>
      <c r="F1221" s="834" t="str">
        <f>VLOOKUP(B1221,[1]TQT_MASTER!B:O,4,0)</f>
        <v>Senior Engineer, Network Model Management</v>
      </c>
      <c r="G1221" s="834" t="str">
        <f>VLOOKUP(B1221,[1]TQT_MASTER!B:O,3,0)</f>
        <v>Senior Engineer</v>
      </c>
      <c r="H1221" s="834">
        <f>VLOOKUP(B1221,[1]TQT_MASTER!B:O,6,0)</f>
        <v>12404</v>
      </c>
      <c r="I1221" s="834" t="str">
        <f>VLOOKUP(B1221,[1]TQT_MASTER!B:O,5,0)</f>
        <v>Jayaprakash Ponraj</v>
      </c>
      <c r="J1221" s="834" t="str">
        <f>VLOOKUP(B1221,[1]TQT_MASTER!B:O,7,0)</f>
        <v>TQT - Asset Management</v>
      </c>
      <c r="K1221" s="834" t="str">
        <f>VLOOKUP(B1221,[1]TQT_MASTER!B:O,8,0)</f>
        <v>TQT - Chief Operating Office</v>
      </c>
      <c r="L1221" s="834" t="str">
        <f>VLOOKUP(B1221,[1]TQT_MASTER!B:O,9,0)</f>
        <v>TQT - Asset Management</v>
      </c>
      <c r="M1221" s="834" t="str">
        <f>VLOOKUP(B1221,[1]TQT_MASTER!B:O,10,0)</f>
        <v>TQT - Chief Operating Office</v>
      </c>
      <c r="N1221" s="835">
        <f>VLOOKUP(B1221,[1]TQT_MASTER!B:O,11,0)</f>
        <v>31049</v>
      </c>
      <c r="O1221" s="833">
        <f>VLOOKUP(B1221,[1]TQT_MASTER!B:O,14,0)</f>
        <v>46370</v>
      </c>
      <c r="P1221" s="842" t="s">
        <v>620</v>
      </c>
      <c r="Q1221" s="834" t="s">
        <v>846</v>
      </c>
      <c r="R1221" s="842"/>
      <c r="S1221" s="842"/>
      <c r="T1221" s="839" t="s">
        <v>304</v>
      </c>
      <c r="U1221" s="842" t="s">
        <v>333</v>
      </c>
      <c r="V1221" s="836">
        <v>46006</v>
      </c>
      <c r="W1221" s="836">
        <v>46006</v>
      </c>
      <c r="X1221" s="836">
        <v>46265</v>
      </c>
      <c r="Y1221" s="882">
        <v>0.71232876712328763</v>
      </c>
      <c r="Z1221" s="902">
        <f t="shared" ca="1" si="67"/>
        <v>41</v>
      </c>
      <c r="AA1221" s="839" t="s">
        <v>600</v>
      </c>
      <c r="AB1221" s="883">
        <v>31888.5</v>
      </c>
      <c r="AC1221" s="841">
        <v>46997</v>
      </c>
      <c r="AD1221" s="842" t="s">
        <v>777</v>
      </c>
      <c r="AE1221" s="843" t="str">
        <f ca="1">IF(OR(Z1221="",NOT(ISNUMBER(Z1221))),"",LOOKUP(Z1221,{0,16,21,26,31,36,41,46,51,56,60,66},{"[0-15]","[16-20]","[21-25]","[26-30]","[31-35]","[36-40]","[41-45]","[46-50]","[51-55]","[56-59]","[60-65]","[66-99]"}))</f>
        <v>[41-45]</v>
      </c>
      <c r="AF1221" s="839" t="str">
        <f t="shared" si="68"/>
        <v>0-1 years</v>
      </c>
      <c r="AG1221" s="839" t="str">
        <f t="shared" ca="1" si="69"/>
        <v>Within 90 Days</v>
      </c>
    </row>
    <row r="1222" spans="1:33" ht="16.5" thickTop="1" thickBot="1" x14ac:dyDescent="0.3">
      <c r="A1222" s="839">
        <v>29</v>
      </c>
      <c r="B1222" s="830">
        <v>202034</v>
      </c>
      <c r="C1222" s="847">
        <v>14174</v>
      </c>
      <c r="D1222" s="880"/>
      <c r="E1222" s="887">
        <f>VLOOKUP(B1222,[1]TQT_MASTER!B:O,13,0)</f>
        <v>46006</v>
      </c>
      <c r="F1222" s="834" t="str">
        <f>VLOOKUP(B1222,[1]TQT_MASTER!B:O,4,0)</f>
        <v>Associate, Accounts Payable Accounting</v>
      </c>
      <c r="G1222" s="834" t="str">
        <f>VLOOKUP(B1222,[1]TQT_MASTER!B:O,3,0)</f>
        <v>Associate</v>
      </c>
      <c r="H1222" s="834">
        <f>VLOOKUP(B1222,[1]TQT_MASTER!B:O,6,0)</f>
        <v>12667</v>
      </c>
      <c r="I1222" s="834" t="str">
        <f>VLOOKUP(B1222,[1]TQT_MASTER!B:O,5,0)</f>
        <v>Eid ABDULLAH Sidiqi Alhammadi</v>
      </c>
      <c r="J1222" s="834" t="str">
        <f>VLOOKUP(B1222,[1]TQT_MASTER!B:O,7,0)</f>
        <v>TQT - Financial Operations &amp; Internal Controls</v>
      </c>
      <c r="K1222" s="834" t="str">
        <f>VLOOKUP(B1222,[1]TQT_MASTER!B:O,8,0)</f>
        <v>TQT - Chief Financial Office</v>
      </c>
      <c r="L1222" s="834" t="str">
        <f>VLOOKUP(B1222,[1]TQT_MASTER!B:O,9,0)</f>
        <v>Finance - FIN</v>
      </c>
      <c r="M1222" s="834" t="str">
        <f>VLOOKUP(B1222,[1]TQT_MASTER!B:O,10,0)</f>
        <v>TRANSCO - Financial Operations - FIN</v>
      </c>
      <c r="N1222" s="835">
        <f>VLOOKUP(B1222,[1]TQT_MASTER!B:O,11,0)</f>
        <v>35364</v>
      </c>
      <c r="O1222" s="833">
        <f>VLOOKUP(B1222,[1]TQT_MASTER!B:O,14,0)</f>
        <v>46370</v>
      </c>
      <c r="P1222" s="842" t="s">
        <v>620</v>
      </c>
      <c r="Q1222" s="834" t="s">
        <v>846</v>
      </c>
      <c r="R1222" s="842"/>
      <c r="S1222" s="842"/>
      <c r="T1222" s="839" t="s">
        <v>304</v>
      </c>
      <c r="U1222" s="842" t="s">
        <v>356</v>
      </c>
      <c r="V1222" s="836">
        <v>46006</v>
      </c>
      <c r="W1222" s="836">
        <v>46006</v>
      </c>
      <c r="X1222" s="836">
        <v>46265</v>
      </c>
      <c r="Y1222" s="882">
        <v>0.71232876712328763</v>
      </c>
      <c r="Z1222" s="902">
        <f t="shared" ca="1" si="67"/>
        <v>29</v>
      </c>
      <c r="AA1222" s="839" t="s">
        <v>600</v>
      </c>
      <c r="AB1222" s="883">
        <v>21388.5</v>
      </c>
      <c r="AC1222" s="841">
        <v>46997</v>
      </c>
      <c r="AD1222" s="842" t="s">
        <v>777</v>
      </c>
      <c r="AE1222" s="843" t="str">
        <f ca="1">IF(OR(Z1222="",NOT(ISNUMBER(Z1222))),"",LOOKUP(Z1222,{0,16,21,26,31,36,41,46,51,56,60,66},{"[0-15]","[16-20]","[21-25]","[26-30]","[31-35]","[36-40]","[41-45]","[46-50]","[51-55]","[56-59]","[60-65]","[66-99]"}))</f>
        <v>[26-30]</v>
      </c>
      <c r="AF1222" s="839" t="str">
        <f t="shared" si="68"/>
        <v>0-1 years</v>
      </c>
      <c r="AG1222" s="839" t="str">
        <f t="shared" ca="1" si="69"/>
        <v>Within 90 Days</v>
      </c>
    </row>
    <row r="1223" spans="1:33" ht="16.5" thickTop="1" thickBot="1" x14ac:dyDescent="0.3">
      <c r="A1223" s="839">
        <v>30</v>
      </c>
      <c r="B1223" s="830">
        <v>202315</v>
      </c>
      <c r="C1223" s="847">
        <v>14335</v>
      </c>
      <c r="D1223" s="880"/>
      <c r="E1223" s="887">
        <f>VLOOKUP(B1223,[1]TQT_MASTER!B:O,13,0)</f>
        <v>46055</v>
      </c>
      <c r="F1223" s="834" t="str">
        <f>VLOOKUP(B1223,[1]TQT_MASTER!B:O,4,0)</f>
        <v>Officer, Communications</v>
      </c>
      <c r="G1223" s="834" t="str">
        <f>VLOOKUP(B1223,[1]TQT_MASTER!B:O,3,0)</f>
        <v>Officer</v>
      </c>
      <c r="H1223" s="834">
        <f>VLOOKUP(B1223,[1]TQT_MASTER!B:O,6,0)</f>
        <v>15077</v>
      </c>
      <c r="I1223" s="834" t="str">
        <f>VLOOKUP(B1223,[1]TQT_MASTER!B:O,5,0)</f>
        <v>Bahaa Khalil Omran</v>
      </c>
      <c r="J1223" s="834" t="str">
        <f>VLOOKUP(B1223,[1]TQT_MASTER!B:O,7,0)</f>
        <v>TQT - External Communications</v>
      </c>
      <c r="K1223" s="834" t="str">
        <f>VLOOKUP(B1223,[1]TQT_MASTER!B:O,8,0)</f>
        <v>TQT - Chief Corporate Services Office</v>
      </c>
      <c r="L1223" s="834" t="str">
        <f>VLOOKUP(B1223,[1]TQT_MASTER!B:O,9,0)</f>
        <v>Human Resources - HRD</v>
      </c>
      <c r="M1223" s="834" t="str">
        <f>VLOOKUP(B1223,[1]TQT_MASTER!B:O,10,0)</f>
        <v>TRANSCO - External Communications - HRD</v>
      </c>
      <c r="N1223" s="835">
        <f>VLOOKUP(B1223,[1]TQT_MASTER!B:O,11,0)</f>
        <v>34516</v>
      </c>
      <c r="O1223" s="833">
        <f>VLOOKUP(B1223,[1]TQT_MASTER!B:O,14,0)</f>
        <v>46389</v>
      </c>
      <c r="P1223" s="842" t="s">
        <v>611</v>
      </c>
      <c r="Q1223" s="834" t="s">
        <v>846</v>
      </c>
      <c r="R1223" s="842" t="s">
        <v>612</v>
      </c>
      <c r="S1223" s="842" t="s">
        <v>616</v>
      </c>
      <c r="T1223" s="839"/>
      <c r="U1223" s="842" t="s">
        <v>309</v>
      </c>
      <c r="V1223" s="836">
        <v>46055</v>
      </c>
      <c r="W1223" s="836">
        <v>46055</v>
      </c>
      <c r="X1223" s="836">
        <v>46265</v>
      </c>
      <c r="Y1223" s="882">
        <v>0.57808219178082187</v>
      </c>
      <c r="Z1223" s="902">
        <f t="shared" ca="1" si="67"/>
        <v>32</v>
      </c>
      <c r="AA1223" s="839" t="s">
        <v>600</v>
      </c>
      <c r="AB1223" s="883">
        <v>16138.5</v>
      </c>
      <c r="AC1223" s="841">
        <v>46997</v>
      </c>
      <c r="AD1223" s="842" t="s">
        <v>777</v>
      </c>
      <c r="AE1223" s="843" t="str">
        <f ca="1">IF(OR(Z1223="",NOT(ISNUMBER(Z1223))),"",LOOKUP(Z1223,{0,16,21,26,31,36,41,46,51,56,60,66},{"[0-15]","[16-20]","[21-25]","[26-30]","[31-35]","[36-40]","[41-45]","[46-50]","[51-55]","[56-59]","[60-65]","[66-99]"}))</f>
        <v>[31-35]</v>
      </c>
      <c r="AF1223" s="839" t="str">
        <f t="shared" si="68"/>
        <v>0-1 years</v>
      </c>
      <c r="AG1223" s="839" t="str">
        <f t="shared" ca="1" si="69"/>
        <v>Over 90 Days</v>
      </c>
    </row>
    <row r="1224" spans="1:33" ht="16.5" thickTop="1" thickBot="1" x14ac:dyDescent="0.3">
      <c r="A1224" s="839">
        <v>31</v>
      </c>
      <c r="B1224" s="830">
        <v>202372</v>
      </c>
      <c r="C1224" s="831">
        <v>202372</v>
      </c>
      <c r="D1224" s="880"/>
      <c r="E1224" s="887">
        <f>VLOOKUP(B1224,[1]TQT_MASTER!B:O,13,0)</f>
        <v>46083</v>
      </c>
      <c r="F1224" s="834" t="str">
        <f>VLOOKUP(B1224,[1]TQT_MASTER!B:O,4,0)</f>
        <v>Associate, Graphic Design</v>
      </c>
      <c r="G1224" s="834" t="str">
        <f>VLOOKUP(B1224,[1]TQT_MASTER!B:O,3,0)</f>
        <v>Associate</v>
      </c>
      <c r="H1224" s="834">
        <f>VLOOKUP(B1224,[1]TQT_MASTER!B:O,6,0)</f>
        <v>15077</v>
      </c>
      <c r="I1224" s="834" t="str">
        <f>VLOOKUP(B1224,[1]TQT_MASTER!B:O,5,0)</f>
        <v>Bahaa Khalil Omran</v>
      </c>
      <c r="J1224" s="834" t="str">
        <f>VLOOKUP(B1224,[1]TQT_MASTER!B:O,7,0)</f>
        <v>TQT - Corporate Communications</v>
      </c>
      <c r="K1224" s="834" t="str">
        <f>VLOOKUP(B1224,[1]TQT_MASTER!B:O,8,0)</f>
        <v>TQT - Chief Corporate Services Office</v>
      </c>
      <c r="L1224" s="834" t="str">
        <f>VLOOKUP(B1224,[1]TQT_MASTER!B:O,9,0)</f>
        <v>Human Resources - HRD</v>
      </c>
      <c r="M1224" s="834" t="str">
        <f>VLOOKUP(B1224,[1]TQT_MASTER!B:O,10,0)</f>
        <v>Corporate Communications</v>
      </c>
      <c r="N1224" s="835">
        <f>VLOOKUP(B1224,[1]TQT_MASTER!B:O,11,0)</f>
        <v>35936</v>
      </c>
      <c r="O1224" s="833">
        <f>VLOOKUP(B1224,[1]TQT_MASTER!B:O,14,0)</f>
        <v>46447</v>
      </c>
      <c r="P1224" s="842" t="s">
        <v>611</v>
      </c>
      <c r="Q1224" s="834" t="s">
        <v>846</v>
      </c>
      <c r="R1224" s="842" t="s">
        <v>612</v>
      </c>
      <c r="S1224" s="842" t="s">
        <v>616</v>
      </c>
      <c r="T1224" s="839"/>
      <c r="U1224" s="842" t="s">
        <v>356</v>
      </c>
      <c r="V1224" s="836">
        <v>46083</v>
      </c>
      <c r="W1224" s="836">
        <v>46083</v>
      </c>
      <c r="X1224" s="836">
        <v>46265</v>
      </c>
      <c r="Y1224" s="882">
        <v>0.50136986301369868</v>
      </c>
      <c r="Z1224" s="902">
        <f t="shared" ca="1" si="67"/>
        <v>28</v>
      </c>
      <c r="AA1224" s="839" t="s">
        <v>600</v>
      </c>
      <c r="AB1224" s="883">
        <v>16138.5</v>
      </c>
      <c r="AC1224" s="841">
        <v>46997</v>
      </c>
      <c r="AD1224" s="842" t="s">
        <v>777</v>
      </c>
      <c r="AE1224" s="843" t="str">
        <f ca="1">IF(OR(Z1224="",NOT(ISNUMBER(Z1224))),"",LOOKUP(Z1224,{0,16,21,26,31,36,41,46,51,56,60,66},{"[0-15]","[16-20]","[21-25]","[26-30]","[31-35]","[36-40]","[41-45]","[46-50]","[51-55]","[56-59]","[60-65]","[66-99]"}))</f>
        <v>[26-30]</v>
      </c>
      <c r="AF1224" s="839" t="str">
        <f t="shared" si="68"/>
        <v>0-1 years</v>
      </c>
      <c r="AG1224" s="839" t="str">
        <f t="shared" ca="1" si="69"/>
        <v>Over 90 Days</v>
      </c>
    </row>
    <row r="1225" spans="1:33" ht="16.5" thickTop="1" thickBot="1" x14ac:dyDescent="0.3">
      <c r="A1225" s="839">
        <v>32</v>
      </c>
      <c r="B1225" s="830">
        <v>202645</v>
      </c>
      <c r="C1225" s="831">
        <v>202645</v>
      </c>
      <c r="D1225" s="880"/>
      <c r="E1225" s="887">
        <f>VLOOKUP(B1225,[1]TQT_MASTER!B:O,13,0)</f>
        <v>46103</v>
      </c>
      <c r="F1225" s="834" t="str">
        <f>VLOOKUP(B1225,[1]TQT_MASTER!B:O,4,0)</f>
        <v>Engineer, Contract</v>
      </c>
      <c r="G1225" s="834" t="str">
        <f>VLOOKUP(B1225,[1]TQT_MASTER!B:O,3,0)</f>
        <v>Engineer</v>
      </c>
      <c r="H1225" s="834">
        <f>VLOOKUP(B1225,[1]TQT_MASTER!B:O,6,0)</f>
        <v>12214</v>
      </c>
      <c r="I1225" s="834" t="str">
        <f>VLOOKUP(B1225,[1]TQT_MASTER!B:O,5,0)</f>
        <v>Mahmood Abdulmunaim Saed</v>
      </c>
      <c r="J1225" s="834" t="str">
        <f>VLOOKUP(B1225,[1]TQT_MASTER!B:O,7,0)</f>
        <v>TQT - Supply Chain</v>
      </c>
      <c r="K1225" s="834" t="str">
        <f>VLOOKUP(B1225,[1]TQT_MASTER!B:O,8,0)</f>
        <v>TQT - Chief Financial Office</v>
      </c>
      <c r="L1225" s="834" t="str">
        <f>VLOOKUP(B1225,[1]TQT_MASTER!B:O,9,0)</f>
        <v>TQT - Supply Chain</v>
      </c>
      <c r="M1225" s="834" t="e">
        <f>VLOOKUP(B1225,[1]TQT_MASTER!B:O,10,0)</f>
        <v>#REF!</v>
      </c>
      <c r="N1225" s="835">
        <f>VLOOKUP(B1225,[1]TQT_MASTER!B:O,11,0)</f>
        <v>32325</v>
      </c>
      <c r="O1225" s="833">
        <f>VLOOKUP(B1225,[1]TQT_MASTER!B:O,14,0)</f>
        <v>46467</v>
      </c>
      <c r="P1225" s="842" t="s">
        <v>620</v>
      </c>
      <c r="Q1225" s="834" t="s">
        <v>846</v>
      </c>
      <c r="R1225" s="842"/>
      <c r="S1225" s="842"/>
      <c r="T1225" s="839"/>
      <c r="U1225" s="842" t="s">
        <v>333</v>
      </c>
      <c r="V1225" s="836">
        <v>46104</v>
      </c>
      <c r="W1225" s="836">
        <v>46104</v>
      </c>
      <c r="X1225" s="836">
        <v>46265</v>
      </c>
      <c r="Y1225" s="882">
        <v>0.44383561643835617</v>
      </c>
      <c r="Z1225" s="902">
        <f t="shared" ca="1" si="67"/>
        <v>38</v>
      </c>
      <c r="AA1225" s="839" t="s">
        <v>600</v>
      </c>
      <c r="AB1225" s="883">
        <v>35038.5</v>
      </c>
      <c r="AC1225" s="841">
        <v>46997</v>
      </c>
      <c r="AD1225" s="842" t="s">
        <v>777</v>
      </c>
      <c r="AE1225" s="843" t="str">
        <f ca="1">IF(OR(Z1225="",NOT(ISNUMBER(Z1225))),"",LOOKUP(Z1225,{0,16,21,26,31,36,41,46,51,56,60,66},{"[0-15]","[16-20]","[21-25]","[26-30]","[31-35]","[36-40]","[41-45]","[46-50]","[51-55]","[56-59]","[60-65]","[66-99]"}))</f>
        <v>[36-40]</v>
      </c>
      <c r="AF1225" s="839" t="str">
        <f t="shared" si="68"/>
        <v>0-1 years</v>
      </c>
      <c r="AG1225" s="839" t="str">
        <f t="shared" ca="1" si="69"/>
        <v>Over 90 Days</v>
      </c>
    </row>
    <row r="1226" spans="1:33" ht="16.5" thickTop="1" thickBot="1" x14ac:dyDescent="0.3">
      <c r="A1226" s="839">
        <v>33</v>
      </c>
      <c r="B1226" s="830">
        <v>203053</v>
      </c>
      <c r="C1226" s="831">
        <v>203053</v>
      </c>
      <c r="D1226" s="880"/>
      <c r="E1226" s="887">
        <f>VLOOKUP(B1226,[1]TQT_MASTER!B:O,13,0)</f>
        <v>46149</v>
      </c>
      <c r="F1226" s="834" t="str">
        <f>VLOOKUP(B1226,[1]TQT_MASTER!B:O,4,0)</f>
        <v>Sr Associate HR Projects</v>
      </c>
      <c r="G1226" s="834" t="str">
        <f>VLOOKUP(B1226,[1]TQT_MASTER!B:O,3,0)</f>
        <v>Sr Associate</v>
      </c>
      <c r="H1226" s="834" t="e">
        <f>VLOOKUP(B1226,[1]TQT_MASTER!B:O,6,0)</f>
        <v>#REF!</v>
      </c>
      <c r="I1226" s="834" t="str">
        <f>VLOOKUP(B1226,[1]TQT_MASTER!B:O,5,0)</f>
        <v>Bader Alhammadi</v>
      </c>
      <c r="J1226" s="834" t="e">
        <f>VLOOKUP(B1226,[1]TQT_MASTER!B:O,7,0)</f>
        <v>#REF!</v>
      </c>
      <c r="K1226" s="834" t="str">
        <f>VLOOKUP(B1226,[1]TQT_MASTER!B:O,8,0)</f>
        <v>TQT - Chief Corporate Services Office</v>
      </c>
      <c r="L1226" s="834" t="str">
        <f>VLOOKUP(B1226,[1]TQT_MASTER!B:O,9,0)</f>
        <v>Human Resources - HRD</v>
      </c>
      <c r="M1226" s="834" t="e">
        <f>VLOOKUP(B1226,[1]TQT_MASTER!B:O,10,0)</f>
        <v>#REF!</v>
      </c>
      <c r="N1226" s="835">
        <f>VLOOKUP(B1226,[1]TQT_MASTER!B:O,11,0)</f>
        <v>31815</v>
      </c>
      <c r="O1226" s="833">
        <f>VLOOKUP(B1226,[1]TQT_MASTER!B:O,14,0)</f>
        <v>46513</v>
      </c>
      <c r="P1226" s="842" t="s">
        <v>620</v>
      </c>
      <c r="Q1226" s="834" t="s">
        <v>846</v>
      </c>
      <c r="R1226" s="842"/>
      <c r="S1226" s="842"/>
      <c r="T1226" s="839"/>
      <c r="U1226" s="842" t="s">
        <v>650</v>
      </c>
      <c r="V1226" s="836">
        <v>46155</v>
      </c>
      <c r="W1226" s="836"/>
      <c r="X1226" s="836">
        <f>EDATE(V1226,36)</f>
        <v>47251</v>
      </c>
      <c r="Y1226" s="882">
        <v>2.7397260273972603E-3</v>
      </c>
      <c r="Z1226" s="838">
        <f t="shared" ca="1" si="67"/>
        <v>39</v>
      </c>
      <c r="AA1226" s="839" t="s">
        <v>600</v>
      </c>
      <c r="AB1226" s="883">
        <v>37138.5</v>
      </c>
      <c r="AC1226" s="841">
        <v>46997</v>
      </c>
      <c r="AD1226" s="842" t="s">
        <v>777</v>
      </c>
      <c r="AE1226" s="843" t="str">
        <f ca="1">IF(OR(Z1226="",NOT(ISNUMBER(Z1226))),"",LOOKUP(Z1226,{0,16,21,26,31,36,41,46,51,56,60,66},{"[0-15]","[16-20]","[21-25]","[26-30]","[31-35]","[36-40]","[41-45]","[46-50]","[51-55]","[56-59]","[60-65]","[66-99]"}))</f>
        <v>[36-40]</v>
      </c>
      <c r="AF1226" s="839" t="str">
        <f t="shared" si="68"/>
        <v>3+ years</v>
      </c>
      <c r="AG1226" s="839" t="str">
        <f t="shared" ca="1" si="69"/>
        <v>Over 90 Days</v>
      </c>
    </row>
    <row r="1227" spans="1:33" ht="16.5" thickTop="1" thickBot="1" x14ac:dyDescent="0.3">
      <c r="A1227" s="839">
        <v>34</v>
      </c>
      <c r="B1227" s="830">
        <v>202805</v>
      </c>
      <c r="C1227" s="831">
        <v>202805</v>
      </c>
      <c r="D1227" s="880"/>
      <c r="E1227" s="887">
        <f>VLOOKUP(B1227,[1]TQT_MASTER!B:O,13,0)</f>
        <v>46132</v>
      </c>
      <c r="F1227" s="834" t="str">
        <f>VLOOKUP(B1227,[1]TQT_MASTER!B:O,4,0)</f>
        <v>CEO Advisor</v>
      </c>
      <c r="G1227" s="834" t="str">
        <f>VLOOKUP(B1227,[1]TQT_MASTER!B:O,3,0)</f>
        <v>Advisor</v>
      </c>
      <c r="H1227" s="834">
        <v>12759</v>
      </c>
      <c r="I1227" s="834" t="s">
        <v>954</v>
      </c>
      <c r="J1227" s="834" t="e">
        <f>VLOOKUP(B1227,[1]TQT_MASTER!B:O,7,0)</f>
        <v>#REF!</v>
      </c>
      <c r="K1227" s="834" t="str">
        <f>VLOOKUP(B1227,[1]TQT_MASTER!B:O,8,0)</f>
        <v>TQT - Chief Executive Office</v>
      </c>
      <c r="L1227" s="834" t="e">
        <f>VLOOKUP(B1227,[1]TQT_MASTER!B:O,9,0)</f>
        <v>#REF!</v>
      </c>
      <c r="M1227" s="834" t="e">
        <f>VLOOKUP(B1227,[1]TQT_MASTER!B:O,10,0)</f>
        <v>#REF!</v>
      </c>
      <c r="N1227" s="884">
        <v>22892</v>
      </c>
      <c r="O1227" s="885">
        <v>46496</v>
      </c>
      <c r="P1227" s="842" t="s">
        <v>611</v>
      </c>
      <c r="Q1227" s="834" t="s">
        <v>846</v>
      </c>
      <c r="R1227" s="842"/>
      <c r="S1227" s="842"/>
      <c r="T1227" s="839"/>
      <c r="U1227" s="842" t="s">
        <v>650</v>
      </c>
      <c r="V1227" s="836">
        <v>46132</v>
      </c>
      <c r="W1227" s="836"/>
      <c r="X1227" s="836">
        <f>EDATE(V1227,36)</f>
        <v>47228</v>
      </c>
      <c r="Y1227" s="882">
        <v>2.7397260273972603E-3</v>
      </c>
      <c r="Z1227" s="904">
        <f ca="1">IF(N1227="","",DATEDIF(IF(ISNUMBER(N1227),N1227,DATE(IF(VALUE(RIGHT(N1227,LEN(N1227)-FIND("/",N1227,FIND("/",N1227)+1)))&lt;30,2000,1900)+VALUE(RIGHT(N1227,LEN(N1227)-FIND("/",N1227,FIND("/",N1227)+1))),VALUE(LEFT(N1227,FIND("/",N1227)-1)),VALUE(MID(N1227,FIND("/",N1227)+1,FIND("/",N1227,FIND("/",N1227)+1)-FIND("/",N1227)-1)))),TODAY(),"Y"))</f>
        <v>64</v>
      </c>
      <c r="AA1227" s="839" t="s">
        <v>600</v>
      </c>
      <c r="AB1227" s="883">
        <v>40288.5</v>
      </c>
      <c r="AC1227" s="841">
        <v>46997</v>
      </c>
      <c r="AD1227" s="842" t="s">
        <v>777</v>
      </c>
      <c r="AE1227" s="843" t="str">
        <f ca="1">IF(OR(Z1227="",NOT(ISNUMBER(Z1227))),"",LOOKUP(Z1227,{0,16,21,26,31,36,41,46,51,56,60,66},{"[0-15]","[16-20]","[21-25]","[26-30]","[31-35]","[36-40]","[41-45]","[46-50]","[51-55]","[56-59]","[60-65]","[66-99]"}))</f>
        <v>[60-65]</v>
      </c>
      <c r="AF1227" s="839" t="str">
        <f t="shared" si="68"/>
        <v>3+ years</v>
      </c>
      <c r="AG1227" s="839" t="str">
        <f t="shared" ca="1" si="69"/>
        <v>Over 90 Days</v>
      </c>
    </row>
    <row r="1228" spans="1:33" ht="16.5" thickTop="1" thickBot="1" x14ac:dyDescent="0.3">
      <c r="A1228" s="886">
        <v>35</v>
      </c>
      <c r="B1228" s="851">
        <v>203281</v>
      </c>
      <c r="C1228" s="851"/>
      <c r="D1228" s="852"/>
      <c r="E1228" s="887">
        <f>VLOOKUP(B1228,[1]TQT_MASTER!B:O,13,0)</f>
        <v>46244</v>
      </c>
      <c r="F1228" s="854" t="str">
        <f>VLOOKUP(B1228,[1]TQT_MASTER!B:O,4,0)</f>
        <v>Sr Associate Branding &amp; Internal Communication</v>
      </c>
      <c r="G1228" s="854" t="str">
        <f>VLOOKUP(B1228,[1]TQT_MASTER!B:O,3,0)</f>
        <v>Sr Associate</v>
      </c>
      <c r="H1228" s="854" t="e">
        <f>VLOOKUP(B1228,[1]TQT_MASTER!B:O,6,0)</f>
        <v>#REF!</v>
      </c>
      <c r="I1228" s="854" t="s">
        <v>955</v>
      </c>
      <c r="J1228" s="854" t="e">
        <f>VLOOKUP(B1228,[1]TQT_MASTER!B:O,7,0)</f>
        <v>#REF!</v>
      </c>
      <c r="K1228" s="854" t="str">
        <f>VLOOKUP(B1228,[1]TQT_MASTER!B:O,8,0)</f>
        <v>TQT - Chief Corporate Services Office</v>
      </c>
      <c r="L1228" s="854" t="str">
        <f>VLOOKUP(B1228,[1]TQT_MASTER!B:O,9,0)</f>
        <v>Human Resources - HRD</v>
      </c>
      <c r="M1228" s="854" t="str">
        <f>VLOOKUP(B1228,[1]TQT_MASTER!B:O,10,0)</f>
        <v>Corporate Communications</v>
      </c>
      <c r="N1228" s="855">
        <v>32051</v>
      </c>
      <c r="O1228" s="853">
        <v>46295</v>
      </c>
      <c r="P1228" s="854" t="s">
        <v>611</v>
      </c>
      <c r="Q1228" s="854" t="s">
        <v>846</v>
      </c>
      <c r="R1228" s="857"/>
      <c r="S1228" s="857"/>
      <c r="T1228" s="858"/>
      <c r="U1228" s="854"/>
      <c r="V1228" s="859">
        <v>46211</v>
      </c>
      <c r="W1228" s="860"/>
      <c r="X1228" s="859">
        <v>46295</v>
      </c>
      <c r="Y1228" s="861"/>
      <c r="Z1228" s="862">
        <f t="shared" ref="Z1228:Z1261" ca="1" si="70">IF(N1228="","",DATEDIF(IF(ISNUMBER(N1228),N1228,DATE(IF(VALUE(RIGHT(N1228,LEN(N1228)-FIND("/",N1228,FIND("/",N1228)+1)))&lt;30,2000,1900)+VALUE(RIGHT(N1228,LEN(N1228)-FIND("/",N1228,FIND("/",N1228)+1))),VALUE(LEFT(N1228,FIND("/",N1228)-1)),VALUE(MID(N1228,FIND("/",N1228)+1,FIND("/",N1228,FIND("/",N1228)+1)-FIND("/",N1228)-1)))),TODAY(),"Y"))</f>
        <v>38</v>
      </c>
      <c r="AA1228" s="858" t="s">
        <v>600</v>
      </c>
      <c r="AB1228" s="863">
        <v>32500</v>
      </c>
      <c r="AC1228" s="864">
        <v>46997</v>
      </c>
      <c r="AD1228" s="857" t="s">
        <v>777</v>
      </c>
      <c r="AE1228" s="843" t="str">
        <f ca="1">IF(OR(Z1228="",NOT(ISNUMBER(Z1228))),"",LOOKUP(Z1228,{0,16,21,26,31,36,41,46,51,56,60,66},{"[0-15]","[16-20]","[21-25]","[26-30]","[31-35]","[36-40]","[41-45]","[46-50]","[51-55]","[56-59]","[60-65]","[66-99]"}))</f>
        <v>[36-40]</v>
      </c>
      <c r="AF1228" s="839" t="str">
        <f t="shared" si="68"/>
        <v>0-1 years</v>
      </c>
      <c r="AG1228" s="839" t="str">
        <f t="shared" ca="1" si="69"/>
        <v>Within 30 Days</v>
      </c>
    </row>
    <row r="1229" spans="1:33" ht="16.5" thickTop="1" thickBot="1" x14ac:dyDescent="0.3">
      <c r="A1229" s="875">
        <v>1</v>
      </c>
      <c r="B1229" s="866" t="s">
        <v>526</v>
      </c>
      <c r="C1229" s="875" t="s">
        <v>300</v>
      </c>
      <c r="D1229" s="888"/>
      <c r="E1229" s="887">
        <f>VLOOKUP(B1229,[1]TQT_MASTER!B:O,13,0)</f>
        <v>44566</v>
      </c>
      <c r="F1229" s="870" t="str">
        <f>VLOOKUP(B1229,[1]TQT_MASTER!B:O,4,0)</f>
        <v>Engineer, Water Asset Performance</v>
      </c>
      <c r="G1229" s="870" t="str">
        <f>VLOOKUP(B1229,[1]TQT_MASTER!B:O,3,0)</f>
        <v>Engineer</v>
      </c>
      <c r="H1229" s="870">
        <f>VLOOKUP(B1229,[1]TQT_MASTER!B:O,6,0)</f>
        <v>200662</v>
      </c>
      <c r="I1229" s="870" t="str">
        <f>VLOOKUP(B1229,[1]TQT_MASTER!B:O,5,0)</f>
        <v>Benjamin Redwood</v>
      </c>
      <c r="J1229" s="870" t="str">
        <f>VLOOKUP(B1229,[1]TQT_MASTER!B:O,7,0)</f>
        <v>TQT - Asset Management</v>
      </c>
      <c r="K1229" s="870" t="str">
        <f>VLOOKUP(B1229,[1]TQT_MASTER!B:O,8,0)</f>
        <v>TQT - Chief Operating Office</v>
      </c>
      <c r="L1229" s="870" t="str">
        <f>VLOOKUP(B1229,[1]TQT_MASTER!B:O,9,0)</f>
        <v>Asset Management - COO</v>
      </c>
      <c r="M1229" s="870" t="str">
        <f>VLOOKUP(B1229,[1]TQT_MASTER!B:O,10,0)</f>
        <v>TRANSCO - Water Asset Strategy &amp; Performance - COO</v>
      </c>
      <c r="N1229" s="871">
        <f>VLOOKUP(B1229,[1]TQT_MASTER!B:O,11,0)</f>
        <v>22312</v>
      </c>
      <c r="O1229" s="869">
        <f>VLOOKUP(B1229,[1]TQT_MASTER!B:O,14,0)</f>
        <v>46387</v>
      </c>
      <c r="P1229" s="878" t="s">
        <v>611</v>
      </c>
      <c r="Q1229" s="870" t="s">
        <v>846</v>
      </c>
      <c r="R1229" s="878" t="s">
        <v>612</v>
      </c>
      <c r="S1229" s="878"/>
      <c r="T1229" s="875" t="s">
        <v>304</v>
      </c>
      <c r="U1229" s="878" t="s">
        <v>305</v>
      </c>
      <c r="V1229" s="872">
        <v>44566</v>
      </c>
      <c r="W1229" s="872">
        <v>45170</v>
      </c>
      <c r="X1229" s="872">
        <v>46265</v>
      </c>
      <c r="Y1229" s="889">
        <v>3.0027397260273974</v>
      </c>
      <c r="Z1229" s="903">
        <f t="shared" ca="1" si="70"/>
        <v>65</v>
      </c>
      <c r="AA1229" s="875" t="s">
        <v>600</v>
      </c>
      <c r="AB1229" s="890">
        <v>33988.5</v>
      </c>
      <c r="AC1229" s="877">
        <v>47027</v>
      </c>
      <c r="AD1229" s="878" t="s">
        <v>777</v>
      </c>
      <c r="AE1229" s="843" t="str">
        <f ca="1">IF(OR(Z1229="",NOT(ISNUMBER(Z1229))),"",LOOKUP(Z1229,{0,16,21,26,31,36,41,46,51,56,60,66},{"[0-15]","[16-20]","[21-25]","[26-30]","[31-35]","[36-40]","[41-45]","[46-50]","[51-55]","[56-59]","[60-65]","[66-99]"}))</f>
        <v>[60-65]</v>
      </c>
      <c r="AF1229" s="839" t="str">
        <f t="shared" si="68"/>
        <v>3+ years</v>
      </c>
      <c r="AG1229" s="839" t="str">
        <f t="shared" ca="1" si="69"/>
        <v>Over 90 Days</v>
      </c>
    </row>
    <row r="1230" spans="1:33" ht="16.5" thickTop="1" thickBot="1" x14ac:dyDescent="0.3">
      <c r="A1230" s="839">
        <v>2</v>
      </c>
      <c r="B1230" s="830" t="s">
        <v>537</v>
      </c>
      <c r="C1230" s="839" t="s">
        <v>306</v>
      </c>
      <c r="D1230" s="880"/>
      <c r="E1230" s="887">
        <f>VLOOKUP(B1230,[1]TQT_MASTER!B:O,13,0)</f>
        <v>44571</v>
      </c>
      <c r="F1230" s="834" t="str">
        <f>VLOOKUP(B1230,[1]TQT_MASTER!B:O,4,0)</f>
        <v>Technical Advisor</v>
      </c>
      <c r="G1230" s="834" t="str">
        <f>VLOOKUP(B1230,[1]TQT_MASTER!B:O,3,0)</f>
        <v>Advisor</v>
      </c>
      <c r="H1230" s="834">
        <f>VLOOKUP(B1230,[1]TQT_MASTER!B:O,6,0)</f>
        <v>10924</v>
      </c>
      <c r="I1230" s="834" t="str">
        <f>VLOOKUP(B1230,[1]TQT_MASTER!B:O,5,0)</f>
        <v>Bruce</v>
      </c>
      <c r="J1230" s="834" t="str">
        <f>VLOOKUP(B1230,[1]TQT_MASTER!B:O,7,0)</f>
        <v>TQT - Chief Operating Office</v>
      </c>
      <c r="K1230" s="834" t="str">
        <f>VLOOKUP(B1230,[1]TQT_MASTER!B:O,8,0)</f>
        <v>TQT - Chief Operating Office</v>
      </c>
      <c r="L1230" s="834" t="str">
        <f>VLOOKUP(B1230,[1]TQT_MASTER!B:O,9,0)</f>
        <v>Asset Management - COO</v>
      </c>
      <c r="M1230" s="834" t="str">
        <f>VLOOKUP(B1230,[1]TQT_MASTER!B:O,10,0)</f>
        <v>TRANSCO - Power Asset Management - COO</v>
      </c>
      <c r="N1230" s="835">
        <f>VLOOKUP(B1230,[1]TQT_MASTER!B:O,11,0)</f>
        <v>21098</v>
      </c>
      <c r="O1230" s="833">
        <f>VLOOKUP(B1230,[1]TQT_MASTER!B:O,14,0)</f>
        <v>46387</v>
      </c>
      <c r="P1230" s="842" t="s">
        <v>611</v>
      </c>
      <c r="Q1230" s="834" t="s">
        <v>846</v>
      </c>
      <c r="R1230" s="842" t="s">
        <v>612</v>
      </c>
      <c r="S1230" s="842" t="s">
        <v>616</v>
      </c>
      <c r="T1230" s="839" t="s">
        <v>304</v>
      </c>
      <c r="U1230" s="842" t="s">
        <v>309</v>
      </c>
      <c r="V1230" s="836">
        <v>44571</v>
      </c>
      <c r="W1230" s="836">
        <v>45170</v>
      </c>
      <c r="X1230" s="836">
        <v>46265</v>
      </c>
      <c r="Y1230" s="882">
        <v>3.0027397260273974</v>
      </c>
      <c r="Z1230" s="902">
        <f t="shared" ca="1" si="70"/>
        <v>68</v>
      </c>
      <c r="AA1230" s="839" t="s">
        <v>600</v>
      </c>
      <c r="AB1230" s="883">
        <v>55116.6</v>
      </c>
      <c r="AC1230" s="841">
        <v>47027</v>
      </c>
      <c r="AD1230" s="842" t="s">
        <v>777</v>
      </c>
      <c r="AE1230" s="843" t="str">
        <f ca="1">IF(OR(Z1230="",NOT(ISNUMBER(Z1230))),"",LOOKUP(Z1230,{0,16,21,26,31,36,41,46,51,56,60,66},{"[0-15]","[16-20]","[21-25]","[26-30]","[31-35]","[36-40]","[41-45]","[46-50]","[51-55]","[56-59]","[60-65]","[66-99]"}))</f>
        <v>[66-99]</v>
      </c>
      <c r="AF1230" s="839" t="str">
        <f t="shared" si="68"/>
        <v>3+ years</v>
      </c>
      <c r="AG1230" s="839" t="str">
        <f t="shared" ca="1" si="69"/>
        <v>Over 90 Days</v>
      </c>
    </row>
    <row r="1231" spans="1:33" ht="16.5" thickTop="1" thickBot="1" x14ac:dyDescent="0.3">
      <c r="A1231" s="839">
        <v>3</v>
      </c>
      <c r="B1231" s="830" t="s">
        <v>310</v>
      </c>
      <c r="C1231" s="839" t="s">
        <v>310</v>
      </c>
      <c r="D1231" s="880"/>
      <c r="E1231" s="887">
        <v>44571</v>
      </c>
      <c r="F1231" s="834" t="s">
        <v>312</v>
      </c>
      <c r="G1231" s="834" t="s">
        <v>312</v>
      </c>
      <c r="H1231" s="834"/>
      <c r="I1231" s="834"/>
      <c r="J1231" s="845"/>
      <c r="K1231" s="845" t="s">
        <v>905</v>
      </c>
      <c r="L1231" s="834"/>
      <c r="M1231" s="834"/>
      <c r="N1231" s="835">
        <v>20821</v>
      </c>
      <c r="O1231" s="833">
        <v>46203</v>
      </c>
      <c r="P1231" s="842" t="s">
        <v>611</v>
      </c>
      <c r="Q1231" s="834" t="s">
        <v>846</v>
      </c>
      <c r="R1231" s="842" t="s">
        <v>612</v>
      </c>
      <c r="S1231" s="842"/>
      <c r="T1231" s="839" t="s">
        <v>304</v>
      </c>
      <c r="U1231" s="842" t="s">
        <v>305</v>
      </c>
      <c r="V1231" s="836">
        <v>44571</v>
      </c>
      <c r="W1231" s="836">
        <v>46203</v>
      </c>
      <c r="X1231" s="836">
        <v>46265</v>
      </c>
      <c r="Y1231" s="882">
        <v>3.0027397260273974</v>
      </c>
      <c r="Z1231" s="904">
        <f t="shared" ca="1" si="70"/>
        <v>69</v>
      </c>
      <c r="AA1231" s="839" t="s">
        <v>600</v>
      </c>
      <c r="AB1231" s="883">
        <v>45390.45</v>
      </c>
      <c r="AC1231" s="841">
        <v>47027</v>
      </c>
      <c r="AD1231" s="842" t="s">
        <v>928</v>
      </c>
      <c r="AE1231" s="843" t="str">
        <f ca="1">IF(OR(Z1231="",NOT(ISNUMBER(Z1231))),"",LOOKUP(Z1231,{0,16,21,26,31,36,41,46,51,56,60,66},{"[0-15]","[16-20]","[21-25]","[26-30]","[31-35]","[36-40]","[41-45]","[46-50]","[51-55]","[56-59]","[60-65]","[66-99]"}))</f>
        <v>[66-99]</v>
      </c>
      <c r="AF1231" s="839" t="str">
        <f t="shared" si="68"/>
        <v>3+ years</v>
      </c>
      <c r="AG1231" s="839" t="str">
        <f t="shared" ca="1" si="69"/>
        <v>Expired</v>
      </c>
    </row>
    <row r="1232" spans="1:33" ht="16.5" thickTop="1" thickBot="1" x14ac:dyDescent="0.3">
      <c r="A1232" s="839">
        <v>4</v>
      </c>
      <c r="B1232" s="830" t="s">
        <v>527</v>
      </c>
      <c r="C1232" s="839" t="s">
        <v>313</v>
      </c>
      <c r="D1232" s="880"/>
      <c r="E1232" s="887">
        <f>VLOOKUP(B1232,[1]TQT_MASTER!B:O,13,0)</f>
        <v>44571</v>
      </c>
      <c r="F1232" s="834" t="str">
        <f>VLOOKUP(B1232,[1]TQT_MASTER!B:O,4,0)</f>
        <v>Sr. Engineer, Infrastructure Coordination</v>
      </c>
      <c r="G1232" s="834" t="str">
        <f>VLOOKUP(B1232,[1]TQT_MASTER!B:O,3,0)</f>
        <v>Senior Engineer</v>
      </c>
      <c r="H1232" s="834">
        <f>VLOOKUP(B1232,[1]TQT_MASTER!B:O,6,0)</f>
        <v>11810</v>
      </c>
      <c r="I1232" s="834" t="str">
        <f>VLOOKUP(B1232,[1]TQT_MASTER!B:O,5,0)</f>
        <v>YOUSIF ABDUL RAHMAN AHMED MOHAMMED ALMARZOUQI</v>
      </c>
      <c r="J1232" s="834" t="str">
        <f>VLOOKUP(B1232,[1]TQT_MASTER!B:O,7,0)</f>
        <v>TQT - Asset Management</v>
      </c>
      <c r="K1232" s="834" t="str">
        <f>VLOOKUP(B1232,[1]TQT_MASTER!B:O,8,0)</f>
        <v>TQT - Chief Operating Office</v>
      </c>
      <c r="L1232" s="834" t="str">
        <f>VLOOKUP(B1232,[1]TQT_MASTER!B:O,9,0)</f>
        <v>Asset Management - COO</v>
      </c>
      <c r="M1232" s="834" t="str">
        <f>VLOOKUP(B1232,[1]TQT_MASTER!B:O,10,0)</f>
        <v>TRANSCO - Infrastructure Coordination &amp; Services - COO</v>
      </c>
      <c r="N1232" s="835">
        <f>VLOOKUP(B1232,[1]TQT_MASTER!B:O,11,0)</f>
        <v>21283</v>
      </c>
      <c r="O1232" s="833">
        <f>VLOOKUP(B1232,[1]TQT_MASTER!B:O,14,0)</f>
        <v>46387</v>
      </c>
      <c r="P1232" s="842" t="s">
        <v>611</v>
      </c>
      <c r="Q1232" s="834" t="s">
        <v>846</v>
      </c>
      <c r="R1232" s="842" t="s">
        <v>612</v>
      </c>
      <c r="S1232" s="842"/>
      <c r="T1232" s="839" t="s">
        <v>304</v>
      </c>
      <c r="U1232" s="842" t="s">
        <v>316</v>
      </c>
      <c r="V1232" s="836">
        <v>44571</v>
      </c>
      <c r="W1232" s="836">
        <v>45170</v>
      </c>
      <c r="X1232" s="836">
        <v>46265</v>
      </c>
      <c r="Y1232" s="882">
        <v>3.0027397260273974</v>
      </c>
      <c r="Z1232" s="905">
        <f t="shared" ca="1" si="70"/>
        <v>68</v>
      </c>
      <c r="AA1232" s="839" t="s">
        <v>600</v>
      </c>
      <c r="AB1232" s="883">
        <v>47355</v>
      </c>
      <c r="AC1232" s="841">
        <v>47027</v>
      </c>
      <c r="AD1232" s="842" t="s">
        <v>777</v>
      </c>
      <c r="AE1232" s="843" t="str">
        <f ca="1">IF(OR(Z1232="",NOT(ISNUMBER(Z1232))),"",LOOKUP(Z1232,{0,16,21,26,31,36,41,46,51,56,60,66},{"[0-15]","[16-20]","[21-25]","[26-30]","[31-35]","[36-40]","[41-45]","[46-50]","[51-55]","[56-59]","[60-65]","[66-99]"}))</f>
        <v>[66-99]</v>
      </c>
      <c r="AF1232" s="839" t="str">
        <f t="shared" si="68"/>
        <v>3+ years</v>
      </c>
      <c r="AG1232" s="839" t="str">
        <f t="shared" ca="1" si="69"/>
        <v>Over 90 Days</v>
      </c>
    </row>
    <row r="1233" spans="1:33" ht="16.5" thickTop="1" thickBot="1" x14ac:dyDescent="0.3">
      <c r="A1233" s="839">
        <v>5</v>
      </c>
      <c r="B1233" s="830" t="s">
        <v>536</v>
      </c>
      <c r="C1233" s="839" t="s">
        <v>317</v>
      </c>
      <c r="D1233" s="880"/>
      <c r="E1233" s="887">
        <f>VLOOKUP(B1233,[1]TQT_MASTER!B:O,13,0)</f>
        <v>44571</v>
      </c>
      <c r="F1233" s="834" t="str">
        <f>VLOOKUP(B1233,[1]TQT_MASTER!B:O,4,0)</f>
        <v>Sr. Technician, Surveying</v>
      </c>
      <c r="G1233" s="834" t="str">
        <f>VLOOKUP(B1233,[1]TQT_MASTER!B:O,3,0)</f>
        <v>Senior Technician</v>
      </c>
      <c r="H1233" s="834">
        <f>VLOOKUP(B1233,[1]TQT_MASTER!B:O,6,0)</f>
        <v>11810</v>
      </c>
      <c r="I1233" s="834" t="str">
        <f>VLOOKUP(B1233,[1]TQT_MASTER!B:O,5,0)</f>
        <v>YOUSIF ABDUL RAHMAN AHMED MOHAMMED ALMARZOUQI</v>
      </c>
      <c r="J1233" s="834" t="str">
        <f>VLOOKUP(B1233,[1]TQT_MASTER!B:O,7,0)</f>
        <v>TQT - Asset Management</v>
      </c>
      <c r="K1233" s="834" t="str">
        <f>VLOOKUP(B1233,[1]TQT_MASTER!B:O,8,0)</f>
        <v>TQT - Chief Operating Office</v>
      </c>
      <c r="L1233" s="834" t="str">
        <f>VLOOKUP(B1233,[1]TQT_MASTER!B:O,9,0)</f>
        <v>Asset Management - COO</v>
      </c>
      <c r="M1233" s="834" t="str">
        <f>VLOOKUP(B1233,[1]TQT_MASTER!B:O,10,0)</f>
        <v>TRANSCO - Infrastructure Coordination &amp; Services - COO</v>
      </c>
      <c r="N1233" s="835">
        <f>VLOOKUP(B1233,[1]TQT_MASTER!B:O,11,0)</f>
        <v>22277</v>
      </c>
      <c r="O1233" s="833">
        <f>VLOOKUP(B1233,[1]TQT_MASTER!B:O,14,0)</f>
        <v>46387</v>
      </c>
      <c r="P1233" s="842" t="s">
        <v>611</v>
      </c>
      <c r="Q1233" s="834" t="s">
        <v>846</v>
      </c>
      <c r="R1233" s="842" t="s">
        <v>612</v>
      </c>
      <c r="S1233" s="842" t="s">
        <v>616</v>
      </c>
      <c r="T1233" s="839" t="s">
        <v>304</v>
      </c>
      <c r="U1233" s="842" t="s">
        <v>309</v>
      </c>
      <c r="V1233" s="836">
        <v>44571</v>
      </c>
      <c r="W1233" s="836">
        <v>45170</v>
      </c>
      <c r="X1233" s="836">
        <v>46265</v>
      </c>
      <c r="Y1233" s="882">
        <v>3.0027397260273974</v>
      </c>
      <c r="Z1233" s="904">
        <f t="shared" ca="1" si="70"/>
        <v>65</v>
      </c>
      <c r="AA1233" s="839" t="s">
        <v>600</v>
      </c>
      <c r="AB1233" s="883">
        <v>21750.75</v>
      </c>
      <c r="AC1233" s="841">
        <v>47027</v>
      </c>
      <c r="AD1233" s="842" t="s">
        <v>777</v>
      </c>
      <c r="AE1233" s="843" t="str">
        <f ca="1">IF(OR(Z1233="",NOT(ISNUMBER(Z1233))),"",LOOKUP(Z1233,{0,16,21,26,31,36,41,46,51,56,60,66},{"[0-15]","[16-20]","[21-25]","[26-30]","[31-35]","[36-40]","[41-45]","[46-50]","[51-55]","[56-59]","[60-65]","[66-99]"}))</f>
        <v>[60-65]</v>
      </c>
      <c r="AF1233" s="839" t="str">
        <f t="shared" si="68"/>
        <v>3+ years</v>
      </c>
      <c r="AG1233" s="839" t="str">
        <f t="shared" ca="1" si="69"/>
        <v>Over 90 Days</v>
      </c>
    </row>
    <row r="1234" spans="1:33" ht="16.5" thickTop="1" thickBot="1" x14ac:dyDescent="0.3">
      <c r="A1234" s="839">
        <v>6</v>
      </c>
      <c r="B1234" s="830" t="s">
        <v>531</v>
      </c>
      <c r="C1234" s="839" t="s">
        <v>323</v>
      </c>
      <c r="D1234" s="880"/>
      <c r="E1234" s="887">
        <f>VLOOKUP(B1234,[1]TQT_MASTER!B:O,13,0)</f>
        <v>44571</v>
      </c>
      <c r="F1234" s="834" t="str">
        <f>VLOOKUP(B1234,[1]TQT_MASTER!B:O,4,0)</f>
        <v>Sr. Associate, Inventory</v>
      </c>
      <c r="G1234" s="834" t="str">
        <f>VLOOKUP(B1234,[1]TQT_MASTER!B:O,3,0)</f>
        <v>Senior Associate</v>
      </c>
      <c r="H1234" s="834">
        <f>VLOOKUP(B1234,[1]TQT_MASTER!B:O,6,0)</f>
        <v>11888</v>
      </c>
      <c r="I1234" s="834" t="str">
        <f>VLOOKUP(B1234,[1]TQT_MASTER!B:O,5,0)</f>
        <v>MOHAMED ALI MOHAMED A. FAISAL ALSHEHHI</v>
      </c>
      <c r="J1234" s="834" t="str">
        <f>VLOOKUP(B1234,[1]TQT_MASTER!B:O,7,0)</f>
        <v>TQT - Supply Chain</v>
      </c>
      <c r="K1234" s="834" t="str">
        <f>VLOOKUP(B1234,[1]TQT_MASTER!B:O,8,0)</f>
        <v>TQT - Chief Financial Office</v>
      </c>
      <c r="L1234" s="834" t="str">
        <f>VLOOKUP(B1234,[1]TQT_MASTER!B:O,9,0)</f>
        <v>Supply Chain - PSS</v>
      </c>
      <c r="M1234" s="834" t="str">
        <f>VLOOKUP(B1234,[1]TQT_MASTER!B:O,10,0)</f>
        <v>TRANSCO - Inventory Management - PSS</v>
      </c>
      <c r="N1234" s="835">
        <f>VLOOKUP(B1234,[1]TQT_MASTER!B:O,11,0)</f>
        <v>24080</v>
      </c>
      <c r="O1234" s="833">
        <f>VLOOKUP(B1234,[1]TQT_MASTER!B:O,14,0)</f>
        <v>46387</v>
      </c>
      <c r="P1234" s="842" t="s">
        <v>611</v>
      </c>
      <c r="Q1234" s="834" t="s">
        <v>846</v>
      </c>
      <c r="R1234" s="842" t="s">
        <v>612</v>
      </c>
      <c r="S1234" s="842" t="s">
        <v>619</v>
      </c>
      <c r="T1234" s="839" t="s">
        <v>304</v>
      </c>
      <c r="U1234" s="842" t="s">
        <v>305</v>
      </c>
      <c r="V1234" s="836">
        <v>44571</v>
      </c>
      <c r="W1234" s="836">
        <v>45170</v>
      </c>
      <c r="X1234" s="836">
        <v>46265</v>
      </c>
      <c r="Y1234" s="882">
        <v>3.0027397260273974</v>
      </c>
      <c r="Z1234" s="902">
        <f t="shared" ca="1" si="70"/>
        <v>60</v>
      </c>
      <c r="AA1234" s="839" t="s">
        <v>600</v>
      </c>
      <c r="AB1234" s="883">
        <v>40461.75</v>
      </c>
      <c r="AC1234" s="841">
        <v>47027</v>
      </c>
      <c r="AD1234" s="842" t="s">
        <v>777</v>
      </c>
      <c r="AE1234" s="843" t="str">
        <f ca="1">IF(OR(Z1234="",NOT(ISNUMBER(Z1234))),"",LOOKUP(Z1234,{0,16,21,26,31,36,41,46,51,56,60,66},{"[0-15]","[16-20]","[21-25]","[26-30]","[31-35]","[36-40]","[41-45]","[46-50]","[51-55]","[56-59]","[60-65]","[66-99]"}))</f>
        <v>[60-65]</v>
      </c>
      <c r="AF1234" s="839" t="str">
        <f t="shared" si="68"/>
        <v>3+ years</v>
      </c>
      <c r="AG1234" s="839" t="str">
        <f t="shared" ca="1" si="69"/>
        <v>Over 90 Days</v>
      </c>
    </row>
    <row r="1235" spans="1:33" ht="16.5" thickTop="1" thickBot="1" x14ac:dyDescent="0.3">
      <c r="A1235" s="839">
        <v>7</v>
      </c>
      <c r="B1235" s="830" t="s">
        <v>530</v>
      </c>
      <c r="C1235" s="839" t="s">
        <v>326</v>
      </c>
      <c r="D1235" s="880"/>
      <c r="E1235" s="887">
        <f>VLOOKUP(B1235,[1]TQT_MASTER!B:O,13,0)</f>
        <v>44571</v>
      </c>
      <c r="F1235" s="834" t="str">
        <f>VLOOKUP(B1235,[1]TQT_MASTER!B:O,4,0)</f>
        <v>Clerk, Driver</v>
      </c>
      <c r="G1235" s="834" t="str">
        <f>VLOOKUP(B1235,[1]TQT_MASTER!B:O,3,0)</f>
        <v>Clerk</v>
      </c>
      <c r="H1235" s="834">
        <f>VLOOKUP(B1235,[1]TQT_MASTER!B:O,6,0)</f>
        <v>11969</v>
      </c>
      <c r="I1235" s="834" t="str">
        <f>VLOOKUP(B1235,[1]TQT_MASTER!B:O,5,0)</f>
        <v>AHMED NASSER MOHAMMED NASSER AL SENANI</v>
      </c>
      <c r="J1235" s="834" t="str">
        <f>VLOOKUP(B1235,[1]TQT_MASTER!B:O,7,0)</f>
        <v>TQT - Support Services</v>
      </c>
      <c r="K1235" s="834" t="str">
        <f>VLOOKUP(B1235,[1]TQT_MASTER!B:O,8,0)</f>
        <v>TQT - Chief Corporate Services Office</v>
      </c>
      <c r="L1235" s="834" t="str">
        <f>VLOOKUP(B1235,[1]TQT_MASTER!B:O,9,0)</f>
        <v>Shared Services - PSS</v>
      </c>
      <c r="M1235" s="834" t="str">
        <f>VLOOKUP(B1235,[1]TQT_MASTER!B:O,10,0)</f>
        <v>TRANSCO - Transport - PSS</v>
      </c>
      <c r="N1235" s="835">
        <f>VLOOKUP(B1235,[1]TQT_MASTER!B:O,11,0)</f>
        <v>28284</v>
      </c>
      <c r="O1235" s="833">
        <f>VLOOKUP(B1235,[1]TQT_MASTER!B:O,14,0)</f>
        <v>46387</v>
      </c>
      <c r="P1235" s="842" t="s">
        <v>611</v>
      </c>
      <c r="Q1235" s="834" t="s">
        <v>846</v>
      </c>
      <c r="R1235" s="842" t="s">
        <v>612</v>
      </c>
      <c r="S1235" s="842" t="s">
        <v>621</v>
      </c>
      <c r="T1235" s="839" t="s">
        <v>304</v>
      </c>
      <c r="U1235" s="842" t="s">
        <v>329</v>
      </c>
      <c r="V1235" s="836">
        <v>44571</v>
      </c>
      <c r="W1235" s="836">
        <v>45170</v>
      </c>
      <c r="X1235" s="836">
        <v>46265</v>
      </c>
      <c r="Y1235" s="882">
        <v>3.0027397260273974</v>
      </c>
      <c r="Z1235" s="902">
        <f t="shared" ca="1" si="70"/>
        <v>49</v>
      </c>
      <c r="AA1235" s="839" t="s">
        <v>600</v>
      </c>
      <c r="AB1235" s="883">
        <v>5587.7955000000002</v>
      </c>
      <c r="AC1235" s="841">
        <v>47027</v>
      </c>
      <c r="AD1235" s="842" t="s">
        <v>777</v>
      </c>
      <c r="AE1235" s="843" t="str">
        <f ca="1">IF(OR(Z1235="",NOT(ISNUMBER(Z1235))),"",LOOKUP(Z1235,{0,16,21,26,31,36,41,46,51,56,60,66},{"[0-15]","[16-20]","[21-25]","[26-30]","[31-35]","[36-40]","[41-45]","[46-50]","[51-55]","[56-59]","[60-65]","[66-99]"}))</f>
        <v>[46-50]</v>
      </c>
      <c r="AF1235" s="839" t="str">
        <f t="shared" si="68"/>
        <v>3+ years</v>
      </c>
      <c r="AG1235" s="839" t="str">
        <f t="shared" ca="1" si="69"/>
        <v>Over 90 Days</v>
      </c>
    </row>
    <row r="1236" spans="1:33" ht="16.5" thickTop="1" thickBot="1" x14ac:dyDescent="0.3">
      <c r="A1236" s="839">
        <v>8</v>
      </c>
      <c r="B1236" s="830" t="s">
        <v>524</v>
      </c>
      <c r="C1236" s="839" t="s">
        <v>330</v>
      </c>
      <c r="D1236" s="880"/>
      <c r="E1236" s="887">
        <f>VLOOKUP(B1236,[1]TQT_MASTER!B:O,13,0)</f>
        <v>44566</v>
      </c>
      <c r="F1236" s="834" t="str">
        <f>VLOOKUP(B1236,[1]TQT_MASTER!B:O,4,0)</f>
        <v>Assistant, Management</v>
      </c>
      <c r="G1236" s="834" t="str">
        <f>VLOOKUP(B1236,[1]TQT_MASTER!B:O,3,0)</f>
        <v>Assistant</v>
      </c>
      <c r="H1236" s="834">
        <f>VLOOKUP(B1236,[1]TQT_MASTER!B:O,6,0)</f>
        <v>11566</v>
      </c>
      <c r="I1236" s="834" t="str">
        <f>VLOOKUP(B1236,[1]TQT_MASTER!B:O,5,0)</f>
        <v>PAUL ANDREW ROBERTS</v>
      </c>
      <c r="J1236" s="834" t="str">
        <f>VLOOKUP(B1236,[1]TQT_MASTER!B:O,7,0)</f>
        <v>TQT - Safety &amp; Risk Management</v>
      </c>
      <c r="K1236" s="834" t="str">
        <f>VLOOKUP(B1236,[1]TQT_MASTER!B:O,8,0)</f>
        <v>TQT - Chief Executive Office</v>
      </c>
      <c r="L1236" s="834" t="str">
        <f>VLOOKUP(B1236,[1]TQT_MASTER!B:O,9,0)</f>
        <v>HSEQ</v>
      </c>
      <c r="M1236" s="834" t="str">
        <f>VLOOKUP(B1236,[1]TQT_MASTER!B:O,10,0)</f>
        <v>TRANSCO - HSEQ - SRM</v>
      </c>
      <c r="N1236" s="835">
        <f>VLOOKUP(B1236,[1]TQT_MASTER!B:O,11,0)</f>
        <v>33248</v>
      </c>
      <c r="O1236" s="833">
        <f>VLOOKUP(B1236,[1]TQT_MASTER!B:O,14,0)</f>
        <v>46387</v>
      </c>
      <c r="P1236" s="842" t="s">
        <v>611</v>
      </c>
      <c r="Q1236" s="834" t="s">
        <v>846</v>
      </c>
      <c r="R1236" s="842" t="s">
        <v>612</v>
      </c>
      <c r="S1236" s="842" t="s">
        <v>621</v>
      </c>
      <c r="T1236" s="839" t="s">
        <v>304</v>
      </c>
      <c r="U1236" s="842" t="s">
        <v>333</v>
      </c>
      <c r="V1236" s="836">
        <v>44566</v>
      </c>
      <c r="W1236" s="836">
        <v>45170</v>
      </c>
      <c r="X1236" s="836">
        <v>46265</v>
      </c>
      <c r="Y1236" s="882">
        <v>3.0027397260273974</v>
      </c>
      <c r="Z1236" s="902">
        <f t="shared" ca="1" si="70"/>
        <v>35</v>
      </c>
      <c r="AA1236" s="839" t="s">
        <v>600</v>
      </c>
      <c r="AB1236" s="883">
        <v>12988.5</v>
      </c>
      <c r="AC1236" s="841">
        <v>47027</v>
      </c>
      <c r="AD1236" s="842" t="s">
        <v>777</v>
      </c>
      <c r="AE1236" s="843" t="str">
        <f ca="1">IF(OR(Z1236="",NOT(ISNUMBER(Z1236))),"",LOOKUP(Z1236,{0,16,21,26,31,36,41,46,51,56,60,66},{"[0-15]","[16-20]","[21-25]","[26-30]","[31-35]","[36-40]","[41-45]","[46-50]","[51-55]","[56-59]","[60-65]","[66-99]"}))</f>
        <v>[31-35]</v>
      </c>
      <c r="AF1236" s="839" t="str">
        <f t="shared" si="68"/>
        <v>3+ years</v>
      </c>
      <c r="AG1236" s="839" t="str">
        <f t="shared" ca="1" si="69"/>
        <v>Over 90 Days</v>
      </c>
    </row>
    <row r="1237" spans="1:33" ht="16.5" thickTop="1" thickBot="1" x14ac:dyDescent="0.3">
      <c r="A1237" s="839">
        <v>9</v>
      </c>
      <c r="B1237" s="830" t="s">
        <v>529</v>
      </c>
      <c r="C1237" s="839" t="s">
        <v>334</v>
      </c>
      <c r="D1237" s="880"/>
      <c r="E1237" s="887">
        <f>VLOOKUP(B1237,[1]TQT_MASTER!B:O,13,0)</f>
        <v>44566</v>
      </c>
      <c r="F1237" s="834" t="str">
        <f>VLOOKUP(B1237,[1]TQT_MASTER!B:O,4,0)</f>
        <v>Advisor, Technical</v>
      </c>
      <c r="G1237" s="834" t="str">
        <f>VLOOKUP(B1237,[1]TQT_MASTER!B:O,3,0)</f>
        <v>Advisor</v>
      </c>
      <c r="H1237" s="834">
        <f>VLOOKUP(B1237,[1]TQT_MASTER!B:O,6,0)</f>
        <v>12759</v>
      </c>
      <c r="I1237" s="834" t="str">
        <f>VLOOKUP(B1237,[1]TQT_MASTER!B:O,5,0)</f>
        <v>Afif Saif Nasser Harhara Alyafei</v>
      </c>
      <c r="J1237" s="834" t="str">
        <f>VLOOKUP(B1237,[1]TQT_MASTER!B:O,7,0)</f>
        <v>TQT - Chief Executive Office</v>
      </c>
      <c r="K1237" s="834" t="str">
        <f>VLOOKUP(B1237,[1]TQT_MASTER!B:O,8,0)</f>
        <v>TQT - Chief Executive Office</v>
      </c>
      <c r="L1237" s="834" t="str">
        <f>VLOOKUP(B1237,[1]TQT_MASTER!B:O,9,0)</f>
        <v>CEO</v>
      </c>
      <c r="M1237" s="834" t="str">
        <f>VLOOKUP(B1237,[1]TQT_MASTER!B:O,10,0)</f>
        <v>TRANSCO - CEO</v>
      </c>
      <c r="N1237" s="835">
        <f>VLOOKUP(B1237,[1]TQT_MASTER!B:O,11,0)</f>
        <v>24289</v>
      </c>
      <c r="O1237" s="833">
        <f>VLOOKUP(B1237,[1]TQT_MASTER!B:O,14,0)</f>
        <v>46387</v>
      </c>
      <c r="P1237" s="842" t="s">
        <v>620</v>
      </c>
      <c r="Q1237" s="834" t="s">
        <v>846</v>
      </c>
      <c r="R1237" s="842"/>
      <c r="S1237" s="842"/>
      <c r="T1237" s="839" t="s">
        <v>336</v>
      </c>
      <c r="U1237" s="842" t="s">
        <v>337</v>
      </c>
      <c r="V1237" s="836">
        <v>44566</v>
      </c>
      <c r="W1237" s="836">
        <v>45170</v>
      </c>
      <c r="X1237" s="836">
        <v>46265</v>
      </c>
      <c r="Y1237" s="882">
        <v>3.0027397260273974</v>
      </c>
      <c r="Z1237" s="904">
        <f t="shared" ca="1" si="70"/>
        <v>60</v>
      </c>
      <c r="AA1237" s="839" t="s">
        <v>600</v>
      </c>
      <c r="AB1237" s="883">
        <v>69688.5</v>
      </c>
      <c r="AC1237" s="841">
        <v>47027</v>
      </c>
      <c r="AD1237" s="842" t="s">
        <v>777</v>
      </c>
      <c r="AE1237" s="843" t="str">
        <f ca="1">IF(OR(Z1237="",NOT(ISNUMBER(Z1237))),"",LOOKUP(Z1237,{0,16,21,26,31,36,41,46,51,56,60,66},{"[0-15]","[16-20]","[21-25]","[26-30]","[31-35]","[36-40]","[41-45]","[46-50]","[51-55]","[56-59]","[60-65]","[66-99]"}))</f>
        <v>[60-65]</v>
      </c>
      <c r="AF1237" s="839" t="str">
        <f t="shared" si="68"/>
        <v>3+ years</v>
      </c>
      <c r="AG1237" s="839" t="str">
        <f t="shared" ca="1" si="69"/>
        <v>Over 90 Days</v>
      </c>
    </row>
    <row r="1238" spans="1:33" ht="16.5" thickTop="1" thickBot="1" x14ac:dyDescent="0.3">
      <c r="A1238" s="839">
        <v>10</v>
      </c>
      <c r="B1238" s="830" t="s">
        <v>523</v>
      </c>
      <c r="C1238" s="839" t="s">
        <v>338</v>
      </c>
      <c r="D1238" s="880"/>
      <c r="E1238" s="887">
        <f>VLOOKUP(B1238,[1]TQT_MASTER!B:O,13,0)</f>
        <v>44571</v>
      </c>
      <c r="F1238" s="834" t="str">
        <f>VLOOKUP(B1238,[1]TQT_MASTER!B:O,4,0)</f>
        <v>Clerk, Stores</v>
      </c>
      <c r="G1238" s="834" t="str">
        <f>VLOOKUP(B1238,[1]TQT_MASTER!B:O,3,0)</f>
        <v>Clerk</v>
      </c>
      <c r="H1238" s="834">
        <f>VLOOKUP(B1238,[1]TQT_MASTER!B:O,6,0)</f>
        <v>12667</v>
      </c>
      <c r="I1238" s="834" t="str">
        <f>VLOOKUP(B1238,[1]TQT_MASTER!B:O,5,0)</f>
        <v>Eid Abdulla Sidiqi Alhammadi</v>
      </c>
      <c r="J1238" s="834" t="str">
        <f>VLOOKUP(B1238,[1]TQT_MASTER!B:O,7,0)</f>
        <v>TQT - Financial Operations &amp; Internal Controls</v>
      </c>
      <c r="K1238" s="834" t="str">
        <f>VLOOKUP(B1238,[1]TQT_MASTER!B:O,8,0)</f>
        <v>TQT - Chief Financial Office</v>
      </c>
      <c r="L1238" s="834" t="str">
        <f>VLOOKUP(B1238,[1]TQT_MASTER!B:O,9,0)</f>
        <v>Finance - FIN</v>
      </c>
      <c r="M1238" s="834" t="str">
        <f>VLOOKUP(B1238,[1]TQT_MASTER!B:O,10,0)</f>
        <v>TRANSCO - Financial Operations - FIN</v>
      </c>
      <c r="N1238" s="835">
        <f>VLOOKUP(B1238,[1]TQT_MASTER!B:O,11,0)</f>
        <v>26910</v>
      </c>
      <c r="O1238" s="833">
        <f>VLOOKUP(B1238,[1]TQT_MASTER!B:O,14,0)</f>
        <v>46387</v>
      </c>
      <c r="P1238" s="842" t="s">
        <v>620</v>
      </c>
      <c r="Q1238" s="834" t="s">
        <v>846</v>
      </c>
      <c r="R1238" s="842"/>
      <c r="S1238" s="842"/>
      <c r="T1238" s="839" t="s">
        <v>304</v>
      </c>
      <c r="U1238" s="842" t="s">
        <v>305</v>
      </c>
      <c r="V1238" s="836">
        <v>44571</v>
      </c>
      <c r="W1238" s="836">
        <v>45170</v>
      </c>
      <c r="X1238" s="836">
        <v>46265</v>
      </c>
      <c r="Y1238" s="882">
        <v>3.0027397260273974</v>
      </c>
      <c r="Z1238" s="902">
        <f t="shared" ca="1" si="70"/>
        <v>53</v>
      </c>
      <c r="AA1238" s="839" t="s">
        <v>600</v>
      </c>
      <c r="AB1238" s="883">
        <v>6688.5</v>
      </c>
      <c r="AC1238" s="841">
        <v>47027</v>
      </c>
      <c r="AD1238" s="842" t="s">
        <v>777</v>
      </c>
      <c r="AE1238" s="843" t="str">
        <f ca="1">IF(OR(Z1238="",NOT(ISNUMBER(Z1238))),"",LOOKUP(Z1238,{0,16,21,26,31,36,41,46,51,56,60,66},{"[0-15]","[16-20]","[21-25]","[26-30]","[31-35]","[36-40]","[41-45]","[46-50]","[51-55]","[56-59]","[60-65]","[66-99]"}))</f>
        <v>[51-55]</v>
      </c>
      <c r="AF1238" s="839" t="str">
        <f t="shared" si="68"/>
        <v>3+ years</v>
      </c>
      <c r="AG1238" s="839" t="str">
        <f t="shared" ca="1" si="69"/>
        <v>Over 90 Days</v>
      </c>
    </row>
    <row r="1239" spans="1:33" ht="16.5" thickTop="1" thickBot="1" x14ac:dyDescent="0.3">
      <c r="A1239" s="839">
        <v>11</v>
      </c>
      <c r="B1239" s="830" t="s">
        <v>522</v>
      </c>
      <c r="C1239" s="839" t="s">
        <v>341</v>
      </c>
      <c r="D1239" s="880"/>
      <c r="E1239" s="887">
        <f>VLOOKUP(B1239,[1]TQT_MASTER!B:O,13,0)</f>
        <v>44571</v>
      </c>
      <c r="F1239" s="834" t="str">
        <f>VLOOKUP(B1239,[1]TQT_MASTER!B:O,4,0)</f>
        <v>Associate, Accounts Payable Accounting</v>
      </c>
      <c r="G1239" s="834" t="str">
        <f>VLOOKUP(B1239,[1]TQT_MASTER!B:O,3,0)</f>
        <v>Associate</v>
      </c>
      <c r="H1239" s="834">
        <f>VLOOKUP(B1239,[1]TQT_MASTER!B:O,6,0)</f>
        <v>12667</v>
      </c>
      <c r="I1239" s="834" t="str">
        <f>VLOOKUP(B1239,[1]TQT_MASTER!B:O,5,0)</f>
        <v>Eid Abdulla Sidiqi Alhammadi</v>
      </c>
      <c r="J1239" s="834" t="str">
        <f>VLOOKUP(B1239,[1]TQT_MASTER!B:O,7,0)</f>
        <v>TQT - Financial Operations &amp; Internal Controls</v>
      </c>
      <c r="K1239" s="834" t="str">
        <f>VLOOKUP(B1239,[1]TQT_MASTER!B:O,8,0)</f>
        <v>TQT - Chief Financial Office</v>
      </c>
      <c r="L1239" s="834" t="str">
        <f>VLOOKUP(B1239,[1]TQT_MASTER!B:O,9,0)</f>
        <v>Finance - FIN</v>
      </c>
      <c r="M1239" s="834" t="str">
        <f>VLOOKUP(B1239,[1]TQT_MASTER!B:O,10,0)</f>
        <v>TRANSCO - Financial Operations - FIN</v>
      </c>
      <c r="N1239" s="835">
        <f>VLOOKUP(B1239,[1]TQT_MASTER!B:O,11,0)</f>
        <v>22996</v>
      </c>
      <c r="O1239" s="833">
        <f>VLOOKUP(B1239,[1]TQT_MASTER!B:O,14,0)</f>
        <v>46387</v>
      </c>
      <c r="P1239" s="842" t="s">
        <v>611</v>
      </c>
      <c r="Q1239" s="834" t="s">
        <v>846</v>
      </c>
      <c r="R1239" s="842" t="s">
        <v>612</v>
      </c>
      <c r="S1239" s="842" t="s">
        <v>616</v>
      </c>
      <c r="T1239" s="839" t="s">
        <v>304</v>
      </c>
      <c r="U1239" s="842" t="s">
        <v>316</v>
      </c>
      <c r="V1239" s="836">
        <v>44571</v>
      </c>
      <c r="W1239" s="836">
        <v>45170</v>
      </c>
      <c r="X1239" s="836">
        <v>46265</v>
      </c>
      <c r="Y1239" s="882">
        <v>3.0027397260273974</v>
      </c>
      <c r="Z1239" s="902">
        <f t="shared" ca="1" si="70"/>
        <v>63</v>
      </c>
      <c r="AA1239" s="839" t="s">
        <v>600</v>
      </c>
      <c r="AB1239" s="883">
        <v>38811.15</v>
      </c>
      <c r="AC1239" s="841">
        <v>47027</v>
      </c>
      <c r="AD1239" s="842" t="s">
        <v>777</v>
      </c>
      <c r="AE1239" s="843" t="str">
        <f ca="1">IF(OR(Z1239="",NOT(ISNUMBER(Z1239))),"",LOOKUP(Z1239,{0,16,21,26,31,36,41,46,51,56,60,66},{"[0-15]","[16-20]","[21-25]","[26-30]","[31-35]","[36-40]","[41-45]","[46-50]","[51-55]","[56-59]","[60-65]","[66-99]"}))</f>
        <v>[60-65]</v>
      </c>
      <c r="AF1239" s="839" t="str">
        <f t="shared" si="68"/>
        <v>3+ years</v>
      </c>
      <c r="AG1239" s="839" t="str">
        <f t="shared" ca="1" si="69"/>
        <v>Over 90 Days</v>
      </c>
    </row>
    <row r="1240" spans="1:33" ht="16.5" thickTop="1" thickBot="1" x14ac:dyDescent="0.3">
      <c r="A1240" s="839">
        <v>12</v>
      </c>
      <c r="B1240" s="830" t="s">
        <v>528</v>
      </c>
      <c r="C1240" s="839" t="s">
        <v>344</v>
      </c>
      <c r="D1240" s="880"/>
      <c r="E1240" s="887">
        <f>VLOOKUP(B1240,[1]TQT_MASTER!B:O,13,0)</f>
        <v>44606</v>
      </c>
      <c r="F1240" s="834" t="str">
        <f>VLOOKUP(B1240,[1]TQT_MASTER!B:O,4,0)</f>
        <v>Lead, Automation &amp; Digitalization</v>
      </c>
      <c r="G1240" s="834" t="str">
        <f>VLOOKUP(B1240,[1]TQT_MASTER!B:O,3,0)</f>
        <v>Lead</v>
      </c>
      <c r="H1240" s="834">
        <f>VLOOKUP(B1240,[1]TQT_MASTER!B:O,6,0)</f>
        <v>11996</v>
      </c>
      <c r="I1240" s="834" t="str">
        <f>VLOOKUP(B1240,[1]TQT_MASTER!B:O,5,0)</f>
        <v>Ramakrishna Subramanian</v>
      </c>
      <c r="J1240" s="834" t="str">
        <f>VLOOKUP(B1240,[1]TQT_MASTER!B:O,7,0)</f>
        <v>TQT - Chief Executive Office</v>
      </c>
      <c r="K1240" s="834" t="str">
        <f>VLOOKUP(B1240,[1]TQT_MASTER!B:O,8,0)</f>
        <v>TQT - Chief Executive Office</v>
      </c>
      <c r="L1240" s="834" t="str">
        <f>VLOOKUP(B1240,[1]TQT_MASTER!B:O,9,0)</f>
        <v>CEO</v>
      </c>
      <c r="M1240" s="834" t="str">
        <f>VLOOKUP(B1240,[1]TQT_MASTER!B:O,10,0)</f>
        <v>TRANSCO - Operations - COO</v>
      </c>
      <c r="N1240" s="835">
        <f>VLOOKUP(B1240,[1]TQT_MASTER!B:O,11,0)</f>
        <v>21847</v>
      </c>
      <c r="O1240" s="833">
        <f>VLOOKUP(B1240,[1]TQT_MASTER!B:O,14,0)</f>
        <v>46387</v>
      </c>
      <c r="P1240" s="842" t="s">
        <v>611</v>
      </c>
      <c r="Q1240" s="834" t="s">
        <v>846</v>
      </c>
      <c r="R1240" s="842" t="s">
        <v>612</v>
      </c>
      <c r="S1240" s="842"/>
      <c r="T1240" s="839" t="s">
        <v>304</v>
      </c>
      <c r="U1240" s="842" t="s">
        <v>333</v>
      </c>
      <c r="V1240" s="836">
        <v>44608</v>
      </c>
      <c r="W1240" s="836">
        <v>45170</v>
      </c>
      <c r="X1240" s="836">
        <v>46265</v>
      </c>
      <c r="Y1240" s="882">
        <v>3.0027397260273974</v>
      </c>
      <c r="Z1240" s="902">
        <f t="shared" ca="1" si="70"/>
        <v>66</v>
      </c>
      <c r="AA1240" s="839" t="s">
        <v>600</v>
      </c>
      <c r="AB1240" s="883">
        <v>45013.5</v>
      </c>
      <c r="AC1240" s="841">
        <v>47027</v>
      </c>
      <c r="AD1240" s="842" t="s">
        <v>777</v>
      </c>
      <c r="AE1240" s="843" t="str">
        <f ca="1">IF(OR(Z1240="",NOT(ISNUMBER(Z1240))),"",LOOKUP(Z1240,{0,16,21,26,31,36,41,46,51,56,60,66},{"[0-15]","[16-20]","[21-25]","[26-30]","[31-35]","[36-40]","[41-45]","[46-50]","[51-55]","[56-59]","[60-65]","[66-99]"}))</f>
        <v>[66-99]</v>
      </c>
      <c r="AF1240" s="839" t="str">
        <f t="shared" si="68"/>
        <v>3+ years</v>
      </c>
      <c r="AG1240" s="839" t="str">
        <f t="shared" ca="1" si="69"/>
        <v>Over 90 Days</v>
      </c>
    </row>
    <row r="1241" spans="1:33" ht="16.5" thickTop="1" thickBot="1" x14ac:dyDescent="0.3">
      <c r="A1241" s="839">
        <v>13</v>
      </c>
      <c r="B1241" s="830" t="s">
        <v>539</v>
      </c>
      <c r="C1241" s="839" t="s">
        <v>347</v>
      </c>
      <c r="D1241" s="880"/>
      <c r="E1241" s="887">
        <f>VLOOKUP(B1241,[1]TQT_MASTER!B:O,13,0)</f>
        <v>44816</v>
      </c>
      <c r="F1241" s="834" t="str">
        <f>VLOOKUP(B1241,[1]TQT_MASTER!B:O,4,0)</f>
        <v>Engineer, CMMS Data Quality Governance</v>
      </c>
      <c r="G1241" s="834" t="str">
        <f>VLOOKUP(B1241,[1]TQT_MASTER!B:O,3,0)</f>
        <v>Engineer</v>
      </c>
      <c r="H1241" s="834">
        <f>VLOOKUP(B1241,[1]TQT_MASTER!B:O,6,0)</f>
        <v>12713</v>
      </c>
      <c r="I1241" s="834" t="str">
        <f>VLOOKUP(B1241,[1]TQT_MASTER!B:O,5,0)</f>
        <v>Ahmed Mohamed Abdulla ALWahedi</v>
      </c>
      <c r="J1241" s="834" t="str">
        <f>VLOOKUP(B1241,[1]TQT_MASTER!B:O,7,0)</f>
        <v>TQT - Asset Management</v>
      </c>
      <c r="K1241" s="834" t="str">
        <f>VLOOKUP(B1241,[1]TQT_MASTER!B:O,8,0)</f>
        <v>TQT - Chief Operating Office</v>
      </c>
      <c r="L1241" s="834" t="str">
        <f>VLOOKUP(B1241,[1]TQT_MASTER!B:O,9,0)</f>
        <v>Asset Management - COO</v>
      </c>
      <c r="M1241" s="834" t="str">
        <f>VLOOKUP(B1241,[1]TQT_MASTER!B:O,10,0)</f>
        <v>TRANSCO - Asset Information - COO</v>
      </c>
      <c r="N1241" s="835">
        <f>VLOOKUP(B1241,[1]TQT_MASTER!B:O,11,0)</f>
        <v>26032</v>
      </c>
      <c r="O1241" s="833">
        <f>VLOOKUP(B1241,[1]TQT_MASTER!B:O,14,0)</f>
        <v>46578</v>
      </c>
      <c r="P1241" s="842" t="s">
        <v>620</v>
      </c>
      <c r="Q1241" s="834" t="s">
        <v>846</v>
      </c>
      <c r="R1241" s="842"/>
      <c r="S1241" s="842"/>
      <c r="T1241" s="839" t="s">
        <v>304</v>
      </c>
      <c r="U1241" s="842" t="s">
        <v>333</v>
      </c>
      <c r="V1241" s="836">
        <v>44816</v>
      </c>
      <c r="W1241" s="836">
        <v>45170</v>
      </c>
      <c r="X1241" s="836">
        <v>46265</v>
      </c>
      <c r="Y1241" s="882">
        <v>3.0027397260273974</v>
      </c>
      <c r="Z1241" s="902">
        <f t="shared" ca="1" si="70"/>
        <v>55</v>
      </c>
      <c r="AA1241" s="839" t="s">
        <v>600</v>
      </c>
      <c r="AB1241" s="883">
        <v>26638.5</v>
      </c>
      <c r="AC1241" s="841">
        <v>47027</v>
      </c>
      <c r="AD1241" s="842" t="s">
        <v>777</v>
      </c>
      <c r="AE1241" s="843" t="str">
        <f ca="1">IF(OR(Z1241="",NOT(ISNUMBER(Z1241))),"",LOOKUP(Z1241,{0,16,21,26,31,36,41,46,51,56,60,66},{"[0-15]","[16-20]","[21-25]","[26-30]","[31-35]","[36-40]","[41-45]","[46-50]","[51-55]","[56-59]","[60-65]","[66-99]"}))</f>
        <v>[51-55]</v>
      </c>
      <c r="AF1241" s="839" t="str">
        <f t="shared" si="68"/>
        <v>3+ years</v>
      </c>
      <c r="AG1241" s="839" t="str">
        <f t="shared" ca="1" si="69"/>
        <v>Over 90 Days</v>
      </c>
    </row>
    <row r="1242" spans="1:33" ht="16.5" thickTop="1" thickBot="1" x14ac:dyDescent="0.3">
      <c r="A1242" s="839">
        <v>14</v>
      </c>
      <c r="B1242" s="830" t="s">
        <v>541</v>
      </c>
      <c r="C1242" s="839" t="s">
        <v>350</v>
      </c>
      <c r="D1242" s="880"/>
      <c r="E1242" s="887">
        <f>VLOOKUP(B1242,[1]TQT_MASTER!B:O,13,0)</f>
        <v>44809</v>
      </c>
      <c r="F1242" s="834" t="str">
        <f>VLOOKUP(B1242,[1]TQT_MASTER!B:O,4,0)</f>
        <v>Associate, Graphic Design</v>
      </c>
      <c r="G1242" s="834" t="str">
        <f>VLOOKUP(B1242,[1]TQT_MASTER!B:O,3,0)</f>
        <v>Associate</v>
      </c>
      <c r="H1242" s="834" t="e">
        <f>VLOOKUP(B1242,[1]TQT_MASTER!B:O,6,0)</f>
        <v>#REF!</v>
      </c>
      <c r="I1242" s="834" t="str">
        <f>VLOOKUP(B1242,[1]TQT_MASTER!B:O,5,0)</f>
        <v>Hessa Alemadi</v>
      </c>
      <c r="J1242" s="834" t="str">
        <f>VLOOKUP(B1242,[1]TQT_MASTER!B:O,7,0)</f>
        <v>TQT - External Communications</v>
      </c>
      <c r="K1242" s="834" t="str">
        <f>VLOOKUP(B1242,[1]TQT_MASTER!B:O,8,0)</f>
        <v>TQT - Chief Corporate Services Office</v>
      </c>
      <c r="L1242" s="834" t="str">
        <f>VLOOKUP(B1242,[1]TQT_MASTER!B:O,9,0)</f>
        <v>Human Resources - HRD</v>
      </c>
      <c r="M1242" s="834" t="str">
        <f>VLOOKUP(B1242,[1]TQT_MASTER!B:O,10,0)</f>
        <v>TRANSCO - External Communications - HRD</v>
      </c>
      <c r="N1242" s="835">
        <f>VLOOKUP(B1242,[1]TQT_MASTER!B:O,11,0)</f>
        <v>32200</v>
      </c>
      <c r="O1242" s="833">
        <f>VLOOKUP(B1242,[1]TQT_MASTER!B:O,14,0)</f>
        <v>46269</v>
      </c>
      <c r="P1242" s="842" t="s">
        <v>611</v>
      </c>
      <c r="Q1242" s="834" t="s">
        <v>846</v>
      </c>
      <c r="R1242" s="842" t="s">
        <v>612</v>
      </c>
      <c r="S1242" s="842"/>
      <c r="T1242" s="839" t="s">
        <v>304</v>
      </c>
      <c r="U1242" s="842" t="s">
        <v>333</v>
      </c>
      <c r="V1242" s="836">
        <v>44809</v>
      </c>
      <c r="W1242" s="836">
        <v>45170</v>
      </c>
      <c r="X1242" s="836">
        <v>46265</v>
      </c>
      <c r="Y1242" s="882">
        <v>3.0027397260273974</v>
      </c>
      <c r="Z1242" s="902">
        <f t="shared" ca="1" si="70"/>
        <v>38</v>
      </c>
      <c r="AA1242" s="839" t="s">
        <v>600</v>
      </c>
      <c r="AB1242" s="883">
        <v>26638.5</v>
      </c>
      <c r="AC1242" s="841">
        <v>47027</v>
      </c>
      <c r="AD1242" s="842" t="s">
        <v>777</v>
      </c>
      <c r="AE1242" s="843" t="str">
        <f ca="1">IF(OR(Z1242="",NOT(ISNUMBER(Z1242))),"",LOOKUP(Z1242,{0,16,21,26,31,36,41,46,51,56,60,66},{"[0-15]","[16-20]","[21-25]","[26-30]","[31-35]","[36-40]","[41-45]","[46-50]","[51-55]","[56-59]","[60-65]","[66-99]"}))</f>
        <v>[36-40]</v>
      </c>
      <c r="AF1242" s="839" t="str">
        <f t="shared" si="68"/>
        <v>3+ years</v>
      </c>
      <c r="AG1242" s="839" t="str">
        <f t="shared" ca="1" si="69"/>
        <v>Expired</v>
      </c>
    </row>
    <row r="1243" spans="1:33" ht="16.5" thickTop="1" thickBot="1" x14ac:dyDescent="0.3">
      <c r="A1243" s="839">
        <v>15</v>
      </c>
      <c r="B1243" s="830" t="s">
        <v>533</v>
      </c>
      <c r="C1243" s="839" t="s">
        <v>353</v>
      </c>
      <c r="D1243" s="880"/>
      <c r="E1243" s="887">
        <f>VLOOKUP(B1243,[1]TQT_MASTER!B:O,13,0)</f>
        <v>44830</v>
      </c>
      <c r="F1243" s="834" t="str">
        <f>VLOOKUP(B1243,[1]TQT_MASTER!B:O,4,0)</f>
        <v>Associate, General Ledger Accounting</v>
      </c>
      <c r="G1243" s="834" t="str">
        <f>VLOOKUP(B1243,[1]TQT_MASTER!B:O,3,0)</f>
        <v>Associate</v>
      </c>
      <c r="H1243" s="834">
        <f>VLOOKUP(B1243,[1]TQT_MASTER!B:O,6,0)</f>
        <v>12959</v>
      </c>
      <c r="I1243" s="834" t="str">
        <f>VLOOKUP(B1243,[1]TQT_MASTER!B:O,5,0)</f>
        <v>Jasmine Kooner</v>
      </c>
      <c r="J1243" s="834" t="str">
        <f>VLOOKUP(B1243,[1]TQT_MASTER!B:O,7,0)</f>
        <v>TQT - Financial Control</v>
      </c>
      <c r="K1243" s="834" t="str">
        <f>VLOOKUP(B1243,[1]TQT_MASTER!B:O,8,0)</f>
        <v>TQT - Chief Financial Office</v>
      </c>
      <c r="L1243" s="834" t="str">
        <f>VLOOKUP(B1243,[1]TQT_MASTER!B:O,9,0)</f>
        <v>Finance - FIN</v>
      </c>
      <c r="M1243" s="834" t="str">
        <f>VLOOKUP(B1243,[1]TQT_MASTER!B:O,10,0)</f>
        <v>TRANSCO - Financial Controlling - FIN</v>
      </c>
      <c r="N1243" s="835">
        <f>VLOOKUP(B1243,[1]TQT_MASTER!B:O,11,0)</f>
        <v>31575</v>
      </c>
      <c r="O1243" s="833">
        <f>VLOOKUP(B1243,[1]TQT_MASTER!B:O,14,0)</f>
        <v>46471</v>
      </c>
      <c r="P1243" s="842" t="s">
        <v>620</v>
      </c>
      <c r="Q1243" s="834" t="s">
        <v>846</v>
      </c>
      <c r="R1243" s="842"/>
      <c r="S1243" s="842"/>
      <c r="T1243" s="839" t="s">
        <v>304</v>
      </c>
      <c r="U1243" s="842" t="s">
        <v>356</v>
      </c>
      <c r="V1243" s="836">
        <v>44831</v>
      </c>
      <c r="W1243" s="836">
        <v>45170</v>
      </c>
      <c r="X1243" s="836">
        <v>46265</v>
      </c>
      <c r="Y1243" s="882">
        <v>3.0027397260273974</v>
      </c>
      <c r="Z1243" s="902">
        <f t="shared" ca="1" si="70"/>
        <v>40</v>
      </c>
      <c r="AA1243" s="839" t="s">
        <v>600</v>
      </c>
      <c r="AB1243" s="883">
        <v>26638.5</v>
      </c>
      <c r="AC1243" s="841">
        <v>47027</v>
      </c>
      <c r="AD1243" s="842" t="s">
        <v>777</v>
      </c>
      <c r="AE1243" s="843" t="str">
        <f ca="1">IF(OR(Z1243="",NOT(ISNUMBER(Z1243))),"",LOOKUP(Z1243,{0,16,21,26,31,36,41,46,51,56,60,66},{"[0-15]","[16-20]","[21-25]","[26-30]","[31-35]","[36-40]","[41-45]","[46-50]","[51-55]","[56-59]","[60-65]","[66-99]"}))</f>
        <v>[36-40]</v>
      </c>
      <c r="AF1243" s="839" t="str">
        <f t="shared" si="68"/>
        <v>3+ years</v>
      </c>
      <c r="AG1243" s="839" t="str">
        <f t="shared" ca="1" si="69"/>
        <v>Over 90 Days</v>
      </c>
    </row>
    <row r="1244" spans="1:33" ht="16.5" thickTop="1" thickBot="1" x14ac:dyDescent="0.3">
      <c r="A1244" s="839">
        <v>16</v>
      </c>
      <c r="B1244" s="830" t="s">
        <v>532</v>
      </c>
      <c r="C1244" s="839" t="s">
        <v>357</v>
      </c>
      <c r="D1244" s="880"/>
      <c r="E1244" s="887">
        <f>VLOOKUP(B1244,[1]TQT_MASTER!B:O,13,0)</f>
        <v>44970</v>
      </c>
      <c r="F1244" s="834" t="str">
        <f>VLOOKUP(B1244,[1]TQT_MASTER!B:O,4,0)</f>
        <v>Associate, Talent Acquisition</v>
      </c>
      <c r="G1244" s="834" t="str">
        <f>VLOOKUP(B1244,[1]TQT_MASTER!B:O,3,0)</f>
        <v>Associate</v>
      </c>
      <c r="H1244" s="834">
        <f>VLOOKUP(B1244,[1]TQT_MASTER!B:O,6,0)</f>
        <v>15131</v>
      </c>
      <c r="I1244" s="834" t="str">
        <f>VLOOKUP(B1244,[1]TQT_MASTER!B:O,5,0)</f>
        <v>Abdulrahman Mohammed R AlMane</v>
      </c>
      <c r="J1244" s="834" t="str">
        <f>VLOOKUP(B1244,[1]TQT_MASTER!B:O,7,0)</f>
        <v>TQT - HR Operations</v>
      </c>
      <c r="K1244" s="834" t="str">
        <f>VLOOKUP(B1244,[1]TQT_MASTER!B:O,8,0)</f>
        <v>TQT - Chief Corporate Services Office</v>
      </c>
      <c r="L1244" s="834" t="str">
        <f>VLOOKUP(B1244,[1]TQT_MASTER!B:O,9,0)</f>
        <v>Human Resources - HRD</v>
      </c>
      <c r="M1244" s="834" t="str">
        <f>VLOOKUP(B1244,[1]TQT_MASTER!B:O,10,0)</f>
        <v>TRANSCO - Talent Acquisition - HRD</v>
      </c>
      <c r="N1244" s="835">
        <f>VLOOKUP(B1244,[1]TQT_MASTER!B:O,11,0)</f>
        <v>31644</v>
      </c>
      <c r="O1244" s="833">
        <f>VLOOKUP(B1244,[1]TQT_MASTER!B:O,14,0)</f>
        <v>46429</v>
      </c>
      <c r="P1244" s="842" t="s">
        <v>620</v>
      </c>
      <c r="Q1244" s="834" t="s">
        <v>846</v>
      </c>
      <c r="R1244" s="842"/>
      <c r="S1244" s="842"/>
      <c r="T1244" s="839" t="s">
        <v>304</v>
      </c>
      <c r="U1244" s="842" t="s">
        <v>333</v>
      </c>
      <c r="V1244" s="836">
        <v>44970</v>
      </c>
      <c r="W1244" s="836">
        <v>45170</v>
      </c>
      <c r="X1244" s="836">
        <v>46265</v>
      </c>
      <c r="Y1244" s="882">
        <v>3.0027397260273974</v>
      </c>
      <c r="Z1244" s="902">
        <f t="shared" ca="1" si="70"/>
        <v>40</v>
      </c>
      <c r="AA1244" s="839" t="s">
        <v>600</v>
      </c>
      <c r="AB1244" s="883">
        <v>21388.5</v>
      </c>
      <c r="AC1244" s="841">
        <v>47027</v>
      </c>
      <c r="AD1244" s="842" t="s">
        <v>777</v>
      </c>
      <c r="AE1244" s="843" t="str">
        <f ca="1">IF(OR(Z1244="",NOT(ISNUMBER(Z1244))),"",LOOKUP(Z1244,{0,16,21,26,31,36,41,46,51,56,60,66},{"[0-15]","[16-20]","[21-25]","[26-30]","[31-35]","[36-40]","[41-45]","[46-50]","[51-55]","[56-59]","[60-65]","[66-99]"}))</f>
        <v>[36-40]</v>
      </c>
      <c r="AF1244" s="839" t="str">
        <f t="shared" si="68"/>
        <v>3+ years</v>
      </c>
      <c r="AG1244" s="839" t="str">
        <f t="shared" ca="1" si="69"/>
        <v>Over 90 Days</v>
      </c>
    </row>
    <row r="1245" spans="1:33" ht="16.5" thickTop="1" thickBot="1" x14ac:dyDescent="0.3">
      <c r="A1245" s="839">
        <v>17</v>
      </c>
      <c r="B1245" s="830" t="s">
        <v>540</v>
      </c>
      <c r="C1245" s="839" t="s">
        <v>360</v>
      </c>
      <c r="D1245" s="880"/>
      <c r="E1245" s="887">
        <f>VLOOKUP(B1245,[1]TQT_MASTER!B:O,13,0)</f>
        <v>45152</v>
      </c>
      <c r="F1245" s="834" t="str">
        <f>VLOOKUP(B1245,[1]TQT_MASTER!B:O,4,0)</f>
        <v>Executive Assistant, Corporate Services Office</v>
      </c>
      <c r="G1245" s="834" t="str">
        <f>VLOOKUP(B1245,[1]TQT_MASTER!B:O,3,0)</f>
        <v>Assistant</v>
      </c>
      <c r="H1245" s="834">
        <f>VLOOKUP(B1245,[1]TQT_MASTER!B:O,6,0)</f>
        <v>12780</v>
      </c>
      <c r="I1245" s="834" t="str">
        <f>VLOOKUP(B1245,[1]TQT_MASTER!B:O,5,0)</f>
        <v>Bader Ahmed Mohamed Saqer Al Hammadi</v>
      </c>
      <c r="J1245" s="834" t="str">
        <f>VLOOKUP(B1245,[1]TQT_MASTER!B:O,7,0)</f>
        <v>TQT - Chief Corporate Services Office</v>
      </c>
      <c r="K1245" s="834" t="str">
        <f>VLOOKUP(B1245,[1]TQT_MASTER!B:O,8,0)</f>
        <v>TQT - Chief Corporate Services Office</v>
      </c>
      <c r="L1245" s="834" t="str">
        <f>VLOOKUP(B1245,[1]TQT_MASTER!B:O,9,0)</f>
        <v>Human Resources - HRD</v>
      </c>
      <c r="M1245" s="834" t="str">
        <f>VLOOKUP(B1245,[1]TQT_MASTER!B:O,10,0)</f>
        <v>TRANSCO - Human Resources - HRD</v>
      </c>
      <c r="N1245" s="835">
        <f>VLOOKUP(B1245,[1]TQT_MASTER!B:O,11,0)</f>
        <v>29611</v>
      </c>
      <c r="O1245" s="833">
        <f>VLOOKUP(B1245,[1]TQT_MASTER!B:O,14,0)</f>
        <v>46248</v>
      </c>
      <c r="P1245" s="842" t="s">
        <v>620</v>
      </c>
      <c r="Q1245" s="834" t="s">
        <v>846</v>
      </c>
      <c r="R1245" s="842"/>
      <c r="S1245" s="842"/>
      <c r="T1245" s="839" t="s">
        <v>304</v>
      </c>
      <c r="U1245" s="842" t="s">
        <v>305</v>
      </c>
      <c r="V1245" s="836">
        <v>45152</v>
      </c>
      <c r="W1245" s="836">
        <v>45170</v>
      </c>
      <c r="X1245" s="836">
        <v>46265</v>
      </c>
      <c r="Y1245" s="882">
        <v>3.0027397260273974</v>
      </c>
      <c r="Z1245" s="904">
        <f t="shared" ca="1" si="70"/>
        <v>45</v>
      </c>
      <c r="AA1245" s="839" t="s">
        <v>600</v>
      </c>
      <c r="AB1245" s="883">
        <v>29138.5</v>
      </c>
      <c r="AC1245" s="841">
        <v>47027</v>
      </c>
      <c r="AD1245" s="842" t="s">
        <v>777</v>
      </c>
      <c r="AE1245" s="843" t="str">
        <f ca="1">IF(OR(Z1245="",NOT(ISNUMBER(Z1245))),"",LOOKUP(Z1245,{0,16,21,26,31,36,41,46,51,56,60,66},{"[0-15]","[16-20]","[21-25]","[26-30]","[31-35]","[36-40]","[41-45]","[46-50]","[51-55]","[56-59]","[60-65]","[66-99]"}))</f>
        <v>[41-45]</v>
      </c>
      <c r="AF1245" s="839" t="str">
        <f t="shared" si="68"/>
        <v>3+ years</v>
      </c>
      <c r="AG1245" s="839" t="str">
        <f t="shared" ca="1" si="69"/>
        <v>Expired</v>
      </c>
    </row>
    <row r="1246" spans="1:33" ht="16.5" thickTop="1" thickBot="1" x14ac:dyDescent="0.3">
      <c r="A1246" s="839">
        <v>18</v>
      </c>
      <c r="B1246" s="830" t="s">
        <v>543</v>
      </c>
      <c r="C1246" s="839" t="s">
        <v>363</v>
      </c>
      <c r="D1246" s="880"/>
      <c r="E1246" s="887">
        <f>VLOOKUP(B1246,[1]TQT_MASTER!B:O,13,0)</f>
        <v>45236</v>
      </c>
      <c r="F1246" s="834" t="str">
        <f>VLOOKUP(B1246,[1]TQT_MASTER!B:O,4,0)</f>
        <v>Associate, Talent Acquisition</v>
      </c>
      <c r="G1246" s="834" t="str">
        <f>VLOOKUP(B1246,[1]TQT_MASTER!B:O,3,0)</f>
        <v>Associate</v>
      </c>
      <c r="H1246" s="834">
        <f>VLOOKUP(B1246,[1]TQT_MASTER!B:O,6,0)</f>
        <v>15131</v>
      </c>
      <c r="I1246" s="834" t="str">
        <f>VLOOKUP(B1246,[1]TQT_MASTER!B:O,5,0)</f>
        <v>Abdulrahman Mohammed R AlMane</v>
      </c>
      <c r="J1246" s="834" t="str">
        <f>VLOOKUP(B1246,[1]TQT_MASTER!B:O,7,0)</f>
        <v>TQT - HR Operations</v>
      </c>
      <c r="K1246" s="834" t="str">
        <f>VLOOKUP(B1246,[1]TQT_MASTER!B:O,8,0)</f>
        <v>TQT - Chief Corporate Services Office</v>
      </c>
      <c r="L1246" s="834" t="str">
        <f>VLOOKUP(B1246,[1]TQT_MASTER!B:O,9,0)</f>
        <v>Human Resources - HRD</v>
      </c>
      <c r="M1246" s="834" t="str">
        <f>VLOOKUP(B1246,[1]TQT_MASTER!B:O,10,0)</f>
        <v>TRANSCO - Talent Acquisition - HRD</v>
      </c>
      <c r="N1246" s="835">
        <f>VLOOKUP(B1246,[1]TQT_MASTER!B:O,11,0)</f>
        <v>32450</v>
      </c>
      <c r="O1246" s="833">
        <f>VLOOKUP(B1246,[1]TQT_MASTER!B:O,14,0)</f>
        <v>46331</v>
      </c>
      <c r="P1246" s="842" t="s">
        <v>611</v>
      </c>
      <c r="Q1246" s="834" t="s">
        <v>846</v>
      </c>
      <c r="R1246" s="842" t="s">
        <v>612</v>
      </c>
      <c r="S1246" s="842" t="s">
        <v>616</v>
      </c>
      <c r="T1246" s="839" t="s">
        <v>304</v>
      </c>
      <c r="U1246" s="842" t="s">
        <v>333</v>
      </c>
      <c r="V1246" s="836">
        <v>45236</v>
      </c>
      <c r="W1246" s="836">
        <v>45236</v>
      </c>
      <c r="X1246" s="836">
        <v>46265</v>
      </c>
      <c r="Y1246" s="882">
        <v>2.8219178082191783</v>
      </c>
      <c r="Z1246" s="902">
        <f t="shared" ca="1" si="70"/>
        <v>37</v>
      </c>
      <c r="AA1246" s="839" t="s">
        <v>600</v>
      </c>
      <c r="AB1246" s="883">
        <v>25063.5</v>
      </c>
      <c r="AC1246" s="841">
        <v>47027</v>
      </c>
      <c r="AD1246" s="842" t="s">
        <v>777</v>
      </c>
      <c r="AE1246" s="843" t="str">
        <f ca="1">IF(OR(Z1246="",NOT(ISNUMBER(Z1246))),"",LOOKUP(Z1246,{0,16,21,26,31,36,41,46,51,56,60,66},{"[0-15]","[16-20]","[21-25]","[26-30]","[31-35]","[36-40]","[41-45]","[46-50]","[51-55]","[56-59]","[60-65]","[66-99]"}))</f>
        <v>[36-40]</v>
      </c>
      <c r="AF1246" s="839" t="str">
        <f t="shared" si="68"/>
        <v>2-3 years</v>
      </c>
      <c r="AG1246" s="839" t="str">
        <f t="shared" ca="1" si="69"/>
        <v>Within 60 Days</v>
      </c>
    </row>
    <row r="1247" spans="1:33" ht="16.5" thickTop="1" thickBot="1" x14ac:dyDescent="0.3">
      <c r="A1247" s="839">
        <v>19</v>
      </c>
      <c r="B1247" s="830" t="s">
        <v>534</v>
      </c>
      <c r="C1247" s="839" t="s">
        <v>365</v>
      </c>
      <c r="D1247" s="880"/>
      <c r="E1247" s="887">
        <f>VLOOKUP(B1247,[1]TQT_MASTER!B:O,13,0)</f>
        <v>45411</v>
      </c>
      <c r="F1247" s="834" t="str">
        <f>VLOOKUP(B1247,[1]TQT_MASTER!B:O,4,0)</f>
        <v>Lead, Projects</v>
      </c>
      <c r="G1247" s="834" t="str">
        <f>VLOOKUP(B1247,[1]TQT_MASTER!B:O,3,0)</f>
        <v>Lead</v>
      </c>
      <c r="H1247" s="834">
        <f>VLOOKUP(B1247,[1]TQT_MASTER!B:O,6,0)</f>
        <v>11743</v>
      </c>
      <c r="I1247" s="834" t="str">
        <f>VLOOKUP(B1247,[1]TQT_MASTER!B:O,5,0)</f>
        <v>MARYAM ABDULLAH EBRAHIM ALGAZ ALALI</v>
      </c>
      <c r="J1247" s="834" t="str">
        <f>VLOOKUP(B1247,[1]TQT_MASTER!B:O,7,0)</f>
        <v>TQT - Asset Management</v>
      </c>
      <c r="K1247" s="834" t="str">
        <f>VLOOKUP(B1247,[1]TQT_MASTER!B:O,8,0)</f>
        <v>TQT - Chief Operating Office</v>
      </c>
      <c r="L1247" s="834" t="str">
        <f>VLOOKUP(B1247,[1]TQT_MASTER!B:O,9,0)</f>
        <v>Asset Management - COO</v>
      </c>
      <c r="M1247" s="834" t="str">
        <f>VLOOKUP(B1247,[1]TQT_MASTER!B:O,10,0)</f>
        <v>TRANSCO - Asset Management Services - COO</v>
      </c>
      <c r="N1247" s="835">
        <f>VLOOKUP(B1247,[1]TQT_MASTER!B:O,11,0)</f>
        <v>24421</v>
      </c>
      <c r="O1247" s="833">
        <f>VLOOKUP(B1247,[1]TQT_MASTER!B:O,14,0)</f>
        <v>46323</v>
      </c>
      <c r="P1247" s="842" t="s">
        <v>611</v>
      </c>
      <c r="Q1247" s="834" t="s">
        <v>846</v>
      </c>
      <c r="R1247" s="842" t="s">
        <v>612</v>
      </c>
      <c r="S1247" s="842"/>
      <c r="T1247" s="839" t="s">
        <v>304</v>
      </c>
      <c r="U1247" s="842" t="s">
        <v>368</v>
      </c>
      <c r="V1247" s="836">
        <v>45411</v>
      </c>
      <c r="W1247" s="836">
        <v>45411</v>
      </c>
      <c r="X1247" s="836">
        <v>46265</v>
      </c>
      <c r="Y1247" s="882">
        <v>2.3424657534246576</v>
      </c>
      <c r="Z1247" s="902">
        <f t="shared" ca="1" si="70"/>
        <v>59</v>
      </c>
      <c r="AA1247" s="839" t="s">
        <v>600</v>
      </c>
      <c r="AB1247" s="883">
        <v>68638.5</v>
      </c>
      <c r="AC1247" s="841">
        <v>47027</v>
      </c>
      <c r="AD1247" s="842" t="s">
        <v>777</v>
      </c>
      <c r="AE1247" s="843" t="str">
        <f ca="1">IF(OR(Z1247="",NOT(ISNUMBER(Z1247))),"",LOOKUP(Z1247,{0,16,21,26,31,36,41,46,51,56,60,66},{"[0-15]","[16-20]","[21-25]","[26-30]","[31-35]","[36-40]","[41-45]","[46-50]","[51-55]","[56-59]","[60-65]","[66-99]"}))</f>
        <v>[56-59]</v>
      </c>
      <c r="AF1247" s="839" t="str">
        <f t="shared" si="68"/>
        <v>2-3 years</v>
      </c>
      <c r="AG1247" s="839" t="str">
        <f t="shared" ca="1" si="69"/>
        <v>Within 60 Days</v>
      </c>
    </row>
    <row r="1248" spans="1:33" ht="16.5" thickTop="1" thickBot="1" x14ac:dyDescent="0.3">
      <c r="A1248" s="839">
        <v>20</v>
      </c>
      <c r="B1248" s="830" t="s">
        <v>535</v>
      </c>
      <c r="C1248" s="839" t="s">
        <v>369</v>
      </c>
      <c r="D1248" s="880"/>
      <c r="E1248" s="887">
        <f>VLOOKUP(B1248,[1]TQT_MASTER!B:O,13,0)</f>
        <v>45446</v>
      </c>
      <c r="F1248" s="834" t="str">
        <f>VLOOKUP(B1248,[1]TQT_MASTER!B:O,4,0)</f>
        <v>Business Partner, Talent Acquisition</v>
      </c>
      <c r="G1248" s="834" t="str">
        <f>VLOOKUP(B1248,[1]TQT_MASTER!B:O,3,0)</f>
        <v>Business Partner</v>
      </c>
      <c r="H1248" s="834">
        <f>VLOOKUP(B1248,[1]TQT_MASTER!B:O,6,0)</f>
        <v>15131</v>
      </c>
      <c r="I1248" s="834" t="str">
        <f>VLOOKUP(B1248,[1]TQT_MASTER!B:O,5,0)</f>
        <v>Abdulrahman Mohammed R AlMane</v>
      </c>
      <c r="J1248" s="834" t="str">
        <f>VLOOKUP(B1248,[1]TQT_MASTER!B:O,7,0)</f>
        <v>TQT - HR Operations</v>
      </c>
      <c r="K1248" s="834" t="str">
        <f>VLOOKUP(B1248,[1]TQT_MASTER!B:O,8,0)</f>
        <v>TQT - Chief Corporate Services Office</v>
      </c>
      <c r="L1248" s="834" t="str">
        <f>VLOOKUP(B1248,[1]TQT_MASTER!B:O,9,0)</f>
        <v>Human Resources - HRD</v>
      </c>
      <c r="M1248" s="834" t="str">
        <f>VLOOKUP(B1248,[1]TQT_MASTER!B:O,10,0)</f>
        <v>TRANSCO - Talent Acquisition - HRD</v>
      </c>
      <c r="N1248" s="835">
        <f>VLOOKUP(B1248,[1]TQT_MASTER!B:O,11,0)</f>
        <v>32081</v>
      </c>
      <c r="O1248" s="833">
        <f>VLOOKUP(B1248,[1]TQT_MASTER!B:O,14,0)</f>
        <v>46549</v>
      </c>
      <c r="P1248" s="842" t="s">
        <v>611</v>
      </c>
      <c r="Q1248" s="834" t="s">
        <v>846</v>
      </c>
      <c r="R1248" s="842"/>
      <c r="S1248" s="842" t="s">
        <v>621</v>
      </c>
      <c r="T1248" s="839" t="s">
        <v>304</v>
      </c>
      <c r="U1248" s="842" t="s">
        <v>333</v>
      </c>
      <c r="V1248" s="836">
        <v>45454</v>
      </c>
      <c r="W1248" s="836">
        <v>45454</v>
      </c>
      <c r="X1248" s="836">
        <v>46265</v>
      </c>
      <c r="Y1248" s="882">
        <v>2.2246575342465755</v>
      </c>
      <c r="Z1248" s="902">
        <f t="shared" ca="1" si="70"/>
        <v>38</v>
      </c>
      <c r="AA1248" s="839" t="s">
        <v>600</v>
      </c>
      <c r="AB1248" s="883">
        <v>35038.5</v>
      </c>
      <c r="AC1248" s="841">
        <v>47027</v>
      </c>
      <c r="AD1248" s="842" t="s">
        <v>777</v>
      </c>
      <c r="AE1248" s="843" t="str">
        <f ca="1">IF(OR(Z1248="",NOT(ISNUMBER(Z1248))),"",LOOKUP(Z1248,{0,16,21,26,31,36,41,46,51,56,60,66},{"[0-15]","[16-20]","[21-25]","[26-30]","[31-35]","[36-40]","[41-45]","[46-50]","[51-55]","[56-59]","[60-65]","[66-99]"}))</f>
        <v>[36-40]</v>
      </c>
      <c r="AF1248" s="839" t="str">
        <f t="shared" si="68"/>
        <v>2-3 years</v>
      </c>
      <c r="AG1248" s="839" t="str">
        <f t="shared" ca="1" si="69"/>
        <v>Over 90 Days</v>
      </c>
    </row>
    <row r="1249" spans="1:33" ht="16.5" thickTop="1" thickBot="1" x14ac:dyDescent="0.3">
      <c r="A1249" s="839">
        <v>21</v>
      </c>
      <c r="B1249" s="830" t="s">
        <v>542</v>
      </c>
      <c r="C1249" s="839" t="s">
        <v>372</v>
      </c>
      <c r="D1249" s="880"/>
      <c r="E1249" s="887">
        <f>VLOOKUP(B1249,[1]TQT_MASTER!B:O,13,0)</f>
        <v>45600</v>
      </c>
      <c r="F1249" s="834" t="str">
        <f>VLOOKUP(B1249,[1]TQT_MASTER!B:O,4,0)</f>
        <v>Lead, Procurement</v>
      </c>
      <c r="G1249" s="834" t="str">
        <f>VLOOKUP(B1249,[1]TQT_MASTER!B:O,3,0)</f>
        <v>Lead</v>
      </c>
      <c r="H1249" s="834">
        <f>VLOOKUP(B1249,[1]TQT_MASTER!B:O,6,0)</f>
        <v>12623</v>
      </c>
      <c r="I1249" s="834" t="str">
        <f>VLOOKUP(B1249,[1]TQT_MASTER!B:O,5,0)</f>
        <v>Alia Al Kaabi</v>
      </c>
      <c r="J1249" s="834" t="str">
        <f>VLOOKUP(B1249,[1]TQT_MASTER!B:O,7,0)</f>
        <v>TQT - Supply Chain</v>
      </c>
      <c r="K1249" s="834" t="str">
        <f>VLOOKUP(B1249,[1]TQT_MASTER!B:O,8,0)</f>
        <v>TQT - Chief Financial Office</v>
      </c>
      <c r="L1249" s="834" t="str">
        <f>VLOOKUP(B1249,[1]TQT_MASTER!B:O,9,0)</f>
        <v>Supply Chain - PSS</v>
      </c>
      <c r="M1249" s="834" t="e">
        <f>VLOOKUP(B1249,[1]TQT_MASTER!B:O,10,0)</f>
        <v>#REF!</v>
      </c>
      <c r="N1249" s="835">
        <f>VLOOKUP(B1249,[1]TQT_MASTER!B:O,11,0)</f>
        <v>22302</v>
      </c>
      <c r="O1249" s="833">
        <f>VLOOKUP(B1249,[1]TQT_MASTER!B:O,14,0)</f>
        <v>46329</v>
      </c>
      <c r="P1249" s="842" t="s">
        <v>620</v>
      </c>
      <c r="Q1249" s="834" t="s">
        <v>846</v>
      </c>
      <c r="R1249" s="842"/>
      <c r="S1249" s="842"/>
      <c r="T1249" s="839" t="s">
        <v>304</v>
      </c>
      <c r="U1249" s="842" t="s">
        <v>333</v>
      </c>
      <c r="V1249" s="836">
        <v>45600</v>
      </c>
      <c r="W1249" s="836">
        <v>45600</v>
      </c>
      <c r="X1249" s="836">
        <v>46265</v>
      </c>
      <c r="Y1249" s="882">
        <v>1.8246575342465754</v>
      </c>
      <c r="Z1249" s="902">
        <f t="shared" ca="1" si="70"/>
        <v>65</v>
      </c>
      <c r="AA1249" s="839" t="s">
        <v>600</v>
      </c>
      <c r="AB1249" s="883">
        <v>44488.5</v>
      </c>
      <c r="AC1249" s="841">
        <v>47027</v>
      </c>
      <c r="AD1249" s="842" t="s">
        <v>777</v>
      </c>
      <c r="AE1249" s="843" t="str">
        <f ca="1">IF(OR(Z1249="",NOT(ISNUMBER(Z1249))),"",LOOKUP(Z1249,{0,16,21,26,31,36,41,46,51,56,60,66},{"[0-15]","[16-20]","[21-25]","[26-30]","[31-35]","[36-40]","[41-45]","[46-50]","[51-55]","[56-59]","[60-65]","[66-99]"}))</f>
        <v>[60-65]</v>
      </c>
      <c r="AF1249" s="839" t="str">
        <f t="shared" si="68"/>
        <v>1-2 years</v>
      </c>
      <c r="AG1249" s="839" t="str">
        <f t="shared" ca="1" si="69"/>
        <v>Within 60 Days</v>
      </c>
    </row>
    <row r="1250" spans="1:33" ht="16.5" thickTop="1" thickBot="1" x14ac:dyDescent="0.3">
      <c r="A1250" s="839">
        <v>22</v>
      </c>
      <c r="B1250" s="830">
        <v>200088</v>
      </c>
      <c r="C1250" s="839" t="s">
        <v>378</v>
      </c>
      <c r="D1250" s="880"/>
      <c r="E1250" s="887">
        <f>VLOOKUP(B1250,[1]TQT_MASTER!B:O,13,0)</f>
        <v>45677</v>
      </c>
      <c r="F1250" s="834" t="str">
        <f>VLOOKUP(B1250,[1]TQT_MASTER!B:O,4,0)</f>
        <v>Advisor, Water Asset</v>
      </c>
      <c r="G1250" s="834" t="str">
        <f>VLOOKUP(B1250,[1]TQT_MASTER!B:O,3,0)</f>
        <v>Advisor</v>
      </c>
      <c r="H1250" s="834">
        <f>VLOOKUP(B1250,[1]TQT_MASTER!B:O,6,0)</f>
        <v>12013</v>
      </c>
      <c r="I1250" s="834" t="str">
        <f>VLOOKUP(B1250,[1]TQT_MASTER!B:O,5,0)</f>
        <v>ABDULLA MOHAMMED AL NUAIMI</v>
      </c>
      <c r="J1250" s="834" t="str">
        <f>VLOOKUP(B1250,[1]TQT_MASTER!B:O,7,0)</f>
        <v>TQT - Asset Management</v>
      </c>
      <c r="K1250" s="834" t="str">
        <f>VLOOKUP(B1250,[1]TQT_MASTER!B:O,8,0)</f>
        <v>TQT - Chief Operating Office</v>
      </c>
      <c r="L1250" s="834" t="str">
        <f>VLOOKUP(B1250,[1]TQT_MASTER!B:O,9,0)</f>
        <v>Asset Management - COO</v>
      </c>
      <c r="M1250" s="834" t="str">
        <f>VLOOKUP(B1250,[1]TQT_MASTER!B:O,10,0)</f>
        <v>TRANSCO - Water Assets</v>
      </c>
      <c r="N1250" s="835">
        <f>VLOOKUP(B1250,[1]TQT_MASTER!B:O,11,0)</f>
        <v>22282</v>
      </c>
      <c r="O1250" s="833">
        <f>VLOOKUP(B1250,[1]TQT_MASTER!B:O,14,0)</f>
        <v>46405</v>
      </c>
      <c r="P1250" s="842" t="s">
        <v>611</v>
      </c>
      <c r="Q1250" s="834" t="s">
        <v>846</v>
      </c>
      <c r="R1250" s="842" t="s">
        <v>612</v>
      </c>
      <c r="S1250" s="842" t="s">
        <v>616</v>
      </c>
      <c r="T1250" s="839" t="s">
        <v>304</v>
      </c>
      <c r="U1250" s="842" t="s">
        <v>309</v>
      </c>
      <c r="V1250" s="836">
        <v>45677</v>
      </c>
      <c r="W1250" s="836">
        <v>45677</v>
      </c>
      <c r="X1250" s="836">
        <v>46265</v>
      </c>
      <c r="Y1250" s="882">
        <v>1.6136986301369862</v>
      </c>
      <c r="Z1250" s="902">
        <f t="shared" ca="1" si="70"/>
        <v>65</v>
      </c>
      <c r="AA1250" s="839" t="s">
        <v>600</v>
      </c>
      <c r="AB1250" s="883">
        <v>52888.5</v>
      </c>
      <c r="AC1250" s="841">
        <v>47027</v>
      </c>
      <c r="AD1250" s="842" t="s">
        <v>777</v>
      </c>
      <c r="AE1250" s="843" t="str">
        <f ca="1">IF(OR(Z1250="",NOT(ISNUMBER(Z1250))),"",LOOKUP(Z1250,{0,16,21,26,31,36,41,46,51,56,60,66},{"[0-15]","[16-20]","[21-25]","[26-30]","[31-35]","[36-40]","[41-45]","[46-50]","[51-55]","[56-59]","[60-65]","[66-99]"}))</f>
        <v>[60-65]</v>
      </c>
      <c r="AF1250" s="839" t="str">
        <f t="shared" si="68"/>
        <v>1-2 years</v>
      </c>
      <c r="AG1250" s="839" t="str">
        <f t="shared" ca="1" si="69"/>
        <v>Over 90 Days</v>
      </c>
    </row>
    <row r="1251" spans="1:33" ht="16.5" thickTop="1" thickBot="1" x14ac:dyDescent="0.3">
      <c r="A1251" s="839">
        <v>23</v>
      </c>
      <c r="B1251" s="830">
        <v>200795</v>
      </c>
      <c r="C1251" s="839" t="s">
        <v>382</v>
      </c>
      <c r="D1251" s="880"/>
      <c r="E1251" s="887">
        <f>VLOOKUP(B1251,[1]TQT_MASTER!B:O,13,0)</f>
        <v>45831</v>
      </c>
      <c r="F1251" s="834" t="str">
        <f>VLOOKUP(B1251,[1]TQT_MASTER!B:O,4,0)</f>
        <v>Fusion EPM Support, Sr. Associate</v>
      </c>
      <c r="G1251" s="834" t="str">
        <f>VLOOKUP(B1251,[1]TQT_MASTER!B:O,3,0)</f>
        <v>Senior Associate</v>
      </c>
      <c r="H1251" s="834">
        <f>VLOOKUP(B1251,[1]TQT_MASTER!B:O,6,0)</f>
        <v>12775</v>
      </c>
      <c r="I1251" s="834" t="str">
        <f>VLOOKUP(B1251,[1]TQT_MASTER!B:O,5,0)</f>
        <v>Barend Pieter Van Der Walt</v>
      </c>
      <c r="J1251" s="834" t="str">
        <f>VLOOKUP(B1251,[1]TQT_MASTER!B:O,7,0)</f>
        <v>TQT - Business Planning</v>
      </c>
      <c r="K1251" s="834" t="str">
        <f>VLOOKUP(B1251,[1]TQT_MASTER!B:O,8,0)</f>
        <v>TQT - Chief Financial Office</v>
      </c>
      <c r="L1251" s="834" t="str">
        <f>VLOOKUP(B1251,[1]TQT_MASTER!B:O,9,0)</f>
        <v>Finance - FIN</v>
      </c>
      <c r="M1251" s="834" t="str">
        <f>VLOOKUP(B1251,[1]TQT_MASTER!B:O,10,0)</f>
        <v>TRANSCO - Business Planning - FIN</v>
      </c>
      <c r="N1251" s="835">
        <f>VLOOKUP(B1251,[1]TQT_MASTER!B:O,11,0)</f>
        <v>31222</v>
      </c>
      <c r="O1251" s="833">
        <f>VLOOKUP(B1251,[1]TQT_MASTER!B:O,14,0)</f>
        <v>46555</v>
      </c>
      <c r="P1251" s="842" t="s">
        <v>611</v>
      </c>
      <c r="Q1251" s="834" t="s">
        <v>846</v>
      </c>
      <c r="R1251" s="842"/>
      <c r="S1251" s="842"/>
      <c r="T1251" s="839" t="s">
        <v>304</v>
      </c>
      <c r="U1251" s="842" t="s">
        <v>333</v>
      </c>
      <c r="V1251" s="836">
        <v>45831</v>
      </c>
      <c r="W1251" s="836">
        <v>45831</v>
      </c>
      <c r="X1251" s="836">
        <v>46265</v>
      </c>
      <c r="Y1251" s="882">
        <v>1.1917808219178083</v>
      </c>
      <c r="Z1251" s="902">
        <f t="shared" ca="1" si="70"/>
        <v>41</v>
      </c>
      <c r="AA1251" s="839" t="s">
        <v>600</v>
      </c>
      <c r="AB1251" s="883">
        <v>31888.5</v>
      </c>
      <c r="AC1251" s="841">
        <v>47027</v>
      </c>
      <c r="AD1251" s="842" t="s">
        <v>777</v>
      </c>
      <c r="AE1251" s="843" t="str">
        <f ca="1">IF(OR(Z1251="",NOT(ISNUMBER(Z1251))),"",LOOKUP(Z1251,{0,16,21,26,31,36,41,46,51,56,60,66},{"[0-15]","[16-20]","[21-25]","[26-30]","[31-35]","[36-40]","[41-45]","[46-50]","[51-55]","[56-59]","[60-65]","[66-99]"}))</f>
        <v>[41-45]</v>
      </c>
      <c r="AF1251" s="839" t="str">
        <f t="shared" si="68"/>
        <v>1-2 years</v>
      </c>
      <c r="AG1251" s="839" t="str">
        <f t="shared" ca="1" si="69"/>
        <v>Over 90 Days</v>
      </c>
    </row>
    <row r="1252" spans="1:33" ht="16.5" thickTop="1" thickBot="1" x14ac:dyDescent="0.3">
      <c r="A1252" s="839">
        <v>24</v>
      </c>
      <c r="B1252" s="847">
        <v>201184</v>
      </c>
      <c r="C1252" s="839">
        <v>14221</v>
      </c>
      <c r="D1252" s="880"/>
      <c r="E1252" s="887">
        <f>VLOOKUP(B1252,[1]TQT_MASTER!B:O,13,0)</f>
        <v>45887</v>
      </c>
      <c r="F1252" s="834" t="str">
        <f>VLOOKUP(B1252,[1]TQT_MASTER!B:O,4,0)</f>
        <v>Associate, People Development</v>
      </c>
      <c r="G1252" s="834" t="str">
        <f>VLOOKUP(B1252,[1]TQT_MASTER!B:O,3,0)</f>
        <v>Associate</v>
      </c>
      <c r="H1252" s="834">
        <f>VLOOKUP(B1252,[1]TQT_MASTER!B:O,6,0)</f>
        <v>15162</v>
      </c>
      <c r="I1252" s="834" t="str">
        <f>VLOOKUP(B1252,[1]TQT_MASTER!B:O,5,0)</f>
        <v>Wadima Mohammed Hamad AlMazrouei</v>
      </c>
      <c r="J1252" s="834" t="str">
        <f>VLOOKUP(B1252,[1]TQT_MASTER!B:O,7,0)</f>
        <v>TQT - People Management &amp; Performance</v>
      </c>
      <c r="K1252" s="834" t="str">
        <f>VLOOKUP(B1252,[1]TQT_MASTER!B:O,8,0)</f>
        <v>TQT - Chief Corporate Services Office</v>
      </c>
      <c r="L1252" s="834" t="str">
        <f>VLOOKUP(B1252,[1]TQT_MASTER!B:O,9,0)</f>
        <v>Human Resources - HRD</v>
      </c>
      <c r="M1252" s="834" t="str">
        <f>VLOOKUP(B1252,[1]TQT_MASTER!B:O,10,0)</f>
        <v>TRANSCO - Human Resources - HRD</v>
      </c>
      <c r="N1252" s="835">
        <f>VLOOKUP(B1252,[1]TQT_MASTER!B:O,11,0)</f>
        <v>32306</v>
      </c>
      <c r="O1252" s="833">
        <f>VLOOKUP(B1252,[1]TQT_MASTER!B:O,14,0)</f>
        <v>46251</v>
      </c>
      <c r="P1252" s="842" t="s">
        <v>620</v>
      </c>
      <c r="Q1252" s="834" t="s">
        <v>846</v>
      </c>
      <c r="R1252" s="842"/>
      <c r="S1252" s="842"/>
      <c r="T1252" s="839" t="s">
        <v>304</v>
      </c>
      <c r="U1252" s="839" t="s">
        <v>333</v>
      </c>
      <c r="V1252" s="836">
        <v>45887</v>
      </c>
      <c r="W1252" s="836">
        <v>45887</v>
      </c>
      <c r="X1252" s="836">
        <v>46265</v>
      </c>
      <c r="Y1252" s="882">
        <v>1.0383561643835617</v>
      </c>
      <c r="Z1252" s="838">
        <f t="shared" ca="1" si="70"/>
        <v>38</v>
      </c>
      <c r="AA1252" s="839" t="s">
        <v>600</v>
      </c>
      <c r="AB1252" s="883">
        <v>23388.5</v>
      </c>
      <c r="AC1252" s="841">
        <v>47027</v>
      </c>
      <c r="AD1252" s="842" t="s">
        <v>777</v>
      </c>
      <c r="AE1252" s="843" t="str">
        <f ca="1">IF(OR(Z1252="",NOT(ISNUMBER(Z1252))),"",LOOKUP(Z1252,{0,16,21,26,31,36,41,46,51,56,60,66},{"[0-15]","[16-20]","[21-25]","[26-30]","[31-35]","[36-40]","[41-45]","[46-50]","[51-55]","[56-59]","[60-65]","[66-99]"}))</f>
        <v>[36-40]</v>
      </c>
      <c r="AF1252" s="839" t="str">
        <f t="shared" si="68"/>
        <v>1-2 years</v>
      </c>
      <c r="AG1252" s="839" t="str">
        <f t="shared" ca="1" si="69"/>
        <v>Expired</v>
      </c>
    </row>
    <row r="1253" spans="1:33" ht="16.5" thickTop="1" thickBot="1" x14ac:dyDescent="0.3">
      <c r="A1253" s="839">
        <v>25</v>
      </c>
      <c r="B1253" s="847">
        <v>201086</v>
      </c>
      <c r="C1253" s="839">
        <v>13919</v>
      </c>
      <c r="D1253" s="880"/>
      <c r="E1253" s="887">
        <f>VLOOKUP(B1253,[1]TQT_MASTER!B:O,13,0)</f>
        <v>45873</v>
      </c>
      <c r="F1253" s="834" t="str">
        <f>VLOOKUP(B1253,[1]TQT_MASTER!B:O,4,0)</f>
        <v>Senior Engineer, Network Model Management</v>
      </c>
      <c r="G1253" s="834" t="str">
        <f>VLOOKUP(B1253,[1]TQT_MASTER!B:O,3,0)</f>
        <v>Senior Engineer</v>
      </c>
      <c r="H1253" s="834">
        <f>VLOOKUP(B1253,[1]TQT_MASTER!B:O,6,0)</f>
        <v>11743</v>
      </c>
      <c r="I1253" s="834" t="str">
        <f>VLOOKUP(B1253,[1]TQT_MASTER!B:O,5,0)</f>
        <v>Maryam Abullah Ebrahim Algaz Alali</v>
      </c>
      <c r="J1253" s="834" t="str">
        <f>VLOOKUP(B1253,[1]TQT_MASTER!B:O,7,0)</f>
        <v>TQT - Asset Management</v>
      </c>
      <c r="K1253" s="834" t="str">
        <f>VLOOKUP(B1253,[1]TQT_MASTER!B:O,8,0)</f>
        <v>TQT - Chief Operating Office</v>
      </c>
      <c r="L1253" s="834" t="str">
        <f>VLOOKUP(B1253,[1]TQT_MASTER!B:O,9,0)</f>
        <v>Asset Management - COO</v>
      </c>
      <c r="M1253" s="834" t="str">
        <f>VLOOKUP(B1253,[1]TQT_MASTER!B:O,10,0)</f>
        <v>TQT - Operations Technology Strategy</v>
      </c>
      <c r="N1253" s="835">
        <f>VLOOKUP(B1253,[1]TQT_MASTER!B:O,11,0)</f>
        <v>33856</v>
      </c>
      <c r="O1253" s="833">
        <f>VLOOKUP(B1253,[1]TQT_MASTER!B:O,14,0)</f>
        <v>46237</v>
      </c>
      <c r="P1253" s="842" t="s">
        <v>620</v>
      </c>
      <c r="Q1253" s="834" t="s">
        <v>846</v>
      </c>
      <c r="R1253" s="842"/>
      <c r="S1253" s="842"/>
      <c r="T1253" s="839" t="s">
        <v>389</v>
      </c>
      <c r="U1253" s="842" t="s">
        <v>333</v>
      </c>
      <c r="V1253" s="836">
        <v>45873</v>
      </c>
      <c r="W1253" s="836">
        <v>45873</v>
      </c>
      <c r="X1253" s="836">
        <v>46265</v>
      </c>
      <c r="Y1253" s="882">
        <v>1.0767123287671232</v>
      </c>
      <c r="Z1253" s="902">
        <f t="shared" ca="1" si="70"/>
        <v>34</v>
      </c>
      <c r="AA1253" s="839" t="s">
        <v>600</v>
      </c>
      <c r="AB1253" s="883">
        <v>31888.5</v>
      </c>
      <c r="AC1253" s="841">
        <v>47027</v>
      </c>
      <c r="AD1253" s="842" t="s">
        <v>777</v>
      </c>
      <c r="AE1253" s="843" t="str">
        <f ca="1">IF(OR(Z1253="",NOT(ISNUMBER(Z1253))),"",LOOKUP(Z1253,{0,16,21,26,31,36,41,46,51,56,60,66},{"[0-15]","[16-20]","[21-25]","[26-30]","[31-35]","[36-40]","[41-45]","[46-50]","[51-55]","[56-59]","[60-65]","[66-99]"}))</f>
        <v>[31-35]</v>
      </c>
      <c r="AF1253" s="839" t="str">
        <f t="shared" si="68"/>
        <v>1-2 years</v>
      </c>
      <c r="AG1253" s="839" t="str">
        <f t="shared" ca="1" si="69"/>
        <v>Expired</v>
      </c>
    </row>
    <row r="1254" spans="1:33" ht="16.5" thickTop="1" thickBot="1" x14ac:dyDescent="0.3">
      <c r="A1254" s="839">
        <v>26</v>
      </c>
      <c r="B1254" s="830">
        <v>201085</v>
      </c>
      <c r="C1254" s="830">
        <v>201085</v>
      </c>
      <c r="D1254" s="880"/>
      <c r="E1254" s="887">
        <f>VLOOKUP(B1254,[1]TQT_MASTER!B:O,13,0)</f>
        <v>45901</v>
      </c>
      <c r="F1254" s="834" t="str">
        <f>VLOOKUP(B1254,[1]TQT_MASTER!B:O,4,0)</f>
        <v>Engineer, Power Systems</v>
      </c>
      <c r="G1254" s="834" t="str">
        <f>VLOOKUP(B1254,[1]TQT_MASTER!B:O,3,0)</f>
        <v>Engineer</v>
      </c>
      <c r="H1254" s="834">
        <f>VLOOKUP(B1254,[1]TQT_MASTER!B:O,6,0)</f>
        <v>10903</v>
      </c>
      <c r="I1254" s="834" t="str">
        <f>VLOOKUP(B1254,[1]TQT_MASTER!B:O,5,0)</f>
        <v>Ahmed Attia Saber Ghazi</v>
      </c>
      <c r="J1254" s="834" t="str">
        <f>VLOOKUP(B1254,[1]TQT_MASTER!B:O,7,0)</f>
        <v>TQT - Asset Management</v>
      </c>
      <c r="K1254" s="834" t="str">
        <f>VLOOKUP(B1254,[1]TQT_MASTER!B:O,8,0)</f>
        <v>TQT - Chief Operating Office</v>
      </c>
      <c r="L1254" s="834" t="str">
        <f>VLOOKUP(B1254,[1]TQT_MASTER!B:O,9,0)</f>
        <v>Asset Management - COO</v>
      </c>
      <c r="M1254" s="834" t="str">
        <f>VLOOKUP(B1254,[1]TQT_MASTER!B:O,10,0)</f>
        <v>TQT - Power Planning</v>
      </c>
      <c r="N1254" s="835">
        <f>VLOOKUP(B1254,[1]TQT_MASTER!B:O,11,0)</f>
        <v>36486</v>
      </c>
      <c r="O1254" s="833">
        <f>VLOOKUP(B1254,[1]TQT_MASTER!B:O,14,0)</f>
        <v>46265</v>
      </c>
      <c r="P1254" s="842" t="s">
        <v>620</v>
      </c>
      <c r="Q1254" s="834" t="s">
        <v>846</v>
      </c>
      <c r="R1254" s="842"/>
      <c r="S1254" s="842"/>
      <c r="T1254" s="839" t="s">
        <v>304</v>
      </c>
      <c r="U1254" s="842" t="s">
        <v>333</v>
      </c>
      <c r="V1254" s="836">
        <v>45901</v>
      </c>
      <c r="W1254" s="836">
        <v>45901</v>
      </c>
      <c r="X1254" s="836">
        <v>46265</v>
      </c>
      <c r="Y1254" s="882">
        <v>1</v>
      </c>
      <c r="Z1254" s="902">
        <f t="shared" ca="1" si="70"/>
        <v>26</v>
      </c>
      <c r="AA1254" s="839" t="s">
        <v>600</v>
      </c>
      <c r="AB1254" s="883">
        <v>18238.5</v>
      </c>
      <c r="AC1254" s="841">
        <v>47027</v>
      </c>
      <c r="AD1254" s="842" t="s">
        <v>777</v>
      </c>
      <c r="AE1254" s="843" t="str">
        <f ca="1">IF(OR(Z1254="",NOT(ISNUMBER(Z1254))),"",LOOKUP(Z1254,{0,16,21,26,31,36,41,46,51,56,60,66},{"[0-15]","[16-20]","[21-25]","[26-30]","[31-35]","[36-40]","[41-45]","[46-50]","[51-55]","[56-59]","[60-65]","[66-99]"}))</f>
        <v>[26-30]</v>
      </c>
      <c r="AF1254" s="839" t="str">
        <f t="shared" si="68"/>
        <v>0-1 years</v>
      </c>
      <c r="AG1254" s="839" t="str">
        <f t="shared" ca="1" si="69"/>
        <v>Expired</v>
      </c>
    </row>
    <row r="1255" spans="1:33" ht="16.5" thickTop="1" thickBot="1" x14ac:dyDescent="0.3">
      <c r="A1255" s="839">
        <v>27</v>
      </c>
      <c r="B1255" s="830">
        <v>201773</v>
      </c>
      <c r="C1255" s="847">
        <v>14158</v>
      </c>
      <c r="D1255" s="880"/>
      <c r="E1255" s="887">
        <f>VLOOKUP(B1255,[1]TQT_MASTER!B:O,13,0)</f>
        <v>45978</v>
      </c>
      <c r="F1255" s="834" t="str">
        <f>VLOOKUP(B1255,[1]TQT_MASTER!B:O,4,0)</f>
        <v>Associate, OD &amp; Planning</v>
      </c>
      <c r="G1255" s="834" t="str">
        <f>VLOOKUP(B1255,[1]TQT_MASTER!B:O,3,0)</f>
        <v>Associate</v>
      </c>
      <c r="H1255" s="834">
        <f>VLOOKUP(B1255,[1]TQT_MASTER!B:O,6,0)</f>
        <v>12869</v>
      </c>
      <c r="I1255" s="834" t="str">
        <f>VLOOKUP(B1255,[1]TQT_MASTER!B:O,5,0)</f>
        <v>Shefa Obaid</v>
      </c>
      <c r="J1255" s="834" t="str">
        <f>VLOOKUP(B1255,[1]TQT_MASTER!B:O,7,0)</f>
        <v>TQT - People Management &amp; Performance</v>
      </c>
      <c r="K1255" s="834" t="str">
        <f>VLOOKUP(B1255,[1]TQT_MASTER!B:O,8,0)</f>
        <v>TQT - Chief Corporate Services Office</v>
      </c>
      <c r="L1255" s="834" t="str">
        <f>VLOOKUP(B1255,[1]TQT_MASTER!B:O,9,0)</f>
        <v>Human Resources - HRD</v>
      </c>
      <c r="M1255" s="834" t="str">
        <f>VLOOKUP(B1255,[1]TQT_MASTER!B:O,10,0)</f>
        <v>TRANSCO - Human Resources - HRD</v>
      </c>
      <c r="N1255" s="835">
        <f>VLOOKUP(B1255,[1]TQT_MASTER!B:O,11,0)</f>
        <v>29381</v>
      </c>
      <c r="O1255" s="833">
        <f>VLOOKUP(B1255,[1]TQT_MASTER!B:O,14,0)</f>
        <v>46342</v>
      </c>
      <c r="P1255" s="842" t="s">
        <v>611</v>
      </c>
      <c r="Q1255" s="834" t="s">
        <v>846</v>
      </c>
      <c r="R1255" s="842"/>
      <c r="S1255" s="842" t="s">
        <v>616</v>
      </c>
      <c r="T1255" s="839" t="s">
        <v>304</v>
      </c>
      <c r="U1255" s="842" t="s">
        <v>333</v>
      </c>
      <c r="V1255" s="836">
        <v>45978</v>
      </c>
      <c r="W1255" s="836">
        <v>45978</v>
      </c>
      <c r="X1255" s="836">
        <v>46265</v>
      </c>
      <c r="Y1255" s="882">
        <v>0.78904109589041094</v>
      </c>
      <c r="Z1255" s="902">
        <f t="shared" ca="1" si="70"/>
        <v>46</v>
      </c>
      <c r="AA1255" s="839" t="s">
        <v>600</v>
      </c>
      <c r="AB1255" s="883">
        <v>27688.5</v>
      </c>
      <c r="AC1255" s="841">
        <v>47027</v>
      </c>
      <c r="AD1255" s="842" t="s">
        <v>777</v>
      </c>
      <c r="AE1255" s="843" t="str">
        <f ca="1">IF(OR(Z1255="",NOT(ISNUMBER(Z1255))),"",LOOKUP(Z1255,{0,16,21,26,31,36,41,46,51,56,60,66},{"[0-15]","[16-20]","[21-25]","[26-30]","[31-35]","[36-40]","[41-45]","[46-50]","[51-55]","[56-59]","[60-65]","[66-99]"}))</f>
        <v>[46-50]</v>
      </c>
      <c r="AF1255" s="839" t="str">
        <f t="shared" si="68"/>
        <v>0-1 years</v>
      </c>
      <c r="AG1255" s="839" t="str">
        <f t="shared" ca="1" si="69"/>
        <v>Within 90 Days</v>
      </c>
    </row>
    <row r="1256" spans="1:33" ht="16.5" thickTop="1" thickBot="1" x14ac:dyDescent="0.3">
      <c r="A1256" s="839">
        <v>28</v>
      </c>
      <c r="B1256" s="830">
        <v>202033</v>
      </c>
      <c r="C1256" s="847">
        <v>14145</v>
      </c>
      <c r="D1256" s="880"/>
      <c r="E1256" s="887">
        <f>VLOOKUP(B1256,[1]TQT_MASTER!B:O,13,0)</f>
        <v>46006</v>
      </c>
      <c r="F1256" s="834" t="str">
        <f>VLOOKUP(B1256,[1]TQT_MASTER!B:O,4,0)</f>
        <v>Senior Engineer, Network Model Management</v>
      </c>
      <c r="G1256" s="834" t="str">
        <f>VLOOKUP(B1256,[1]TQT_MASTER!B:O,3,0)</f>
        <v>Senior Engineer</v>
      </c>
      <c r="H1256" s="834">
        <f>VLOOKUP(B1256,[1]TQT_MASTER!B:O,6,0)</f>
        <v>12404</v>
      </c>
      <c r="I1256" s="834" t="str">
        <f>VLOOKUP(B1256,[1]TQT_MASTER!B:O,5,0)</f>
        <v>Jayaprakash Ponraj</v>
      </c>
      <c r="J1256" s="834" t="str">
        <f>VLOOKUP(B1256,[1]TQT_MASTER!B:O,7,0)</f>
        <v>TQT - Asset Management</v>
      </c>
      <c r="K1256" s="834" t="str">
        <f>VLOOKUP(B1256,[1]TQT_MASTER!B:O,8,0)</f>
        <v>TQT - Chief Operating Office</v>
      </c>
      <c r="L1256" s="834" t="str">
        <f>VLOOKUP(B1256,[1]TQT_MASTER!B:O,9,0)</f>
        <v>TQT - Asset Management</v>
      </c>
      <c r="M1256" s="834" t="str">
        <f>VLOOKUP(B1256,[1]TQT_MASTER!B:O,10,0)</f>
        <v>TQT - Chief Operating Office</v>
      </c>
      <c r="N1256" s="835">
        <f>VLOOKUP(B1256,[1]TQT_MASTER!B:O,11,0)</f>
        <v>31049</v>
      </c>
      <c r="O1256" s="833">
        <f>VLOOKUP(B1256,[1]TQT_MASTER!B:O,14,0)</f>
        <v>46370</v>
      </c>
      <c r="P1256" s="842" t="s">
        <v>620</v>
      </c>
      <c r="Q1256" s="834" t="s">
        <v>846</v>
      </c>
      <c r="R1256" s="842"/>
      <c r="S1256" s="842"/>
      <c r="T1256" s="839" t="s">
        <v>304</v>
      </c>
      <c r="U1256" s="842" t="s">
        <v>333</v>
      </c>
      <c r="V1256" s="836">
        <v>46006</v>
      </c>
      <c r="W1256" s="836">
        <v>46006</v>
      </c>
      <c r="X1256" s="836">
        <v>46265</v>
      </c>
      <c r="Y1256" s="882">
        <v>0.71232876712328763</v>
      </c>
      <c r="Z1256" s="902">
        <f t="shared" ca="1" si="70"/>
        <v>41</v>
      </c>
      <c r="AA1256" s="839" t="s">
        <v>600</v>
      </c>
      <c r="AB1256" s="883">
        <v>31888.5</v>
      </c>
      <c r="AC1256" s="841">
        <v>47027</v>
      </c>
      <c r="AD1256" s="842" t="s">
        <v>777</v>
      </c>
      <c r="AE1256" s="843" t="str">
        <f ca="1">IF(OR(Z1256="",NOT(ISNUMBER(Z1256))),"",LOOKUP(Z1256,{0,16,21,26,31,36,41,46,51,56,60,66},{"[0-15]","[16-20]","[21-25]","[26-30]","[31-35]","[36-40]","[41-45]","[46-50]","[51-55]","[56-59]","[60-65]","[66-99]"}))</f>
        <v>[41-45]</v>
      </c>
      <c r="AF1256" s="839" t="str">
        <f t="shared" si="68"/>
        <v>0-1 years</v>
      </c>
      <c r="AG1256" s="839" t="str">
        <f t="shared" ca="1" si="69"/>
        <v>Within 90 Days</v>
      </c>
    </row>
    <row r="1257" spans="1:33" ht="16.5" thickTop="1" thickBot="1" x14ac:dyDescent="0.3">
      <c r="A1257" s="839">
        <v>29</v>
      </c>
      <c r="B1257" s="830">
        <v>202034</v>
      </c>
      <c r="C1257" s="847">
        <v>14174</v>
      </c>
      <c r="D1257" s="880"/>
      <c r="E1257" s="887">
        <f>VLOOKUP(B1257,[1]TQT_MASTER!B:O,13,0)</f>
        <v>46006</v>
      </c>
      <c r="F1257" s="834" t="str">
        <f>VLOOKUP(B1257,[1]TQT_MASTER!B:O,4,0)</f>
        <v>Associate, Accounts Payable Accounting</v>
      </c>
      <c r="G1257" s="834" t="str">
        <f>VLOOKUP(B1257,[1]TQT_MASTER!B:O,3,0)</f>
        <v>Associate</v>
      </c>
      <c r="H1257" s="834">
        <f>VLOOKUP(B1257,[1]TQT_MASTER!B:O,6,0)</f>
        <v>12667</v>
      </c>
      <c r="I1257" s="834" t="str">
        <f>VLOOKUP(B1257,[1]TQT_MASTER!B:O,5,0)</f>
        <v>Eid ABDULLAH Sidiqi Alhammadi</v>
      </c>
      <c r="J1257" s="834" t="str">
        <f>VLOOKUP(B1257,[1]TQT_MASTER!B:O,7,0)</f>
        <v>TQT - Financial Operations &amp; Internal Controls</v>
      </c>
      <c r="K1257" s="834" t="str">
        <f>VLOOKUP(B1257,[1]TQT_MASTER!B:O,8,0)</f>
        <v>TQT - Chief Financial Office</v>
      </c>
      <c r="L1257" s="834" t="str">
        <f>VLOOKUP(B1257,[1]TQT_MASTER!B:O,9,0)</f>
        <v>Finance - FIN</v>
      </c>
      <c r="M1257" s="834" t="str">
        <f>VLOOKUP(B1257,[1]TQT_MASTER!B:O,10,0)</f>
        <v>TRANSCO - Financial Operations - FIN</v>
      </c>
      <c r="N1257" s="835">
        <f>VLOOKUP(B1257,[1]TQT_MASTER!B:O,11,0)</f>
        <v>35364</v>
      </c>
      <c r="O1257" s="833">
        <f>VLOOKUP(B1257,[1]TQT_MASTER!B:O,14,0)</f>
        <v>46370</v>
      </c>
      <c r="P1257" s="842" t="s">
        <v>620</v>
      </c>
      <c r="Q1257" s="834" t="s">
        <v>846</v>
      </c>
      <c r="R1257" s="842"/>
      <c r="S1257" s="842"/>
      <c r="T1257" s="839" t="s">
        <v>304</v>
      </c>
      <c r="U1257" s="842" t="s">
        <v>356</v>
      </c>
      <c r="V1257" s="836">
        <v>46006</v>
      </c>
      <c r="W1257" s="836">
        <v>46006</v>
      </c>
      <c r="X1257" s="836">
        <v>46265</v>
      </c>
      <c r="Y1257" s="882">
        <v>0.71232876712328763</v>
      </c>
      <c r="Z1257" s="902">
        <f t="shared" ca="1" si="70"/>
        <v>29</v>
      </c>
      <c r="AA1257" s="839" t="s">
        <v>600</v>
      </c>
      <c r="AB1257" s="883">
        <v>21388.5</v>
      </c>
      <c r="AC1257" s="841">
        <v>47027</v>
      </c>
      <c r="AD1257" s="842" t="s">
        <v>777</v>
      </c>
      <c r="AE1257" s="843" t="str">
        <f ca="1">IF(OR(Z1257="",NOT(ISNUMBER(Z1257))),"",LOOKUP(Z1257,{0,16,21,26,31,36,41,46,51,56,60,66},{"[0-15]","[16-20]","[21-25]","[26-30]","[31-35]","[36-40]","[41-45]","[46-50]","[51-55]","[56-59]","[60-65]","[66-99]"}))</f>
        <v>[26-30]</v>
      </c>
      <c r="AF1257" s="839" t="str">
        <f t="shared" si="68"/>
        <v>0-1 years</v>
      </c>
      <c r="AG1257" s="839" t="str">
        <f t="shared" ca="1" si="69"/>
        <v>Within 90 Days</v>
      </c>
    </row>
    <row r="1258" spans="1:33" ht="16.5" thickTop="1" thickBot="1" x14ac:dyDescent="0.3">
      <c r="A1258" s="839">
        <v>30</v>
      </c>
      <c r="B1258" s="830">
        <v>202315</v>
      </c>
      <c r="C1258" s="847">
        <v>14335</v>
      </c>
      <c r="D1258" s="880"/>
      <c r="E1258" s="887">
        <f>VLOOKUP(B1258,[1]TQT_MASTER!B:O,13,0)</f>
        <v>46055</v>
      </c>
      <c r="F1258" s="834" t="str">
        <f>VLOOKUP(B1258,[1]TQT_MASTER!B:O,4,0)</f>
        <v>Officer, Communications</v>
      </c>
      <c r="G1258" s="834" t="str">
        <f>VLOOKUP(B1258,[1]TQT_MASTER!B:O,3,0)</f>
        <v>Officer</v>
      </c>
      <c r="H1258" s="834">
        <f>VLOOKUP(B1258,[1]TQT_MASTER!B:O,6,0)</f>
        <v>15077</v>
      </c>
      <c r="I1258" s="834" t="str">
        <f>VLOOKUP(B1258,[1]TQT_MASTER!B:O,5,0)</f>
        <v>Bahaa Khalil Omran</v>
      </c>
      <c r="J1258" s="834" t="str">
        <f>VLOOKUP(B1258,[1]TQT_MASTER!B:O,7,0)</f>
        <v>TQT - External Communications</v>
      </c>
      <c r="K1258" s="834" t="str">
        <f>VLOOKUP(B1258,[1]TQT_MASTER!B:O,8,0)</f>
        <v>TQT - Chief Corporate Services Office</v>
      </c>
      <c r="L1258" s="834" t="str">
        <f>VLOOKUP(B1258,[1]TQT_MASTER!B:O,9,0)</f>
        <v>Human Resources - HRD</v>
      </c>
      <c r="M1258" s="834" t="str">
        <f>VLOOKUP(B1258,[1]TQT_MASTER!B:O,10,0)</f>
        <v>TRANSCO - External Communications - HRD</v>
      </c>
      <c r="N1258" s="835">
        <f>VLOOKUP(B1258,[1]TQT_MASTER!B:O,11,0)</f>
        <v>34516</v>
      </c>
      <c r="O1258" s="833">
        <f>VLOOKUP(B1258,[1]TQT_MASTER!B:O,14,0)</f>
        <v>46389</v>
      </c>
      <c r="P1258" s="842" t="s">
        <v>611</v>
      </c>
      <c r="Q1258" s="834" t="s">
        <v>846</v>
      </c>
      <c r="R1258" s="842" t="s">
        <v>612</v>
      </c>
      <c r="S1258" s="842" t="s">
        <v>616</v>
      </c>
      <c r="T1258" s="839"/>
      <c r="U1258" s="842" t="s">
        <v>309</v>
      </c>
      <c r="V1258" s="836">
        <v>46055</v>
      </c>
      <c r="W1258" s="836">
        <v>46055</v>
      </c>
      <c r="X1258" s="836">
        <v>46265</v>
      </c>
      <c r="Y1258" s="882">
        <v>0.57808219178082187</v>
      </c>
      <c r="Z1258" s="902">
        <f t="shared" ca="1" si="70"/>
        <v>32</v>
      </c>
      <c r="AA1258" s="839" t="s">
        <v>600</v>
      </c>
      <c r="AB1258" s="883">
        <v>16138.5</v>
      </c>
      <c r="AC1258" s="841">
        <v>47027</v>
      </c>
      <c r="AD1258" s="842" t="s">
        <v>777</v>
      </c>
      <c r="AE1258" s="843" t="str">
        <f ca="1">IF(OR(Z1258="",NOT(ISNUMBER(Z1258))),"",LOOKUP(Z1258,{0,16,21,26,31,36,41,46,51,56,60,66},{"[0-15]","[16-20]","[21-25]","[26-30]","[31-35]","[36-40]","[41-45]","[46-50]","[51-55]","[56-59]","[60-65]","[66-99]"}))</f>
        <v>[31-35]</v>
      </c>
      <c r="AF1258" s="839" t="str">
        <f t="shared" si="68"/>
        <v>0-1 years</v>
      </c>
      <c r="AG1258" s="839" t="str">
        <f t="shared" ca="1" si="69"/>
        <v>Over 90 Days</v>
      </c>
    </row>
    <row r="1259" spans="1:33" ht="16.5" thickTop="1" thickBot="1" x14ac:dyDescent="0.3">
      <c r="A1259" s="839">
        <v>31</v>
      </c>
      <c r="B1259" s="830">
        <v>202372</v>
      </c>
      <c r="C1259" s="831">
        <v>202372</v>
      </c>
      <c r="D1259" s="880"/>
      <c r="E1259" s="887">
        <f>VLOOKUP(B1259,[1]TQT_MASTER!B:O,13,0)</f>
        <v>46083</v>
      </c>
      <c r="F1259" s="834" t="str">
        <f>VLOOKUP(B1259,[1]TQT_MASTER!B:O,4,0)</f>
        <v>Associate, Graphic Design</v>
      </c>
      <c r="G1259" s="834" t="str">
        <f>VLOOKUP(B1259,[1]TQT_MASTER!B:O,3,0)</f>
        <v>Associate</v>
      </c>
      <c r="H1259" s="834">
        <f>VLOOKUP(B1259,[1]TQT_MASTER!B:O,6,0)</f>
        <v>15077</v>
      </c>
      <c r="I1259" s="834" t="str">
        <f>VLOOKUP(B1259,[1]TQT_MASTER!B:O,5,0)</f>
        <v>Bahaa Khalil Omran</v>
      </c>
      <c r="J1259" s="834" t="str">
        <f>VLOOKUP(B1259,[1]TQT_MASTER!B:O,7,0)</f>
        <v>TQT - Corporate Communications</v>
      </c>
      <c r="K1259" s="834" t="str">
        <f>VLOOKUP(B1259,[1]TQT_MASTER!B:O,8,0)</f>
        <v>TQT - Chief Corporate Services Office</v>
      </c>
      <c r="L1259" s="834" t="str">
        <f>VLOOKUP(B1259,[1]TQT_MASTER!B:O,9,0)</f>
        <v>Human Resources - HRD</v>
      </c>
      <c r="M1259" s="834" t="str">
        <f>VLOOKUP(B1259,[1]TQT_MASTER!B:O,10,0)</f>
        <v>Corporate Communications</v>
      </c>
      <c r="N1259" s="835">
        <f>VLOOKUP(B1259,[1]TQT_MASTER!B:O,11,0)</f>
        <v>35936</v>
      </c>
      <c r="O1259" s="833">
        <f>VLOOKUP(B1259,[1]TQT_MASTER!B:O,14,0)</f>
        <v>46447</v>
      </c>
      <c r="P1259" s="842" t="s">
        <v>611</v>
      </c>
      <c r="Q1259" s="834" t="s">
        <v>846</v>
      </c>
      <c r="R1259" s="842" t="s">
        <v>612</v>
      </c>
      <c r="S1259" s="842" t="s">
        <v>616</v>
      </c>
      <c r="T1259" s="839"/>
      <c r="U1259" s="842" t="s">
        <v>356</v>
      </c>
      <c r="V1259" s="836">
        <v>46083</v>
      </c>
      <c r="W1259" s="836">
        <v>46083</v>
      </c>
      <c r="X1259" s="836">
        <v>46265</v>
      </c>
      <c r="Y1259" s="882">
        <v>0.50136986301369868</v>
      </c>
      <c r="Z1259" s="902">
        <f t="shared" ca="1" si="70"/>
        <v>28</v>
      </c>
      <c r="AA1259" s="839" t="s">
        <v>600</v>
      </c>
      <c r="AB1259" s="883">
        <v>16138.5</v>
      </c>
      <c r="AC1259" s="841">
        <v>47027</v>
      </c>
      <c r="AD1259" s="842" t="s">
        <v>777</v>
      </c>
      <c r="AE1259" s="843" t="str">
        <f ca="1">IF(OR(Z1259="",NOT(ISNUMBER(Z1259))),"",LOOKUP(Z1259,{0,16,21,26,31,36,41,46,51,56,60,66},{"[0-15]","[16-20]","[21-25]","[26-30]","[31-35]","[36-40]","[41-45]","[46-50]","[51-55]","[56-59]","[60-65]","[66-99]"}))</f>
        <v>[26-30]</v>
      </c>
      <c r="AF1259" s="839" t="str">
        <f t="shared" si="68"/>
        <v>0-1 years</v>
      </c>
      <c r="AG1259" s="839" t="str">
        <f t="shared" ca="1" si="69"/>
        <v>Over 90 Days</v>
      </c>
    </row>
    <row r="1260" spans="1:33" ht="16.5" thickTop="1" thickBot="1" x14ac:dyDescent="0.3">
      <c r="A1260" s="839">
        <v>32</v>
      </c>
      <c r="B1260" s="830">
        <v>202645</v>
      </c>
      <c r="C1260" s="831">
        <v>202645</v>
      </c>
      <c r="D1260" s="880"/>
      <c r="E1260" s="887">
        <f>VLOOKUP(B1260,[1]TQT_MASTER!B:O,13,0)</f>
        <v>46103</v>
      </c>
      <c r="F1260" s="834" t="str">
        <f>VLOOKUP(B1260,[1]TQT_MASTER!B:O,4,0)</f>
        <v>Engineer, Contract</v>
      </c>
      <c r="G1260" s="834" t="str">
        <f>VLOOKUP(B1260,[1]TQT_MASTER!B:O,3,0)</f>
        <v>Engineer</v>
      </c>
      <c r="H1260" s="834">
        <f>VLOOKUP(B1260,[1]TQT_MASTER!B:O,6,0)</f>
        <v>12214</v>
      </c>
      <c r="I1260" s="834" t="str">
        <f>VLOOKUP(B1260,[1]TQT_MASTER!B:O,5,0)</f>
        <v>Mahmood Abdulmunaim Saed</v>
      </c>
      <c r="J1260" s="834" t="str">
        <f>VLOOKUP(B1260,[1]TQT_MASTER!B:O,7,0)</f>
        <v>TQT - Supply Chain</v>
      </c>
      <c r="K1260" s="834" t="str">
        <f>VLOOKUP(B1260,[1]TQT_MASTER!B:O,8,0)</f>
        <v>TQT - Chief Financial Office</v>
      </c>
      <c r="L1260" s="834" t="str">
        <f>VLOOKUP(B1260,[1]TQT_MASTER!B:O,9,0)</f>
        <v>TQT - Supply Chain</v>
      </c>
      <c r="M1260" s="834" t="e">
        <f>VLOOKUP(B1260,[1]TQT_MASTER!B:O,10,0)</f>
        <v>#REF!</v>
      </c>
      <c r="N1260" s="835">
        <f>VLOOKUP(B1260,[1]TQT_MASTER!B:O,11,0)</f>
        <v>32325</v>
      </c>
      <c r="O1260" s="833">
        <f>VLOOKUP(B1260,[1]TQT_MASTER!B:O,14,0)</f>
        <v>46467</v>
      </c>
      <c r="P1260" s="842" t="s">
        <v>620</v>
      </c>
      <c r="Q1260" s="834" t="s">
        <v>846</v>
      </c>
      <c r="R1260" s="842"/>
      <c r="S1260" s="842"/>
      <c r="T1260" s="839"/>
      <c r="U1260" s="842" t="s">
        <v>333</v>
      </c>
      <c r="V1260" s="836">
        <v>46104</v>
      </c>
      <c r="W1260" s="836">
        <v>46104</v>
      </c>
      <c r="X1260" s="836">
        <v>46265</v>
      </c>
      <c r="Y1260" s="882">
        <v>0.44383561643835617</v>
      </c>
      <c r="Z1260" s="902">
        <f t="shared" ca="1" si="70"/>
        <v>38</v>
      </c>
      <c r="AA1260" s="839" t="s">
        <v>600</v>
      </c>
      <c r="AB1260" s="883">
        <v>35038.5</v>
      </c>
      <c r="AC1260" s="841">
        <v>47027</v>
      </c>
      <c r="AD1260" s="842" t="s">
        <v>777</v>
      </c>
      <c r="AE1260" s="843" t="str">
        <f ca="1">IF(OR(Z1260="",NOT(ISNUMBER(Z1260))),"",LOOKUP(Z1260,{0,16,21,26,31,36,41,46,51,56,60,66},{"[0-15]","[16-20]","[21-25]","[26-30]","[31-35]","[36-40]","[41-45]","[46-50]","[51-55]","[56-59]","[60-65]","[66-99]"}))</f>
        <v>[36-40]</v>
      </c>
      <c r="AF1260" s="839" t="str">
        <f t="shared" si="68"/>
        <v>0-1 years</v>
      </c>
      <c r="AG1260" s="839" t="str">
        <f t="shared" ca="1" si="69"/>
        <v>Over 90 Days</v>
      </c>
    </row>
    <row r="1261" spans="1:33" ht="16.5" thickTop="1" thickBot="1" x14ac:dyDescent="0.3">
      <c r="A1261" s="839">
        <v>33</v>
      </c>
      <c r="B1261" s="830">
        <v>203053</v>
      </c>
      <c r="C1261" s="831">
        <v>203053</v>
      </c>
      <c r="D1261" s="880"/>
      <c r="E1261" s="887">
        <f>VLOOKUP(B1261,[1]TQT_MASTER!B:O,13,0)</f>
        <v>46149</v>
      </c>
      <c r="F1261" s="834" t="str">
        <f>VLOOKUP(B1261,[1]TQT_MASTER!B:O,4,0)</f>
        <v>Sr Associate HR Projects</v>
      </c>
      <c r="G1261" s="834" t="str">
        <f>VLOOKUP(B1261,[1]TQT_MASTER!B:O,3,0)</f>
        <v>Sr Associate</v>
      </c>
      <c r="H1261" s="834" t="e">
        <f>VLOOKUP(B1261,[1]TQT_MASTER!B:O,6,0)</f>
        <v>#REF!</v>
      </c>
      <c r="I1261" s="834" t="str">
        <f>VLOOKUP(B1261,[1]TQT_MASTER!B:O,5,0)</f>
        <v>Bader Alhammadi</v>
      </c>
      <c r="J1261" s="834" t="e">
        <f>VLOOKUP(B1261,[1]TQT_MASTER!B:O,7,0)</f>
        <v>#REF!</v>
      </c>
      <c r="K1261" s="834" t="str">
        <f>VLOOKUP(B1261,[1]TQT_MASTER!B:O,8,0)</f>
        <v>TQT - Chief Corporate Services Office</v>
      </c>
      <c r="L1261" s="834" t="str">
        <f>VLOOKUP(B1261,[1]TQT_MASTER!B:O,9,0)</f>
        <v>Human Resources - HRD</v>
      </c>
      <c r="M1261" s="834" t="e">
        <f>VLOOKUP(B1261,[1]TQT_MASTER!B:O,10,0)</f>
        <v>#REF!</v>
      </c>
      <c r="N1261" s="835">
        <f>VLOOKUP(B1261,[1]TQT_MASTER!B:O,11,0)</f>
        <v>31815</v>
      </c>
      <c r="O1261" s="833">
        <f>VLOOKUP(B1261,[1]TQT_MASTER!B:O,14,0)</f>
        <v>46513</v>
      </c>
      <c r="P1261" s="842" t="s">
        <v>620</v>
      </c>
      <c r="Q1261" s="834" t="s">
        <v>846</v>
      </c>
      <c r="R1261" s="842"/>
      <c r="S1261" s="842"/>
      <c r="T1261" s="839"/>
      <c r="U1261" s="842" t="s">
        <v>650</v>
      </c>
      <c r="V1261" s="836">
        <v>46155</v>
      </c>
      <c r="W1261" s="836"/>
      <c r="X1261" s="836">
        <f>EDATE(V1261,36)</f>
        <v>47251</v>
      </c>
      <c r="Y1261" s="882">
        <v>2.7397260273972603E-3</v>
      </c>
      <c r="Z1261" s="838">
        <f t="shared" ca="1" si="70"/>
        <v>39</v>
      </c>
      <c r="AA1261" s="839" t="s">
        <v>600</v>
      </c>
      <c r="AB1261" s="883">
        <v>37138.5</v>
      </c>
      <c r="AC1261" s="841">
        <v>47027</v>
      </c>
      <c r="AD1261" s="842" t="s">
        <v>777</v>
      </c>
      <c r="AE1261" s="843" t="str">
        <f ca="1">IF(OR(Z1261="",NOT(ISNUMBER(Z1261))),"",LOOKUP(Z1261,{0,16,21,26,31,36,41,46,51,56,60,66},{"[0-15]","[16-20]","[21-25]","[26-30]","[31-35]","[36-40]","[41-45]","[46-50]","[51-55]","[56-59]","[60-65]","[66-99]"}))</f>
        <v>[36-40]</v>
      </c>
      <c r="AF1261" s="839" t="str">
        <f t="shared" si="68"/>
        <v>3+ years</v>
      </c>
      <c r="AG1261" s="839" t="str">
        <f t="shared" ca="1" si="69"/>
        <v>Over 90 Days</v>
      </c>
    </row>
    <row r="1262" spans="1:33" ht="16.5" thickTop="1" thickBot="1" x14ac:dyDescent="0.3">
      <c r="A1262" s="839">
        <v>34</v>
      </c>
      <c r="B1262" s="830">
        <v>202805</v>
      </c>
      <c r="C1262" s="831">
        <v>202805</v>
      </c>
      <c r="D1262" s="880"/>
      <c r="E1262" s="887">
        <f>VLOOKUP(B1262,[1]TQT_MASTER!B:O,13,0)</f>
        <v>46132</v>
      </c>
      <c r="F1262" s="834" t="str">
        <f>VLOOKUP(B1262,[1]TQT_MASTER!B:O,4,0)</f>
        <v>CEO Advisor</v>
      </c>
      <c r="G1262" s="834" t="str">
        <f>VLOOKUP(B1262,[1]TQT_MASTER!B:O,3,0)</f>
        <v>Advisor</v>
      </c>
      <c r="H1262" s="834">
        <v>12759</v>
      </c>
      <c r="I1262" s="834" t="s">
        <v>954</v>
      </c>
      <c r="J1262" s="834" t="e">
        <f>VLOOKUP(B1262,[1]TQT_MASTER!B:O,7,0)</f>
        <v>#REF!</v>
      </c>
      <c r="K1262" s="834" t="str">
        <f>VLOOKUP(B1262,[1]TQT_MASTER!B:O,8,0)</f>
        <v>TQT - Chief Executive Office</v>
      </c>
      <c r="L1262" s="834" t="e">
        <f>VLOOKUP(B1262,[1]TQT_MASTER!B:O,9,0)</f>
        <v>#REF!</v>
      </c>
      <c r="M1262" s="834" t="e">
        <f>VLOOKUP(B1262,[1]TQT_MASTER!B:O,10,0)</f>
        <v>#REF!</v>
      </c>
      <c r="N1262" s="884">
        <v>22892</v>
      </c>
      <c r="O1262" s="885">
        <v>46496</v>
      </c>
      <c r="P1262" s="842" t="s">
        <v>611</v>
      </c>
      <c r="Q1262" s="834" t="s">
        <v>846</v>
      </c>
      <c r="R1262" s="842"/>
      <c r="S1262" s="842"/>
      <c r="T1262" s="839"/>
      <c r="U1262" s="842" t="s">
        <v>650</v>
      </c>
      <c r="V1262" s="836">
        <v>46132</v>
      </c>
      <c r="W1262" s="836"/>
      <c r="X1262" s="836">
        <f>EDATE(V1262,36)</f>
        <v>47228</v>
      </c>
      <c r="Y1262" s="882">
        <v>2.7397260273972603E-3</v>
      </c>
      <c r="Z1262" s="904">
        <f ca="1">IF(N1262="","",DATEDIF(IF(ISNUMBER(N1262),N1262,DATE(IF(VALUE(RIGHT(N1262,LEN(N1262)-FIND("/",N1262,FIND("/",N1262)+1)))&lt;30,2000,1900)+VALUE(RIGHT(N1262,LEN(N1262)-FIND("/",N1262,FIND("/",N1262)+1))),VALUE(LEFT(N1262,FIND("/",N1262)-1)),VALUE(MID(N1262,FIND("/",N1262)+1,FIND("/",N1262,FIND("/",N1262)+1)-FIND("/",N1262)-1)))),TODAY(),"Y"))</f>
        <v>64</v>
      </c>
      <c r="AA1262" s="839" t="s">
        <v>600</v>
      </c>
      <c r="AB1262" s="883">
        <v>40288.5</v>
      </c>
      <c r="AC1262" s="841">
        <v>47027</v>
      </c>
      <c r="AD1262" s="842" t="s">
        <v>777</v>
      </c>
      <c r="AE1262" s="843" t="str">
        <f ca="1">IF(OR(Z1262="",NOT(ISNUMBER(Z1262))),"",LOOKUP(Z1262,{0,16,21,26,31,36,41,46,51,56,60,66},{"[0-15]","[16-20]","[21-25]","[26-30]","[31-35]","[36-40]","[41-45]","[46-50]","[51-55]","[56-59]","[60-65]","[66-99]"}))</f>
        <v>[60-65]</v>
      </c>
      <c r="AF1262" s="839" t="str">
        <f t="shared" si="68"/>
        <v>3+ years</v>
      </c>
      <c r="AG1262" s="839" t="str">
        <f t="shared" ca="1" si="69"/>
        <v>Over 90 Days</v>
      </c>
    </row>
    <row r="1263" spans="1:33" ht="16.5" thickTop="1" thickBot="1" x14ac:dyDescent="0.3">
      <c r="A1263" s="886">
        <v>35</v>
      </c>
      <c r="B1263" s="851">
        <v>203281</v>
      </c>
      <c r="C1263" s="851"/>
      <c r="D1263" s="852"/>
      <c r="E1263" s="887">
        <f>VLOOKUP(B1263,[1]TQT_MASTER!B:O,13,0)</f>
        <v>46244</v>
      </c>
      <c r="F1263" s="854" t="str">
        <f>VLOOKUP(B1263,[1]TQT_MASTER!B:O,4,0)</f>
        <v>Sr Associate Branding &amp; Internal Communication</v>
      </c>
      <c r="G1263" s="854" t="str">
        <f>VLOOKUP(B1263,[1]TQT_MASTER!B:O,3,0)</f>
        <v>Sr Associate</v>
      </c>
      <c r="H1263" s="854" t="e">
        <f>VLOOKUP(B1263,[1]TQT_MASTER!B:O,6,0)</f>
        <v>#REF!</v>
      </c>
      <c r="I1263" s="854" t="s">
        <v>955</v>
      </c>
      <c r="J1263" s="854" t="e">
        <f>VLOOKUP(B1263,[1]TQT_MASTER!B:O,7,0)</f>
        <v>#REF!</v>
      </c>
      <c r="K1263" s="854" t="str">
        <f>VLOOKUP(B1263,[1]TQT_MASTER!B:O,8,0)</f>
        <v>TQT - Chief Corporate Services Office</v>
      </c>
      <c r="L1263" s="854" t="str">
        <f>VLOOKUP(B1263,[1]TQT_MASTER!B:O,9,0)</f>
        <v>Human Resources - HRD</v>
      </c>
      <c r="M1263" s="854" t="str">
        <f>VLOOKUP(B1263,[1]TQT_MASTER!B:O,10,0)</f>
        <v>Corporate Communications</v>
      </c>
      <c r="N1263" s="855">
        <v>32051</v>
      </c>
      <c r="O1263" s="853">
        <v>46295</v>
      </c>
      <c r="P1263" s="854" t="s">
        <v>611</v>
      </c>
      <c r="Q1263" s="854" t="s">
        <v>846</v>
      </c>
      <c r="R1263" s="857"/>
      <c r="S1263" s="857"/>
      <c r="T1263" s="858"/>
      <c r="U1263" s="854"/>
      <c r="V1263" s="859">
        <v>46211</v>
      </c>
      <c r="W1263" s="860"/>
      <c r="X1263" s="859">
        <v>46295</v>
      </c>
      <c r="Y1263" s="861"/>
      <c r="Z1263" s="862">
        <f t="shared" ref="Z1263:Z1296" ca="1" si="71">IF(N1263="","",DATEDIF(IF(ISNUMBER(N1263),N1263,DATE(IF(VALUE(RIGHT(N1263,LEN(N1263)-FIND("/",N1263,FIND("/",N1263)+1)))&lt;30,2000,1900)+VALUE(RIGHT(N1263,LEN(N1263)-FIND("/",N1263,FIND("/",N1263)+1))),VALUE(LEFT(N1263,FIND("/",N1263)-1)),VALUE(MID(N1263,FIND("/",N1263)+1,FIND("/",N1263,FIND("/",N1263)+1)-FIND("/",N1263)-1)))),TODAY(),"Y"))</f>
        <v>38</v>
      </c>
      <c r="AA1263" s="858" t="s">
        <v>600</v>
      </c>
      <c r="AB1263" s="863">
        <v>32500</v>
      </c>
      <c r="AC1263" s="864">
        <v>47027</v>
      </c>
      <c r="AD1263" s="857" t="s">
        <v>777</v>
      </c>
      <c r="AE1263" s="843" t="str">
        <f ca="1">IF(OR(Z1263="",NOT(ISNUMBER(Z1263))),"",LOOKUP(Z1263,{0,16,21,26,31,36,41,46,51,56,60,66},{"[0-15]","[16-20]","[21-25]","[26-30]","[31-35]","[36-40]","[41-45]","[46-50]","[51-55]","[56-59]","[60-65]","[66-99]"}))</f>
        <v>[36-40]</v>
      </c>
      <c r="AF1263" s="839" t="str">
        <f t="shared" si="68"/>
        <v>0-1 years</v>
      </c>
      <c r="AG1263" s="839" t="str">
        <f t="shared" ca="1" si="69"/>
        <v>Within 30 Days</v>
      </c>
    </row>
    <row r="1264" spans="1:33" ht="16.5" thickTop="1" thickBot="1" x14ac:dyDescent="0.3">
      <c r="A1264" s="875">
        <v>1</v>
      </c>
      <c r="B1264" s="866" t="s">
        <v>526</v>
      </c>
      <c r="C1264" s="875" t="s">
        <v>300</v>
      </c>
      <c r="D1264" s="888"/>
      <c r="E1264" s="887">
        <f>VLOOKUP(B1264,[1]TQT_MASTER!B:O,13,0)</f>
        <v>44566</v>
      </c>
      <c r="F1264" s="870" t="str">
        <f>VLOOKUP(B1264,[1]TQT_MASTER!B:O,4,0)</f>
        <v>Engineer, Water Asset Performance</v>
      </c>
      <c r="G1264" s="870" t="str">
        <f>VLOOKUP(B1264,[1]TQT_MASTER!B:O,3,0)</f>
        <v>Engineer</v>
      </c>
      <c r="H1264" s="870">
        <f>VLOOKUP(B1264,[1]TQT_MASTER!B:O,6,0)</f>
        <v>200662</v>
      </c>
      <c r="I1264" s="870" t="str">
        <f>VLOOKUP(B1264,[1]TQT_MASTER!B:O,5,0)</f>
        <v>Benjamin Redwood</v>
      </c>
      <c r="J1264" s="870" t="str">
        <f>VLOOKUP(B1264,[1]TQT_MASTER!B:O,7,0)</f>
        <v>TQT - Asset Management</v>
      </c>
      <c r="K1264" s="870" t="str">
        <f>VLOOKUP(B1264,[1]TQT_MASTER!B:O,8,0)</f>
        <v>TQT - Chief Operating Office</v>
      </c>
      <c r="L1264" s="870" t="str">
        <f>VLOOKUP(B1264,[1]TQT_MASTER!B:O,9,0)</f>
        <v>Asset Management - COO</v>
      </c>
      <c r="M1264" s="870" t="str">
        <f>VLOOKUP(B1264,[1]TQT_MASTER!B:O,10,0)</f>
        <v>TRANSCO - Water Asset Strategy &amp; Performance - COO</v>
      </c>
      <c r="N1264" s="871">
        <f>VLOOKUP(B1264,[1]TQT_MASTER!B:O,11,0)</f>
        <v>22312</v>
      </c>
      <c r="O1264" s="869">
        <f>VLOOKUP(B1264,[1]TQT_MASTER!B:O,14,0)</f>
        <v>46387</v>
      </c>
      <c r="P1264" s="878" t="s">
        <v>611</v>
      </c>
      <c r="Q1264" s="870" t="s">
        <v>846</v>
      </c>
      <c r="R1264" s="878" t="s">
        <v>612</v>
      </c>
      <c r="S1264" s="878"/>
      <c r="T1264" s="875" t="s">
        <v>304</v>
      </c>
      <c r="U1264" s="878" t="s">
        <v>305</v>
      </c>
      <c r="V1264" s="872">
        <v>44566</v>
      </c>
      <c r="W1264" s="872">
        <v>45170</v>
      </c>
      <c r="X1264" s="872">
        <v>46265</v>
      </c>
      <c r="Y1264" s="889">
        <v>3.0027397260273974</v>
      </c>
      <c r="Z1264" s="903">
        <f t="shared" ca="1" si="71"/>
        <v>65</v>
      </c>
      <c r="AA1264" s="875" t="s">
        <v>600</v>
      </c>
      <c r="AB1264" s="890">
        <v>33988.5</v>
      </c>
      <c r="AC1264" s="877">
        <v>47058</v>
      </c>
      <c r="AD1264" s="878" t="s">
        <v>777</v>
      </c>
      <c r="AE1264" s="843" t="str">
        <f ca="1">IF(OR(Z1264="",NOT(ISNUMBER(Z1264))),"",LOOKUP(Z1264,{0,16,21,26,31,36,41,46,51,56,60,66},{"[0-15]","[16-20]","[21-25]","[26-30]","[31-35]","[36-40]","[41-45]","[46-50]","[51-55]","[56-59]","[60-65]","[66-99]"}))</f>
        <v>[60-65]</v>
      </c>
      <c r="AF1264" s="839" t="str">
        <f t="shared" si="68"/>
        <v>3+ years</v>
      </c>
      <c r="AG1264" s="839" t="str">
        <f t="shared" ca="1" si="69"/>
        <v>Over 90 Days</v>
      </c>
    </row>
    <row r="1265" spans="1:33" ht="16.5" thickTop="1" thickBot="1" x14ac:dyDescent="0.3">
      <c r="A1265" s="839">
        <v>2</v>
      </c>
      <c r="B1265" s="830" t="s">
        <v>537</v>
      </c>
      <c r="C1265" s="839" t="s">
        <v>306</v>
      </c>
      <c r="D1265" s="880"/>
      <c r="E1265" s="887">
        <f>VLOOKUP(B1265,[1]TQT_MASTER!B:O,13,0)</f>
        <v>44571</v>
      </c>
      <c r="F1265" s="834" t="str">
        <f>VLOOKUP(B1265,[1]TQT_MASTER!B:O,4,0)</f>
        <v>Technical Advisor</v>
      </c>
      <c r="G1265" s="834" t="str">
        <f>VLOOKUP(B1265,[1]TQT_MASTER!B:O,3,0)</f>
        <v>Advisor</v>
      </c>
      <c r="H1265" s="834">
        <f>VLOOKUP(B1265,[1]TQT_MASTER!B:O,6,0)</f>
        <v>10924</v>
      </c>
      <c r="I1265" s="834" t="str">
        <f>VLOOKUP(B1265,[1]TQT_MASTER!B:O,5,0)</f>
        <v>Bruce</v>
      </c>
      <c r="J1265" s="834" t="str">
        <f>VLOOKUP(B1265,[1]TQT_MASTER!B:O,7,0)</f>
        <v>TQT - Chief Operating Office</v>
      </c>
      <c r="K1265" s="834" t="str">
        <f>VLOOKUP(B1265,[1]TQT_MASTER!B:O,8,0)</f>
        <v>TQT - Chief Operating Office</v>
      </c>
      <c r="L1265" s="834" t="str">
        <f>VLOOKUP(B1265,[1]TQT_MASTER!B:O,9,0)</f>
        <v>Asset Management - COO</v>
      </c>
      <c r="M1265" s="834" t="str">
        <f>VLOOKUP(B1265,[1]TQT_MASTER!B:O,10,0)</f>
        <v>TRANSCO - Power Asset Management - COO</v>
      </c>
      <c r="N1265" s="835">
        <f>VLOOKUP(B1265,[1]TQT_MASTER!B:O,11,0)</f>
        <v>21098</v>
      </c>
      <c r="O1265" s="833">
        <f>VLOOKUP(B1265,[1]TQT_MASTER!B:O,14,0)</f>
        <v>46387</v>
      </c>
      <c r="P1265" s="842" t="s">
        <v>611</v>
      </c>
      <c r="Q1265" s="834" t="s">
        <v>846</v>
      </c>
      <c r="R1265" s="842" t="s">
        <v>612</v>
      </c>
      <c r="S1265" s="842" t="s">
        <v>616</v>
      </c>
      <c r="T1265" s="839" t="s">
        <v>304</v>
      </c>
      <c r="U1265" s="842" t="s">
        <v>309</v>
      </c>
      <c r="V1265" s="836">
        <v>44571</v>
      </c>
      <c r="W1265" s="836">
        <v>45170</v>
      </c>
      <c r="X1265" s="836">
        <v>46265</v>
      </c>
      <c r="Y1265" s="882">
        <v>3.0027397260273974</v>
      </c>
      <c r="Z1265" s="902">
        <f t="shared" ca="1" si="71"/>
        <v>68</v>
      </c>
      <c r="AA1265" s="839" t="s">
        <v>600</v>
      </c>
      <c r="AB1265" s="883">
        <v>55116.6</v>
      </c>
      <c r="AC1265" s="841">
        <v>47058</v>
      </c>
      <c r="AD1265" s="842" t="s">
        <v>777</v>
      </c>
      <c r="AE1265" s="843" t="str">
        <f ca="1">IF(OR(Z1265="",NOT(ISNUMBER(Z1265))),"",LOOKUP(Z1265,{0,16,21,26,31,36,41,46,51,56,60,66},{"[0-15]","[16-20]","[21-25]","[26-30]","[31-35]","[36-40]","[41-45]","[46-50]","[51-55]","[56-59]","[60-65]","[66-99]"}))</f>
        <v>[66-99]</v>
      </c>
      <c r="AF1265" s="839" t="str">
        <f t="shared" si="68"/>
        <v>3+ years</v>
      </c>
      <c r="AG1265" s="839" t="str">
        <f t="shared" ca="1" si="69"/>
        <v>Over 90 Days</v>
      </c>
    </row>
    <row r="1266" spans="1:33" ht="16.5" thickTop="1" thickBot="1" x14ac:dyDescent="0.3">
      <c r="A1266" s="839">
        <v>3</v>
      </c>
      <c r="B1266" s="830" t="s">
        <v>310</v>
      </c>
      <c r="C1266" s="839" t="s">
        <v>310</v>
      </c>
      <c r="D1266" s="880"/>
      <c r="E1266" s="887">
        <v>44571</v>
      </c>
      <c r="F1266" s="834" t="s">
        <v>312</v>
      </c>
      <c r="G1266" s="834" t="s">
        <v>312</v>
      </c>
      <c r="H1266" s="834"/>
      <c r="I1266" s="834"/>
      <c r="J1266" s="845"/>
      <c r="K1266" s="845" t="s">
        <v>905</v>
      </c>
      <c r="L1266" s="834"/>
      <c r="M1266" s="834"/>
      <c r="N1266" s="835">
        <v>20821</v>
      </c>
      <c r="O1266" s="833">
        <v>46203</v>
      </c>
      <c r="P1266" s="842" t="s">
        <v>611</v>
      </c>
      <c r="Q1266" s="834" t="s">
        <v>846</v>
      </c>
      <c r="R1266" s="842" t="s">
        <v>612</v>
      </c>
      <c r="S1266" s="842"/>
      <c r="T1266" s="839" t="s">
        <v>304</v>
      </c>
      <c r="U1266" s="842" t="s">
        <v>305</v>
      </c>
      <c r="V1266" s="836">
        <v>44571</v>
      </c>
      <c r="W1266" s="836">
        <v>46203</v>
      </c>
      <c r="X1266" s="836">
        <v>46265</v>
      </c>
      <c r="Y1266" s="882">
        <v>3.0027397260273974</v>
      </c>
      <c r="Z1266" s="904">
        <f t="shared" ca="1" si="71"/>
        <v>69</v>
      </c>
      <c r="AA1266" s="839" t="s">
        <v>600</v>
      </c>
      <c r="AB1266" s="883">
        <v>45390.45</v>
      </c>
      <c r="AC1266" s="841">
        <v>47058</v>
      </c>
      <c r="AD1266" s="842" t="s">
        <v>928</v>
      </c>
      <c r="AE1266" s="843" t="str">
        <f ca="1">IF(OR(Z1266="",NOT(ISNUMBER(Z1266))),"",LOOKUP(Z1266,{0,16,21,26,31,36,41,46,51,56,60,66},{"[0-15]","[16-20]","[21-25]","[26-30]","[31-35]","[36-40]","[41-45]","[46-50]","[51-55]","[56-59]","[60-65]","[66-99]"}))</f>
        <v>[66-99]</v>
      </c>
      <c r="AF1266" s="839" t="str">
        <f t="shared" si="68"/>
        <v>3+ years</v>
      </c>
      <c r="AG1266" s="839" t="str">
        <f t="shared" ca="1" si="69"/>
        <v>Expired</v>
      </c>
    </row>
    <row r="1267" spans="1:33" ht="16.5" thickTop="1" thickBot="1" x14ac:dyDescent="0.3">
      <c r="A1267" s="839">
        <v>4</v>
      </c>
      <c r="B1267" s="830" t="s">
        <v>527</v>
      </c>
      <c r="C1267" s="839" t="s">
        <v>313</v>
      </c>
      <c r="D1267" s="880"/>
      <c r="E1267" s="887">
        <f>VLOOKUP(B1267,[1]TQT_MASTER!B:O,13,0)</f>
        <v>44571</v>
      </c>
      <c r="F1267" s="834" t="str">
        <f>VLOOKUP(B1267,[1]TQT_MASTER!B:O,4,0)</f>
        <v>Sr. Engineer, Infrastructure Coordination</v>
      </c>
      <c r="G1267" s="834" t="str">
        <f>VLOOKUP(B1267,[1]TQT_MASTER!B:O,3,0)</f>
        <v>Senior Engineer</v>
      </c>
      <c r="H1267" s="834">
        <f>VLOOKUP(B1267,[1]TQT_MASTER!B:O,6,0)</f>
        <v>11810</v>
      </c>
      <c r="I1267" s="834" t="str">
        <f>VLOOKUP(B1267,[1]TQT_MASTER!B:O,5,0)</f>
        <v>YOUSIF ABDUL RAHMAN AHMED MOHAMMED ALMARZOUQI</v>
      </c>
      <c r="J1267" s="834" t="str">
        <f>VLOOKUP(B1267,[1]TQT_MASTER!B:O,7,0)</f>
        <v>TQT - Asset Management</v>
      </c>
      <c r="K1267" s="834" t="str">
        <f>VLOOKUP(B1267,[1]TQT_MASTER!B:O,8,0)</f>
        <v>TQT - Chief Operating Office</v>
      </c>
      <c r="L1267" s="834" t="str">
        <f>VLOOKUP(B1267,[1]TQT_MASTER!B:O,9,0)</f>
        <v>Asset Management - COO</v>
      </c>
      <c r="M1267" s="834" t="str">
        <f>VLOOKUP(B1267,[1]TQT_MASTER!B:O,10,0)</f>
        <v>TRANSCO - Infrastructure Coordination &amp; Services - COO</v>
      </c>
      <c r="N1267" s="835">
        <f>VLOOKUP(B1267,[1]TQT_MASTER!B:O,11,0)</f>
        <v>21283</v>
      </c>
      <c r="O1267" s="833">
        <f>VLOOKUP(B1267,[1]TQT_MASTER!B:O,14,0)</f>
        <v>46387</v>
      </c>
      <c r="P1267" s="842" t="s">
        <v>611</v>
      </c>
      <c r="Q1267" s="834" t="s">
        <v>846</v>
      </c>
      <c r="R1267" s="842" t="s">
        <v>612</v>
      </c>
      <c r="S1267" s="842"/>
      <c r="T1267" s="839" t="s">
        <v>304</v>
      </c>
      <c r="U1267" s="842" t="s">
        <v>316</v>
      </c>
      <c r="V1267" s="836">
        <v>44571</v>
      </c>
      <c r="W1267" s="836">
        <v>45170</v>
      </c>
      <c r="X1267" s="836">
        <v>46265</v>
      </c>
      <c r="Y1267" s="882">
        <v>3.0027397260273974</v>
      </c>
      <c r="Z1267" s="905">
        <f t="shared" ca="1" si="71"/>
        <v>68</v>
      </c>
      <c r="AA1267" s="839" t="s">
        <v>600</v>
      </c>
      <c r="AB1267" s="883">
        <v>47355</v>
      </c>
      <c r="AC1267" s="841">
        <v>47058</v>
      </c>
      <c r="AD1267" s="842" t="s">
        <v>777</v>
      </c>
      <c r="AE1267" s="843" t="str">
        <f ca="1">IF(OR(Z1267="",NOT(ISNUMBER(Z1267))),"",LOOKUP(Z1267,{0,16,21,26,31,36,41,46,51,56,60,66},{"[0-15]","[16-20]","[21-25]","[26-30]","[31-35]","[36-40]","[41-45]","[46-50]","[51-55]","[56-59]","[60-65]","[66-99]"}))</f>
        <v>[66-99]</v>
      </c>
      <c r="AF1267" s="839" t="str">
        <f t="shared" si="68"/>
        <v>3+ years</v>
      </c>
      <c r="AG1267" s="839" t="str">
        <f t="shared" ca="1" si="69"/>
        <v>Over 90 Days</v>
      </c>
    </row>
    <row r="1268" spans="1:33" ht="16.5" thickTop="1" thickBot="1" x14ac:dyDescent="0.3">
      <c r="A1268" s="839">
        <v>5</v>
      </c>
      <c r="B1268" s="830" t="s">
        <v>536</v>
      </c>
      <c r="C1268" s="839" t="s">
        <v>317</v>
      </c>
      <c r="D1268" s="880"/>
      <c r="E1268" s="887">
        <f>VLOOKUP(B1268,[1]TQT_MASTER!B:O,13,0)</f>
        <v>44571</v>
      </c>
      <c r="F1268" s="834" t="str">
        <f>VLOOKUP(B1268,[1]TQT_MASTER!B:O,4,0)</f>
        <v>Sr. Technician, Surveying</v>
      </c>
      <c r="G1268" s="834" t="str">
        <f>VLOOKUP(B1268,[1]TQT_MASTER!B:O,3,0)</f>
        <v>Senior Technician</v>
      </c>
      <c r="H1268" s="834">
        <f>VLOOKUP(B1268,[1]TQT_MASTER!B:O,6,0)</f>
        <v>11810</v>
      </c>
      <c r="I1268" s="834" t="str">
        <f>VLOOKUP(B1268,[1]TQT_MASTER!B:O,5,0)</f>
        <v>YOUSIF ABDUL RAHMAN AHMED MOHAMMED ALMARZOUQI</v>
      </c>
      <c r="J1268" s="834" t="str">
        <f>VLOOKUP(B1268,[1]TQT_MASTER!B:O,7,0)</f>
        <v>TQT - Asset Management</v>
      </c>
      <c r="K1268" s="834" t="str">
        <f>VLOOKUP(B1268,[1]TQT_MASTER!B:O,8,0)</f>
        <v>TQT - Chief Operating Office</v>
      </c>
      <c r="L1268" s="834" t="str">
        <f>VLOOKUP(B1268,[1]TQT_MASTER!B:O,9,0)</f>
        <v>Asset Management - COO</v>
      </c>
      <c r="M1268" s="834" t="str">
        <f>VLOOKUP(B1268,[1]TQT_MASTER!B:O,10,0)</f>
        <v>TRANSCO - Infrastructure Coordination &amp; Services - COO</v>
      </c>
      <c r="N1268" s="835">
        <f>VLOOKUP(B1268,[1]TQT_MASTER!B:O,11,0)</f>
        <v>22277</v>
      </c>
      <c r="O1268" s="833">
        <f>VLOOKUP(B1268,[1]TQT_MASTER!B:O,14,0)</f>
        <v>46387</v>
      </c>
      <c r="P1268" s="842" t="s">
        <v>611</v>
      </c>
      <c r="Q1268" s="834" t="s">
        <v>846</v>
      </c>
      <c r="R1268" s="842" t="s">
        <v>612</v>
      </c>
      <c r="S1268" s="842" t="s">
        <v>616</v>
      </c>
      <c r="T1268" s="839" t="s">
        <v>304</v>
      </c>
      <c r="U1268" s="842" t="s">
        <v>309</v>
      </c>
      <c r="V1268" s="836">
        <v>44571</v>
      </c>
      <c r="W1268" s="836">
        <v>45170</v>
      </c>
      <c r="X1268" s="836">
        <v>46265</v>
      </c>
      <c r="Y1268" s="882">
        <v>3.0027397260273974</v>
      </c>
      <c r="Z1268" s="904">
        <f t="shared" ca="1" si="71"/>
        <v>65</v>
      </c>
      <c r="AA1268" s="839" t="s">
        <v>600</v>
      </c>
      <c r="AB1268" s="883">
        <v>21750.75</v>
      </c>
      <c r="AC1268" s="841">
        <v>47058</v>
      </c>
      <c r="AD1268" s="842" t="s">
        <v>777</v>
      </c>
      <c r="AE1268" s="843" t="str">
        <f ca="1">IF(OR(Z1268="",NOT(ISNUMBER(Z1268))),"",LOOKUP(Z1268,{0,16,21,26,31,36,41,46,51,56,60,66},{"[0-15]","[16-20]","[21-25]","[26-30]","[31-35]","[36-40]","[41-45]","[46-50]","[51-55]","[56-59]","[60-65]","[66-99]"}))</f>
        <v>[60-65]</v>
      </c>
      <c r="AF1268" s="839" t="str">
        <f t="shared" si="68"/>
        <v>3+ years</v>
      </c>
      <c r="AG1268" s="839" t="str">
        <f t="shared" ca="1" si="69"/>
        <v>Over 90 Days</v>
      </c>
    </row>
    <row r="1269" spans="1:33" ht="16.5" thickTop="1" thickBot="1" x14ac:dyDescent="0.3">
      <c r="A1269" s="839">
        <v>6</v>
      </c>
      <c r="B1269" s="830" t="s">
        <v>531</v>
      </c>
      <c r="C1269" s="839" t="s">
        <v>323</v>
      </c>
      <c r="D1269" s="880"/>
      <c r="E1269" s="887">
        <f>VLOOKUP(B1269,[1]TQT_MASTER!B:O,13,0)</f>
        <v>44571</v>
      </c>
      <c r="F1269" s="834" t="str">
        <f>VLOOKUP(B1269,[1]TQT_MASTER!B:O,4,0)</f>
        <v>Sr. Associate, Inventory</v>
      </c>
      <c r="G1269" s="834" t="str">
        <f>VLOOKUP(B1269,[1]TQT_MASTER!B:O,3,0)</f>
        <v>Senior Associate</v>
      </c>
      <c r="H1269" s="834">
        <f>VLOOKUP(B1269,[1]TQT_MASTER!B:O,6,0)</f>
        <v>11888</v>
      </c>
      <c r="I1269" s="834" t="str">
        <f>VLOOKUP(B1269,[1]TQT_MASTER!B:O,5,0)</f>
        <v>MOHAMED ALI MOHAMED A. FAISAL ALSHEHHI</v>
      </c>
      <c r="J1269" s="834" t="str">
        <f>VLOOKUP(B1269,[1]TQT_MASTER!B:O,7,0)</f>
        <v>TQT - Supply Chain</v>
      </c>
      <c r="K1269" s="834" t="str">
        <f>VLOOKUP(B1269,[1]TQT_MASTER!B:O,8,0)</f>
        <v>TQT - Chief Financial Office</v>
      </c>
      <c r="L1269" s="834" t="str">
        <f>VLOOKUP(B1269,[1]TQT_MASTER!B:O,9,0)</f>
        <v>Supply Chain - PSS</v>
      </c>
      <c r="M1269" s="834" t="str">
        <f>VLOOKUP(B1269,[1]TQT_MASTER!B:O,10,0)</f>
        <v>TRANSCO - Inventory Management - PSS</v>
      </c>
      <c r="N1269" s="835">
        <f>VLOOKUP(B1269,[1]TQT_MASTER!B:O,11,0)</f>
        <v>24080</v>
      </c>
      <c r="O1269" s="833">
        <f>VLOOKUP(B1269,[1]TQT_MASTER!B:O,14,0)</f>
        <v>46387</v>
      </c>
      <c r="P1269" s="842" t="s">
        <v>611</v>
      </c>
      <c r="Q1269" s="834" t="s">
        <v>846</v>
      </c>
      <c r="R1269" s="842" t="s">
        <v>612</v>
      </c>
      <c r="S1269" s="842" t="s">
        <v>619</v>
      </c>
      <c r="T1269" s="839" t="s">
        <v>304</v>
      </c>
      <c r="U1269" s="842" t="s">
        <v>305</v>
      </c>
      <c r="V1269" s="836">
        <v>44571</v>
      </c>
      <c r="W1269" s="836">
        <v>45170</v>
      </c>
      <c r="X1269" s="836">
        <v>46265</v>
      </c>
      <c r="Y1269" s="882">
        <v>3.0027397260273974</v>
      </c>
      <c r="Z1269" s="902">
        <f t="shared" ca="1" si="71"/>
        <v>60</v>
      </c>
      <c r="AA1269" s="839" t="s">
        <v>600</v>
      </c>
      <c r="AB1269" s="883">
        <v>40461.75</v>
      </c>
      <c r="AC1269" s="841">
        <v>47058</v>
      </c>
      <c r="AD1269" s="842" t="s">
        <v>777</v>
      </c>
      <c r="AE1269" s="843" t="str">
        <f ca="1">IF(OR(Z1269="",NOT(ISNUMBER(Z1269))),"",LOOKUP(Z1269,{0,16,21,26,31,36,41,46,51,56,60,66},{"[0-15]","[16-20]","[21-25]","[26-30]","[31-35]","[36-40]","[41-45]","[46-50]","[51-55]","[56-59]","[60-65]","[66-99]"}))</f>
        <v>[60-65]</v>
      </c>
      <c r="AF1269" s="839" t="str">
        <f t="shared" si="68"/>
        <v>3+ years</v>
      </c>
      <c r="AG1269" s="839" t="str">
        <f t="shared" ca="1" si="69"/>
        <v>Over 90 Days</v>
      </c>
    </row>
    <row r="1270" spans="1:33" ht="16.5" thickTop="1" thickBot="1" x14ac:dyDescent="0.3">
      <c r="A1270" s="839">
        <v>7</v>
      </c>
      <c r="B1270" s="830" t="s">
        <v>530</v>
      </c>
      <c r="C1270" s="839" t="s">
        <v>326</v>
      </c>
      <c r="D1270" s="880"/>
      <c r="E1270" s="887">
        <f>VLOOKUP(B1270,[1]TQT_MASTER!B:O,13,0)</f>
        <v>44571</v>
      </c>
      <c r="F1270" s="834" t="str">
        <f>VLOOKUP(B1270,[1]TQT_MASTER!B:O,4,0)</f>
        <v>Clerk, Driver</v>
      </c>
      <c r="G1270" s="834" t="str">
        <f>VLOOKUP(B1270,[1]TQT_MASTER!B:O,3,0)</f>
        <v>Clerk</v>
      </c>
      <c r="H1270" s="834">
        <f>VLOOKUP(B1270,[1]TQT_MASTER!B:O,6,0)</f>
        <v>11969</v>
      </c>
      <c r="I1270" s="834" t="str">
        <f>VLOOKUP(B1270,[1]TQT_MASTER!B:O,5,0)</f>
        <v>AHMED NASSER MOHAMMED NASSER AL SENANI</v>
      </c>
      <c r="J1270" s="834" t="str">
        <f>VLOOKUP(B1270,[1]TQT_MASTER!B:O,7,0)</f>
        <v>TQT - Support Services</v>
      </c>
      <c r="K1270" s="834" t="str">
        <f>VLOOKUP(B1270,[1]TQT_MASTER!B:O,8,0)</f>
        <v>TQT - Chief Corporate Services Office</v>
      </c>
      <c r="L1270" s="834" t="str">
        <f>VLOOKUP(B1270,[1]TQT_MASTER!B:O,9,0)</f>
        <v>Shared Services - PSS</v>
      </c>
      <c r="M1270" s="834" t="str">
        <f>VLOOKUP(B1270,[1]TQT_MASTER!B:O,10,0)</f>
        <v>TRANSCO - Transport - PSS</v>
      </c>
      <c r="N1270" s="835">
        <f>VLOOKUP(B1270,[1]TQT_MASTER!B:O,11,0)</f>
        <v>28284</v>
      </c>
      <c r="O1270" s="833">
        <f>VLOOKUP(B1270,[1]TQT_MASTER!B:O,14,0)</f>
        <v>46387</v>
      </c>
      <c r="P1270" s="842" t="s">
        <v>611</v>
      </c>
      <c r="Q1270" s="834" t="s">
        <v>846</v>
      </c>
      <c r="R1270" s="842" t="s">
        <v>612</v>
      </c>
      <c r="S1270" s="842" t="s">
        <v>621</v>
      </c>
      <c r="T1270" s="839" t="s">
        <v>304</v>
      </c>
      <c r="U1270" s="842" t="s">
        <v>329</v>
      </c>
      <c r="V1270" s="836">
        <v>44571</v>
      </c>
      <c r="W1270" s="836">
        <v>45170</v>
      </c>
      <c r="X1270" s="836">
        <v>46265</v>
      </c>
      <c r="Y1270" s="882">
        <v>3.0027397260273974</v>
      </c>
      <c r="Z1270" s="902">
        <f t="shared" ca="1" si="71"/>
        <v>49</v>
      </c>
      <c r="AA1270" s="839" t="s">
        <v>600</v>
      </c>
      <c r="AB1270" s="883">
        <v>5587.7955000000002</v>
      </c>
      <c r="AC1270" s="841">
        <v>47058</v>
      </c>
      <c r="AD1270" s="842" t="s">
        <v>777</v>
      </c>
      <c r="AE1270" s="843" t="str">
        <f ca="1">IF(OR(Z1270="",NOT(ISNUMBER(Z1270))),"",LOOKUP(Z1270,{0,16,21,26,31,36,41,46,51,56,60,66},{"[0-15]","[16-20]","[21-25]","[26-30]","[31-35]","[36-40]","[41-45]","[46-50]","[51-55]","[56-59]","[60-65]","[66-99]"}))</f>
        <v>[46-50]</v>
      </c>
      <c r="AF1270" s="839" t="str">
        <f t="shared" si="68"/>
        <v>3+ years</v>
      </c>
      <c r="AG1270" s="839" t="str">
        <f t="shared" ca="1" si="69"/>
        <v>Over 90 Days</v>
      </c>
    </row>
    <row r="1271" spans="1:33" ht="16.5" thickTop="1" thickBot="1" x14ac:dyDescent="0.3">
      <c r="A1271" s="839">
        <v>8</v>
      </c>
      <c r="B1271" s="830" t="s">
        <v>524</v>
      </c>
      <c r="C1271" s="839" t="s">
        <v>330</v>
      </c>
      <c r="D1271" s="880"/>
      <c r="E1271" s="887">
        <f>VLOOKUP(B1271,[1]TQT_MASTER!B:O,13,0)</f>
        <v>44566</v>
      </c>
      <c r="F1271" s="834" t="str">
        <f>VLOOKUP(B1271,[1]TQT_MASTER!B:O,4,0)</f>
        <v>Assistant, Management</v>
      </c>
      <c r="G1271" s="834" t="str">
        <f>VLOOKUP(B1271,[1]TQT_MASTER!B:O,3,0)</f>
        <v>Assistant</v>
      </c>
      <c r="H1271" s="834">
        <f>VLOOKUP(B1271,[1]TQT_MASTER!B:O,6,0)</f>
        <v>11566</v>
      </c>
      <c r="I1271" s="834" t="str">
        <f>VLOOKUP(B1271,[1]TQT_MASTER!B:O,5,0)</f>
        <v>PAUL ANDREW ROBERTS</v>
      </c>
      <c r="J1271" s="834" t="str">
        <f>VLOOKUP(B1271,[1]TQT_MASTER!B:O,7,0)</f>
        <v>TQT - Safety &amp; Risk Management</v>
      </c>
      <c r="K1271" s="834" t="str">
        <f>VLOOKUP(B1271,[1]TQT_MASTER!B:O,8,0)</f>
        <v>TQT - Chief Executive Office</v>
      </c>
      <c r="L1271" s="834" t="str">
        <f>VLOOKUP(B1271,[1]TQT_MASTER!B:O,9,0)</f>
        <v>HSEQ</v>
      </c>
      <c r="M1271" s="834" t="str">
        <f>VLOOKUP(B1271,[1]TQT_MASTER!B:O,10,0)</f>
        <v>TRANSCO - HSEQ - SRM</v>
      </c>
      <c r="N1271" s="835">
        <f>VLOOKUP(B1271,[1]TQT_MASTER!B:O,11,0)</f>
        <v>33248</v>
      </c>
      <c r="O1271" s="833">
        <f>VLOOKUP(B1271,[1]TQT_MASTER!B:O,14,0)</f>
        <v>46387</v>
      </c>
      <c r="P1271" s="842" t="s">
        <v>611</v>
      </c>
      <c r="Q1271" s="834" t="s">
        <v>846</v>
      </c>
      <c r="R1271" s="842" t="s">
        <v>612</v>
      </c>
      <c r="S1271" s="842" t="s">
        <v>621</v>
      </c>
      <c r="T1271" s="839" t="s">
        <v>304</v>
      </c>
      <c r="U1271" s="842" t="s">
        <v>333</v>
      </c>
      <c r="V1271" s="836">
        <v>44566</v>
      </c>
      <c r="W1271" s="836">
        <v>45170</v>
      </c>
      <c r="X1271" s="836">
        <v>46265</v>
      </c>
      <c r="Y1271" s="882">
        <v>3.0027397260273974</v>
      </c>
      <c r="Z1271" s="902">
        <f t="shared" ca="1" si="71"/>
        <v>35</v>
      </c>
      <c r="AA1271" s="839" t="s">
        <v>600</v>
      </c>
      <c r="AB1271" s="883">
        <v>12988.5</v>
      </c>
      <c r="AC1271" s="841">
        <v>47058</v>
      </c>
      <c r="AD1271" s="842" t="s">
        <v>777</v>
      </c>
      <c r="AE1271" s="843" t="str">
        <f ca="1">IF(OR(Z1271="",NOT(ISNUMBER(Z1271))),"",LOOKUP(Z1271,{0,16,21,26,31,36,41,46,51,56,60,66},{"[0-15]","[16-20]","[21-25]","[26-30]","[31-35]","[36-40]","[41-45]","[46-50]","[51-55]","[56-59]","[60-65]","[66-99]"}))</f>
        <v>[31-35]</v>
      </c>
      <c r="AF1271" s="839" t="str">
        <f t="shared" si="68"/>
        <v>3+ years</v>
      </c>
      <c r="AG1271" s="839" t="str">
        <f t="shared" ca="1" si="69"/>
        <v>Over 90 Days</v>
      </c>
    </row>
    <row r="1272" spans="1:33" ht="16.5" thickTop="1" thickBot="1" x14ac:dyDescent="0.3">
      <c r="A1272" s="839">
        <v>9</v>
      </c>
      <c r="B1272" s="830" t="s">
        <v>529</v>
      </c>
      <c r="C1272" s="839" t="s">
        <v>334</v>
      </c>
      <c r="D1272" s="880"/>
      <c r="E1272" s="887">
        <f>VLOOKUP(B1272,[1]TQT_MASTER!B:O,13,0)</f>
        <v>44566</v>
      </c>
      <c r="F1272" s="834" t="str">
        <f>VLOOKUP(B1272,[1]TQT_MASTER!B:O,4,0)</f>
        <v>Advisor, Technical</v>
      </c>
      <c r="G1272" s="834" t="str">
        <f>VLOOKUP(B1272,[1]TQT_MASTER!B:O,3,0)</f>
        <v>Advisor</v>
      </c>
      <c r="H1272" s="834">
        <f>VLOOKUP(B1272,[1]TQT_MASTER!B:O,6,0)</f>
        <v>12759</v>
      </c>
      <c r="I1272" s="834" t="str">
        <f>VLOOKUP(B1272,[1]TQT_MASTER!B:O,5,0)</f>
        <v>Afif Saif Nasser Harhara Alyafei</v>
      </c>
      <c r="J1272" s="834" t="str">
        <f>VLOOKUP(B1272,[1]TQT_MASTER!B:O,7,0)</f>
        <v>TQT - Chief Executive Office</v>
      </c>
      <c r="K1272" s="834" t="str">
        <f>VLOOKUP(B1272,[1]TQT_MASTER!B:O,8,0)</f>
        <v>TQT - Chief Executive Office</v>
      </c>
      <c r="L1272" s="834" t="str">
        <f>VLOOKUP(B1272,[1]TQT_MASTER!B:O,9,0)</f>
        <v>CEO</v>
      </c>
      <c r="M1272" s="834" t="str">
        <f>VLOOKUP(B1272,[1]TQT_MASTER!B:O,10,0)</f>
        <v>TRANSCO - CEO</v>
      </c>
      <c r="N1272" s="835">
        <f>VLOOKUP(B1272,[1]TQT_MASTER!B:O,11,0)</f>
        <v>24289</v>
      </c>
      <c r="O1272" s="833">
        <f>VLOOKUP(B1272,[1]TQT_MASTER!B:O,14,0)</f>
        <v>46387</v>
      </c>
      <c r="P1272" s="842" t="s">
        <v>620</v>
      </c>
      <c r="Q1272" s="834" t="s">
        <v>846</v>
      </c>
      <c r="R1272" s="842"/>
      <c r="S1272" s="842"/>
      <c r="T1272" s="839" t="s">
        <v>336</v>
      </c>
      <c r="U1272" s="842" t="s">
        <v>337</v>
      </c>
      <c r="V1272" s="836">
        <v>44566</v>
      </c>
      <c r="W1272" s="836">
        <v>45170</v>
      </c>
      <c r="X1272" s="836">
        <v>46265</v>
      </c>
      <c r="Y1272" s="882">
        <v>3.0027397260273974</v>
      </c>
      <c r="Z1272" s="904">
        <f t="shared" ca="1" si="71"/>
        <v>60</v>
      </c>
      <c r="AA1272" s="839" t="s">
        <v>600</v>
      </c>
      <c r="AB1272" s="883">
        <v>69688.5</v>
      </c>
      <c r="AC1272" s="841">
        <v>47058</v>
      </c>
      <c r="AD1272" s="842" t="s">
        <v>777</v>
      </c>
      <c r="AE1272" s="843" t="str">
        <f ca="1">IF(OR(Z1272="",NOT(ISNUMBER(Z1272))),"",LOOKUP(Z1272,{0,16,21,26,31,36,41,46,51,56,60,66},{"[0-15]","[16-20]","[21-25]","[26-30]","[31-35]","[36-40]","[41-45]","[46-50]","[51-55]","[56-59]","[60-65]","[66-99]"}))</f>
        <v>[60-65]</v>
      </c>
      <c r="AF1272" s="839" t="str">
        <f t="shared" si="68"/>
        <v>3+ years</v>
      </c>
      <c r="AG1272" s="839" t="str">
        <f t="shared" ca="1" si="69"/>
        <v>Over 90 Days</v>
      </c>
    </row>
    <row r="1273" spans="1:33" ht="16.5" thickTop="1" thickBot="1" x14ac:dyDescent="0.3">
      <c r="A1273" s="839">
        <v>10</v>
      </c>
      <c r="B1273" s="830" t="s">
        <v>523</v>
      </c>
      <c r="C1273" s="839" t="s">
        <v>338</v>
      </c>
      <c r="D1273" s="880"/>
      <c r="E1273" s="887">
        <f>VLOOKUP(B1273,[1]TQT_MASTER!B:O,13,0)</f>
        <v>44571</v>
      </c>
      <c r="F1273" s="834" t="str">
        <f>VLOOKUP(B1273,[1]TQT_MASTER!B:O,4,0)</f>
        <v>Clerk, Stores</v>
      </c>
      <c r="G1273" s="834" t="str">
        <f>VLOOKUP(B1273,[1]TQT_MASTER!B:O,3,0)</f>
        <v>Clerk</v>
      </c>
      <c r="H1273" s="834">
        <f>VLOOKUP(B1273,[1]TQT_MASTER!B:O,6,0)</f>
        <v>12667</v>
      </c>
      <c r="I1273" s="834" t="str">
        <f>VLOOKUP(B1273,[1]TQT_MASTER!B:O,5,0)</f>
        <v>Eid Abdulla Sidiqi Alhammadi</v>
      </c>
      <c r="J1273" s="834" t="str">
        <f>VLOOKUP(B1273,[1]TQT_MASTER!B:O,7,0)</f>
        <v>TQT - Financial Operations &amp; Internal Controls</v>
      </c>
      <c r="K1273" s="834" t="str">
        <f>VLOOKUP(B1273,[1]TQT_MASTER!B:O,8,0)</f>
        <v>TQT - Chief Financial Office</v>
      </c>
      <c r="L1273" s="834" t="str">
        <f>VLOOKUP(B1273,[1]TQT_MASTER!B:O,9,0)</f>
        <v>Finance - FIN</v>
      </c>
      <c r="M1273" s="834" t="str">
        <f>VLOOKUP(B1273,[1]TQT_MASTER!B:O,10,0)</f>
        <v>TRANSCO - Financial Operations - FIN</v>
      </c>
      <c r="N1273" s="835">
        <f>VLOOKUP(B1273,[1]TQT_MASTER!B:O,11,0)</f>
        <v>26910</v>
      </c>
      <c r="O1273" s="833">
        <f>VLOOKUP(B1273,[1]TQT_MASTER!B:O,14,0)</f>
        <v>46387</v>
      </c>
      <c r="P1273" s="842" t="s">
        <v>620</v>
      </c>
      <c r="Q1273" s="834" t="s">
        <v>846</v>
      </c>
      <c r="R1273" s="842"/>
      <c r="S1273" s="842"/>
      <c r="T1273" s="839" t="s">
        <v>304</v>
      </c>
      <c r="U1273" s="842" t="s">
        <v>305</v>
      </c>
      <c r="V1273" s="836">
        <v>44571</v>
      </c>
      <c r="W1273" s="836">
        <v>45170</v>
      </c>
      <c r="X1273" s="836">
        <v>46265</v>
      </c>
      <c r="Y1273" s="882">
        <v>3.0027397260273974</v>
      </c>
      <c r="Z1273" s="902">
        <f t="shared" ca="1" si="71"/>
        <v>53</v>
      </c>
      <c r="AA1273" s="839" t="s">
        <v>600</v>
      </c>
      <c r="AB1273" s="883">
        <v>6688.5</v>
      </c>
      <c r="AC1273" s="841">
        <v>47058</v>
      </c>
      <c r="AD1273" s="842" t="s">
        <v>777</v>
      </c>
      <c r="AE1273" s="843" t="str">
        <f ca="1">IF(OR(Z1273="",NOT(ISNUMBER(Z1273))),"",LOOKUP(Z1273,{0,16,21,26,31,36,41,46,51,56,60,66},{"[0-15]","[16-20]","[21-25]","[26-30]","[31-35]","[36-40]","[41-45]","[46-50]","[51-55]","[56-59]","[60-65]","[66-99]"}))</f>
        <v>[51-55]</v>
      </c>
      <c r="AF1273" s="839" t="str">
        <f t="shared" si="68"/>
        <v>3+ years</v>
      </c>
      <c r="AG1273" s="839" t="str">
        <f t="shared" ca="1" si="69"/>
        <v>Over 90 Days</v>
      </c>
    </row>
    <row r="1274" spans="1:33" ht="16.5" thickTop="1" thickBot="1" x14ac:dyDescent="0.3">
      <c r="A1274" s="839">
        <v>11</v>
      </c>
      <c r="B1274" s="830" t="s">
        <v>522</v>
      </c>
      <c r="C1274" s="839" t="s">
        <v>341</v>
      </c>
      <c r="D1274" s="880"/>
      <c r="E1274" s="887">
        <f>VLOOKUP(B1274,[1]TQT_MASTER!B:O,13,0)</f>
        <v>44571</v>
      </c>
      <c r="F1274" s="834" t="str">
        <f>VLOOKUP(B1274,[1]TQT_MASTER!B:O,4,0)</f>
        <v>Associate, Accounts Payable Accounting</v>
      </c>
      <c r="G1274" s="834" t="str">
        <f>VLOOKUP(B1274,[1]TQT_MASTER!B:O,3,0)</f>
        <v>Associate</v>
      </c>
      <c r="H1274" s="834">
        <f>VLOOKUP(B1274,[1]TQT_MASTER!B:O,6,0)</f>
        <v>12667</v>
      </c>
      <c r="I1274" s="834" t="str">
        <f>VLOOKUP(B1274,[1]TQT_MASTER!B:O,5,0)</f>
        <v>Eid Abdulla Sidiqi Alhammadi</v>
      </c>
      <c r="J1274" s="834" t="str">
        <f>VLOOKUP(B1274,[1]TQT_MASTER!B:O,7,0)</f>
        <v>TQT - Financial Operations &amp; Internal Controls</v>
      </c>
      <c r="K1274" s="834" t="str">
        <f>VLOOKUP(B1274,[1]TQT_MASTER!B:O,8,0)</f>
        <v>TQT - Chief Financial Office</v>
      </c>
      <c r="L1274" s="834" t="str">
        <f>VLOOKUP(B1274,[1]TQT_MASTER!B:O,9,0)</f>
        <v>Finance - FIN</v>
      </c>
      <c r="M1274" s="834" t="str">
        <f>VLOOKUP(B1274,[1]TQT_MASTER!B:O,10,0)</f>
        <v>TRANSCO - Financial Operations - FIN</v>
      </c>
      <c r="N1274" s="835">
        <f>VLOOKUP(B1274,[1]TQT_MASTER!B:O,11,0)</f>
        <v>22996</v>
      </c>
      <c r="O1274" s="833">
        <f>VLOOKUP(B1274,[1]TQT_MASTER!B:O,14,0)</f>
        <v>46387</v>
      </c>
      <c r="P1274" s="842" t="s">
        <v>611</v>
      </c>
      <c r="Q1274" s="834" t="s">
        <v>846</v>
      </c>
      <c r="R1274" s="842" t="s">
        <v>612</v>
      </c>
      <c r="S1274" s="842" t="s">
        <v>616</v>
      </c>
      <c r="T1274" s="839" t="s">
        <v>304</v>
      </c>
      <c r="U1274" s="842" t="s">
        <v>316</v>
      </c>
      <c r="V1274" s="836">
        <v>44571</v>
      </c>
      <c r="W1274" s="836">
        <v>45170</v>
      </c>
      <c r="X1274" s="836">
        <v>46265</v>
      </c>
      <c r="Y1274" s="882">
        <v>3.0027397260273974</v>
      </c>
      <c r="Z1274" s="902">
        <f t="shared" ca="1" si="71"/>
        <v>63</v>
      </c>
      <c r="AA1274" s="839" t="s">
        <v>600</v>
      </c>
      <c r="AB1274" s="883">
        <v>38811.15</v>
      </c>
      <c r="AC1274" s="841">
        <v>47058</v>
      </c>
      <c r="AD1274" s="842" t="s">
        <v>777</v>
      </c>
      <c r="AE1274" s="843" t="str">
        <f ca="1">IF(OR(Z1274="",NOT(ISNUMBER(Z1274))),"",LOOKUP(Z1274,{0,16,21,26,31,36,41,46,51,56,60,66},{"[0-15]","[16-20]","[21-25]","[26-30]","[31-35]","[36-40]","[41-45]","[46-50]","[51-55]","[56-59]","[60-65]","[66-99]"}))</f>
        <v>[60-65]</v>
      </c>
      <c r="AF1274" s="839" t="str">
        <f t="shared" si="68"/>
        <v>3+ years</v>
      </c>
      <c r="AG1274" s="839" t="str">
        <f t="shared" ca="1" si="69"/>
        <v>Over 90 Days</v>
      </c>
    </row>
    <row r="1275" spans="1:33" ht="16.5" thickTop="1" thickBot="1" x14ac:dyDescent="0.3">
      <c r="A1275" s="839">
        <v>12</v>
      </c>
      <c r="B1275" s="830" t="s">
        <v>528</v>
      </c>
      <c r="C1275" s="839" t="s">
        <v>344</v>
      </c>
      <c r="D1275" s="880"/>
      <c r="E1275" s="887">
        <f>VLOOKUP(B1275,[1]TQT_MASTER!B:O,13,0)</f>
        <v>44606</v>
      </c>
      <c r="F1275" s="834" t="str">
        <f>VLOOKUP(B1275,[1]TQT_MASTER!B:O,4,0)</f>
        <v>Lead, Automation &amp; Digitalization</v>
      </c>
      <c r="G1275" s="834" t="str">
        <f>VLOOKUP(B1275,[1]TQT_MASTER!B:O,3,0)</f>
        <v>Lead</v>
      </c>
      <c r="H1275" s="834">
        <f>VLOOKUP(B1275,[1]TQT_MASTER!B:O,6,0)</f>
        <v>11996</v>
      </c>
      <c r="I1275" s="834" t="str">
        <f>VLOOKUP(B1275,[1]TQT_MASTER!B:O,5,0)</f>
        <v>Ramakrishna Subramanian</v>
      </c>
      <c r="J1275" s="834" t="str">
        <f>VLOOKUP(B1275,[1]TQT_MASTER!B:O,7,0)</f>
        <v>TQT - Chief Executive Office</v>
      </c>
      <c r="K1275" s="834" t="str">
        <f>VLOOKUP(B1275,[1]TQT_MASTER!B:O,8,0)</f>
        <v>TQT - Chief Executive Office</v>
      </c>
      <c r="L1275" s="834" t="str">
        <f>VLOOKUP(B1275,[1]TQT_MASTER!B:O,9,0)</f>
        <v>CEO</v>
      </c>
      <c r="M1275" s="834" t="str">
        <f>VLOOKUP(B1275,[1]TQT_MASTER!B:O,10,0)</f>
        <v>TRANSCO - Operations - COO</v>
      </c>
      <c r="N1275" s="835">
        <f>VLOOKUP(B1275,[1]TQT_MASTER!B:O,11,0)</f>
        <v>21847</v>
      </c>
      <c r="O1275" s="833">
        <f>VLOOKUP(B1275,[1]TQT_MASTER!B:O,14,0)</f>
        <v>46387</v>
      </c>
      <c r="P1275" s="842" t="s">
        <v>611</v>
      </c>
      <c r="Q1275" s="834" t="s">
        <v>846</v>
      </c>
      <c r="R1275" s="842" t="s">
        <v>612</v>
      </c>
      <c r="S1275" s="842"/>
      <c r="T1275" s="839" t="s">
        <v>304</v>
      </c>
      <c r="U1275" s="842" t="s">
        <v>333</v>
      </c>
      <c r="V1275" s="836">
        <v>44608</v>
      </c>
      <c r="W1275" s="836">
        <v>45170</v>
      </c>
      <c r="X1275" s="836">
        <v>46265</v>
      </c>
      <c r="Y1275" s="882">
        <v>3.0027397260273974</v>
      </c>
      <c r="Z1275" s="902">
        <f t="shared" ca="1" si="71"/>
        <v>66</v>
      </c>
      <c r="AA1275" s="839" t="s">
        <v>600</v>
      </c>
      <c r="AB1275" s="883">
        <v>45013.5</v>
      </c>
      <c r="AC1275" s="841">
        <v>47058</v>
      </c>
      <c r="AD1275" s="842" t="s">
        <v>777</v>
      </c>
      <c r="AE1275" s="843" t="str">
        <f ca="1">IF(OR(Z1275="",NOT(ISNUMBER(Z1275))),"",LOOKUP(Z1275,{0,16,21,26,31,36,41,46,51,56,60,66},{"[0-15]","[16-20]","[21-25]","[26-30]","[31-35]","[36-40]","[41-45]","[46-50]","[51-55]","[56-59]","[60-65]","[66-99]"}))</f>
        <v>[66-99]</v>
      </c>
      <c r="AF1275" s="839" t="str">
        <f t="shared" si="68"/>
        <v>3+ years</v>
      </c>
      <c r="AG1275" s="839" t="str">
        <f t="shared" ca="1" si="69"/>
        <v>Over 90 Days</v>
      </c>
    </row>
    <row r="1276" spans="1:33" ht="16.5" thickTop="1" thickBot="1" x14ac:dyDescent="0.3">
      <c r="A1276" s="839">
        <v>13</v>
      </c>
      <c r="B1276" s="830" t="s">
        <v>539</v>
      </c>
      <c r="C1276" s="839" t="s">
        <v>347</v>
      </c>
      <c r="D1276" s="880"/>
      <c r="E1276" s="887">
        <f>VLOOKUP(B1276,[1]TQT_MASTER!B:O,13,0)</f>
        <v>44816</v>
      </c>
      <c r="F1276" s="834" t="str">
        <f>VLOOKUP(B1276,[1]TQT_MASTER!B:O,4,0)</f>
        <v>Engineer, CMMS Data Quality Governance</v>
      </c>
      <c r="G1276" s="834" t="str">
        <f>VLOOKUP(B1276,[1]TQT_MASTER!B:O,3,0)</f>
        <v>Engineer</v>
      </c>
      <c r="H1276" s="834">
        <f>VLOOKUP(B1276,[1]TQT_MASTER!B:O,6,0)</f>
        <v>12713</v>
      </c>
      <c r="I1276" s="834" t="str">
        <f>VLOOKUP(B1276,[1]TQT_MASTER!B:O,5,0)</f>
        <v>Ahmed Mohamed Abdulla ALWahedi</v>
      </c>
      <c r="J1276" s="834" t="str">
        <f>VLOOKUP(B1276,[1]TQT_MASTER!B:O,7,0)</f>
        <v>TQT - Asset Management</v>
      </c>
      <c r="K1276" s="834" t="str">
        <f>VLOOKUP(B1276,[1]TQT_MASTER!B:O,8,0)</f>
        <v>TQT - Chief Operating Office</v>
      </c>
      <c r="L1276" s="834" t="str">
        <f>VLOOKUP(B1276,[1]TQT_MASTER!B:O,9,0)</f>
        <v>Asset Management - COO</v>
      </c>
      <c r="M1276" s="834" t="str">
        <f>VLOOKUP(B1276,[1]TQT_MASTER!B:O,10,0)</f>
        <v>TRANSCO - Asset Information - COO</v>
      </c>
      <c r="N1276" s="835">
        <f>VLOOKUP(B1276,[1]TQT_MASTER!B:O,11,0)</f>
        <v>26032</v>
      </c>
      <c r="O1276" s="833">
        <f>VLOOKUP(B1276,[1]TQT_MASTER!B:O,14,0)</f>
        <v>46578</v>
      </c>
      <c r="P1276" s="842" t="s">
        <v>620</v>
      </c>
      <c r="Q1276" s="834" t="s">
        <v>846</v>
      </c>
      <c r="R1276" s="842"/>
      <c r="S1276" s="842"/>
      <c r="T1276" s="839" t="s">
        <v>304</v>
      </c>
      <c r="U1276" s="842" t="s">
        <v>333</v>
      </c>
      <c r="V1276" s="836">
        <v>44816</v>
      </c>
      <c r="W1276" s="836">
        <v>45170</v>
      </c>
      <c r="X1276" s="836">
        <v>46265</v>
      </c>
      <c r="Y1276" s="882">
        <v>3.0027397260273974</v>
      </c>
      <c r="Z1276" s="902">
        <f t="shared" ca="1" si="71"/>
        <v>55</v>
      </c>
      <c r="AA1276" s="839" t="s">
        <v>600</v>
      </c>
      <c r="AB1276" s="883">
        <v>26638.5</v>
      </c>
      <c r="AC1276" s="841">
        <v>47058</v>
      </c>
      <c r="AD1276" s="842" t="s">
        <v>777</v>
      </c>
      <c r="AE1276" s="843" t="str">
        <f ca="1">IF(OR(Z1276="",NOT(ISNUMBER(Z1276))),"",LOOKUP(Z1276,{0,16,21,26,31,36,41,46,51,56,60,66},{"[0-15]","[16-20]","[21-25]","[26-30]","[31-35]","[36-40]","[41-45]","[46-50]","[51-55]","[56-59]","[60-65]","[66-99]"}))</f>
        <v>[51-55]</v>
      </c>
      <c r="AF1276" s="839" t="str">
        <f t="shared" si="68"/>
        <v>3+ years</v>
      </c>
      <c r="AG1276" s="839" t="str">
        <f t="shared" ca="1" si="69"/>
        <v>Over 90 Days</v>
      </c>
    </row>
    <row r="1277" spans="1:33" ht="16.5" thickTop="1" thickBot="1" x14ac:dyDescent="0.3">
      <c r="A1277" s="839">
        <v>14</v>
      </c>
      <c r="B1277" s="830" t="s">
        <v>541</v>
      </c>
      <c r="C1277" s="839" t="s">
        <v>350</v>
      </c>
      <c r="D1277" s="880"/>
      <c r="E1277" s="887">
        <f>VLOOKUP(B1277,[1]TQT_MASTER!B:O,13,0)</f>
        <v>44809</v>
      </c>
      <c r="F1277" s="834" t="str">
        <f>VLOOKUP(B1277,[1]TQT_MASTER!B:O,4,0)</f>
        <v>Associate, Graphic Design</v>
      </c>
      <c r="G1277" s="834" t="str">
        <f>VLOOKUP(B1277,[1]TQT_MASTER!B:O,3,0)</f>
        <v>Associate</v>
      </c>
      <c r="H1277" s="834" t="e">
        <f>VLOOKUP(B1277,[1]TQT_MASTER!B:O,6,0)</f>
        <v>#REF!</v>
      </c>
      <c r="I1277" s="834" t="str">
        <f>VLOOKUP(B1277,[1]TQT_MASTER!B:O,5,0)</f>
        <v>Hessa Alemadi</v>
      </c>
      <c r="J1277" s="834" t="str">
        <f>VLOOKUP(B1277,[1]TQT_MASTER!B:O,7,0)</f>
        <v>TQT - External Communications</v>
      </c>
      <c r="K1277" s="834" t="str">
        <f>VLOOKUP(B1277,[1]TQT_MASTER!B:O,8,0)</f>
        <v>TQT - Chief Corporate Services Office</v>
      </c>
      <c r="L1277" s="834" t="str">
        <f>VLOOKUP(B1277,[1]TQT_MASTER!B:O,9,0)</f>
        <v>Human Resources - HRD</v>
      </c>
      <c r="M1277" s="834" t="str">
        <f>VLOOKUP(B1277,[1]TQT_MASTER!B:O,10,0)</f>
        <v>TRANSCO - External Communications - HRD</v>
      </c>
      <c r="N1277" s="835">
        <f>VLOOKUP(B1277,[1]TQT_MASTER!B:O,11,0)</f>
        <v>32200</v>
      </c>
      <c r="O1277" s="833">
        <f>VLOOKUP(B1277,[1]TQT_MASTER!B:O,14,0)</f>
        <v>46269</v>
      </c>
      <c r="P1277" s="842" t="s">
        <v>611</v>
      </c>
      <c r="Q1277" s="834" t="s">
        <v>846</v>
      </c>
      <c r="R1277" s="842" t="s">
        <v>612</v>
      </c>
      <c r="S1277" s="842"/>
      <c r="T1277" s="839" t="s">
        <v>304</v>
      </c>
      <c r="U1277" s="842" t="s">
        <v>333</v>
      </c>
      <c r="V1277" s="836">
        <v>44809</v>
      </c>
      <c r="W1277" s="836">
        <v>45170</v>
      </c>
      <c r="X1277" s="836">
        <v>46265</v>
      </c>
      <c r="Y1277" s="882">
        <v>3.0027397260273974</v>
      </c>
      <c r="Z1277" s="902">
        <f t="shared" ca="1" si="71"/>
        <v>38</v>
      </c>
      <c r="AA1277" s="839" t="s">
        <v>600</v>
      </c>
      <c r="AB1277" s="883">
        <v>26638.5</v>
      </c>
      <c r="AC1277" s="841">
        <v>47058</v>
      </c>
      <c r="AD1277" s="842" t="s">
        <v>777</v>
      </c>
      <c r="AE1277" s="843" t="str">
        <f ca="1">IF(OR(Z1277="",NOT(ISNUMBER(Z1277))),"",LOOKUP(Z1277,{0,16,21,26,31,36,41,46,51,56,60,66},{"[0-15]","[16-20]","[21-25]","[26-30]","[31-35]","[36-40]","[41-45]","[46-50]","[51-55]","[56-59]","[60-65]","[66-99]"}))</f>
        <v>[36-40]</v>
      </c>
      <c r="AF1277" s="839" t="str">
        <f t="shared" si="68"/>
        <v>3+ years</v>
      </c>
      <c r="AG1277" s="839" t="str">
        <f t="shared" ca="1" si="69"/>
        <v>Expired</v>
      </c>
    </row>
    <row r="1278" spans="1:33" ht="16.5" thickTop="1" thickBot="1" x14ac:dyDescent="0.3">
      <c r="A1278" s="839">
        <v>15</v>
      </c>
      <c r="B1278" s="830" t="s">
        <v>533</v>
      </c>
      <c r="C1278" s="839" t="s">
        <v>353</v>
      </c>
      <c r="D1278" s="880"/>
      <c r="E1278" s="887">
        <f>VLOOKUP(B1278,[1]TQT_MASTER!B:O,13,0)</f>
        <v>44830</v>
      </c>
      <c r="F1278" s="834" t="str">
        <f>VLOOKUP(B1278,[1]TQT_MASTER!B:O,4,0)</f>
        <v>Associate, General Ledger Accounting</v>
      </c>
      <c r="G1278" s="834" t="str">
        <f>VLOOKUP(B1278,[1]TQT_MASTER!B:O,3,0)</f>
        <v>Associate</v>
      </c>
      <c r="H1278" s="834">
        <f>VLOOKUP(B1278,[1]TQT_MASTER!B:O,6,0)</f>
        <v>12959</v>
      </c>
      <c r="I1278" s="834" t="str">
        <f>VLOOKUP(B1278,[1]TQT_MASTER!B:O,5,0)</f>
        <v>Jasmine Kooner</v>
      </c>
      <c r="J1278" s="834" t="str">
        <f>VLOOKUP(B1278,[1]TQT_MASTER!B:O,7,0)</f>
        <v>TQT - Financial Control</v>
      </c>
      <c r="K1278" s="834" t="str">
        <f>VLOOKUP(B1278,[1]TQT_MASTER!B:O,8,0)</f>
        <v>TQT - Chief Financial Office</v>
      </c>
      <c r="L1278" s="834" t="str">
        <f>VLOOKUP(B1278,[1]TQT_MASTER!B:O,9,0)</f>
        <v>Finance - FIN</v>
      </c>
      <c r="M1278" s="834" t="str">
        <f>VLOOKUP(B1278,[1]TQT_MASTER!B:O,10,0)</f>
        <v>TRANSCO - Financial Controlling - FIN</v>
      </c>
      <c r="N1278" s="835">
        <f>VLOOKUP(B1278,[1]TQT_MASTER!B:O,11,0)</f>
        <v>31575</v>
      </c>
      <c r="O1278" s="833">
        <f>VLOOKUP(B1278,[1]TQT_MASTER!B:O,14,0)</f>
        <v>46471</v>
      </c>
      <c r="P1278" s="842" t="s">
        <v>620</v>
      </c>
      <c r="Q1278" s="834" t="s">
        <v>846</v>
      </c>
      <c r="R1278" s="842"/>
      <c r="S1278" s="842"/>
      <c r="T1278" s="839" t="s">
        <v>304</v>
      </c>
      <c r="U1278" s="842" t="s">
        <v>356</v>
      </c>
      <c r="V1278" s="836">
        <v>44831</v>
      </c>
      <c r="W1278" s="836">
        <v>45170</v>
      </c>
      <c r="X1278" s="836">
        <v>46265</v>
      </c>
      <c r="Y1278" s="882">
        <v>3.0027397260273974</v>
      </c>
      <c r="Z1278" s="902">
        <f t="shared" ca="1" si="71"/>
        <v>40</v>
      </c>
      <c r="AA1278" s="839" t="s">
        <v>600</v>
      </c>
      <c r="AB1278" s="883">
        <v>26638.5</v>
      </c>
      <c r="AC1278" s="841">
        <v>47058</v>
      </c>
      <c r="AD1278" s="842" t="s">
        <v>777</v>
      </c>
      <c r="AE1278" s="843" t="str">
        <f ca="1">IF(OR(Z1278="",NOT(ISNUMBER(Z1278))),"",LOOKUP(Z1278,{0,16,21,26,31,36,41,46,51,56,60,66},{"[0-15]","[16-20]","[21-25]","[26-30]","[31-35]","[36-40]","[41-45]","[46-50]","[51-55]","[56-59]","[60-65]","[66-99]"}))</f>
        <v>[36-40]</v>
      </c>
      <c r="AF1278" s="839" t="str">
        <f t="shared" si="68"/>
        <v>3+ years</v>
      </c>
      <c r="AG1278" s="839" t="str">
        <f t="shared" ca="1" si="69"/>
        <v>Over 90 Days</v>
      </c>
    </row>
    <row r="1279" spans="1:33" ht="16.5" thickTop="1" thickBot="1" x14ac:dyDescent="0.3">
      <c r="A1279" s="839">
        <v>16</v>
      </c>
      <c r="B1279" s="830" t="s">
        <v>532</v>
      </c>
      <c r="C1279" s="839" t="s">
        <v>357</v>
      </c>
      <c r="D1279" s="880"/>
      <c r="E1279" s="887">
        <f>VLOOKUP(B1279,[1]TQT_MASTER!B:O,13,0)</f>
        <v>44970</v>
      </c>
      <c r="F1279" s="834" t="str">
        <f>VLOOKUP(B1279,[1]TQT_MASTER!B:O,4,0)</f>
        <v>Associate, Talent Acquisition</v>
      </c>
      <c r="G1279" s="834" t="str">
        <f>VLOOKUP(B1279,[1]TQT_MASTER!B:O,3,0)</f>
        <v>Associate</v>
      </c>
      <c r="H1279" s="834">
        <f>VLOOKUP(B1279,[1]TQT_MASTER!B:O,6,0)</f>
        <v>15131</v>
      </c>
      <c r="I1279" s="834" t="str">
        <f>VLOOKUP(B1279,[1]TQT_MASTER!B:O,5,0)</f>
        <v>Abdulrahman Mohammed R AlMane</v>
      </c>
      <c r="J1279" s="834" t="str">
        <f>VLOOKUP(B1279,[1]TQT_MASTER!B:O,7,0)</f>
        <v>TQT - HR Operations</v>
      </c>
      <c r="K1279" s="834" t="str">
        <f>VLOOKUP(B1279,[1]TQT_MASTER!B:O,8,0)</f>
        <v>TQT - Chief Corporate Services Office</v>
      </c>
      <c r="L1279" s="834" t="str">
        <f>VLOOKUP(B1279,[1]TQT_MASTER!B:O,9,0)</f>
        <v>Human Resources - HRD</v>
      </c>
      <c r="M1279" s="834" t="str">
        <f>VLOOKUP(B1279,[1]TQT_MASTER!B:O,10,0)</f>
        <v>TRANSCO - Talent Acquisition - HRD</v>
      </c>
      <c r="N1279" s="835">
        <f>VLOOKUP(B1279,[1]TQT_MASTER!B:O,11,0)</f>
        <v>31644</v>
      </c>
      <c r="O1279" s="833">
        <f>VLOOKUP(B1279,[1]TQT_MASTER!B:O,14,0)</f>
        <v>46429</v>
      </c>
      <c r="P1279" s="842" t="s">
        <v>620</v>
      </c>
      <c r="Q1279" s="834" t="s">
        <v>846</v>
      </c>
      <c r="R1279" s="842"/>
      <c r="S1279" s="842"/>
      <c r="T1279" s="839" t="s">
        <v>304</v>
      </c>
      <c r="U1279" s="842" t="s">
        <v>333</v>
      </c>
      <c r="V1279" s="836">
        <v>44970</v>
      </c>
      <c r="W1279" s="836">
        <v>45170</v>
      </c>
      <c r="X1279" s="836">
        <v>46265</v>
      </c>
      <c r="Y1279" s="882">
        <v>3.0027397260273974</v>
      </c>
      <c r="Z1279" s="902">
        <f t="shared" ca="1" si="71"/>
        <v>40</v>
      </c>
      <c r="AA1279" s="839" t="s">
        <v>600</v>
      </c>
      <c r="AB1279" s="883">
        <v>21388.5</v>
      </c>
      <c r="AC1279" s="841">
        <v>47058</v>
      </c>
      <c r="AD1279" s="842" t="s">
        <v>777</v>
      </c>
      <c r="AE1279" s="843" t="str">
        <f ca="1">IF(OR(Z1279="",NOT(ISNUMBER(Z1279))),"",LOOKUP(Z1279,{0,16,21,26,31,36,41,46,51,56,60,66},{"[0-15]","[16-20]","[21-25]","[26-30]","[31-35]","[36-40]","[41-45]","[46-50]","[51-55]","[56-59]","[60-65]","[66-99]"}))</f>
        <v>[36-40]</v>
      </c>
      <c r="AF1279" s="839" t="str">
        <f t="shared" si="68"/>
        <v>3+ years</v>
      </c>
      <c r="AG1279" s="839" t="str">
        <f t="shared" ca="1" si="69"/>
        <v>Over 90 Days</v>
      </c>
    </row>
    <row r="1280" spans="1:33" ht="16.5" thickTop="1" thickBot="1" x14ac:dyDescent="0.3">
      <c r="A1280" s="839">
        <v>17</v>
      </c>
      <c r="B1280" s="830" t="s">
        <v>540</v>
      </c>
      <c r="C1280" s="839" t="s">
        <v>360</v>
      </c>
      <c r="D1280" s="880"/>
      <c r="E1280" s="887">
        <f>VLOOKUP(B1280,[1]TQT_MASTER!B:O,13,0)</f>
        <v>45152</v>
      </c>
      <c r="F1280" s="834" t="str">
        <f>VLOOKUP(B1280,[1]TQT_MASTER!B:O,4,0)</f>
        <v>Executive Assistant, Corporate Services Office</v>
      </c>
      <c r="G1280" s="834" t="str">
        <f>VLOOKUP(B1280,[1]TQT_MASTER!B:O,3,0)</f>
        <v>Assistant</v>
      </c>
      <c r="H1280" s="834">
        <f>VLOOKUP(B1280,[1]TQT_MASTER!B:O,6,0)</f>
        <v>12780</v>
      </c>
      <c r="I1280" s="834" t="str">
        <f>VLOOKUP(B1280,[1]TQT_MASTER!B:O,5,0)</f>
        <v>Bader Ahmed Mohamed Saqer Al Hammadi</v>
      </c>
      <c r="J1280" s="834" t="str">
        <f>VLOOKUP(B1280,[1]TQT_MASTER!B:O,7,0)</f>
        <v>TQT - Chief Corporate Services Office</v>
      </c>
      <c r="K1280" s="834" t="str">
        <f>VLOOKUP(B1280,[1]TQT_MASTER!B:O,8,0)</f>
        <v>TQT - Chief Corporate Services Office</v>
      </c>
      <c r="L1280" s="834" t="str">
        <f>VLOOKUP(B1280,[1]TQT_MASTER!B:O,9,0)</f>
        <v>Human Resources - HRD</v>
      </c>
      <c r="M1280" s="834" t="str">
        <f>VLOOKUP(B1280,[1]TQT_MASTER!B:O,10,0)</f>
        <v>TRANSCO - Human Resources - HRD</v>
      </c>
      <c r="N1280" s="835">
        <f>VLOOKUP(B1280,[1]TQT_MASTER!B:O,11,0)</f>
        <v>29611</v>
      </c>
      <c r="O1280" s="833">
        <f>VLOOKUP(B1280,[1]TQT_MASTER!B:O,14,0)</f>
        <v>46248</v>
      </c>
      <c r="P1280" s="842" t="s">
        <v>620</v>
      </c>
      <c r="Q1280" s="834" t="s">
        <v>846</v>
      </c>
      <c r="R1280" s="842"/>
      <c r="S1280" s="842"/>
      <c r="T1280" s="839" t="s">
        <v>304</v>
      </c>
      <c r="U1280" s="842" t="s">
        <v>305</v>
      </c>
      <c r="V1280" s="836">
        <v>45152</v>
      </c>
      <c r="W1280" s="836">
        <v>45170</v>
      </c>
      <c r="X1280" s="836">
        <v>46265</v>
      </c>
      <c r="Y1280" s="882">
        <v>3.0027397260273974</v>
      </c>
      <c r="Z1280" s="904">
        <f t="shared" ca="1" si="71"/>
        <v>45</v>
      </c>
      <c r="AA1280" s="839" t="s">
        <v>600</v>
      </c>
      <c r="AB1280" s="883">
        <v>29138.5</v>
      </c>
      <c r="AC1280" s="841">
        <v>47058</v>
      </c>
      <c r="AD1280" s="842" t="s">
        <v>777</v>
      </c>
      <c r="AE1280" s="843" t="str">
        <f ca="1">IF(OR(Z1280="",NOT(ISNUMBER(Z1280))),"",LOOKUP(Z1280,{0,16,21,26,31,36,41,46,51,56,60,66},{"[0-15]","[16-20]","[21-25]","[26-30]","[31-35]","[36-40]","[41-45]","[46-50]","[51-55]","[56-59]","[60-65]","[66-99]"}))</f>
        <v>[41-45]</v>
      </c>
      <c r="AF1280" s="839" t="str">
        <f t="shared" si="68"/>
        <v>3+ years</v>
      </c>
      <c r="AG1280" s="839" t="str">
        <f t="shared" ca="1" si="69"/>
        <v>Expired</v>
      </c>
    </row>
    <row r="1281" spans="1:33" ht="16.5" thickTop="1" thickBot="1" x14ac:dyDescent="0.3">
      <c r="A1281" s="839">
        <v>18</v>
      </c>
      <c r="B1281" s="830" t="s">
        <v>543</v>
      </c>
      <c r="C1281" s="839" t="s">
        <v>363</v>
      </c>
      <c r="D1281" s="880"/>
      <c r="E1281" s="887">
        <f>VLOOKUP(B1281,[1]TQT_MASTER!B:O,13,0)</f>
        <v>45236</v>
      </c>
      <c r="F1281" s="834" t="str">
        <f>VLOOKUP(B1281,[1]TQT_MASTER!B:O,4,0)</f>
        <v>Associate, Talent Acquisition</v>
      </c>
      <c r="G1281" s="834" t="str">
        <f>VLOOKUP(B1281,[1]TQT_MASTER!B:O,3,0)</f>
        <v>Associate</v>
      </c>
      <c r="H1281" s="834">
        <f>VLOOKUP(B1281,[1]TQT_MASTER!B:O,6,0)</f>
        <v>15131</v>
      </c>
      <c r="I1281" s="834" t="str">
        <f>VLOOKUP(B1281,[1]TQT_MASTER!B:O,5,0)</f>
        <v>Abdulrahman Mohammed R AlMane</v>
      </c>
      <c r="J1281" s="834" t="str">
        <f>VLOOKUP(B1281,[1]TQT_MASTER!B:O,7,0)</f>
        <v>TQT - HR Operations</v>
      </c>
      <c r="K1281" s="834" t="str">
        <f>VLOOKUP(B1281,[1]TQT_MASTER!B:O,8,0)</f>
        <v>TQT - Chief Corporate Services Office</v>
      </c>
      <c r="L1281" s="834" t="str">
        <f>VLOOKUP(B1281,[1]TQT_MASTER!B:O,9,0)</f>
        <v>Human Resources - HRD</v>
      </c>
      <c r="M1281" s="834" t="str">
        <f>VLOOKUP(B1281,[1]TQT_MASTER!B:O,10,0)</f>
        <v>TRANSCO - Talent Acquisition - HRD</v>
      </c>
      <c r="N1281" s="835">
        <f>VLOOKUP(B1281,[1]TQT_MASTER!B:O,11,0)</f>
        <v>32450</v>
      </c>
      <c r="O1281" s="833">
        <f>VLOOKUP(B1281,[1]TQT_MASTER!B:O,14,0)</f>
        <v>46331</v>
      </c>
      <c r="P1281" s="842" t="s">
        <v>611</v>
      </c>
      <c r="Q1281" s="834" t="s">
        <v>846</v>
      </c>
      <c r="R1281" s="842" t="s">
        <v>612</v>
      </c>
      <c r="S1281" s="842" t="s">
        <v>616</v>
      </c>
      <c r="T1281" s="839" t="s">
        <v>304</v>
      </c>
      <c r="U1281" s="842" t="s">
        <v>333</v>
      </c>
      <c r="V1281" s="836">
        <v>45236</v>
      </c>
      <c r="W1281" s="836">
        <v>45236</v>
      </c>
      <c r="X1281" s="836">
        <v>46265</v>
      </c>
      <c r="Y1281" s="882">
        <v>2.8219178082191783</v>
      </c>
      <c r="Z1281" s="902">
        <f t="shared" ca="1" si="71"/>
        <v>37</v>
      </c>
      <c r="AA1281" s="839" t="s">
        <v>600</v>
      </c>
      <c r="AB1281" s="883">
        <v>25063.5</v>
      </c>
      <c r="AC1281" s="841">
        <v>47058</v>
      </c>
      <c r="AD1281" s="842" t="s">
        <v>777</v>
      </c>
      <c r="AE1281" s="843" t="str">
        <f ca="1">IF(OR(Z1281="",NOT(ISNUMBER(Z1281))),"",LOOKUP(Z1281,{0,16,21,26,31,36,41,46,51,56,60,66},{"[0-15]","[16-20]","[21-25]","[26-30]","[31-35]","[36-40]","[41-45]","[46-50]","[51-55]","[56-59]","[60-65]","[66-99]"}))</f>
        <v>[36-40]</v>
      </c>
      <c r="AF1281" s="839" t="str">
        <f t="shared" si="68"/>
        <v>2-3 years</v>
      </c>
      <c r="AG1281" s="839" t="str">
        <f t="shared" ca="1" si="69"/>
        <v>Within 60 Days</v>
      </c>
    </row>
    <row r="1282" spans="1:33" ht="16.5" thickTop="1" thickBot="1" x14ac:dyDescent="0.3">
      <c r="A1282" s="839">
        <v>19</v>
      </c>
      <c r="B1282" s="830" t="s">
        <v>534</v>
      </c>
      <c r="C1282" s="839" t="s">
        <v>365</v>
      </c>
      <c r="D1282" s="880"/>
      <c r="E1282" s="887">
        <f>VLOOKUP(B1282,[1]TQT_MASTER!B:O,13,0)</f>
        <v>45411</v>
      </c>
      <c r="F1282" s="834" t="str">
        <f>VLOOKUP(B1282,[1]TQT_MASTER!B:O,4,0)</f>
        <v>Lead, Projects</v>
      </c>
      <c r="G1282" s="834" t="str">
        <f>VLOOKUP(B1282,[1]TQT_MASTER!B:O,3,0)</f>
        <v>Lead</v>
      </c>
      <c r="H1282" s="834">
        <f>VLOOKUP(B1282,[1]TQT_MASTER!B:O,6,0)</f>
        <v>11743</v>
      </c>
      <c r="I1282" s="834" t="str">
        <f>VLOOKUP(B1282,[1]TQT_MASTER!B:O,5,0)</f>
        <v>MARYAM ABDULLAH EBRAHIM ALGAZ ALALI</v>
      </c>
      <c r="J1282" s="834" t="str">
        <f>VLOOKUP(B1282,[1]TQT_MASTER!B:O,7,0)</f>
        <v>TQT - Asset Management</v>
      </c>
      <c r="K1282" s="834" t="str">
        <f>VLOOKUP(B1282,[1]TQT_MASTER!B:O,8,0)</f>
        <v>TQT - Chief Operating Office</v>
      </c>
      <c r="L1282" s="834" t="str">
        <f>VLOOKUP(B1282,[1]TQT_MASTER!B:O,9,0)</f>
        <v>Asset Management - COO</v>
      </c>
      <c r="M1282" s="834" t="str">
        <f>VLOOKUP(B1282,[1]TQT_MASTER!B:O,10,0)</f>
        <v>TRANSCO - Asset Management Services - COO</v>
      </c>
      <c r="N1282" s="835">
        <f>VLOOKUP(B1282,[1]TQT_MASTER!B:O,11,0)</f>
        <v>24421</v>
      </c>
      <c r="O1282" s="833">
        <f>VLOOKUP(B1282,[1]TQT_MASTER!B:O,14,0)</f>
        <v>46323</v>
      </c>
      <c r="P1282" s="842" t="s">
        <v>611</v>
      </c>
      <c r="Q1282" s="834" t="s">
        <v>846</v>
      </c>
      <c r="R1282" s="842" t="s">
        <v>612</v>
      </c>
      <c r="S1282" s="842"/>
      <c r="T1282" s="839" t="s">
        <v>304</v>
      </c>
      <c r="U1282" s="842" t="s">
        <v>368</v>
      </c>
      <c r="V1282" s="836">
        <v>45411</v>
      </c>
      <c r="W1282" s="836">
        <v>45411</v>
      </c>
      <c r="X1282" s="836">
        <v>46265</v>
      </c>
      <c r="Y1282" s="882">
        <v>2.3424657534246576</v>
      </c>
      <c r="Z1282" s="902">
        <f t="shared" ca="1" si="71"/>
        <v>59</v>
      </c>
      <c r="AA1282" s="839" t="s">
        <v>600</v>
      </c>
      <c r="AB1282" s="883">
        <v>68638.5</v>
      </c>
      <c r="AC1282" s="841">
        <v>47058</v>
      </c>
      <c r="AD1282" s="842" t="s">
        <v>777</v>
      </c>
      <c r="AE1282" s="843" t="str">
        <f ca="1">IF(OR(Z1282="",NOT(ISNUMBER(Z1282))),"",LOOKUP(Z1282,{0,16,21,26,31,36,41,46,51,56,60,66},{"[0-15]","[16-20]","[21-25]","[26-30]","[31-35]","[36-40]","[41-45]","[46-50]","[51-55]","[56-59]","[60-65]","[66-99]"}))</f>
        <v>[56-59]</v>
      </c>
      <c r="AF1282" s="839" t="str">
        <f t="shared" si="68"/>
        <v>2-3 years</v>
      </c>
      <c r="AG1282" s="839" t="str">
        <f t="shared" ca="1" si="69"/>
        <v>Within 60 Days</v>
      </c>
    </row>
    <row r="1283" spans="1:33" ht="16.5" thickTop="1" thickBot="1" x14ac:dyDescent="0.3">
      <c r="A1283" s="839">
        <v>20</v>
      </c>
      <c r="B1283" s="830" t="s">
        <v>535</v>
      </c>
      <c r="C1283" s="839" t="s">
        <v>369</v>
      </c>
      <c r="D1283" s="880"/>
      <c r="E1283" s="887">
        <f>VLOOKUP(B1283,[1]TQT_MASTER!B:O,13,0)</f>
        <v>45446</v>
      </c>
      <c r="F1283" s="834" t="str">
        <f>VLOOKUP(B1283,[1]TQT_MASTER!B:O,4,0)</f>
        <v>Business Partner, Talent Acquisition</v>
      </c>
      <c r="G1283" s="834" t="str">
        <f>VLOOKUP(B1283,[1]TQT_MASTER!B:O,3,0)</f>
        <v>Business Partner</v>
      </c>
      <c r="H1283" s="834">
        <f>VLOOKUP(B1283,[1]TQT_MASTER!B:O,6,0)</f>
        <v>15131</v>
      </c>
      <c r="I1283" s="834" t="str">
        <f>VLOOKUP(B1283,[1]TQT_MASTER!B:O,5,0)</f>
        <v>Abdulrahman Mohammed R AlMane</v>
      </c>
      <c r="J1283" s="834" t="str">
        <f>VLOOKUP(B1283,[1]TQT_MASTER!B:O,7,0)</f>
        <v>TQT - HR Operations</v>
      </c>
      <c r="K1283" s="834" t="str">
        <f>VLOOKUP(B1283,[1]TQT_MASTER!B:O,8,0)</f>
        <v>TQT - Chief Corporate Services Office</v>
      </c>
      <c r="L1283" s="834" t="str">
        <f>VLOOKUP(B1283,[1]TQT_MASTER!B:O,9,0)</f>
        <v>Human Resources - HRD</v>
      </c>
      <c r="M1283" s="834" t="str">
        <f>VLOOKUP(B1283,[1]TQT_MASTER!B:O,10,0)</f>
        <v>TRANSCO - Talent Acquisition - HRD</v>
      </c>
      <c r="N1283" s="835">
        <f>VLOOKUP(B1283,[1]TQT_MASTER!B:O,11,0)</f>
        <v>32081</v>
      </c>
      <c r="O1283" s="833">
        <f>VLOOKUP(B1283,[1]TQT_MASTER!B:O,14,0)</f>
        <v>46549</v>
      </c>
      <c r="P1283" s="842" t="s">
        <v>611</v>
      </c>
      <c r="Q1283" s="834" t="s">
        <v>846</v>
      </c>
      <c r="R1283" s="842"/>
      <c r="S1283" s="842" t="s">
        <v>621</v>
      </c>
      <c r="T1283" s="839" t="s">
        <v>304</v>
      </c>
      <c r="U1283" s="842" t="s">
        <v>333</v>
      </c>
      <c r="V1283" s="836">
        <v>45454</v>
      </c>
      <c r="W1283" s="836">
        <v>45454</v>
      </c>
      <c r="X1283" s="836">
        <v>46265</v>
      </c>
      <c r="Y1283" s="882">
        <v>2.2246575342465755</v>
      </c>
      <c r="Z1283" s="902">
        <f t="shared" ca="1" si="71"/>
        <v>38</v>
      </c>
      <c r="AA1283" s="839" t="s">
        <v>600</v>
      </c>
      <c r="AB1283" s="883">
        <v>35038.5</v>
      </c>
      <c r="AC1283" s="841">
        <v>47058</v>
      </c>
      <c r="AD1283" s="842" t="s">
        <v>777</v>
      </c>
      <c r="AE1283" s="843" t="str">
        <f ca="1">IF(OR(Z1283="",NOT(ISNUMBER(Z1283))),"",LOOKUP(Z1283,{0,16,21,26,31,36,41,46,51,56,60,66},{"[0-15]","[16-20]","[21-25]","[26-30]","[31-35]","[36-40]","[41-45]","[46-50]","[51-55]","[56-59]","[60-65]","[66-99]"}))</f>
        <v>[36-40]</v>
      </c>
      <c r="AF1283" s="839" t="str">
        <f t="shared" ref="AF1283:AF1346" si="72">IF(OR(V1283="",X1283=""),"",IF(YEARFRAC(V1283,X1283,1)&lt;1,"0-1 years",IF(YEARFRAC(V1283,X1283,1)&lt;2,"1-2 years",IF(YEARFRAC(V1283,X1283,1)&lt;3,"2-3 years","3+ years"))))</f>
        <v>2-3 years</v>
      </c>
      <c r="AG1283" s="839" t="str">
        <f t="shared" ref="AG1283:AG1346" ca="1" si="73">IF(O1283="","",IF(O1283&lt;TODAY(),"Expired",IF(O1283&lt;=TODAY()+30,"Within 30 Days",IF(O1283&lt;=TODAY()+60,"Within 60 Days",IF(O1283&lt;=TODAY()+90,"Within 90 Days","Over 90 Days")))))</f>
        <v>Over 90 Days</v>
      </c>
    </row>
    <row r="1284" spans="1:33" ht="16.5" thickTop="1" thickBot="1" x14ac:dyDescent="0.3">
      <c r="A1284" s="839">
        <v>21</v>
      </c>
      <c r="B1284" s="830" t="s">
        <v>542</v>
      </c>
      <c r="C1284" s="839" t="s">
        <v>372</v>
      </c>
      <c r="D1284" s="880"/>
      <c r="E1284" s="887">
        <f>VLOOKUP(B1284,[1]TQT_MASTER!B:O,13,0)</f>
        <v>45600</v>
      </c>
      <c r="F1284" s="834" t="str">
        <f>VLOOKUP(B1284,[1]TQT_MASTER!B:O,4,0)</f>
        <v>Lead, Procurement</v>
      </c>
      <c r="G1284" s="834" t="str">
        <f>VLOOKUP(B1284,[1]TQT_MASTER!B:O,3,0)</f>
        <v>Lead</v>
      </c>
      <c r="H1284" s="834">
        <f>VLOOKUP(B1284,[1]TQT_MASTER!B:O,6,0)</f>
        <v>12623</v>
      </c>
      <c r="I1284" s="834" t="str">
        <f>VLOOKUP(B1284,[1]TQT_MASTER!B:O,5,0)</f>
        <v>Alia Al Kaabi</v>
      </c>
      <c r="J1284" s="834" t="str">
        <f>VLOOKUP(B1284,[1]TQT_MASTER!B:O,7,0)</f>
        <v>TQT - Supply Chain</v>
      </c>
      <c r="K1284" s="834" t="str">
        <f>VLOOKUP(B1284,[1]TQT_MASTER!B:O,8,0)</f>
        <v>TQT - Chief Financial Office</v>
      </c>
      <c r="L1284" s="834" t="str">
        <f>VLOOKUP(B1284,[1]TQT_MASTER!B:O,9,0)</f>
        <v>Supply Chain - PSS</v>
      </c>
      <c r="M1284" s="834" t="e">
        <f>VLOOKUP(B1284,[1]TQT_MASTER!B:O,10,0)</f>
        <v>#REF!</v>
      </c>
      <c r="N1284" s="835">
        <f>VLOOKUP(B1284,[1]TQT_MASTER!B:O,11,0)</f>
        <v>22302</v>
      </c>
      <c r="O1284" s="833">
        <f>VLOOKUP(B1284,[1]TQT_MASTER!B:O,14,0)</f>
        <v>46329</v>
      </c>
      <c r="P1284" s="842" t="s">
        <v>620</v>
      </c>
      <c r="Q1284" s="834" t="s">
        <v>846</v>
      </c>
      <c r="R1284" s="842"/>
      <c r="S1284" s="842"/>
      <c r="T1284" s="839" t="s">
        <v>304</v>
      </c>
      <c r="U1284" s="842" t="s">
        <v>333</v>
      </c>
      <c r="V1284" s="836">
        <v>45600</v>
      </c>
      <c r="W1284" s="836">
        <v>45600</v>
      </c>
      <c r="X1284" s="836">
        <v>46265</v>
      </c>
      <c r="Y1284" s="882">
        <v>1.8246575342465754</v>
      </c>
      <c r="Z1284" s="902">
        <f t="shared" ca="1" si="71"/>
        <v>65</v>
      </c>
      <c r="AA1284" s="839" t="s">
        <v>600</v>
      </c>
      <c r="AB1284" s="883">
        <v>44488.5</v>
      </c>
      <c r="AC1284" s="841">
        <v>47058</v>
      </c>
      <c r="AD1284" s="842" t="s">
        <v>777</v>
      </c>
      <c r="AE1284" s="843" t="str">
        <f ca="1">IF(OR(Z1284="",NOT(ISNUMBER(Z1284))),"",LOOKUP(Z1284,{0,16,21,26,31,36,41,46,51,56,60,66},{"[0-15]","[16-20]","[21-25]","[26-30]","[31-35]","[36-40]","[41-45]","[46-50]","[51-55]","[56-59]","[60-65]","[66-99]"}))</f>
        <v>[60-65]</v>
      </c>
      <c r="AF1284" s="839" t="str">
        <f t="shared" si="72"/>
        <v>1-2 years</v>
      </c>
      <c r="AG1284" s="839" t="str">
        <f t="shared" ca="1" si="73"/>
        <v>Within 60 Days</v>
      </c>
    </row>
    <row r="1285" spans="1:33" ht="16.5" thickTop="1" thickBot="1" x14ac:dyDescent="0.3">
      <c r="A1285" s="839">
        <v>22</v>
      </c>
      <c r="B1285" s="830">
        <v>200088</v>
      </c>
      <c r="C1285" s="839" t="s">
        <v>378</v>
      </c>
      <c r="D1285" s="880"/>
      <c r="E1285" s="887">
        <f>VLOOKUP(B1285,[1]TQT_MASTER!B:O,13,0)</f>
        <v>45677</v>
      </c>
      <c r="F1285" s="834" t="str">
        <f>VLOOKUP(B1285,[1]TQT_MASTER!B:O,4,0)</f>
        <v>Advisor, Water Asset</v>
      </c>
      <c r="G1285" s="834" t="str">
        <f>VLOOKUP(B1285,[1]TQT_MASTER!B:O,3,0)</f>
        <v>Advisor</v>
      </c>
      <c r="H1285" s="834">
        <f>VLOOKUP(B1285,[1]TQT_MASTER!B:O,6,0)</f>
        <v>12013</v>
      </c>
      <c r="I1285" s="834" t="str">
        <f>VLOOKUP(B1285,[1]TQT_MASTER!B:O,5,0)</f>
        <v>ABDULLA MOHAMMED AL NUAIMI</v>
      </c>
      <c r="J1285" s="834" t="str">
        <f>VLOOKUP(B1285,[1]TQT_MASTER!B:O,7,0)</f>
        <v>TQT - Asset Management</v>
      </c>
      <c r="K1285" s="834" t="str">
        <f>VLOOKUP(B1285,[1]TQT_MASTER!B:O,8,0)</f>
        <v>TQT - Chief Operating Office</v>
      </c>
      <c r="L1285" s="834" t="str">
        <f>VLOOKUP(B1285,[1]TQT_MASTER!B:O,9,0)</f>
        <v>Asset Management - COO</v>
      </c>
      <c r="M1285" s="834" t="str">
        <f>VLOOKUP(B1285,[1]TQT_MASTER!B:O,10,0)</f>
        <v>TRANSCO - Water Assets</v>
      </c>
      <c r="N1285" s="835">
        <f>VLOOKUP(B1285,[1]TQT_MASTER!B:O,11,0)</f>
        <v>22282</v>
      </c>
      <c r="O1285" s="833">
        <f>VLOOKUP(B1285,[1]TQT_MASTER!B:O,14,0)</f>
        <v>46405</v>
      </c>
      <c r="P1285" s="842" t="s">
        <v>611</v>
      </c>
      <c r="Q1285" s="834" t="s">
        <v>846</v>
      </c>
      <c r="R1285" s="842" t="s">
        <v>612</v>
      </c>
      <c r="S1285" s="842" t="s">
        <v>616</v>
      </c>
      <c r="T1285" s="839" t="s">
        <v>304</v>
      </c>
      <c r="U1285" s="842" t="s">
        <v>309</v>
      </c>
      <c r="V1285" s="836">
        <v>45677</v>
      </c>
      <c r="W1285" s="836">
        <v>45677</v>
      </c>
      <c r="X1285" s="836">
        <v>46265</v>
      </c>
      <c r="Y1285" s="882">
        <v>1.6136986301369862</v>
      </c>
      <c r="Z1285" s="902">
        <f t="shared" ca="1" si="71"/>
        <v>65</v>
      </c>
      <c r="AA1285" s="839" t="s">
        <v>600</v>
      </c>
      <c r="AB1285" s="883">
        <v>52888.5</v>
      </c>
      <c r="AC1285" s="841">
        <v>47058</v>
      </c>
      <c r="AD1285" s="842" t="s">
        <v>777</v>
      </c>
      <c r="AE1285" s="843" t="str">
        <f ca="1">IF(OR(Z1285="",NOT(ISNUMBER(Z1285))),"",LOOKUP(Z1285,{0,16,21,26,31,36,41,46,51,56,60,66},{"[0-15]","[16-20]","[21-25]","[26-30]","[31-35]","[36-40]","[41-45]","[46-50]","[51-55]","[56-59]","[60-65]","[66-99]"}))</f>
        <v>[60-65]</v>
      </c>
      <c r="AF1285" s="839" t="str">
        <f t="shared" si="72"/>
        <v>1-2 years</v>
      </c>
      <c r="AG1285" s="839" t="str">
        <f t="shared" ca="1" si="73"/>
        <v>Over 90 Days</v>
      </c>
    </row>
    <row r="1286" spans="1:33" ht="16.5" thickTop="1" thickBot="1" x14ac:dyDescent="0.3">
      <c r="A1286" s="839">
        <v>23</v>
      </c>
      <c r="B1286" s="830">
        <v>200795</v>
      </c>
      <c r="C1286" s="839" t="s">
        <v>382</v>
      </c>
      <c r="D1286" s="880"/>
      <c r="E1286" s="887">
        <f>VLOOKUP(B1286,[1]TQT_MASTER!B:O,13,0)</f>
        <v>45831</v>
      </c>
      <c r="F1286" s="834" t="str">
        <f>VLOOKUP(B1286,[1]TQT_MASTER!B:O,4,0)</f>
        <v>Fusion EPM Support, Sr. Associate</v>
      </c>
      <c r="G1286" s="834" t="str">
        <f>VLOOKUP(B1286,[1]TQT_MASTER!B:O,3,0)</f>
        <v>Senior Associate</v>
      </c>
      <c r="H1286" s="834">
        <f>VLOOKUP(B1286,[1]TQT_MASTER!B:O,6,0)</f>
        <v>12775</v>
      </c>
      <c r="I1286" s="834" t="str">
        <f>VLOOKUP(B1286,[1]TQT_MASTER!B:O,5,0)</f>
        <v>Barend Pieter Van Der Walt</v>
      </c>
      <c r="J1286" s="834" t="str">
        <f>VLOOKUP(B1286,[1]TQT_MASTER!B:O,7,0)</f>
        <v>TQT - Business Planning</v>
      </c>
      <c r="K1286" s="834" t="str">
        <f>VLOOKUP(B1286,[1]TQT_MASTER!B:O,8,0)</f>
        <v>TQT - Chief Financial Office</v>
      </c>
      <c r="L1286" s="834" t="str">
        <f>VLOOKUP(B1286,[1]TQT_MASTER!B:O,9,0)</f>
        <v>Finance - FIN</v>
      </c>
      <c r="M1286" s="834" t="str">
        <f>VLOOKUP(B1286,[1]TQT_MASTER!B:O,10,0)</f>
        <v>TRANSCO - Business Planning - FIN</v>
      </c>
      <c r="N1286" s="835">
        <f>VLOOKUP(B1286,[1]TQT_MASTER!B:O,11,0)</f>
        <v>31222</v>
      </c>
      <c r="O1286" s="833">
        <f>VLOOKUP(B1286,[1]TQT_MASTER!B:O,14,0)</f>
        <v>46555</v>
      </c>
      <c r="P1286" s="842" t="s">
        <v>611</v>
      </c>
      <c r="Q1286" s="834" t="s">
        <v>846</v>
      </c>
      <c r="R1286" s="842"/>
      <c r="S1286" s="842"/>
      <c r="T1286" s="839" t="s">
        <v>304</v>
      </c>
      <c r="U1286" s="842" t="s">
        <v>333</v>
      </c>
      <c r="V1286" s="836">
        <v>45831</v>
      </c>
      <c r="W1286" s="836">
        <v>45831</v>
      </c>
      <c r="X1286" s="836">
        <v>46265</v>
      </c>
      <c r="Y1286" s="882">
        <v>1.1917808219178083</v>
      </c>
      <c r="Z1286" s="902">
        <f t="shared" ca="1" si="71"/>
        <v>41</v>
      </c>
      <c r="AA1286" s="839" t="s">
        <v>600</v>
      </c>
      <c r="AB1286" s="883">
        <v>31888.5</v>
      </c>
      <c r="AC1286" s="841">
        <v>47058</v>
      </c>
      <c r="AD1286" s="842" t="s">
        <v>777</v>
      </c>
      <c r="AE1286" s="843" t="str">
        <f ca="1">IF(OR(Z1286="",NOT(ISNUMBER(Z1286))),"",LOOKUP(Z1286,{0,16,21,26,31,36,41,46,51,56,60,66},{"[0-15]","[16-20]","[21-25]","[26-30]","[31-35]","[36-40]","[41-45]","[46-50]","[51-55]","[56-59]","[60-65]","[66-99]"}))</f>
        <v>[41-45]</v>
      </c>
      <c r="AF1286" s="839" t="str">
        <f t="shared" si="72"/>
        <v>1-2 years</v>
      </c>
      <c r="AG1286" s="839" t="str">
        <f t="shared" ca="1" si="73"/>
        <v>Over 90 Days</v>
      </c>
    </row>
    <row r="1287" spans="1:33" ht="16.5" thickTop="1" thickBot="1" x14ac:dyDescent="0.3">
      <c r="A1287" s="839">
        <v>24</v>
      </c>
      <c r="B1287" s="847">
        <v>201184</v>
      </c>
      <c r="C1287" s="839">
        <v>14221</v>
      </c>
      <c r="D1287" s="880"/>
      <c r="E1287" s="887">
        <f>VLOOKUP(B1287,[1]TQT_MASTER!B:O,13,0)</f>
        <v>45887</v>
      </c>
      <c r="F1287" s="834" t="str">
        <f>VLOOKUP(B1287,[1]TQT_MASTER!B:O,4,0)</f>
        <v>Associate, People Development</v>
      </c>
      <c r="G1287" s="834" t="str">
        <f>VLOOKUP(B1287,[1]TQT_MASTER!B:O,3,0)</f>
        <v>Associate</v>
      </c>
      <c r="H1287" s="834">
        <f>VLOOKUP(B1287,[1]TQT_MASTER!B:O,6,0)</f>
        <v>15162</v>
      </c>
      <c r="I1287" s="834" t="str">
        <f>VLOOKUP(B1287,[1]TQT_MASTER!B:O,5,0)</f>
        <v>Wadima Mohammed Hamad AlMazrouei</v>
      </c>
      <c r="J1287" s="834" t="str">
        <f>VLOOKUP(B1287,[1]TQT_MASTER!B:O,7,0)</f>
        <v>TQT - People Management &amp; Performance</v>
      </c>
      <c r="K1287" s="834" t="str">
        <f>VLOOKUP(B1287,[1]TQT_MASTER!B:O,8,0)</f>
        <v>TQT - Chief Corporate Services Office</v>
      </c>
      <c r="L1287" s="834" t="str">
        <f>VLOOKUP(B1287,[1]TQT_MASTER!B:O,9,0)</f>
        <v>Human Resources - HRD</v>
      </c>
      <c r="M1287" s="834" t="str">
        <f>VLOOKUP(B1287,[1]TQT_MASTER!B:O,10,0)</f>
        <v>TRANSCO - Human Resources - HRD</v>
      </c>
      <c r="N1287" s="835">
        <f>VLOOKUP(B1287,[1]TQT_MASTER!B:O,11,0)</f>
        <v>32306</v>
      </c>
      <c r="O1287" s="833">
        <f>VLOOKUP(B1287,[1]TQT_MASTER!B:O,14,0)</f>
        <v>46251</v>
      </c>
      <c r="P1287" s="842" t="s">
        <v>620</v>
      </c>
      <c r="Q1287" s="834" t="s">
        <v>846</v>
      </c>
      <c r="R1287" s="842"/>
      <c r="S1287" s="842"/>
      <c r="T1287" s="839" t="s">
        <v>304</v>
      </c>
      <c r="U1287" s="839" t="s">
        <v>333</v>
      </c>
      <c r="V1287" s="836">
        <v>45887</v>
      </c>
      <c r="W1287" s="836">
        <v>45887</v>
      </c>
      <c r="X1287" s="836">
        <v>46265</v>
      </c>
      <c r="Y1287" s="882">
        <v>1.0383561643835617</v>
      </c>
      <c r="Z1287" s="838">
        <f t="shared" ca="1" si="71"/>
        <v>38</v>
      </c>
      <c r="AA1287" s="839" t="s">
        <v>600</v>
      </c>
      <c r="AB1287" s="883">
        <v>23388.5</v>
      </c>
      <c r="AC1287" s="841">
        <v>47058</v>
      </c>
      <c r="AD1287" s="842" t="s">
        <v>777</v>
      </c>
      <c r="AE1287" s="843" t="str">
        <f ca="1">IF(OR(Z1287="",NOT(ISNUMBER(Z1287))),"",LOOKUP(Z1287,{0,16,21,26,31,36,41,46,51,56,60,66},{"[0-15]","[16-20]","[21-25]","[26-30]","[31-35]","[36-40]","[41-45]","[46-50]","[51-55]","[56-59]","[60-65]","[66-99]"}))</f>
        <v>[36-40]</v>
      </c>
      <c r="AF1287" s="839" t="str">
        <f t="shared" si="72"/>
        <v>1-2 years</v>
      </c>
      <c r="AG1287" s="839" t="str">
        <f t="shared" ca="1" si="73"/>
        <v>Expired</v>
      </c>
    </row>
    <row r="1288" spans="1:33" ht="16.5" thickTop="1" thickBot="1" x14ac:dyDescent="0.3">
      <c r="A1288" s="839">
        <v>25</v>
      </c>
      <c r="B1288" s="847">
        <v>201086</v>
      </c>
      <c r="C1288" s="839">
        <v>13919</v>
      </c>
      <c r="D1288" s="880"/>
      <c r="E1288" s="887">
        <f>VLOOKUP(B1288,[1]TQT_MASTER!B:O,13,0)</f>
        <v>45873</v>
      </c>
      <c r="F1288" s="834" t="str">
        <f>VLOOKUP(B1288,[1]TQT_MASTER!B:O,4,0)</f>
        <v>Senior Engineer, Network Model Management</v>
      </c>
      <c r="G1288" s="834" t="str">
        <f>VLOOKUP(B1288,[1]TQT_MASTER!B:O,3,0)</f>
        <v>Senior Engineer</v>
      </c>
      <c r="H1288" s="834">
        <f>VLOOKUP(B1288,[1]TQT_MASTER!B:O,6,0)</f>
        <v>11743</v>
      </c>
      <c r="I1288" s="834" t="str">
        <f>VLOOKUP(B1288,[1]TQT_MASTER!B:O,5,0)</f>
        <v>Maryam Abullah Ebrahim Algaz Alali</v>
      </c>
      <c r="J1288" s="834" t="str">
        <f>VLOOKUP(B1288,[1]TQT_MASTER!B:O,7,0)</f>
        <v>TQT - Asset Management</v>
      </c>
      <c r="K1288" s="834" t="str">
        <f>VLOOKUP(B1288,[1]TQT_MASTER!B:O,8,0)</f>
        <v>TQT - Chief Operating Office</v>
      </c>
      <c r="L1288" s="834" t="str">
        <f>VLOOKUP(B1288,[1]TQT_MASTER!B:O,9,0)</f>
        <v>Asset Management - COO</v>
      </c>
      <c r="M1288" s="834" t="str">
        <f>VLOOKUP(B1288,[1]TQT_MASTER!B:O,10,0)</f>
        <v>TQT - Operations Technology Strategy</v>
      </c>
      <c r="N1288" s="835">
        <f>VLOOKUP(B1288,[1]TQT_MASTER!B:O,11,0)</f>
        <v>33856</v>
      </c>
      <c r="O1288" s="833">
        <f>VLOOKUP(B1288,[1]TQT_MASTER!B:O,14,0)</f>
        <v>46237</v>
      </c>
      <c r="P1288" s="842" t="s">
        <v>620</v>
      </c>
      <c r="Q1288" s="834" t="s">
        <v>846</v>
      </c>
      <c r="R1288" s="842"/>
      <c r="S1288" s="842"/>
      <c r="T1288" s="839" t="s">
        <v>389</v>
      </c>
      <c r="U1288" s="842" t="s">
        <v>333</v>
      </c>
      <c r="V1288" s="836">
        <v>45873</v>
      </c>
      <c r="W1288" s="836">
        <v>45873</v>
      </c>
      <c r="X1288" s="836">
        <v>46265</v>
      </c>
      <c r="Y1288" s="882">
        <v>1.0767123287671232</v>
      </c>
      <c r="Z1288" s="902">
        <f t="shared" ca="1" si="71"/>
        <v>34</v>
      </c>
      <c r="AA1288" s="839" t="s">
        <v>600</v>
      </c>
      <c r="AB1288" s="883">
        <v>31888.5</v>
      </c>
      <c r="AC1288" s="841">
        <v>47058</v>
      </c>
      <c r="AD1288" s="842" t="s">
        <v>777</v>
      </c>
      <c r="AE1288" s="843" t="str">
        <f ca="1">IF(OR(Z1288="",NOT(ISNUMBER(Z1288))),"",LOOKUP(Z1288,{0,16,21,26,31,36,41,46,51,56,60,66},{"[0-15]","[16-20]","[21-25]","[26-30]","[31-35]","[36-40]","[41-45]","[46-50]","[51-55]","[56-59]","[60-65]","[66-99]"}))</f>
        <v>[31-35]</v>
      </c>
      <c r="AF1288" s="839" t="str">
        <f t="shared" si="72"/>
        <v>1-2 years</v>
      </c>
      <c r="AG1288" s="839" t="str">
        <f t="shared" ca="1" si="73"/>
        <v>Expired</v>
      </c>
    </row>
    <row r="1289" spans="1:33" ht="16.5" thickTop="1" thickBot="1" x14ac:dyDescent="0.3">
      <c r="A1289" s="839">
        <v>26</v>
      </c>
      <c r="B1289" s="830">
        <v>201085</v>
      </c>
      <c r="C1289" s="830">
        <v>201085</v>
      </c>
      <c r="D1289" s="880"/>
      <c r="E1289" s="887">
        <f>VLOOKUP(B1289,[1]TQT_MASTER!B:O,13,0)</f>
        <v>45901</v>
      </c>
      <c r="F1289" s="834" t="str">
        <f>VLOOKUP(B1289,[1]TQT_MASTER!B:O,4,0)</f>
        <v>Engineer, Power Systems</v>
      </c>
      <c r="G1289" s="834" t="str">
        <f>VLOOKUP(B1289,[1]TQT_MASTER!B:O,3,0)</f>
        <v>Engineer</v>
      </c>
      <c r="H1289" s="834">
        <f>VLOOKUP(B1289,[1]TQT_MASTER!B:O,6,0)</f>
        <v>10903</v>
      </c>
      <c r="I1289" s="834" t="str">
        <f>VLOOKUP(B1289,[1]TQT_MASTER!B:O,5,0)</f>
        <v>Ahmed Attia Saber Ghazi</v>
      </c>
      <c r="J1289" s="834" t="str">
        <f>VLOOKUP(B1289,[1]TQT_MASTER!B:O,7,0)</f>
        <v>TQT - Asset Management</v>
      </c>
      <c r="K1289" s="834" t="str">
        <f>VLOOKUP(B1289,[1]TQT_MASTER!B:O,8,0)</f>
        <v>TQT - Chief Operating Office</v>
      </c>
      <c r="L1289" s="834" t="str">
        <f>VLOOKUP(B1289,[1]TQT_MASTER!B:O,9,0)</f>
        <v>Asset Management - COO</v>
      </c>
      <c r="M1289" s="834" t="str">
        <f>VLOOKUP(B1289,[1]TQT_MASTER!B:O,10,0)</f>
        <v>TQT - Power Planning</v>
      </c>
      <c r="N1289" s="835">
        <f>VLOOKUP(B1289,[1]TQT_MASTER!B:O,11,0)</f>
        <v>36486</v>
      </c>
      <c r="O1289" s="833">
        <f>VLOOKUP(B1289,[1]TQT_MASTER!B:O,14,0)</f>
        <v>46265</v>
      </c>
      <c r="P1289" s="842" t="s">
        <v>620</v>
      </c>
      <c r="Q1289" s="834" t="s">
        <v>846</v>
      </c>
      <c r="R1289" s="842"/>
      <c r="S1289" s="842"/>
      <c r="T1289" s="839" t="s">
        <v>304</v>
      </c>
      <c r="U1289" s="842" t="s">
        <v>333</v>
      </c>
      <c r="V1289" s="836">
        <v>45901</v>
      </c>
      <c r="W1289" s="836">
        <v>45901</v>
      </c>
      <c r="X1289" s="836">
        <v>46265</v>
      </c>
      <c r="Y1289" s="882">
        <v>1</v>
      </c>
      <c r="Z1289" s="902">
        <f t="shared" ca="1" si="71"/>
        <v>26</v>
      </c>
      <c r="AA1289" s="839" t="s">
        <v>600</v>
      </c>
      <c r="AB1289" s="883">
        <v>18238.5</v>
      </c>
      <c r="AC1289" s="841">
        <v>47058</v>
      </c>
      <c r="AD1289" s="842" t="s">
        <v>777</v>
      </c>
      <c r="AE1289" s="843" t="str">
        <f ca="1">IF(OR(Z1289="",NOT(ISNUMBER(Z1289))),"",LOOKUP(Z1289,{0,16,21,26,31,36,41,46,51,56,60,66},{"[0-15]","[16-20]","[21-25]","[26-30]","[31-35]","[36-40]","[41-45]","[46-50]","[51-55]","[56-59]","[60-65]","[66-99]"}))</f>
        <v>[26-30]</v>
      </c>
      <c r="AF1289" s="839" t="str">
        <f t="shared" si="72"/>
        <v>0-1 years</v>
      </c>
      <c r="AG1289" s="839" t="str">
        <f t="shared" ca="1" si="73"/>
        <v>Expired</v>
      </c>
    </row>
    <row r="1290" spans="1:33" ht="16.5" thickTop="1" thickBot="1" x14ac:dyDescent="0.3">
      <c r="A1290" s="839">
        <v>27</v>
      </c>
      <c r="B1290" s="830">
        <v>201773</v>
      </c>
      <c r="C1290" s="847">
        <v>14158</v>
      </c>
      <c r="D1290" s="880"/>
      <c r="E1290" s="887">
        <f>VLOOKUP(B1290,[1]TQT_MASTER!B:O,13,0)</f>
        <v>45978</v>
      </c>
      <c r="F1290" s="834" t="str">
        <f>VLOOKUP(B1290,[1]TQT_MASTER!B:O,4,0)</f>
        <v>Associate, OD &amp; Planning</v>
      </c>
      <c r="G1290" s="834" t="str">
        <f>VLOOKUP(B1290,[1]TQT_MASTER!B:O,3,0)</f>
        <v>Associate</v>
      </c>
      <c r="H1290" s="834">
        <f>VLOOKUP(B1290,[1]TQT_MASTER!B:O,6,0)</f>
        <v>12869</v>
      </c>
      <c r="I1290" s="834" t="str">
        <f>VLOOKUP(B1290,[1]TQT_MASTER!B:O,5,0)</f>
        <v>Shefa Obaid</v>
      </c>
      <c r="J1290" s="834" t="str">
        <f>VLOOKUP(B1290,[1]TQT_MASTER!B:O,7,0)</f>
        <v>TQT - People Management &amp; Performance</v>
      </c>
      <c r="K1290" s="834" t="str">
        <f>VLOOKUP(B1290,[1]TQT_MASTER!B:O,8,0)</f>
        <v>TQT - Chief Corporate Services Office</v>
      </c>
      <c r="L1290" s="834" t="str">
        <f>VLOOKUP(B1290,[1]TQT_MASTER!B:O,9,0)</f>
        <v>Human Resources - HRD</v>
      </c>
      <c r="M1290" s="834" t="str">
        <f>VLOOKUP(B1290,[1]TQT_MASTER!B:O,10,0)</f>
        <v>TRANSCO - Human Resources - HRD</v>
      </c>
      <c r="N1290" s="835">
        <f>VLOOKUP(B1290,[1]TQT_MASTER!B:O,11,0)</f>
        <v>29381</v>
      </c>
      <c r="O1290" s="833">
        <f>VLOOKUP(B1290,[1]TQT_MASTER!B:O,14,0)</f>
        <v>46342</v>
      </c>
      <c r="P1290" s="842" t="s">
        <v>611</v>
      </c>
      <c r="Q1290" s="834" t="s">
        <v>846</v>
      </c>
      <c r="R1290" s="842"/>
      <c r="S1290" s="842" t="s">
        <v>616</v>
      </c>
      <c r="T1290" s="839" t="s">
        <v>304</v>
      </c>
      <c r="U1290" s="842" t="s">
        <v>333</v>
      </c>
      <c r="V1290" s="836">
        <v>45978</v>
      </c>
      <c r="W1290" s="836">
        <v>45978</v>
      </c>
      <c r="X1290" s="836">
        <v>46265</v>
      </c>
      <c r="Y1290" s="882">
        <v>0.78904109589041094</v>
      </c>
      <c r="Z1290" s="902">
        <f t="shared" ca="1" si="71"/>
        <v>46</v>
      </c>
      <c r="AA1290" s="839" t="s">
        <v>600</v>
      </c>
      <c r="AB1290" s="883">
        <v>27688.5</v>
      </c>
      <c r="AC1290" s="841">
        <v>47058</v>
      </c>
      <c r="AD1290" s="842" t="s">
        <v>777</v>
      </c>
      <c r="AE1290" s="843" t="str">
        <f ca="1">IF(OR(Z1290="",NOT(ISNUMBER(Z1290))),"",LOOKUP(Z1290,{0,16,21,26,31,36,41,46,51,56,60,66},{"[0-15]","[16-20]","[21-25]","[26-30]","[31-35]","[36-40]","[41-45]","[46-50]","[51-55]","[56-59]","[60-65]","[66-99]"}))</f>
        <v>[46-50]</v>
      </c>
      <c r="AF1290" s="839" t="str">
        <f t="shared" si="72"/>
        <v>0-1 years</v>
      </c>
      <c r="AG1290" s="839" t="str">
        <f t="shared" ca="1" si="73"/>
        <v>Within 90 Days</v>
      </c>
    </row>
    <row r="1291" spans="1:33" ht="16.5" thickTop="1" thickBot="1" x14ac:dyDescent="0.3">
      <c r="A1291" s="839">
        <v>28</v>
      </c>
      <c r="B1291" s="830">
        <v>202033</v>
      </c>
      <c r="C1291" s="847">
        <v>14145</v>
      </c>
      <c r="D1291" s="880"/>
      <c r="E1291" s="887">
        <f>VLOOKUP(B1291,[1]TQT_MASTER!B:O,13,0)</f>
        <v>46006</v>
      </c>
      <c r="F1291" s="834" t="str">
        <f>VLOOKUP(B1291,[1]TQT_MASTER!B:O,4,0)</f>
        <v>Senior Engineer, Network Model Management</v>
      </c>
      <c r="G1291" s="834" t="str">
        <f>VLOOKUP(B1291,[1]TQT_MASTER!B:O,3,0)</f>
        <v>Senior Engineer</v>
      </c>
      <c r="H1291" s="834">
        <f>VLOOKUP(B1291,[1]TQT_MASTER!B:O,6,0)</f>
        <v>12404</v>
      </c>
      <c r="I1291" s="834" t="str">
        <f>VLOOKUP(B1291,[1]TQT_MASTER!B:O,5,0)</f>
        <v>Jayaprakash Ponraj</v>
      </c>
      <c r="J1291" s="834" t="str">
        <f>VLOOKUP(B1291,[1]TQT_MASTER!B:O,7,0)</f>
        <v>TQT - Asset Management</v>
      </c>
      <c r="K1291" s="834" t="str">
        <f>VLOOKUP(B1291,[1]TQT_MASTER!B:O,8,0)</f>
        <v>TQT - Chief Operating Office</v>
      </c>
      <c r="L1291" s="834" t="str">
        <f>VLOOKUP(B1291,[1]TQT_MASTER!B:O,9,0)</f>
        <v>TQT - Asset Management</v>
      </c>
      <c r="M1291" s="834" t="str">
        <f>VLOOKUP(B1291,[1]TQT_MASTER!B:O,10,0)</f>
        <v>TQT - Chief Operating Office</v>
      </c>
      <c r="N1291" s="835">
        <f>VLOOKUP(B1291,[1]TQT_MASTER!B:O,11,0)</f>
        <v>31049</v>
      </c>
      <c r="O1291" s="833">
        <f>VLOOKUP(B1291,[1]TQT_MASTER!B:O,14,0)</f>
        <v>46370</v>
      </c>
      <c r="P1291" s="842" t="s">
        <v>620</v>
      </c>
      <c r="Q1291" s="834" t="s">
        <v>846</v>
      </c>
      <c r="R1291" s="842"/>
      <c r="S1291" s="842"/>
      <c r="T1291" s="839" t="s">
        <v>304</v>
      </c>
      <c r="U1291" s="842" t="s">
        <v>333</v>
      </c>
      <c r="V1291" s="836">
        <v>46006</v>
      </c>
      <c r="W1291" s="836">
        <v>46006</v>
      </c>
      <c r="X1291" s="836">
        <v>46265</v>
      </c>
      <c r="Y1291" s="882">
        <v>0.71232876712328763</v>
      </c>
      <c r="Z1291" s="902">
        <f t="shared" ca="1" si="71"/>
        <v>41</v>
      </c>
      <c r="AA1291" s="839" t="s">
        <v>600</v>
      </c>
      <c r="AB1291" s="883">
        <v>31888.5</v>
      </c>
      <c r="AC1291" s="841">
        <v>47058</v>
      </c>
      <c r="AD1291" s="842" t="s">
        <v>777</v>
      </c>
      <c r="AE1291" s="843" t="str">
        <f ca="1">IF(OR(Z1291="",NOT(ISNUMBER(Z1291))),"",LOOKUP(Z1291,{0,16,21,26,31,36,41,46,51,56,60,66},{"[0-15]","[16-20]","[21-25]","[26-30]","[31-35]","[36-40]","[41-45]","[46-50]","[51-55]","[56-59]","[60-65]","[66-99]"}))</f>
        <v>[41-45]</v>
      </c>
      <c r="AF1291" s="839" t="str">
        <f t="shared" si="72"/>
        <v>0-1 years</v>
      </c>
      <c r="AG1291" s="839" t="str">
        <f t="shared" ca="1" si="73"/>
        <v>Within 90 Days</v>
      </c>
    </row>
    <row r="1292" spans="1:33" ht="16.5" thickTop="1" thickBot="1" x14ac:dyDescent="0.3">
      <c r="A1292" s="839">
        <v>29</v>
      </c>
      <c r="B1292" s="830">
        <v>202034</v>
      </c>
      <c r="C1292" s="847">
        <v>14174</v>
      </c>
      <c r="D1292" s="880"/>
      <c r="E1292" s="887">
        <f>VLOOKUP(B1292,[1]TQT_MASTER!B:O,13,0)</f>
        <v>46006</v>
      </c>
      <c r="F1292" s="834" t="str">
        <f>VLOOKUP(B1292,[1]TQT_MASTER!B:O,4,0)</f>
        <v>Associate, Accounts Payable Accounting</v>
      </c>
      <c r="G1292" s="834" t="str">
        <f>VLOOKUP(B1292,[1]TQT_MASTER!B:O,3,0)</f>
        <v>Associate</v>
      </c>
      <c r="H1292" s="834">
        <f>VLOOKUP(B1292,[1]TQT_MASTER!B:O,6,0)</f>
        <v>12667</v>
      </c>
      <c r="I1292" s="834" t="str">
        <f>VLOOKUP(B1292,[1]TQT_MASTER!B:O,5,0)</f>
        <v>Eid ABDULLAH Sidiqi Alhammadi</v>
      </c>
      <c r="J1292" s="834" t="str">
        <f>VLOOKUP(B1292,[1]TQT_MASTER!B:O,7,0)</f>
        <v>TQT - Financial Operations &amp; Internal Controls</v>
      </c>
      <c r="K1292" s="834" t="str">
        <f>VLOOKUP(B1292,[1]TQT_MASTER!B:O,8,0)</f>
        <v>TQT - Chief Financial Office</v>
      </c>
      <c r="L1292" s="834" t="str">
        <f>VLOOKUP(B1292,[1]TQT_MASTER!B:O,9,0)</f>
        <v>Finance - FIN</v>
      </c>
      <c r="M1292" s="834" t="str">
        <f>VLOOKUP(B1292,[1]TQT_MASTER!B:O,10,0)</f>
        <v>TRANSCO - Financial Operations - FIN</v>
      </c>
      <c r="N1292" s="835">
        <f>VLOOKUP(B1292,[1]TQT_MASTER!B:O,11,0)</f>
        <v>35364</v>
      </c>
      <c r="O1292" s="833">
        <f>VLOOKUP(B1292,[1]TQT_MASTER!B:O,14,0)</f>
        <v>46370</v>
      </c>
      <c r="P1292" s="842" t="s">
        <v>620</v>
      </c>
      <c r="Q1292" s="834" t="s">
        <v>846</v>
      </c>
      <c r="R1292" s="842"/>
      <c r="S1292" s="842"/>
      <c r="T1292" s="839" t="s">
        <v>304</v>
      </c>
      <c r="U1292" s="842" t="s">
        <v>356</v>
      </c>
      <c r="V1292" s="836">
        <v>46006</v>
      </c>
      <c r="W1292" s="836">
        <v>46006</v>
      </c>
      <c r="X1292" s="836">
        <v>46265</v>
      </c>
      <c r="Y1292" s="882">
        <v>0.71232876712328763</v>
      </c>
      <c r="Z1292" s="902">
        <f t="shared" ca="1" si="71"/>
        <v>29</v>
      </c>
      <c r="AA1292" s="839" t="s">
        <v>600</v>
      </c>
      <c r="AB1292" s="883">
        <v>21388.5</v>
      </c>
      <c r="AC1292" s="841">
        <v>47058</v>
      </c>
      <c r="AD1292" s="842" t="s">
        <v>777</v>
      </c>
      <c r="AE1292" s="843" t="str">
        <f ca="1">IF(OR(Z1292="",NOT(ISNUMBER(Z1292))),"",LOOKUP(Z1292,{0,16,21,26,31,36,41,46,51,56,60,66},{"[0-15]","[16-20]","[21-25]","[26-30]","[31-35]","[36-40]","[41-45]","[46-50]","[51-55]","[56-59]","[60-65]","[66-99]"}))</f>
        <v>[26-30]</v>
      </c>
      <c r="AF1292" s="839" t="str">
        <f t="shared" si="72"/>
        <v>0-1 years</v>
      </c>
      <c r="AG1292" s="839" t="str">
        <f t="shared" ca="1" si="73"/>
        <v>Within 90 Days</v>
      </c>
    </row>
    <row r="1293" spans="1:33" ht="16.5" thickTop="1" thickBot="1" x14ac:dyDescent="0.3">
      <c r="A1293" s="839">
        <v>30</v>
      </c>
      <c r="B1293" s="830">
        <v>202315</v>
      </c>
      <c r="C1293" s="847">
        <v>14335</v>
      </c>
      <c r="D1293" s="880"/>
      <c r="E1293" s="887">
        <f>VLOOKUP(B1293,[1]TQT_MASTER!B:O,13,0)</f>
        <v>46055</v>
      </c>
      <c r="F1293" s="834" t="str">
        <f>VLOOKUP(B1293,[1]TQT_MASTER!B:O,4,0)</f>
        <v>Officer, Communications</v>
      </c>
      <c r="G1293" s="834" t="str">
        <f>VLOOKUP(B1293,[1]TQT_MASTER!B:O,3,0)</f>
        <v>Officer</v>
      </c>
      <c r="H1293" s="834">
        <f>VLOOKUP(B1293,[1]TQT_MASTER!B:O,6,0)</f>
        <v>15077</v>
      </c>
      <c r="I1293" s="834" t="str">
        <f>VLOOKUP(B1293,[1]TQT_MASTER!B:O,5,0)</f>
        <v>Bahaa Khalil Omran</v>
      </c>
      <c r="J1293" s="834" t="str">
        <f>VLOOKUP(B1293,[1]TQT_MASTER!B:O,7,0)</f>
        <v>TQT - External Communications</v>
      </c>
      <c r="K1293" s="834" t="str">
        <f>VLOOKUP(B1293,[1]TQT_MASTER!B:O,8,0)</f>
        <v>TQT - Chief Corporate Services Office</v>
      </c>
      <c r="L1293" s="834" t="str">
        <f>VLOOKUP(B1293,[1]TQT_MASTER!B:O,9,0)</f>
        <v>Human Resources - HRD</v>
      </c>
      <c r="M1293" s="834" t="str">
        <f>VLOOKUP(B1293,[1]TQT_MASTER!B:O,10,0)</f>
        <v>TRANSCO - External Communications - HRD</v>
      </c>
      <c r="N1293" s="835">
        <f>VLOOKUP(B1293,[1]TQT_MASTER!B:O,11,0)</f>
        <v>34516</v>
      </c>
      <c r="O1293" s="833">
        <f>VLOOKUP(B1293,[1]TQT_MASTER!B:O,14,0)</f>
        <v>46389</v>
      </c>
      <c r="P1293" s="842" t="s">
        <v>611</v>
      </c>
      <c r="Q1293" s="834" t="s">
        <v>846</v>
      </c>
      <c r="R1293" s="842" t="s">
        <v>612</v>
      </c>
      <c r="S1293" s="842" t="s">
        <v>616</v>
      </c>
      <c r="T1293" s="839"/>
      <c r="U1293" s="842" t="s">
        <v>309</v>
      </c>
      <c r="V1293" s="836">
        <v>46055</v>
      </c>
      <c r="W1293" s="836">
        <v>46055</v>
      </c>
      <c r="X1293" s="836">
        <v>46265</v>
      </c>
      <c r="Y1293" s="882">
        <v>0.57808219178082187</v>
      </c>
      <c r="Z1293" s="902">
        <f t="shared" ca="1" si="71"/>
        <v>32</v>
      </c>
      <c r="AA1293" s="839" t="s">
        <v>600</v>
      </c>
      <c r="AB1293" s="883">
        <v>16138.5</v>
      </c>
      <c r="AC1293" s="841">
        <v>47058</v>
      </c>
      <c r="AD1293" s="842" t="s">
        <v>777</v>
      </c>
      <c r="AE1293" s="843" t="str">
        <f ca="1">IF(OR(Z1293="",NOT(ISNUMBER(Z1293))),"",LOOKUP(Z1293,{0,16,21,26,31,36,41,46,51,56,60,66},{"[0-15]","[16-20]","[21-25]","[26-30]","[31-35]","[36-40]","[41-45]","[46-50]","[51-55]","[56-59]","[60-65]","[66-99]"}))</f>
        <v>[31-35]</v>
      </c>
      <c r="AF1293" s="839" t="str">
        <f t="shared" si="72"/>
        <v>0-1 years</v>
      </c>
      <c r="AG1293" s="839" t="str">
        <f t="shared" ca="1" si="73"/>
        <v>Over 90 Days</v>
      </c>
    </row>
    <row r="1294" spans="1:33" ht="16.5" thickTop="1" thickBot="1" x14ac:dyDescent="0.3">
      <c r="A1294" s="839">
        <v>31</v>
      </c>
      <c r="B1294" s="830">
        <v>202372</v>
      </c>
      <c r="C1294" s="831">
        <v>202372</v>
      </c>
      <c r="D1294" s="880"/>
      <c r="E1294" s="887">
        <f>VLOOKUP(B1294,[1]TQT_MASTER!B:O,13,0)</f>
        <v>46083</v>
      </c>
      <c r="F1294" s="834" t="str">
        <f>VLOOKUP(B1294,[1]TQT_MASTER!B:O,4,0)</f>
        <v>Associate, Graphic Design</v>
      </c>
      <c r="G1294" s="834" t="str">
        <f>VLOOKUP(B1294,[1]TQT_MASTER!B:O,3,0)</f>
        <v>Associate</v>
      </c>
      <c r="H1294" s="834">
        <f>VLOOKUP(B1294,[1]TQT_MASTER!B:O,6,0)</f>
        <v>15077</v>
      </c>
      <c r="I1294" s="834" t="str">
        <f>VLOOKUP(B1294,[1]TQT_MASTER!B:O,5,0)</f>
        <v>Bahaa Khalil Omran</v>
      </c>
      <c r="J1294" s="834" t="str">
        <f>VLOOKUP(B1294,[1]TQT_MASTER!B:O,7,0)</f>
        <v>TQT - Corporate Communications</v>
      </c>
      <c r="K1294" s="834" t="str">
        <f>VLOOKUP(B1294,[1]TQT_MASTER!B:O,8,0)</f>
        <v>TQT - Chief Corporate Services Office</v>
      </c>
      <c r="L1294" s="834" t="str">
        <f>VLOOKUP(B1294,[1]TQT_MASTER!B:O,9,0)</f>
        <v>Human Resources - HRD</v>
      </c>
      <c r="M1294" s="834" t="str">
        <f>VLOOKUP(B1294,[1]TQT_MASTER!B:O,10,0)</f>
        <v>Corporate Communications</v>
      </c>
      <c r="N1294" s="835">
        <f>VLOOKUP(B1294,[1]TQT_MASTER!B:O,11,0)</f>
        <v>35936</v>
      </c>
      <c r="O1294" s="833">
        <f>VLOOKUP(B1294,[1]TQT_MASTER!B:O,14,0)</f>
        <v>46447</v>
      </c>
      <c r="P1294" s="842" t="s">
        <v>611</v>
      </c>
      <c r="Q1294" s="834" t="s">
        <v>846</v>
      </c>
      <c r="R1294" s="842" t="s">
        <v>612</v>
      </c>
      <c r="S1294" s="842" t="s">
        <v>616</v>
      </c>
      <c r="T1294" s="839"/>
      <c r="U1294" s="842" t="s">
        <v>356</v>
      </c>
      <c r="V1294" s="836">
        <v>46083</v>
      </c>
      <c r="W1294" s="836">
        <v>46083</v>
      </c>
      <c r="X1294" s="836">
        <v>46265</v>
      </c>
      <c r="Y1294" s="882">
        <v>0.50136986301369868</v>
      </c>
      <c r="Z1294" s="902">
        <f t="shared" ca="1" si="71"/>
        <v>28</v>
      </c>
      <c r="AA1294" s="839" t="s">
        <v>600</v>
      </c>
      <c r="AB1294" s="883">
        <v>16138.5</v>
      </c>
      <c r="AC1294" s="841">
        <v>47058</v>
      </c>
      <c r="AD1294" s="842" t="s">
        <v>777</v>
      </c>
      <c r="AE1294" s="843" t="str">
        <f ca="1">IF(OR(Z1294="",NOT(ISNUMBER(Z1294))),"",LOOKUP(Z1294,{0,16,21,26,31,36,41,46,51,56,60,66},{"[0-15]","[16-20]","[21-25]","[26-30]","[31-35]","[36-40]","[41-45]","[46-50]","[51-55]","[56-59]","[60-65]","[66-99]"}))</f>
        <v>[26-30]</v>
      </c>
      <c r="AF1294" s="839" t="str">
        <f t="shared" si="72"/>
        <v>0-1 years</v>
      </c>
      <c r="AG1294" s="839" t="str">
        <f t="shared" ca="1" si="73"/>
        <v>Over 90 Days</v>
      </c>
    </row>
    <row r="1295" spans="1:33" ht="16.5" thickTop="1" thickBot="1" x14ac:dyDescent="0.3">
      <c r="A1295" s="839">
        <v>32</v>
      </c>
      <c r="B1295" s="830">
        <v>202645</v>
      </c>
      <c r="C1295" s="831">
        <v>202645</v>
      </c>
      <c r="D1295" s="880"/>
      <c r="E1295" s="887">
        <f>VLOOKUP(B1295,[1]TQT_MASTER!B:O,13,0)</f>
        <v>46103</v>
      </c>
      <c r="F1295" s="834" t="str">
        <f>VLOOKUP(B1295,[1]TQT_MASTER!B:O,4,0)</f>
        <v>Engineer, Contract</v>
      </c>
      <c r="G1295" s="834" t="str">
        <f>VLOOKUP(B1295,[1]TQT_MASTER!B:O,3,0)</f>
        <v>Engineer</v>
      </c>
      <c r="H1295" s="834">
        <f>VLOOKUP(B1295,[1]TQT_MASTER!B:O,6,0)</f>
        <v>12214</v>
      </c>
      <c r="I1295" s="834" t="str">
        <f>VLOOKUP(B1295,[1]TQT_MASTER!B:O,5,0)</f>
        <v>Mahmood Abdulmunaim Saed</v>
      </c>
      <c r="J1295" s="834" t="str">
        <f>VLOOKUP(B1295,[1]TQT_MASTER!B:O,7,0)</f>
        <v>TQT - Supply Chain</v>
      </c>
      <c r="K1295" s="834" t="str">
        <f>VLOOKUP(B1295,[1]TQT_MASTER!B:O,8,0)</f>
        <v>TQT - Chief Financial Office</v>
      </c>
      <c r="L1295" s="834" t="str">
        <f>VLOOKUP(B1295,[1]TQT_MASTER!B:O,9,0)</f>
        <v>TQT - Supply Chain</v>
      </c>
      <c r="M1295" s="834" t="e">
        <f>VLOOKUP(B1295,[1]TQT_MASTER!B:O,10,0)</f>
        <v>#REF!</v>
      </c>
      <c r="N1295" s="835">
        <f>VLOOKUP(B1295,[1]TQT_MASTER!B:O,11,0)</f>
        <v>32325</v>
      </c>
      <c r="O1295" s="833">
        <f>VLOOKUP(B1295,[1]TQT_MASTER!B:O,14,0)</f>
        <v>46467</v>
      </c>
      <c r="P1295" s="842" t="s">
        <v>620</v>
      </c>
      <c r="Q1295" s="834" t="s">
        <v>846</v>
      </c>
      <c r="R1295" s="842"/>
      <c r="S1295" s="842"/>
      <c r="T1295" s="839"/>
      <c r="U1295" s="842" t="s">
        <v>333</v>
      </c>
      <c r="V1295" s="836">
        <v>46104</v>
      </c>
      <c r="W1295" s="836">
        <v>46104</v>
      </c>
      <c r="X1295" s="836">
        <v>46265</v>
      </c>
      <c r="Y1295" s="882">
        <v>0.44383561643835617</v>
      </c>
      <c r="Z1295" s="902">
        <f t="shared" ca="1" si="71"/>
        <v>38</v>
      </c>
      <c r="AA1295" s="839" t="s">
        <v>600</v>
      </c>
      <c r="AB1295" s="883">
        <v>35038.5</v>
      </c>
      <c r="AC1295" s="841">
        <v>47058</v>
      </c>
      <c r="AD1295" s="842" t="s">
        <v>777</v>
      </c>
      <c r="AE1295" s="843" t="str">
        <f ca="1">IF(OR(Z1295="",NOT(ISNUMBER(Z1295))),"",LOOKUP(Z1295,{0,16,21,26,31,36,41,46,51,56,60,66},{"[0-15]","[16-20]","[21-25]","[26-30]","[31-35]","[36-40]","[41-45]","[46-50]","[51-55]","[56-59]","[60-65]","[66-99]"}))</f>
        <v>[36-40]</v>
      </c>
      <c r="AF1295" s="839" t="str">
        <f t="shared" si="72"/>
        <v>0-1 years</v>
      </c>
      <c r="AG1295" s="839" t="str">
        <f t="shared" ca="1" si="73"/>
        <v>Over 90 Days</v>
      </c>
    </row>
    <row r="1296" spans="1:33" ht="16.5" thickTop="1" thickBot="1" x14ac:dyDescent="0.3">
      <c r="A1296" s="839">
        <v>33</v>
      </c>
      <c r="B1296" s="830">
        <v>203053</v>
      </c>
      <c r="C1296" s="831">
        <v>203053</v>
      </c>
      <c r="D1296" s="880"/>
      <c r="E1296" s="887">
        <f>VLOOKUP(B1296,[1]TQT_MASTER!B:O,13,0)</f>
        <v>46149</v>
      </c>
      <c r="F1296" s="834" t="str">
        <f>VLOOKUP(B1296,[1]TQT_MASTER!B:O,4,0)</f>
        <v>Sr Associate HR Projects</v>
      </c>
      <c r="G1296" s="834" t="str">
        <f>VLOOKUP(B1296,[1]TQT_MASTER!B:O,3,0)</f>
        <v>Sr Associate</v>
      </c>
      <c r="H1296" s="834" t="e">
        <f>VLOOKUP(B1296,[1]TQT_MASTER!B:O,6,0)</f>
        <v>#REF!</v>
      </c>
      <c r="I1296" s="834" t="str">
        <f>VLOOKUP(B1296,[1]TQT_MASTER!B:O,5,0)</f>
        <v>Bader Alhammadi</v>
      </c>
      <c r="J1296" s="834" t="e">
        <f>VLOOKUP(B1296,[1]TQT_MASTER!B:O,7,0)</f>
        <v>#REF!</v>
      </c>
      <c r="K1296" s="834" t="str">
        <f>VLOOKUP(B1296,[1]TQT_MASTER!B:O,8,0)</f>
        <v>TQT - Chief Corporate Services Office</v>
      </c>
      <c r="L1296" s="834" t="str">
        <f>VLOOKUP(B1296,[1]TQT_MASTER!B:O,9,0)</f>
        <v>Human Resources - HRD</v>
      </c>
      <c r="M1296" s="834" t="e">
        <f>VLOOKUP(B1296,[1]TQT_MASTER!B:O,10,0)</f>
        <v>#REF!</v>
      </c>
      <c r="N1296" s="835">
        <f>VLOOKUP(B1296,[1]TQT_MASTER!B:O,11,0)</f>
        <v>31815</v>
      </c>
      <c r="O1296" s="833">
        <f>VLOOKUP(B1296,[1]TQT_MASTER!B:O,14,0)</f>
        <v>46513</v>
      </c>
      <c r="P1296" s="842" t="s">
        <v>620</v>
      </c>
      <c r="Q1296" s="834" t="s">
        <v>846</v>
      </c>
      <c r="R1296" s="842"/>
      <c r="S1296" s="842"/>
      <c r="T1296" s="839"/>
      <c r="U1296" s="842" t="s">
        <v>650</v>
      </c>
      <c r="V1296" s="836">
        <v>46155</v>
      </c>
      <c r="W1296" s="836"/>
      <c r="X1296" s="836">
        <f>EDATE(V1296,36)</f>
        <v>47251</v>
      </c>
      <c r="Y1296" s="882">
        <v>2.7397260273972603E-3</v>
      </c>
      <c r="Z1296" s="838">
        <f t="shared" ca="1" si="71"/>
        <v>39</v>
      </c>
      <c r="AA1296" s="839" t="s">
        <v>600</v>
      </c>
      <c r="AB1296" s="883">
        <v>37138.5</v>
      </c>
      <c r="AC1296" s="841">
        <v>47058</v>
      </c>
      <c r="AD1296" s="842" t="s">
        <v>777</v>
      </c>
      <c r="AE1296" s="843" t="str">
        <f ca="1">IF(OR(Z1296="",NOT(ISNUMBER(Z1296))),"",LOOKUP(Z1296,{0,16,21,26,31,36,41,46,51,56,60,66},{"[0-15]","[16-20]","[21-25]","[26-30]","[31-35]","[36-40]","[41-45]","[46-50]","[51-55]","[56-59]","[60-65]","[66-99]"}))</f>
        <v>[36-40]</v>
      </c>
      <c r="AF1296" s="839" t="str">
        <f t="shared" si="72"/>
        <v>3+ years</v>
      </c>
      <c r="AG1296" s="839" t="str">
        <f t="shared" ca="1" si="73"/>
        <v>Over 90 Days</v>
      </c>
    </row>
    <row r="1297" spans="1:33" ht="16.5" thickTop="1" thickBot="1" x14ac:dyDescent="0.3">
      <c r="A1297" s="839">
        <v>34</v>
      </c>
      <c r="B1297" s="830">
        <v>202805</v>
      </c>
      <c r="C1297" s="831">
        <v>202805</v>
      </c>
      <c r="D1297" s="880"/>
      <c r="E1297" s="887">
        <f>VLOOKUP(B1297,[1]TQT_MASTER!B:O,13,0)</f>
        <v>46132</v>
      </c>
      <c r="F1297" s="834" t="str">
        <f>VLOOKUP(B1297,[1]TQT_MASTER!B:O,4,0)</f>
        <v>CEO Advisor</v>
      </c>
      <c r="G1297" s="834" t="str">
        <f>VLOOKUP(B1297,[1]TQT_MASTER!B:O,3,0)</f>
        <v>Advisor</v>
      </c>
      <c r="H1297" s="834">
        <v>12759</v>
      </c>
      <c r="I1297" s="834" t="s">
        <v>954</v>
      </c>
      <c r="J1297" s="834" t="e">
        <f>VLOOKUP(B1297,[1]TQT_MASTER!B:O,7,0)</f>
        <v>#REF!</v>
      </c>
      <c r="K1297" s="834" t="str">
        <f>VLOOKUP(B1297,[1]TQT_MASTER!B:O,8,0)</f>
        <v>TQT - Chief Executive Office</v>
      </c>
      <c r="L1297" s="834" t="e">
        <f>VLOOKUP(B1297,[1]TQT_MASTER!B:O,9,0)</f>
        <v>#REF!</v>
      </c>
      <c r="M1297" s="834" t="e">
        <f>VLOOKUP(B1297,[1]TQT_MASTER!B:O,10,0)</f>
        <v>#REF!</v>
      </c>
      <c r="N1297" s="884">
        <v>22892</v>
      </c>
      <c r="O1297" s="885">
        <v>46496</v>
      </c>
      <c r="P1297" s="842" t="s">
        <v>611</v>
      </c>
      <c r="Q1297" s="834" t="s">
        <v>846</v>
      </c>
      <c r="R1297" s="842"/>
      <c r="S1297" s="842"/>
      <c r="T1297" s="839"/>
      <c r="U1297" s="842" t="s">
        <v>650</v>
      </c>
      <c r="V1297" s="836">
        <v>46132</v>
      </c>
      <c r="W1297" s="836"/>
      <c r="X1297" s="836">
        <f>EDATE(V1297,36)</f>
        <v>47228</v>
      </c>
      <c r="Y1297" s="882">
        <v>2.7397260273972603E-3</v>
      </c>
      <c r="Z1297" s="904">
        <f ca="1">IF(N1297="","",DATEDIF(IF(ISNUMBER(N1297),N1297,DATE(IF(VALUE(RIGHT(N1297,LEN(N1297)-FIND("/",N1297,FIND("/",N1297)+1)))&lt;30,2000,1900)+VALUE(RIGHT(N1297,LEN(N1297)-FIND("/",N1297,FIND("/",N1297)+1))),VALUE(LEFT(N1297,FIND("/",N1297)-1)),VALUE(MID(N1297,FIND("/",N1297)+1,FIND("/",N1297,FIND("/",N1297)+1)-FIND("/",N1297)-1)))),TODAY(),"Y"))</f>
        <v>64</v>
      </c>
      <c r="AA1297" s="839" t="s">
        <v>600</v>
      </c>
      <c r="AB1297" s="883">
        <v>40288.5</v>
      </c>
      <c r="AC1297" s="841">
        <v>47058</v>
      </c>
      <c r="AD1297" s="842" t="s">
        <v>777</v>
      </c>
      <c r="AE1297" s="843" t="str">
        <f ca="1">IF(OR(Z1297="",NOT(ISNUMBER(Z1297))),"",LOOKUP(Z1297,{0,16,21,26,31,36,41,46,51,56,60,66},{"[0-15]","[16-20]","[21-25]","[26-30]","[31-35]","[36-40]","[41-45]","[46-50]","[51-55]","[56-59]","[60-65]","[66-99]"}))</f>
        <v>[60-65]</v>
      </c>
      <c r="AF1297" s="839" t="str">
        <f t="shared" si="72"/>
        <v>3+ years</v>
      </c>
      <c r="AG1297" s="839" t="str">
        <f t="shared" ca="1" si="73"/>
        <v>Over 90 Days</v>
      </c>
    </row>
    <row r="1298" spans="1:33" ht="16.5" thickTop="1" thickBot="1" x14ac:dyDescent="0.3">
      <c r="A1298" s="886">
        <v>35</v>
      </c>
      <c r="B1298" s="851">
        <v>203281</v>
      </c>
      <c r="C1298" s="851"/>
      <c r="D1298" s="852"/>
      <c r="E1298" s="887">
        <f>VLOOKUP(B1298,[1]TQT_MASTER!B:O,13,0)</f>
        <v>46244</v>
      </c>
      <c r="F1298" s="854" t="str">
        <f>VLOOKUP(B1298,[1]TQT_MASTER!B:O,4,0)</f>
        <v>Sr Associate Branding &amp; Internal Communication</v>
      </c>
      <c r="G1298" s="854" t="str">
        <f>VLOOKUP(B1298,[1]TQT_MASTER!B:O,3,0)</f>
        <v>Sr Associate</v>
      </c>
      <c r="H1298" s="854" t="e">
        <f>VLOOKUP(B1298,[1]TQT_MASTER!B:O,6,0)</f>
        <v>#REF!</v>
      </c>
      <c r="I1298" s="854" t="s">
        <v>955</v>
      </c>
      <c r="J1298" s="854" t="e">
        <f>VLOOKUP(B1298,[1]TQT_MASTER!B:O,7,0)</f>
        <v>#REF!</v>
      </c>
      <c r="K1298" s="854" t="str">
        <f>VLOOKUP(B1298,[1]TQT_MASTER!B:O,8,0)</f>
        <v>TQT - Chief Corporate Services Office</v>
      </c>
      <c r="L1298" s="854" t="str">
        <f>VLOOKUP(B1298,[1]TQT_MASTER!B:O,9,0)</f>
        <v>Human Resources - HRD</v>
      </c>
      <c r="M1298" s="854" t="str">
        <f>VLOOKUP(B1298,[1]TQT_MASTER!B:O,10,0)</f>
        <v>Corporate Communications</v>
      </c>
      <c r="N1298" s="855">
        <v>32051</v>
      </c>
      <c r="O1298" s="853">
        <v>46295</v>
      </c>
      <c r="P1298" s="854" t="s">
        <v>611</v>
      </c>
      <c r="Q1298" s="854" t="s">
        <v>846</v>
      </c>
      <c r="R1298" s="857"/>
      <c r="S1298" s="857"/>
      <c r="T1298" s="858"/>
      <c r="U1298" s="854"/>
      <c r="V1298" s="859">
        <v>46211</v>
      </c>
      <c r="W1298" s="860"/>
      <c r="X1298" s="859">
        <v>46295</v>
      </c>
      <c r="Y1298" s="861"/>
      <c r="Z1298" s="862">
        <f t="shared" ref="Z1298:Z1331" ca="1" si="74">IF(N1298="","",DATEDIF(IF(ISNUMBER(N1298),N1298,DATE(IF(VALUE(RIGHT(N1298,LEN(N1298)-FIND("/",N1298,FIND("/",N1298)+1)))&lt;30,2000,1900)+VALUE(RIGHT(N1298,LEN(N1298)-FIND("/",N1298,FIND("/",N1298)+1))),VALUE(LEFT(N1298,FIND("/",N1298)-1)),VALUE(MID(N1298,FIND("/",N1298)+1,FIND("/",N1298,FIND("/",N1298)+1)-FIND("/",N1298)-1)))),TODAY(),"Y"))</f>
        <v>38</v>
      </c>
      <c r="AA1298" s="858" t="s">
        <v>600</v>
      </c>
      <c r="AB1298" s="863">
        <v>32500</v>
      </c>
      <c r="AC1298" s="864">
        <v>47058</v>
      </c>
      <c r="AD1298" s="857" t="s">
        <v>777</v>
      </c>
      <c r="AE1298" s="843" t="str">
        <f ca="1">IF(OR(Z1298="",NOT(ISNUMBER(Z1298))),"",LOOKUP(Z1298,{0,16,21,26,31,36,41,46,51,56,60,66},{"[0-15]","[16-20]","[21-25]","[26-30]","[31-35]","[36-40]","[41-45]","[46-50]","[51-55]","[56-59]","[60-65]","[66-99]"}))</f>
        <v>[36-40]</v>
      </c>
      <c r="AF1298" s="839" t="str">
        <f t="shared" si="72"/>
        <v>0-1 years</v>
      </c>
      <c r="AG1298" s="839" t="str">
        <f t="shared" ca="1" si="73"/>
        <v>Within 30 Days</v>
      </c>
    </row>
    <row r="1299" spans="1:33" ht="16.5" thickTop="1" thickBot="1" x14ac:dyDescent="0.3">
      <c r="A1299" s="875">
        <v>1</v>
      </c>
      <c r="B1299" s="866" t="s">
        <v>526</v>
      </c>
      <c r="C1299" s="875" t="s">
        <v>300</v>
      </c>
      <c r="D1299" s="888"/>
      <c r="E1299" s="887">
        <f>VLOOKUP(B1299,[1]TQT_MASTER!B:O,13,0)</f>
        <v>44566</v>
      </c>
      <c r="F1299" s="870" t="str">
        <f>VLOOKUP(B1299,[1]TQT_MASTER!B:O,4,0)</f>
        <v>Engineer, Water Asset Performance</v>
      </c>
      <c r="G1299" s="870" t="str">
        <f>VLOOKUP(B1299,[1]TQT_MASTER!B:O,3,0)</f>
        <v>Engineer</v>
      </c>
      <c r="H1299" s="870">
        <f>VLOOKUP(B1299,[1]TQT_MASTER!B:O,6,0)</f>
        <v>200662</v>
      </c>
      <c r="I1299" s="870" t="str">
        <f>VLOOKUP(B1299,[1]TQT_MASTER!B:O,5,0)</f>
        <v>Benjamin Redwood</v>
      </c>
      <c r="J1299" s="870" t="str">
        <f>VLOOKUP(B1299,[1]TQT_MASTER!B:O,7,0)</f>
        <v>TQT - Asset Management</v>
      </c>
      <c r="K1299" s="870" t="str">
        <f>VLOOKUP(B1299,[1]TQT_MASTER!B:O,8,0)</f>
        <v>TQT - Chief Operating Office</v>
      </c>
      <c r="L1299" s="870" t="str">
        <f>VLOOKUP(B1299,[1]TQT_MASTER!B:O,9,0)</f>
        <v>Asset Management - COO</v>
      </c>
      <c r="M1299" s="870" t="str">
        <f>VLOOKUP(B1299,[1]TQT_MASTER!B:O,10,0)</f>
        <v>TRANSCO - Water Asset Strategy &amp; Performance - COO</v>
      </c>
      <c r="N1299" s="871">
        <f>VLOOKUP(B1299,[1]TQT_MASTER!B:O,11,0)</f>
        <v>22312</v>
      </c>
      <c r="O1299" s="869">
        <f>VLOOKUP(B1299,[1]TQT_MASTER!B:O,14,0)</f>
        <v>46387</v>
      </c>
      <c r="P1299" s="878" t="s">
        <v>611</v>
      </c>
      <c r="Q1299" s="870" t="s">
        <v>846</v>
      </c>
      <c r="R1299" s="878" t="s">
        <v>612</v>
      </c>
      <c r="S1299" s="878"/>
      <c r="T1299" s="875" t="s">
        <v>304</v>
      </c>
      <c r="U1299" s="878" t="s">
        <v>305</v>
      </c>
      <c r="V1299" s="872">
        <v>44566</v>
      </c>
      <c r="W1299" s="872">
        <v>45170</v>
      </c>
      <c r="X1299" s="872">
        <v>46265</v>
      </c>
      <c r="Y1299" s="889">
        <v>3.0027397260273974</v>
      </c>
      <c r="Z1299" s="903">
        <f t="shared" ca="1" si="74"/>
        <v>65</v>
      </c>
      <c r="AA1299" s="875" t="s">
        <v>600</v>
      </c>
      <c r="AB1299" s="890">
        <v>33988.5</v>
      </c>
      <c r="AC1299" s="877">
        <v>47088</v>
      </c>
      <c r="AD1299" s="878" t="s">
        <v>777</v>
      </c>
      <c r="AE1299" s="843" t="str">
        <f ca="1">IF(OR(Z1299="",NOT(ISNUMBER(Z1299))),"",LOOKUP(Z1299,{0,16,21,26,31,36,41,46,51,56,60,66},{"[0-15]","[16-20]","[21-25]","[26-30]","[31-35]","[36-40]","[41-45]","[46-50]","[51-55]","[56-59]","[60-65]","[66-99]"}))</f>
        <v>[60-65]</v>
      </c>
      <c r="AF1299" s="839" t="str">
        <f t="shared" si="72"/>
        <v>3+ years</v>
      </c>
      <c r="AG1299" s="839" t="str">
        <f t="shared" ca="1" si="73"/>
        <v>Over 90 Days</v>
      </c>
    </row>
    <row r="1300" spans="1:33" ht="16.5" thickTop="1" thickBot="1" x14ac:dyDescent="0.3">
      <c r="A1300" s="839">
        <v>2</v>
      </c>
      <c r="B1300" s="830" t="s">
        <v>537</v>
      </c>
      <c r="C1300" s="839" t="s">
        <v>306</v>
      </c>
      <c r="D1300" s="880"/>
      <c r="E1300" s="887">
        <f>VLOOKUP(B1300,[1]TQT_MASTER!B:O,13,0)</f>
        <v>44571</v>
      </c>
      <c r="F1300" s="834" t="str">
        <f>VLOOKUP(B1300,[1]TQT_MASTER!B:O,4,0)</f>
        <v>Technical Advisor</v>
      </c>
      <c r="G1300" s="834" t="str">
        <f>VLOOKUP(B1300,[1]TQT_MASTER!B:O,3,0)</f>
        <v>Advisor</v>
      </c>
      <c r="H1300" s="834">
        <f>VLOOKUP(B1300,[1]TQT_MASTER!B:O,6,0)</f>
        <v>10924</v>
      </c>
      <c r="I1300" s="834" t="str">
        <f>VLOOKUP(B1300,[1]TQT_MASTER!B:O,5,0)</f>
        <v>Bruce</v>
      </c>
      <c r="J1300" s="834" t="str">
        <f>VLOOKUP(B1300,[1]TQT_MASTER!B:O,7,0)</f>
        <v>TQT - Chief Operating Office</v>
      </c>
      <c r="K1300" s="834" t="str">
        <f>VLOOKUP(B1300,[1]TQT_MASTER!B:O,8,0)</f>
        <v>TQT - Chief Operating Office</v>
      </c>
      <c r="L1300" s="834" t="str">
        <f>VLOOKUP(B1300,[1]TQT_MASTER!B:O,9,0)</f>
        <v>Asset Management - COO</v>
      </c>
      <c r="M1300" s="834" t="str">
        <f>VLOOKUP(B1300,[1]TQT_MASTER!B:O,10,0)</f>
        <v>TRANSCO - Power Asset Management - COO</v>
      </c>
      <c r="N1300" s="835">
        <f>VLOOKUP(B1300,[1]TQT_MASTER!B:O,11,0)</f>
        <v>21098</v>
      </c>
      <c r="O1300" s="833">
        <f>VLOOKUP(B1300,[1]TQT_MASTER!B:O,14,0)</f>
        <v>46387</v>
      </c>
      <c r="P1300" s="842" t="s">
        <v>611</v>
      </c>
      <c r="Q1300" s="834" t="s">
        <v>846</v>
      </c>
      <c r="R1300" s="842" t="s">
        <v>612</v>
      </c>
      <c r="S1300" s="842" t="s">
        <v>616</v>
      </c>
      <c r="T1300" s="839" t="s">
        <v>304</v>
      </c>
      <c r="U1300" s="842" t="s">
        <v>309</v>
      </c>
      <c r="V1300" s="836">
        <v>44571</v>
      </c>
      <c r="W1300" s="836">
        <v>45170</v>
      </c>
      <c r="X1300" s="836">
        <v>46265</v>
      </c>
      <c r="Y1300" s="882">
        <v>3.0027397260273974</v>
      </c>
      <c r="Z1300" s="902">
        <f t="shared" ca="1" si="74"/>
        <v>68</v>
      </c>
      <c r="AA1300" s="839" t="s">
        <v>600</v>
      </c>
      <c r="AB1300" s="883">
        <v>55116.6</v>
      </c>
      <c r="AC1300" s="841">
        <v>47088</v>
      </c>
      <c r="AD1300" s="842" t="s">
        <v>777</v>
      </c>
      <c r="AE1300" s="843" t="str">
        <f ca="1">IF(OR(Z1300="",NOT(ISNUMBER(Z1300))),"",LOOKUP(Z1300,{0,16,21,26,31,36,41,46,51,56,60,66},{"[0-15]","[16-20]","[21-25]","[26-30]","[31-35]","[36-40]","[41-45]","[46-50]","[51-55]","[56-59]","[60-65]","[66-99]"}))</f>
        <v>[66-99]</v>
      </c>
      <c r="AF1300" s="839" t="str">
        <f t="shared" si="72"/>
        <v>3+ years</v>
      </c>
      <c r="AG1300" s="839" t="str">
        <f t="shared" ca="1" si="73"/>
        <v>Over 90 Days</v>
      </c>
    </row>
    <row r="1301" spans="1:33" ht="16.5" thickTop="1" thickBot="1" x14ac:dyDescent="0.3">
      <c r="A1301" s="839">
        <v>3</v>
      </c>
      <c r="B1301" s="830" t="s">
        <v>310</v>
      </c>
      <c r="C1301" s="839" t="s">
        <v>310</v>
      </c>
      <c r="D1301" s="880"/>
      <c r="E1301" s="887">
        <v>44571</v>
      </c>
      <c r="F1301" s="834" t="s">
        <v>312</v>
      </c>
      <c r="G1301" s="834" t="s">
        <v>312</v>
      </c>
      <c r="H1301" s="834"/>
      <c r="I1301" s="834"/>
      <c r="J1301" s="845"/>
      <c r="K1301" s="845" t="s">
        <v>905</v>
      </c>
      <c r="L1301" s="834"/>
      <c r="M1301" s="834"/>
      <c r="N1301" s="835">
        <v>20821</v>
      </c>
      <c r="O1301" s="833">
        <v>46203</v>
      </c>
      <c r="P1301" s="842" t="s">
        <v>611</v>
      </c>
      <c r="Q1301" s="834" t="s">
        <v>846</v>
      </c>
      <c r="R1301" s="842" t="s">
        <v>612</v>
      </c>
      <c r="S1301" s="842"/>
      <c r="T1301" s="839" t="s">
        <v>304</v>
      </c>
      <c r="U1301" s="842" t="s">
        <v>305</v>
      </c>
      <c r="V1301" s="836">
        <v>44571</v>
      </c>
      <c r="W1301" s="836">
        <v>46203</v>
      </c>
      <c r="X1301" s="836">
        <v>46265</v>
      </c>
      <c r="Y1301" s="882">
        <v>3.0027397260273974</v>
      </c>
      <c r="Z1301" s="904">
        <f t="shared" ca="1" si="74"/>
        <v>69</v>
      </c>
      <c r="AA1301" s="839" t="s">
        <v>600</v>
      </c>
      <c r="AB1301" s="883">
        <v>45390.45</v>
      </c>
      <c r="AC1301" s="841">
        <v>47088</v>
      </c>
      <c r="AD1301" s="842" t="s">
        <v>928</v>
      </c>
      <c r="AE1301" s="843" t="str">
        <f ca="1">IF(OR(Z1301="",NOT(ISNUMBER(Z1301))),"",LOOKUP(Z1301,{0,16,21,26,31,36,41,46,51,56,60,66},{"[0-15]","[16-20]","[21-25]","[26-30]","[31-35]","[36-40]","[41-45]","[46-50]","[51-55]","[56-59]","[60-65]","[66-99]"}))</f>
        <v>[66-99]</v>
      </c>
      <c r="AF1301" s="839" t="str">
        <f t="shared" si="72"/>
        <v>3+ years</v>
      </c>
      <c r="AG1301" s="839" t="str">
        <f t="shared" ca="1" si="73"/>
        <v>Expired</v>
      </c>
    </row>
    <row r="1302" spans="1:33" ht="16.5" thickTop="1" thickBot="1" x14ac:dyDescent="0.3">
      <c r="A1302" s="839">
        <v>4</v>
      </c>
      <c r="B1302" s="830" t="s">
        <v>527</v>
      </c>
      <c r="C1302" s="839" t="s">
        <v>313</v>
      </c>
      <c r="D1302" s="880"/>
      <c r="E1302" s="887">
        <f>VLOOKUP(B1302,[1]TQT_MASTER!B:O,13,0)</f>
        <v>44571</v>
      </c>
      <c r="F1302" s="834" t="str">
        <f>VLOOKUP(B1302,[1]TQT_MASTER!B:O,4,0)</f>
        <v>Sr. Engineer, Infrastructure Coordination</v>
      </c>
      <c r="G1302" s="834" t="str">
        <f>VLOOKUP(B1302,[1]TQT_MASTER!B:O,3,0)</f>
        <v>Senior Engineer</v>
      </c>
      <c r="H1302" s="834">
        <f>VLOOKUP(B1302,[1]TQT_MASTER!B:O,6,0)</f>
        <v>11810</v>
      </c>
      <c r="I1302" s="834" t="str">
        <f>VLOOKUP(B1302,[1]TQT_MASTER!B:O,5,0)</f>
        <v>YOUSIF ABDUL RAHMAN AHMED MOHAMMED ALMARZOUQI</v>
      </c>
      <c r="J1302" s="834" t="str">
        <f>VLOOKUP(B1302,[1]TQT_MASTER!B:O,7,0)</f>
        <v>TQT - Asset Management</v>
      </c>
      <c r="K1302" s="834" t="str">
        <f>VLOOKUP(B1302,[1]TQT_MASTER!B:O,8,0)</f>
        <v>TQT - Chief Operating Office</v>
      </c>
      <c r="L1302" s="834" t="str">
        <f>VLOOKUP(B1302,[1]TQT_MASTER!B:O,9,0)</f>
        <v>Asset Management - COO</v>
      </c>
      <c r="M1302" s="834" t="str">
        <f>VLOOKUP(B1302,[1]TQT_MASTER!B:O,10,0)</f>
        <v>TRANSCO - Infrastructure Coordination &amp; Services - COO</v>
      </c>
      <c r="N1302" s="835">
        <f>VLOOKUP(B1302,[1]TQT_MASTER!B:O,11,0)</f>
        <v>21283</v>
      </c>
      <c r="O1302" s="833">
        <f>VLOOKUP(B1302,[1]TQT_MASTER!B:O,14,0)</f>
        <v>46387</v>
      </c>
      <c r="P1302" s="842" t="s">
        <v>611</v>
      </c>
      <c r="Q1302" s="834" t="s">
        <v>846</v>
      </c>
      <c r="R1302" s="842" t="s">
        <v>612</v>
      </c>
      <c r="S1302" s="842"/>
      <c r="T1302" s="839" t="s">
        <v>304</v>
      </c>
      <c r="U1302" s="842" t="s">
        <v>316</v>
      </c>
      <c r="V1302" s="836">
        <v>44571</v>
      </c>
      <c r="W1302" s="836">
        <v>45170</v>
      </c>
      <c r="X1302" s="836">
        <v>46265</v>
      </c>
      <c r="Y1302" s="882">
        <v>3.0027397260273974</v>
      </c>
      <c r="Z1302" s="905">
        <f t="shared" ca="1" si="74"/>
        <v>68</v>
      </c>
      <c r="AA1302" s="839" t="s">
        <v>600</v>
      </c>
      <c r="AB1302" s="883">
        <v>47355</v>
      </c>
      <c r="AC1302" s="841">
        <v>47088</v>
      </c>
      <c r="AD1302" s="842" t="s">
        <v>777</v>
      </c>
      <c r="AE1302" s="843" t="str">
        <f ca="1">IF(OR(Z1302="",NOT(ISNUMBER(Z1302))),"",LOOKUP(Z1302,{0,16,21,26,31,36,41,46,51,56,60,66},{"[0-15]","[16-20]","[21-25]","[26-30]","[31-35]","[36-40]","[41-45]","[46-50]","[51-55]","[56-59]","[60-65]","[66-99]"}))</f>
        <v>[66-99]</v>
      </c>
      <c r="AF1302" s="839" t="str">
        <f t="shared" si="72"/>
        <v>3+ years</v>
      </c>
      <c r="AG1302" s="839" t="str">
        <f t="shared" ca="1" si="73"/>
        <v>Over 90 Days</v>
      </c>
    </row>
    <row r="1303" spans="1:33" ht="16.5" thickTop="1" thickBot="1" x14ac:dyDescent="0.3">
      <c r="A1303" s="839">
        <v>5</v>
      </c>
      <c r="B1303" s="830" t="s">
        <v>536</v>
      </c>
      <c r="C1303" s="839" t="s">
        <v>317</v>
      </c>
      <c r="D1303" s="880"/>
      <c r="E1303" s="887">
        <f>VLOOKUP(B1303,[1]TQT_MASTER!B:O,13,0)</f>
        <v>44571</v>
      </c>
      <c r="F1303" s="834" t="str">
        <f>VLOOKUP(B1303,[1]TQT_MASTER!B:O,4,0)</f>
        <v>Sr. Technician, Surveying</v>
      </c>
      <c r="G1303" s="834" t="str">
        <f>VLOOKUP(B1303,[1]TQT_MASTER!B:O,3,0)</f>
        <v>Senior Technician</v>
      </c>
      <c r="H1303" s="834">
        <f>VLOOKUP(B1303,[1]TQT_MASTER!B:O,6,0)</f>
        <v>11810</v>
      </c>
      <c r="I1303" s="834" t="str">
        <f>VLOOKUP(B1303,[1]TQT_MASTER!B:O,5,0)</f>
        <v>YOUSIF ABDUL RAHMAN AHMED MOHAMMED ALMARZOUQI</v>
      </c>
      <c r="J1303" s="834" t="str">
        <f>VLOOKUP(B1303,[1]TQT_MASTER!B:O,7,0)</f>
        <v>TQT - Asset Management</v>
      </c>
      <c r="K1303" s="834" t="str">
        <f>VLOOKUP(B1303,[1]TQT_MASTER!B:O,8,0)</f>
        <v>TQT - Chief Operating Office</v>
      </c>
      <c r="L1303" s="834" t="str">
        <f>VLOOKUP(B1303,[1]TQT_MASTER!B:O,9,0)</f>
        <v>Asset Management - COO</v>
      </c>
      <c r="M1303" s="834" t="str">
        <f>VLOOKUP(B1303,[1]TQT_MASTER!B:O,10,0)</f>
        <v>TRANSCO - Infrastructure Coordination &amp; Services - COO</v>
      </c>
      <c r="N1303" s="835">
        <f>VLOOKUP(B1303,[1]TQT_MASTER!B:O,11,0)</f>
        <v>22277</v>
      </c>
      <c r="O1303" s="833">
        <f>VLOOKUP(B1303,[1]TQT_MASTER!B:O,14,0)</f>
        <v>46387</v>
      </c>
      <c r="P1303" s="842" t="s">
        <v>611</v>
      </c>
      <c r="Q1303" s="834" t="s">
        <v>846</v>
      </c>
      <c r="R1303" s="842" t="s">
        <v>612</v>
      </c>
      <c r="S1303" s="842" t="s">
        <v>616</v>
      </c>
      <c r="T1303" s="839" t="s">
        <v>304</v>
      </c>
      <c r="U1303" s="842" t="s">
        <v>309</v>
      </c>
      <c r="V1303" s="836">
        <v>44571</v>
      </c>
      <c r="W1303" s="836">
        <v>45170</v>
      </c>
      <c r="X1303" s="836">
        <v>46265</v>
      </c>
      <c r="Y1303" s="882">
        <v>3.0027397260273974</v>
      </c>
      <c r="Z1303" s="904">
        <f t="shared" ca="1" si="74"/>
        <v>65</v>
      </c>
      <c r="AA1303" s="839" t="s">
        <v>600</v>
      </c>
      <c r="AB1303" s="883">
        <v>21750.75</v>
      </c>
      <c r="AC1303" s="841">
        <v>47088</v>
      </c>
      <c r="AD1303" s="842" t="s">
        <v>777</v>
      </c>
      <c r="AE1303" s="843" t="str">
        <f ca="1">IF(OR(Z1303="",NOT(ISNUMBER(Z1303))),"",LOOKUP(Z1303,{0,16,21,26,31,36,41,46,51,56,60,66},{"[0-15]","[16-20]","[21-25]","[26-30]","[31-35]","[36-40]","[41-45]","[46-50]","[51-55]","[56-59]","[60-65]","[66-99]"}))</f>
        <v>[60-65]</v>
      </c>
      <c r="AF1303" s="839" t="str">
        <f t="shared" si="72"/>
        <v>3+ years</v>
      </c>
      <c r="AG1303" s="839" t="str">
        <f t="shared" ca="1" si="73"/>
        <v>Over 90 Days</v>
      </c>
    </row>
    <row r="1304" spans="1:33" ht="16.5" thickTop="1" thickBot="1" x14ac:dyDescent="0.3">
      <c r="A1304" s="839">
        <v>6</v>
      </c>
      <c r="B1304" s="830" t="s">
        <v>531</v>
      </c>
      <c r="C1304" s="839" t="s">
        <v>323</v>
      </c>
      <c r="D1304" s="880"/>
      <c r="E1304" s="887">
        <f>VLOOKUP(B1304,[1]TQT_MASTER!B:O,13,0)</f>
        <v>44571</v>
      </c>
      <c r="F1304" s="834" t="str">
        <f>VLOOKUP(B1304,[1]TQT_MASTER!B:O,4,0)</f>
        <v>Sr. Associate, Inventory</v>
      </c>
      <c r="G1304" s="834" t="str">
        <f>VLOOKUP(B1304,[1]TQT_MASTER!B:O,3,0)</f>
        <v>Senior Associate</v>
      </c>
      <c r="H1304" s="834">
        <f>VLOOKUP(B1304,[1]TQT_MASTER!B:O,6,0)</f>
        <v>11888</v>
      </c>
      <c r="I1304" s="834" t="str">
        <f>VLOOKUP(B1304,[1]TQT_MASTER!B:O,5,0)</f>
        <v>MOHAMED ALI MOHAMED A. FAISAL ALSHEHHI</v>
      </c>
      <c r="J1304" s="834" t="str">
        <f>VLOOKUP(B1304,[1]TQT_MASTER!B:O,7,0)</f>
        <v>TQT - Supply Chain</v>
      </c>
      <c r="K1304" s="834" t="str">
        <f>VLOOKUP(B1304,[1]TQT_MASTER!B:O,8,0)</f>
        <v>TQT - Chief Financial Office</v>
      </c>
      <c r="L1304" s="834" t="str">
        <f>VLOOKUP(B1304,[1]TQT_MASTER!B:O,9,0)</f>
        <v>Supply Chain - PSS</v>
      </c>
      <c r="M1304" s="834" t="str">
        <f>VLOOKUP(B1304,[1]TQT_MASTER!B:O,10,0)</f>
        <v>TRANSCO - Inventory Management - PSS</v>
      </c>
      <c r="N1304" s="835">
        <f>VLOOKUP(B1304,[1]TQT_MASTER!B:O,11,0)</f>
        <v>24080</v>
      </c>
      <c r="O1304" s="833">
        <f>VLOOKUP(B1304,[1]TQT_MASTER!B:O,14,0)</f>
        <v>46387</v>
      </c>
      <c r="P1304" s="842" t="s">
        <v>611</v>
      </c>
      <c r="Q1304" s="834" t="s">
        <v>846</v>
      </c>
      <c r="R1304" s="842" t="s">
        <v>612</v>
      </c>
      <c r="S1304" s="842" t="s">
        <v>619</v>
      </c>
      <c r="T1304" s="839" t="s">
        <v>304</v>
      </c>
      <c r="U1304" s="842" t="s">
        <v>305</v>
      </c>
      <c r="V1304" s="836">
        <v>44571</v>
      </c>
      <c r="W1304" s="836">
        <v>45170</v>
      </c>
      <c r="X1304" s="836">
        <v>46265</v>
      </c>
      <c r="Y1304" s="882">
        <v>3.0027397260273974</v>
      </c>
      <c r="Z1304" s="902">
        <f t="shared" ca="1" si="74"/>
        <v>60</v>
      </c>
      <c r="AA1304" s="839" t="s">
        <v>600</v>
      </c>
      <c r="AB1304" s="883">
        <v>40461.75</v>
      </c>
      <c r="AC1304" s="841">
        <v>47088</v>
      </c>
      <c r="AD1304" s="842" t="s">
        <v>777</v>
      </c>
      <c r="AE1304" s="843" t="str">
        <f ca="1">IF(OR(Z1304="",NOT(ISNUMBER(Z1304))),"",LOOKUP(Z1304,{0,16,21,26,31,36,41,46,51,56,60,66},{"[0-15]","[16-20]","[21-25]","[26-30]","[31-35]","[36-40]","[41-45]","[46-50]","[51-55]","[56-59]","[60-65]","[66-99]"}))</f>
        <v>[60-65]</v>
      </c>
      <c r="AF1304" s="839" t="str">
        <f t="shared" si="72"/>
        <v>3+ years</v>
      </c>
      <c r="AG1304" s="839" t="str">
        <f t="shared" ca="1" si="73"/>
        <v>Over 90 Days</v>
      </c>
    </row>
    <row r="1305" spans="1:33" ht="16.5" thickTop="1" thickBot="1" x14ac:dyDescent="0.3">
      <c r="A1305" s="839">
        <v>7</v>
      </c>
      <c r="B1305" s="830" t="s">
        <v>530</v>
      </c>
      <c r="C1305" s="839" t="s">
        <v>326</v>
      </c>
      <c r="D1305" s="880"/>
      <c r="E1305" s="887">
        <f>VLOOKUP(B1305,[1]TQT_MASTER!B:O,13,0)</f>
        <v>44571</v>
      </c>
      <c r="F1305" s="834" t="str">
        <f>VLOOKUP(B1305,[1]TQT_MASTER!B:O,4,0)</f>
        <v>Clerk, Driver</v>
      </c>
      <c r="G1305" s="834" t="str">
        <f>VLOOKUP(B1305,[1]TQT_MASTER!B:O,3,0)</f>
        <v>Clerk</v>
      </c>
      <c r="H1305" s="834">
        <f>VLOOKUP(B1305,[1]TQT_MASTER!B:O,6,0)</f>
        <v>11969</v>
      </c>
      <c r="I1305" s="834" t="str">
        <f>VLOOKUP(B1305,[1]TQT_MASTER!B:O,5,0)</f>
        <v>AHMED NASSER MOHAMMED NASSER AL SENANI</v>
      </c>
      <c r="J1305" s="834" t="str">
        <f>VLOOKUP(B1305,[1]TQT_MASTER!B:O,7,0)</f>
        <v>TQT - Support Services</v>
      </c>
      <c r="K1305" s="834" t="str">
        <f>VLOOKUP(B1305,[1]TQT_MASTER!B:O,8,0)</f>
        <v>TQT - Chief Corporate Services Office</v>
      </c>
      <c r="L1305" s="834" t="str">
        <f>VLOOKUP(B1305,[1]TQT_MASTER!B:O,9,0)</f>
        <v>Shared Services - PSS</v>
      </c>
      <c r="M1305" s="834" t="str">
        <f>VLOOKUP(B1305,[1]TQT_MASTER!B:O,10,0)</f>
        <v>TRANSCO - Transport - PSS</v>
      </c>
      <c r="N1305" s="835">
        <f>VLOOKUP(B1305,[1]TQT_MASTER!B:O,11,0)</f>
        <v>28284</v>
      </c>
      <c r="O1305" s="833">
        <f>VLOOKUP(B1305,[1]TQT_MASTER!B:O,14,0)</f>
        <v>46387</v>
      </c>
      <c r="P1305" s="842" t="s">
        <v>611</v>
      </c>
      <c r="Q1305" s="834" t="s">
        <v>846</v>
      </c>
      <c r="R1305" s="842" t="s">
        <v>612</v>
      </c>
      <c r="S1305" s="842" t="s">
        <v>621</v>
      </c>
      <c r="T1305" s="839" t="s">
        <v>304</v>
      </c>
      <c r="U1305" s="842" t="s">
        <v>329</v>
      </c>
      <c r="V1305" s="836">
        <v>44571</v>
      </c>
      <c r="W1305" s="836">
        <v>45170</v>
      </c>
      <c r="X1305" s="836">
        <v>46265</v>
      </c>
      <c r="Y1305" s="882">
        <v>3.0027397260273974</v>
      </c>
      <c r="Z1305" s="902">
        <f t="shared" ca="1" si="74"/>
        <v>49</v>
      </c>
      <c r="AA1305" s="839" t="s">
        <v>600</v>
      </c>
      <c r="AB1305" s="883">
        <v>5587.7955000000002</v>
      </c>
      <c r="AC1305" s="841">
        <v>47088</v>
      </c>
      <c r="AD1305" s="842" t="s">
        <v>777</v>
      </c>
      <c r="AE1305" s="843" t="str">
        <f ca="1">IF(OR(Z1305="",NOT(ISNUMBER(Z1305))),"",LOOKUP(Z1305,{0,16,21,26,31,36,41,46,51,56,60,66},{"[0-15]","[16-20]","[21-25]","[26-30]","[31-35]","[36-40]","[41-45]","[46-50]","[51-55]","[56-59]","[60-65]","[66-99]"}))</f>
        <v>[46-50]</v>
      </c>
      <c r="AF1305" s="839" t="str">
        <f t="shared" si="72"/>
        <v>3+ years</v>
      </c>
      <c r="AG1305" s="839" t="str">
        <f t="shared" ca="1" si="73"/>
        <v>Over 90 Days</v>
      </c>
    </row>
    <row r="1306" spans="1:33" ht="16.5" thickTop="1" thickBot="1" x14ac:dyDescent="0.3">
      <c r="A1306" s="839">
        <v>8</v>
      </c>
      <c r="B1306" s="830" t="s">
        <v>524</v>
      </c>
      <c r="C1306" s="839" t="s">
        <v>330</v>
      </c>
      <c r="D1306" s="880"/>
      <c r="E1306" s="887">
        <f>VLOOKUP(B1306,[1]TQT_MASTER!B:O,13,0)</f>
        <v>44566</v>
      </c>
      <c r="F1306" s="834" t="str">
        <f>VLOOKUP(B1306,[1]TQT_MASTER!B:O,4,0)</f>
        <v>Assistant, Management</v>
      </c>
      <c r="G1306" s="834" t="str">
        <f>VLOOKUP(B1306,[1]TQT_MASTER!B:O,3,0)</f>
        <v>Assistant</v>
      </c>
      <c r="H1306" s="834">
        <f>VLOOKUP(B1306,[1]TQT_MASTER!B:O,6,0)</f>
        <v>11566</v>
      </c>
      <c r="I1306" s="834" t="str">
        <f>VLOOKUP(B1306,[1]TQT_MASTER!B:O,5,0)</f>
        <v>PAUL ANDREW ROBERTS</v>
      </c>
      <c r="J1306" s="834" t="str">
        <f>VLOOKUP(B1306,[1]TQT_MASTER!B:O,7,0)</f>
        <v>TQT - Safety &amp; Risk Management</v>
      </c>
      <c r="K1306" s="834" t="str">
        <f>VLOOKUP(B1306,[1]TQT_MASTER!B:O,8,0)</f>
        <v>TQT - Chief Executive Office</v>
      </c>
      <c r="L1306" s="834" t="str">
        <f>VLOOKUP(B1306,[1]TQT_MASTER!B:O,9,0)</f>
        <v>HSEQ</v>
      </c>
      <c r="M1306" s="834" t="str">
        <f>VLOOKUP(B1306,[1]TQT_MASTER!B:O,10,0)</f>
        <v>TRANSCO - HSEQ - SRM</v>
      </c>
      <c r="N1306" s="835">
        <f>VLOOKUP(B1306,[1]TQT_MASTER!B:O,11,0)</f>
        <v>33248</v>
      </c>
      <c r="O1306" s="833">
        <f>VLOOKUP(B1306,[1]TQT_MASTER!B:O,14,0)</f>
        <v>46387</v>
      </c>
      <c r="P1306" s="842" t="s">
        <v>611</v>
      </c>
      <c r="Q1306" s="834" t="s">
        <v>846</v>
      </c>
      <c r="R1306" s="842" t="s">
        <v>612</v>
      </c>
      <c r="S1306" s="842" t="s">
        <v>621</v>
      </c>
      <c r="T1306" s="839" t="s">
        <v>304</v>
      </c>
      <c r="U1306" s="842" t="s">
        <v>333</v>
      </c>
      <c r="V1306" s="836">
        <v>44566</v>
      </c>
      <c r="W1306" s="836">
        <v>45170</v>
      </c>
      <c r="X1306" s="836">
        <v>46265</v>
      </c>
      <c r="Y1306" s="882">
        <v>3.0027397260273974</v>
      </c>
      <c r="Z1306" s="902">
        <f t="shared" ca="1" si="74"/>
        <v>35</v>
      </c>
      <c r="AA1306" s="839" t="s">
        <v>600</v>
      </c>
      <c r="AB1306" s="883">
        <v>12988.5</v>
      </c>
      <c r="AC1306" s="841">
        <v>47088</v>
      </c>
      <c r="AD1306" s="842" t="s">
        <v>777</v>
      </c>
      <c r="AE1306" s="843" t="str">
        <f ca="1">IF(OR(Z1306="",NOT(ISNUMBER(Z1306))),"",LOOKUP(Z1306,{0,16,21,26,31,36,41,46,51,56,60,66},{"[0-15]","[16-20]","[21-25]","[26-30]","[31-35]","[36-40]","[41-45]","[46-50]","[51-55]","[56-59]","[60-65]","[66-99]"}))</f>
        <v>[31-35]</v>
      </c>
      <c r="AF1306" s="839" t="str">
        <f t="shared" si="72"/>
        <v>3+ years</v>
      </c>
      <c r="AG1306" s="839" t="str">
        <f t="shared" ca="1" si="73"/>
        <v>Over 90 Days</v>
      </c>
    </row>
    <row r="1307" spans="1:33" ht="16.5" thickTop="1" thickBot="1" x14ac:dyDescent="0.3">
      <c r="A1307" s="839">
        <v>9</v>
      </c>
      <c r="B1307" s="830" t="s">
        <v>529</v>
      </c>
      <c r="C1307" s="839" t="s">
        <v>334</v>
      </c>
      <c r="D1307" s="880"/>
      <c r="E1307" s="887">
        <f>VLOOKUP(B1307,[1]TQT_MASTER!B:O,13,0)</f>
        <v>44566</v>
      </c>
      <c r="F1307" s="834" t="str">
        <f>VLOOKUP(B1307,[1]TQT_MASTER!B:O,4,0)</f>
        <v>Advisor, Technical</v>
      </c>
      <c r="G1307" s="834" t="str">
        <f>VLOOKUP(B1307,[1]TQT_MASTER!B:O,3,0)</f>
        <v>Advisor</v>
      </c>
      <c r="H1307" s="834">
        <f>VLOOKUP(B1307,[1]TQT_MASTER!B:O,6,0)</f>
        <v>12759</v>
      </c>
      <c r="I1307" s="834" t="str">
        <f>VLOOKUP(B1307,[1]TQT_MASTER!B:O,5,0)</f>
        <v>Afif Saif Nasser Harhara Alyafei</v>
      </c>
      <c r="J1307" s="834" t="str">
        <f>VLOOKUP(B1307,[1]TQT_MASTER!B:O,7,0)</f>
        <v>TQT - Chief Executive Office</v>
      </c>
      <c r="K1307" s="834" t="str">
        <f>VLOOKUP(B1307,[1]TQT_MASTER!B:O,8,0)</f>
        <v>TQT - Chief Executive Office</v>
      </c>
      <c r="L1307" s="834" t="str">
        <f>VLOOKUP(B1307,[1]TQT_MASTER!B:O,9,0)</f>
        <v>CEO</v>
      </c>
      <c r="M1307" s="834" t="str">
        <f>VLOOKUP(B1307,[1]TQT_MASTER!B:O,10,0)</f>
        <v>TRANSCO - CEO</v>
      </c>
      <c r="N1307" s="835">
        <f>VLOOKUP(B1307,[1]TQT_MASTER!B:O,11,0)</f>
        <v>24289</v>
      </c>
      <c r="O1307" s="833">
        <f>VLOOKUP(B1307,[1]TQT_MASTER!B:O,14,0)</f>
        <v>46387</v>
      </c>
      <c r="P1307" s="842" t="s">
        <v>620</v>
      </c>
      <c r="Q1307" s="834" t="s">
        <v>846</v>
      </c>
      <c r="R1307" s="842"/>
      <c r="S1307" s="842"/>
      <c r="T1307" s="839" t="s">
        <v>336</v>
      </c>
      <c r="U1307" s="842" t="s">
        <v>337</v>
      </c>
      <c r="V1307" s="836">
        <v>44566</v>
      </c>
      <c r="W1307" s="836">
        <v>45170</v>
      </c>
      <c r="X1307" s="836">
        <v>46265</v>
      </c>
      <c r="Y1307" s="882">
        <v>3.0027397260273974</v>
      </c>
      <c r="Z1307" s="904">
        <f t="shared" ca="1" si="74"/>
        <v>60</v>
      </c>
      <c r="AA1307" s="839" t="s">
        <v>600</v>
      </c>
      <c r="AB1307" s="883">
        <v>69688.5</v>
      </c>
      <c r="AC1307" s="841">
        <v>47088</v>
      </c>
      <c r="AD1307" s="842" t="s">
        <v>777</v>
      </c>
      <c r="AE1307" s="843" t="str">
        <f ca="1">IF(OR(Z1307="",NOT(ISNUMBER(Z1307))),"",LOOKUP(Z1307,{0,16,21,26,31,36,41,46,51,56,60,66},{"[0-15]","[16-20]","[21-25]","[26-30]","[31-35]","[36-40]","[41-45]","[46-50]","[51-55]","[56-59]","[60-65]","[66-99]"}))</f>
        <v>[60-65]</v>
      </c>
      <c r="AF1307" s="839" t="str">
        <f t="shared" si="72"/>
        <v>3+ years</v>
      </c>
      <c r="AG1307" s="839" t="str">
        <f t="shared" ca="1" si="73"/>
        <v>Over 90 Days</v>
      </c>
    </row>
    <row r="1308" spans="1:33" ht="16.5" thickTop="1" thickBot="1" x14ac:dyDescent="0.3">
      <c r="A1308" s="839">
        <v>10</v>
      </c>
      <c r="B1308" s="830" t="s">
        <v>523</v>
      </c>
      <c r="C1308" s="839" t="s">
        <v>338</v>
      </c>
      <c r="D1308" s="880"/>
      <c r="E1308" s="887">
        <f>VLOOKUP(B1308,[1]TQT_MASTER!B:O,13,0)</f>
        <v>44571</v>
      </c>
      <c r="F1308" s="834" t="str">
        <f>VLOOKUP(B1308,[1]TQT_MASTER!B:O,4,0)</f>
        <v>Clerk, Stores</v>
      </c>
      <c r="G1308" s="834" t="str">
        <f>VLOOKUP(B1308,[1]TQT_MASTER!B:O,3,0)</f>
        <v>Clerk</v>
      </c>
      <c r="H1308" s="834">
        <f>VLOOKUP(B1308,[1]TQT_MASTER!B:O,6,0)</f>
        <v>12667</v>
      </c>
      <c r="I1308" s="834" t="str">
        <f>VLOOKUP(B1308,[1]TQT_MASTER!B:O,5,0)</f>
        <v>Eid Abdulla Sidiqi Alhammadi</v>
      </c>
      <c r="J1308" s="834" t="str">
        <f>VLOOKUP(B1308,[1]TQT_MASTER!B:O,7,0)</f>
        <v>TQT - Financial Operations &amp; Internal Controls</v>
      </c>
      <c r="K1308" s="834" t="str">
        <f>VLOOKUP(B1308,[1]TQT_MASTER!B:O,8,0)</f>
        <v>TQT - Chief Financial Office</v>
      </c>
      <c r="L1308" s="834" t="str">
        <f>VLOOKUP(B1308,[1]TQT_MASTER!B:O,9,0)</f>
        <v>Finance - FIN</v>
      </c>
      <c r="M1308" s="834" t="str">
        <f>VLOOKUP(B1308,[1]TQT_MASTER!B:O,10,0)</f>
        <v>TRANSCO - Financial Operations - FIN</v>
      </c>
      <c r="N1308" s="835">
        <f>VLOOKUP(B1308,[1]TQT_MASTER!B:O,11,0)</f>
        <v>26910</v>
      </c>
      <c r="O1308" s="833">
        <f>VLOOKUP(B1308,[1]TQT_MASTER!B:O,14,0)</f>
        <v>46387</v>
      </c>
      <c r="P1308" s="842" t="s">
        <v>620</v>
      </c>
      <c r="Q1308" s="834" t="s">
        <v>846</v>
      </c>
      <c r="R1308" s="842"/>
      <c r="S1308" s="842"/>
      <c r="T1308" s="839" t="s">
        <v>304</v>
      </c>
      <c r="U1308" s="842" t="s">
        <v>305</v>
      </c>
      <c r="V1308" s="836">
        <v>44571</v>
      </c>
      <c r="W1308" s="836">
        <v>45170</v>
      </c>
      <c r="X1308" s="836">
        <v>46265</v>
      </c>
      <c r="Y1308" s="882">
        <v>3.0027397260273974</v>
      </c>
      <c r="Z1308" s="902">
        <f t="shared" ca="1" si="74"/>
        <v>53</v>
      </c>
      <c r="AA1308" s="839" t="s">
        <v>600</v>
      </c>
      <c r="AB1308" s="883">
        <v>6688.5</v>
      </c>
      <c r="AC1308" s="841">
        <v>47088</v>
      </c>
      <c r="AD1308" s="842" t="s">
        <v>777</v>
      </c>
      <c r="AE1308" s="843" t="str">
        <f ca="1">IF(OR(Z1308="",NOT(ISNUMBER(Z1308))),"",LOOKUP(Z1308,{0,16,21,26,31,36,41,46,51,56,60,66},{"[0-15]","[16-20]","[21-25]","[26-30]","[31-35]","[36-40]","[41-45]","[46-50]","[51-55]","[56-59]","[60-65]","[66-99]"}))</f>
        <v>[51-55]</v>
      </c>
      <c r="AF1308" s="839" t="str">
        <f t="shared" si="72"/>
        <v>3+ years</v>
      </c>
      <c r="AG1308" s="839" t="str">
        <f t="shared" ca="1" si="73"/>
        <v>Over 90 Days</v>
      </c>
    </row>
    <row r="1309" spans="1:33" ht="16.5" thickTop="1" thickBot="1" x14ac:dyDescent="0.3">
      <c r="A1309" s="839">
        <v>11</v>
      </c>
      <c r="B1309" s="830" t="s">
        <v>522</v>
      </c>
      <c r="C1309" s="839" t="s">
        <v>341</v>
      </c>
      <c r="D1309" s="880"/>
      <c r="E1309" s="887">
        <f>VLOOKUP(B1309,[1]TQT_MASTER!B:O,13,0)</f>
        <v>44571</v>
      </c>
      <c r="F1309" s="834" t="str">
        <f>VLOOKUP(B1309,[1]TQT_MASTER!B:O,4,0)</f>
        <v>Associate, Accounts Payable Accounting</v>
      </c>
      <c r="G1309" s="834" t="str">
        <f>VLOOKUP(B1309,[1]TQT_MASTER!B:O,3,0)</f>
        <v>Associate</v>
      </c>
      <c r="H1309" s="834">
        <f>VLOOKUP(B1309,[1]TQT_MASTER!B:O,6,0)</f>
        <v>12667</v>
      </c>
      <c r="I1309" s="834" t="str">
        <f>VLOOKUP(B1309,[1]TQT_MASTER!B:O,5,0)</f>
        <v>Eid Abdulla Sidiqi Alhammadi</v>
      </c>
      <c r="J1309" s="834" t="str">
        <f>VLOOKUP(B1309,[1]TQT_MASTER!B:O,7,0)</f>
        <v>TQT - Financial Operations &amp; Internal Controls</v>
      </c>
      <c r="K1309" s="834" t="str">
        <f>VLOOKUP(B1309,[1]TQT_MASTER!B:O,8,0)</f>
        <v>TQT - Chief Financial Office</v>
      </c>
      <c r="L1309" s="834" t="str">
        <f>VLOOKUP(B1309,[1]TQT_MASTER!B:O,9,0)</f>
        <v>Finance - FIN</v>
      </c>
      <c r="M1309" s="834" t="str">
        <f>VLOOKUP(B1309,[1]TQT_MASTER!B:O,10,0)</f>
        <v>TRANSCO - Financial Operations - FIN</v>
      </c>
      <c r="N1309" s="835">
        <f>VLOOKUP(B1309,[1]TQT_MASTER!B:O,11,0)</f>
        <v>22996</v>
      </c>
      <c r="O1309" s="833">
        <f>VLOOKUP(B1309,[1]TQT_MASTER!B:O,14,0)</f>
        <v>46387</v>
      </c>
      <c r="P1309" s="842" t="s">
        <v>611</v>
      </c>
      <c r="Q1309" s="834" t="s">
        <v>846</v>
      </c>
      <c r="R1309" s="842" t="s">
        <v>612</v>
      </c>
      <c r="S1309" s="842" t="s">
        <v>616</v>
      </c>
      <c r="T1309" s="839" t="s">
        <v>304</v>
      </c>
      <c r="U1309" s="842" t="s">
        <v>316</v>
      </c>
      <c r="V1309" s="836">
        <v>44571</v>
      </c>
      <c r="W1309" s="836">
        <v>45170</v>
      </c>
      <c r="X1309" s="836">
        <v>46265</v>
      </c>
      <c r="Y1309" s="882">
        <v>3.0027397260273974</v>
      </c>
      <c r="Z1309" s="902">
        <f t="shared" ca="1" si="74"/>
        <v>63</v>
      </c>
      <c r="AA1309" s="839" t="s">
        <v>600</v>
      </c>
      <c r="AB1309" s="883">
        <v>38811.15</v>
      </c>
      <c r="AC1309" s="841">
        <v>47088</v>
      </c>
      <c r="AD1309" s="842" t="s">
        <v>777</v>
      </c>
      <c r="AE1309" s="843" t="str">
        <f ca="1">IF(OR(Z1309="",NOT(ISNUMBER(Z1309))),"",LOOKUP(Z1309,{0,16,21,26,31,36,41,46,51,56,60,66},{"[0-15]","[16-20]","[21-25]","[26-30]","[31-35]","[36-40]","[41-45]","[46-50]","[51-55]","[56-59]","[60-65]","[66-99]"}))</f>
        <v>[60-65]</v>
      </c>
      <c r="AF1309" s="839" t="str">
        <f t="shared" si="72"/>
        <v>3+ years</v>
      </c>
      <c r="AG1309" s="839" t="str">
        <f t="shared" ca="1" si="73"/>
        <v>Over 90 Days</v>
      </c>
    </row>
    <row r="1310" spans="1:33" ht="16.5" thickTop="1" thickBot="1" x14ac:dyDescent="0.3">
      <c r="A1310" s="839">
        <v>12</v>
      </c>
      <c r="B1310" s="830" t="s">
        <v>528</v>
      </c>
      <c r="C1310" s="839" t="s">
        <v>344</v>
      </c>
      <c r="D1310" s="880"/>
      <c r="E1310" s="887">
        <f>VLOOKUP(B1310,[1]TQT_MASTER!B:O,13,0)</f>
        <v>44606</v>
      </c>
      <c r="F1310" s="834" t="str">
        <f>VLOOKUP(B1310,[1]TQT_MASTER!B:O,4,0)</f>
        <v>Lead, Automation &amp; Digitalization</v>
      </c>
      <c r="G1310" s="834" t="str">
        <f>VLOOKUP(B1310,[1]TQT_MASTER!B:O,3,0)</f>
        <v>Lead</v>
      </c>
      <c r="H1310" s="834">
        <f>VLOOKUP(B1310,[1]TQT_MASTER!B:O,6,0)</f>
        <v>11996</v>
      </c>
      <c r="I1310" s="834" t="str">
        <f>VLOOKUP(B1310,[1]TQT_MASTER!B:O,5,0)</f>
        <v>Ramakrishna Subramanian</v>
      </c>
      <c r="J1310" s="834" t="str">
        <f>VLOOKUP(B1310,[1]TQT_MASTER!B:O,7,0)</f>
        <v>TQT - Chief Executive Office</v>
      </c>
      <c r="K1310" s="834" t="str">
        <f>VLOOKUP(B1310,[1]TQT_MASTER!B:O,8,0)</f>
        <v>TQT - Chief Executive Office</v>
      </c>
      <c r="L1310" s="834" t="str">
        <f>VLOOKUP(B1310,[1]TQT_MASTER!B:O,9,0)</f>
        <v>CEO</v>
      </c>
      <c r="M1310" s="834" t="str">
        <f>VLOOKUP(B1310,[1]TQT_MASTER!B:O,10,0)</f>
        <v>TRANSCO - Operations - COO</v>
      </c>
      <c r="N1310" s="835">
        <f>VLOOKUP(B1310,[1]TQT_MASTER!B:O,11,0)</f>
        <v>21847</v>
      </c>
      <c r="O1310" s="833">
        <f>VLOOKUP(B1310,[1]TQT_MASTER!B:O,14,0)</f>
        <v>46387</v>
      </c>
      <c r="P1310" s="842" t="s">
        <v>611</v>
      </c>
      <c r="Q1310" s="834" t="s">
        <v>846</v>
      </c>
      <c r="R1310" s="842" t="s">
        <v>612</v>
      </c>
      <c r="S1310" s="842"/>
      <c r="T1310" s="839" t="s">
        <v>304</v>
      </c>
      <c r="U1310" s="842" t="s">
        <v>333</v>
      </c>
      <c r="V1310" s="836">
        <v>44608</v>
      </c>
      <c r="W1310" s="836">
        <v>45170</v>
      </c>
      <c r="X1310" s="836">
        <v>46265</v>
      </c>
      <c r="Y1310" s="882">
        <v>3.0027397260273974</v>
      </c>
      <c r="Z1310" s="902">
        <f t="shared" ca="1" si="74"/>
        <v>66</v>
      </c>
      <c r="AA1310" s="839" t="s">
        <v>600</v>
      </c>
      <c r="AB1310" s="883">
        <v>45013.5</v>
      </c>
      <c r="AC1310" s="841">
        <v>47088</v>
      </c>
      <c r="AD1310" s="842" t="s">
        <v>777</v>
      </c>
      <c r="AE1310" s="843" t="str">
        <f ca="1">IF(OR(Z1310="",NOT(ISNUMBER(Z1310))),"",LOOKUP(Z1310,{0,16,21,26,31,36,41,46,51,56,60,66},{"[0-15]","[16-20]","[21-25]","[26-30]","[31-35]","[36-40]","[41-45]","[46-50]","[51-55]","[56-59]","[60-65]","[66-99]"}))</f>
        <v>[66-99]</v>
      </c>
      <c r="AF1310" s="839" t="str">
        <f t="shared" si="72"/>
        <v>3+ years</v>
      </c>
      <c r="AG1310" s="839" t="str">
        <f t="shared" ca="1" si="73"/>
        <v>Over 90 Days</v>
      </c>
    </row>
    <row r="1311" spans="1:33" ht="16.5" thickTop="1" thickBot="1" x14ac:dyDescent="0.3">
      <c r="A1311" s="839">
        <v>13</v>
      </c>
      <c r="B1311" s="830" t="s">
        <v>539</v>
      </c>
      <c r="C1311" s="839" t="s">
        <v>347</v>
      </c>
      <c r="D1311" s="880"/>
      <c r="E1311" s="887">
        <f>VLOOKUP(B1311,[1]TQT_MASTER!B:O,13,0)</f>
        <v>44816</v>
      </c>
      <c r="F1311" s="834" t="str">
        <f>VLOOKUP(B1311,[1]TQT_MASTER!B:O,4,0)</f>
        <v>Engineer, CMMS Data Quality Governance</v>
      </c>
      <c r="G1311" s="834" t="str">
        <f>VLOOKUP(B1311,[1]TQT_MASTER!B:O,3,0)</f>
        <v>Engineer</v>
      </c>
      <c r="H1311" s="834">
        <f>VLOOKUP(B1311,[1]TQT_MASTER!B:O,6,0)</f>
        <v>12713</v>
      </c>
      <c r="I1311" s="834" t="str">
        <f>VLOOKUP(B1311,[1]TQT_MASTER!B:O,5,0)</f>
        <v>Ahmed Mohamed Abdulla ALWahedi</v>
      </c>
      <c r="J1311" s="834" t="str">
        <f>VLOOKUP(B1311,[1]TQT_MASTER!B:O,7,0)</f>
        <v>TQT - Asset Management</v>
      </c>
      <c r="K1311" s="834" t="str">
        <f>VLOOKUP(B1311,[1]TQT_MASTER!B:O,8,0)</f>
        <v>TQT - Chief Operating Office</v>
      </c>
      <c r="L1311" s="834" t="str">
        <f>VLOOKUP(B1311,[1]TQT_MASTER!B:O,9,0)</f>
        <v>Asset Management - COO</v>
      </c>
      <c r="M1311" s="834" t="str">
        <f>VLOOKUP(B1311,[1]TQT_MASTER!B:O,10,0)</f>
        <v>TRANSCO - Asset Information - COO</v>
      </c>
      <c r="N1311" s="835">
        <f>VLOOKUP(B1311,[1]TQT_MASTER!B:O,11,0)</f>
        <v>26032</v>
      </c>
      <c r="O1311" s="833">
        <f>VLOOKUP(B1311,[1]TQT_MASTER!B:O,14,0)</f>
        <v>46578</v>
      </c>
      <c r="P1311" s="842" t="s">
        <v>620</v>
      </c>
      <c r="Q1311" s="834" t="s">
        <v>846</v>
      </c>
      <c r="R1311" s="842"/>
      <c r="S1311" s="842"/>
      <c r="T1311" s="839" t="s">
        <v>304</v>
      </c>
      <c r="U1311" s="842" t="s">
        <v>333</v>
      </c>
      <c r="V1311" s="836">
        <v>44816</v>
      </c>
      <c r="W1311" s="836">
        <v>45170</v>
      </c>
      <c r="X1311" s="836">
        <v>46265</v>
      </c>
      <c r="Y1311" s="882">
        <v>3.0027397260273974</v>
      </c>
      <c r="Z1311" s="902">
        <f t="shared" ca="1" si="74"/>
        <v>55</v>
      </c>
      <c r="AA1311" s="839" t="s">
        <v>600</v>
      </c>
      <c r="AB1311" s="883">
        <v>26638.5</v>
      </c>
      <c r="AC1311" s="841">
        <v>47088</v>
      </c>
      <c r="AD1311" s="842" t="s">
        <v>777</v>
      </c>
      <c r="AE1311" s="843" t="str">
        <f ca="1">IF(OR(Z1311="",NOT(ISNUMBER(Z1311))),"",LOOKUP(Z1311,{0,16,21,26,31,36,41,46,51,56,60,66},{"[0-15]","[16-20]","[21-25]","[26-30]","[31-35]","[36-40]","[41-45]","[46-50]","[51-55]","[56-59]","[60-65]","[66-99]"}))</f>
        <v>[51-55]</v>
      </c>
      <c r="AF1311" s="839" t="str">
        <f t="shared" si="72"/>
        <v>3+ years</v>
      </c>
      <c r="AG1311" s="839" t="str">
        <f t="shared" ca="1" si="73"/>
        <v>Over 90 Days</v>
      </c>
    </row>
    <row r="1312" spans="1:33" ht="16.5" thickTop="1" thickBot="1" x14ac:dyDescent="0.3">
      <c r="A1312" s="839">
        <v>14</v>
      </c>
      <c r="B1312" s="830" t="s">
        <v>541</v>
      </c>
      <c r="C1312" s="839" t="s">
        <v>350</v>
      </c>
      <c r="D1312" s="880"/>
      <c r="E1312" s="887">
        <f>VLOOKUP(B1312,[1]TQT_MASTER!B:O,13,0)</f>
        <v>44809</v>
      </c>
      <c r="F1312" s="834" t="str">
        <f>VLOOKUP(B1312,[1]TQT_MASTER!B:O,4,0)</f>
        <v>Associate, Graphic Design</v>
      </c>
      <c r="G1312" s="834" t="str">
        <f>VLOOKUP(B1312,[1]TQT_MASTER!B:O,3,0)</f>
        <v>Associate</v>
      </c>
      <c r="H1312" s="834" t="e">
        <f>VLOOKUP(B1312,[1]TQT_MASTER!B:O,6,0)</f>
        <v>#REF!</v>
      </c>
      <c r="I1312" s="834" t="str">
        <f>VLOOKUP(B1312,[1]TQT_MASTER!B:O,5,0)</f>
        <v>Hessa Alemadi</v>
      </c>
      <c r="J1312" s="834" t="str">
        <f>VLOOKUP(B1312,[1]TQT_MASTER!B:O,7,0)</f>
        <v>TQT - External Communications</v>
      </c>
      <c r="K1312" s="834" t="str">
        <f>VLOOKUP(B1312,[1]TQT_MASTER!B:O,8,0)</f>
        <v>TQT - Chief Corporate Services Office</v>
      </c>
      <c r="L1312" s="834" t="str">
        <f>VLOOKUP(B1312,[1]TQT_MASTER!B:O,9,0)</f>
        <v>Human Resources - HRD</v>
      </c>
      <c r="M1312" s="834" t="str">
        <f>VLOOKUP(B1312,[1]TQT_MASTER!B:O,10,0)</f>
        <v>TRANSCO - External Communications - HRD</v>
      </c>
      <c r="N1312" s="835">
        <f>VLOOKUP(B1312,[1]TQT_MASTER!B:O,11,0)</f>
        <v>32200</v>
      </c>
      <c r="O1312" s="833">
        <f>VLOOKUP(B1312,[1]TQT_MASTER!B:O,14,0)</f>
        <v>46269</v>
      </c>
      <c r="P1312" s="842" t="s">
        <v>611</v>
      </c>
      <c r="Q1312" s="834" t="s">
        <v>846</v>
      </c>
      <c r="R1312" s="842" t="s">
        <v>612</v>
      </c>
      <c r="S1312" s="842"/>
      <c r="T1312" s="839" t="s">
        <v>304</v>
      </c>
      <c r="U1312" s="842" t="s">
        <v>333</v>
      </c>
      <c r="V1312" s="836">
        <v>44809</v>
      </c>
      <c r="W1312" s="836">
        <v>45170</v>
      </c>
      <c r="X1312" s="836">
        <v>46265</v>
      </c>
      <c r="Y1312" s="882">
        <v>3.0027397260273974</v>
      </c>
      <c r="Z1312" s="902">
        <f t="shared" ca="1" si="74"/>
        <v>38</v>
      </c>
      <c r="AA1312" s="839" t="s">
        <v>600</v>
      </c>
      <c r="AB1312" s="883">
        <v>26638.5</v>
      </c>
      <c r="AC1312" s="841">
        <v>47088</v>
      </c>
      <c r="AD1312" s="842" t="s">
        <v>777</v>
      </c>
      <c r="AE1312" s="843" t="str">
        <f ca="1">IF(OR(Z1312="",NOT(ISNUMBER(Z1312))),"",LOOKUP(Z1312,{0,16,21,26,31,36,41,46,51,56,60,66},{"[0-15]","[16-20]","[21-25]","[26-30]","[31-35]","[36-40]","[41-45]","[46-50]","[51-55]","[56-59]","[60-65]","[66-99]"}))</f>
        <v>[36-40]</v>
      </c>
      <c r="AF1312" s="839" t="str">
        <f t="shared" si="72"/>
        <v>3+ years</v>
      </c>
      <c r="AG1312" s="839" t="str">
        <f t="shared" ca="1" si="73"/>
        <v>Expired</v>
      </c>
    </row>
    <row r="1313" spans="1:33" ht="16.5" thickTop="1" thickBot="1" x14ac:dyDescent="0.3">
      <c r="A1313" s="839">
        <v>15</v>
      </c>
      <c r="B1313" s="830" t="s">
        <v>533</v>
      </c>
      <c r="C1313" s="839" t="s">
        <v>353</v>
      </c>
      <c r="D1313" s="880"/>
      <c r="E1313" s="887">
        <f>VLOOKUP(B1313,[1]TQT_MASTER!B:O,13,0)</f>
        <v>44830</v>
      </c>
      <c r="F1313" s="834" t="str">
        <f>VLOOKUP(B1313,[1]TQT_MASTER!B:O,4,0)</f>
        <v>Associate, General Ledger Accounting</v>
      </c>
      <c r="G1313" s="834" t="str">
        <f>VLOOKUP(B1313,[1]TQT_MASTER!B:O,3,0)</f>
        <v>Associate</v>
      </c>
      <c r="H1313" s="834">
        <f>VLOOKUP(B1313,[1]TQT_MASTER!B:O,6,0)</f>
        <v>12959</v>
      </c>
      <c r="I1313" s="834" t="str">
        <f>VLOOKUP(B1313,[1]TQT_MASTER!B:O,5,0)</f>
        <v>Jasmine Kooner</v>
      </c>
      <c r="J1313" s="834" t="str">
        <f>VLOOKUP(B1313,[1]TQT_MASTER!B:O,7,0)</f>
        <v>TQT - Financial Control</v>
      </c>
      <c r="K1313" s="834" t="str">
        <f>VLOOKUP(B1313,[1]TQT_MASTER!B:O,8,0)</f>
        <v>TQT - Chief Financial Office</v>
      </c>
      <c r="L1313" s="834" t="str">
        <f>VLOOKUP(B1313,[1]TQT_MASTER!B:O,9,0)</f>
        <v>Finance - FIN</v>
      </c>
      <c r="M1313" s="834" t="str">
        <f>VLOOKUP(B1313,[1]TQT_MASTER!B:O,10,0)</f>
        <v>TRANSCO - Financial Controlling - FIN</v>
      </c>
      <c r="N1313" s="835">
        <f>VLOOKUP(B1313,[1]TQT_MASTER!B:O,11,0)</f>
        <v>31575</v>
      </c>
      <c r="O1313" s="833">
        <f>VLOOKUP(B1313,[1]TQT_MASTER!B:O,14,0)</f>
        <v>46471</v>
      </c>
      <c r="P1313" s="842" t="s">
        <v>620</v>
      </c>
      <c r="Q1313" s="834" t="s">
        <v>846</v>
      </c>
      <c r="R1313" s="842"/>
      <c r="S1313" s="842"/>
      <c r="T1313" s="839" t="s">
        <v>304</v>
      </c>
      <c r="U1313" s="842" t="s">
        <v>356</v>
      </c>
      <c r="V1313" s="836">
        <v>44831</v>
      </c>
      <c r="W1313" s="836">
        <v>45170</v>
      </c>
      <c r="X1313" s="836">
        <v>46265</v>
      </c>
      <c r="Y1313" s="882">
        <v>3.0027397260273974</v>
      </c>
      <c r="Z1313" s="902">
        <f t="shared" ca="1" si="74"/>
        <v>40</v>
      </c>
      <c r="AA1313" s="839" t="s">
        <v>600</v>
      </c>
      <c r="AB1313" s="883">
        <v>26638.5</v>
      </c>
      <c r="AC1313" s="841">
        <v>47088</v>
      </c>
      <c r="AD1313" s="842" t="s">
        <v>777</v>
      </c>
      <c r="AE1313" s="843" t="str">
        <f ca="1">IF(OR(Z1313="",NOT(ISNUMBER(Z1313))),"",LOOKUP(Z1313,{0,16,21,26,31,36,41,46,51,56,60,66},{"[0-15]","[16-20]","[21-25]","[26-30]","[31-35]","[36-40]","[41-45]","[46-50]","[51-55]","[56-59]","[60-65]","[66-99]"}))</f>
        <v>[36-40]</v>
      </c>
      <c r="AF1313" s="839" t="str">
        <f t="shared" si="72"/>
        <v>3+ years</v>
      </c>
      <c r="AG1313" s="839" t="str">
        <f t="shared" ca="1" si="73"/>
        <v>Over 90 Days</v>
      </c>
    </row>
    <row r="1314" spans="1:33" ht="16.5" thickTop="1" thickBot="1" x14ac:dyDescent="0.3">
      <c r="A1314" s="839">
        <v>16</v>
      </c>
      <c r="B1314" s="830" t="s">
        <v>532</v>
      </c>
      <c r="C1314" s="839" t="s">
        <v>357</v>
      </c>
      <c r="D1314" s="880"/>
      <c r="E1314" s="887">
        <f>VLOOKUP(B1314,[1]TQT_MASTER!B:O,13,0)</f>
        <v>44970</v>
      </c>
      <c r="F1314" s="834" t="str">
        <f>VLOOKUP(B1314,[1]TQT_MASTER!B:O,4,0)</f>
        <v>Associate, Talent Acquisition</v>
      </c>
      <c r="G1314" s="834" t="str">
        <f>VLOOKUP(B1314,[1]TQT_MASTER!B:O,3,0)</f>
        <v>Associate</v>
      </c>
      <c r="H1314" s="834">
        <f>VLOOKUP(B1314,[1]TQT_MASTER!B:O,6,0)</f>
        <v>15131</v>
      </c>
      <c r="I1314" s="834" t="str">
        <f>VLOOKUP(B1314,[1]TQT_MASTER!B:O,5,0)</f>
        <v>Abdulrahman Mohammed R AlMane</v>
      </c>
      <c r="J1314" s="834" t="str">
        <f>VLOOKUP(B1314,[1]TQT_MASTER!B:O,7,0)</f>
        <v>TQT - HR Operations</v>
      </c>
      <c r="K1314" s="834" t="str">
        <f>VLOOKUP(B1314,[1]TQT_MASTER!B:O,8,0)</f>
        <v>TQT - Chief Corporate Services Office</v>
      </c>
      <c r="L1314" s="834" t="str">
        <f>VLOOKUP(B1314,[1]TQT_MASTER!B:O,9,0)</f>
        <v>Human Resources - HRD</v>
      </c>
      <c r="M1314" s="834" t="str">
        <f>VLOOKUP(B1314,[1]TQT_MASTER!B:O,10,0)</f>
        <v>TRANSCO - Talent Acquisition - HRD</v>
      </c>
      <c r="N1314" s="835">
        <f>VLOOKUP(B1314,[1]TQT_MASTER!B:O,11,0)</f>
        <v>31644</v>
      </c>
      <c r="O1314" s="833">
        <f>VLOOKUP(B1314,[1]TQT_MASTER!B:O,14,0)</f>
        <v>46429</v>
      </c>
      <c r="P1314" s="842" t="s">
        <v>620</v>
      </c>
      <c r="Q1314" s="834" t="s">
        <v>846</v>
      </c>
      <c r="R1314" s="842"/>
      <c r="S1314" s="842"/>
      <c r="T1314" s="839" t="s">
        <v>304</v>
      </c>
      <c r="U1314" s="842" t="s">
        <v>333</v>
      </c>
      <c r="V1314" s="836">
        <v>44970</v>
      </c>
      <c r="W1314" s="836">
        <v>45170</v>
      </c>
      <c r="X1314" s="836">
        <v>46265</v>
      </c>
      <c r="Y1314" s="882">
        <v>3.0027397260273974</v>
      </c>
      <c r="Z1314" s="902">
        <f t="shared" ca="1" si="74"/>
        <v>40</v>
      </c>
      <c r="AA1314" s="839" t="s">
        <v>600</v>
      </c>
      <c r="AB1314" s="883">
        <v>21388.5</v>
      </c>
      <c r="AC1314" s="841">
        <v>47088</v>
      </c>
      <c r="AD1314" s="842" t="s">
        <v>777</v>
      </c>
      <c r="AE1314" s="843" t="str">
        <f ca="1">IF(OR(Z1314="",NOT(ISNUMBER(Z1314))),"",LOOKUP(Z1314,{0,16,21,26,31,36,41,46,51,56,60,66},{"[0-15]","[16-20]","[21-25]","[26-30]","[31-35]","[36-40]","[41-45]","[46-50]","[51-55]","[56-59]","[60-65]","[66-99]"}))</f>
        <v>[36-40]</v>
      </c>
      <c r="AF1314" s="839" t="str">
        <f t="shared" si="72"/>
        <v>3+ years</v>
      </c>
      <c r="AG1314" s="839" t="str">
        <f t="shared" ca="1" si="73"/>
        <v>Over 90 Days</v>
      </c>
    </row>
    <row r="1315" spans="1:33" ht="16.5" thickTop="1" thickBot="1" x14ac:dyDescent="0.3">
      <c r="A1315" s="839">
        <v>17</v>
      </c>
      <c r="B1315" s="830" t="s">
        <v>540</v>
      </c>
      <c r="C1315" s="839" t="s">
        <v>360</v>
      </c>
      <c r="D1315" s="880"/>
      <c r="E1315" s="887">
        <f>VLOOKUP(B1315,[1]TQT_MASTER!B:O,13,0)</f>
        <v>45152</v>
      </c>
      <c r="F1315" s="834" t="str">
        <f>VLOOKUP(B1315,[1]TQT_MASTER!B:O,4,0)</f>
        <v>Executive Assistant, Corporate Services Office</v>
      </c>
      <c r="G1315" s="834" t="str">
        <f>VLOOKUP(B1315,[1]TQT_MASTER!B:O,3,0)</f>
        <v>Assistant</v>
      </c>
      <c r="H1315" s="834">
        <f>VLOOKUP(B1315,[1]TQT_MASTER!B:O,6,0)</f>
        <v>12780</v>
      </c>
      <c r="I1315" s="834" t="str">
        <f>VLOOKUP(B1315,[1]TQT_MASTER!B:O,5,0)</f>
        <v>Bader Ahmed Mohamed Saqer Al Hammadi</v>
      </c>
      <c r="J1315" s="834" t="str">
        <f>VLOOKUP(B1315,[1]TQT_MASTER!B:O,7,0)</f>
        <v>TQT - Chief Corporate Services Office</v>
      </c>
      <c r="K1315" s="834" t="str">
        <f>VLOOKUP(B1315,[1]TQT_MASTER!B:O,8,0)</f>
        <v>TQT - Chief Corporate Services Office</v>
      </c>
      <c r="L1315" s="834" t="str">
        <f>VLOOKUP(B1315,[1]TQT_MASTER!B:O,9,0)</f>
        <v>Human Resources - HRD</v>
      </c>
      <c r="M1315" s="834" t="str">
        <f>VLOOKUP(B1315,[1]TQT_MASTER!B:O,10,0)</f>
        <v>TRANSCO - Human Resources - HRD</v>
      </c>
      <c r="N1315" s="835">
        <f>VLOOKUP(B1315,[1]TQT_MASTER!B:O,11,0)</f>
        <v>29611</v>
      </c>
      <c r="O1315" s="833">
        <f>VLOOKUP(B1315,[1]TQT_MASTER!B:O,14,0)</f>
        <v>46248</v>
      </c>
      <c r="P1315" s="842" t="s">
        <v>620</v>
      </c>
      <c r="Q1315" s="834" t="s">
        <v>846</v>
      </c>
      <c r="R1315" s="842"/>
      <c r="S1315" s="842"/>
      <c r="T1315" s="839" t="s">
        <v>304</v>
      </c>
      <c r="U1315" s="842" t="s">
        <v>305</v>
      </c>
      <c r="V1315" s="836">
        <v>45152</v>
      </c>
      <c r="W1315" s="836">
        <v>45170</v>
      </c>
      <c r="X1315" s="836">
        <v>46265</v>
      </c>
      <c r="Y1315" s="882">
        <v>3.0027397260273974</v>
      </c>
      <c r="Z1315" s="904">
        <f t="shared" ca="1" si="74"/>
        <v>45</v>
      </c>
      <c r="AA1315" s="839" t="s">
        <v>600</v>
      </c>
      <c r="AB1315" s="883">
        <v>29138.5</v>
      </c>
      <c r="AC1315" s="841">
        <v>47088</v>
      </c>
      <c r="AD1315" s="842" t="s">
        <v>777</v>
      </c>
      <c r="AE1315" s="843" t="str">
        <f ca="1">IF(OR(Z1315="",NOT(ISNUMBER(Z1315))),"",LOOKUP(Z1315,{0,16,21,26,31,36,41,46,51,56,60,66},{"[0-15]","[16-20]","[21-25]","[26-30]","[31-35]","[36-40]","[41-45]","[46-50]","[51-55]","[56-59]","[60-65]","[66-99]"}))</f>
        <v>[41-45]</v>
      </c>
      <c r="AF1315" s="839" t="str">
        <f t="shared" si="72"/>
        <v>3+ years</v>
      </c>
      <c r="AG1315" s="839" t="str">
        <f t="shared" ca="1" si="73"/>
        <v>Expired</v>
      </c>
    </row>
    <row r="1316" spans="1:33" ht="16.5" thickTop="1" thickBot="1" x14ac:dyDescent="0.3">
      <c r="A1316" s="839">
        <v>18</v>
      </c>
      <c r="B1316" s="830" t="s">
        <v>543</v>
      </c>
      <c r="C1316" s="839" t="s">
        <v>363</v>
      </c>
      <c r="D1316" s="880"/>
      <c r="E1316" s="887">
        <f>VLOOKUP(B1316,[1]TQT_MASTER!B:O,13,0)</f>
        <v>45236</v>
      </c>
      <c r="F1316" s="834" t="str">
        <f>VLOOKUP(B1316,[1]TQT_MASTER!B:O,4,0)</f>
        <v>Associate, Talent Acquisition</v>
      </c>
      <c r="G1316" s="834" t="str">
        <f>VLOOKUP(B1316,[1]TQT_MASTER!B:O,3,0)</f>
        <v>Associate</v>
      </c>
      <c r="H1316" s="834">
        <f>VLOOKUP(B1316,[1]TQT_MASTER!B:O,6,0)</f>
        <v>15131</v>
      </c>
      <c r="I1316" s="834" t="str">
        <f>VLOOKUP(B1316,[1]TQT_MASTER!B:O,5,0)</f>
        <v>Abdulrahman Mohammed R AlMane</v>
      </c>
      <c r="J1316" s="834" t="str">
        <f>VLOOKUP(B1316,[1]TQT_MASTER!B:O,7,0)</f>
        <v>TQT - HR Operations</v>
      </c>
      <c r="K1316" s="834" t="str">
        <f>VLOOKUP(B1316,[1]TQT_MASTER!B:O,8,0)</f>
        <v>TQT - Chief Corporate Services Office</v>
      </c>
      <c r="L1316" s="834" t="str">
        <f>VLOOKUP(B1316,[1]TQT_MASTER!B:O,9,0)</f>
        <v>Human Resources - HRD</v>
      </c>
      <c r="M1316" s="834" t="str">
        <f>VLOOKUP(B1316,[1]TQT_MASTER!B:O,10,0)</f>
        <v>TRANSCO - Talent Acquisition - HRD</v>
      </c>
      <c r="N1316" s="835">
        <f>VLOOKUP(B1316,[1]TQT_MASTER!B:O,11,0)</f>
        <v>32450</v>
      </c>
      <c r="O1316" s="833">
        <f>VLOOKUP(B1316,[1]TQT_MASTER!B:O,14,0)</f>
        <v>46331</v>
      </c>
      <c r="P1316" s="842" t="s">
        <v>611</v>
      </c>
      <c r="Q1316" s="834" t="s">
        <v>846</v>
      </c>
      <c r="R1316" s="842" t="s">
        <v>612</v>
      </c>
      <c r="S1316" s="842" t="s">
        <v>616</v>
      </c>
      <c r="T1316" s="839" t="s">
        <v>304</v>
      </c>
      <c r="U1316" s="842" t="s">
        <v>333</v>
      </c>
      <c r="V1316" s="836">
        <v>45236</v>
      </c>
      <c r="W1316" s="836">
        <v>45236</v>
      </c>
      <c r="X1316" s="836">
        <v>46265</v>
      </c>
      <c r="Y1316" s="882">
        <v>2.8219178082191783</v>
      </c>
      <c r="Z1316" s="902">
        <f t="shared" ca="1" si="74"/>
        <v>37</v>
      </c>
      <c r="AA1316" s="839" t="s">
        <v>600</v>
      </c>
      <c r="AB1316" s="883">
        <v>25063.5</v>
      </c>
      <c r="AC1316" s="841">
        <v>47088</v>
      </c>
      <c r="AD1316" s="842" t="s">
        <v>777</v>
      </c>
      <c r="AE1316" s="843" t="str">
        <f ca="1">IF(OR(Z1316="",NOT(ISNUMBER(Z1316))),"",LOOKUP(Z1316,{0,16,21,26,31,36,41,46,51,56,60,66},{"[0-15]","[16-20]","[21-25]","[26-30]","[31-35]","[36-40]","[41-45]","[46-50]","[51-55]","[56-59]","[60-65]","[66-99]"}))</f>
        <v>[36-40]</v>
      </c>
      <c r="AF1316" s="839" t="str">
        <f t="shared" si="72"/>
        <v>2-3 years</v>
      </c>
      <c r="AG1316" s="839" t="str">
        <f t="shared" ca="1" si="73"/>
        <v>Within 60 Days</v>
      </c>
    </row>
    <row r="1317" spans="1:33" ht="16.5" thickTop="1" thickBot="1" x14ac:dyDescent="0.3">
      <c r="A1317" s="839">
        <v>19</v>
      </c>
      <c r="B1317" s="830" t="s">
        <v>534</v>
      </c>
      <c r="C1317" s="839" t="s">
        <v>365</v>
      </c>
      <c r="D1317" s="880"/>
      <c r="E1317" s="887">
        <f>VLOOKUP(B1317,[1]TQT_MASTER!B:O,13,0)</f>
        <v>45411</v>
      </c>
      <c r="F1317" s="834" t="str">
        <f>VLOOKUP(B1317,[1]TQT_MASTER!B:O,4,0)</f>
        <v>Lead, Projects</v>
      </c>
      <c r="G1317" s="834" t="str">
        <f>VLOOKUP(B1317,[1]TQT_MASTER!B:O,3,0)</f>
        <v>Lead</v>
      </c>
      <c r="H1317" s="834">
        <f>VLOOKUP(B1317,[1]TQT_MASTER!B:O,6,0)</f>
        <v>11743</v>
      </c>
      <c r="I1317" s="834" t="str">
        <f>VLOOKUP(B1317,[1]TQT_MASTER!B:O,5,0)</f>
        <v>MARYAM ABDULLAH EBRAHIM ALGAZ ALALI</v>
      </c>
      <c r="J1317" s="834" t="str">
        <f>VLOOKUP(B1317,[1]TQT_MASTER!B:O,7,0)</f>
        <v>TQT - Asset Management</v>
      </c>
      <c r="K1317" s="834" t="str">
        <f>VLOOKUP(B1317,[1]TQT_MASTER!B:O,8,0)</f>
        <v>TQT - Chief Operating Office</v>
      </c>
      <c r="L1317" s="834" t="str">
        <f>VLOOKUP(B1317,[1]TQT_MASTER!B:O,9,0)</f>
        <v>Asset Management - COO</v>
      </c>
      <c r="M1317" s="834" t="str">
        <f>VLOOKUP(B1317,[1]TQT_MASTER!B:O,10,0)</f>
        <v>TRANSCO - Asset Management Services - COO</v>
      </c>
      <c r="N1317" s="835">
        <f>VLOOKUP(B1317,[1]TQT_MASTER!B:O,11,0)</f>
        <v>24421</v>
      </c>
      <c r="O1317" s="833">
        <f>VLOOKUP(B1317,[1]TQT_MASTER!B:O,14,0)</f>
        <v>46323</v>
      </c>
      <c r="P1317" s="842" t="s">
        <v>611</v>
      </c>
      <c r="Q1317" s="834" t="s">
        <v>846</v>
      </c>
      <c r="R1317" s="842" t="s">
        <v>612</v>
      </c>
      <c r="S1317" s="842"/>
      <c r="T1317" s="839" t="s">
        <v>304</v>
      </c>
      <c r="U1317" s="842" t="s">
        <v>368</v>
      </c>
      <c r="V1317" s="836">
        <v>45411</v>
      </c>
      <c r="W1317" s="836">
        <v>45411</v>
      </c>
      <c r="X1317" s="836">
        <v>46265</v>
      </c>
      <c r="Y1317" s="882">
        <v>2.3424657534246576</v>
      </c>
      <c r="Z1317" s="902">
        <f t="shared" ca="1" si="74"/>
        <v>59</v>
      </c>
      <c r="AA1317" s="839" t="s">
        <v>600</v>
      </c>
      <c r="AB1317" s="883">
        <v>68638.5</v>
      </c>
      <c r="AC1317" s="841">
        <v>47088</v>
      </c>
      <c r="AD1317" s="842" t="s">
        <v>777</v>
      </c>
      <c r="AE1317" s="843" t="str">
        <f ca="1">IF(OR(Z1317="",NOT(ISNUMBER(Z1317))),"",LOOKUP(Z1317,{0,16,21,26,31,36,41,46,51,56,60,66},{"[0-15]","[16-20]","[21-25]","[26-30]","[31-35]","[36-40]","[41-45]","[46-50]","[51-55]","[56-59]","[60-65]","[66-99]"}))</f>
        <v>[56-59]</v>
      </c>
      <c r="AF1317" s="839" t="str">
        <f t="shared" si="72"/>
        <v>2-3 years</v>
      </c>
      <c r="AG1317" s="839" t="str">
        <f t="shared" ca="1" si="73"/>
        <v>Within 60 Days</v>
      </c>
    </row>
    <row r="1318" spans="1:33" ht="16.5" thickTop="1" thickBot="1" x14ac:dyDescent="0.3">
      <c r="A1318" s="839">
        <v>20</v>
      </c>
      <c r="B1318" s="830" t="s">
        <v>535</v>
      </c>
      <c r="C1318" s="839" t="s">
        <v>369</v>
      </c>
      <c r="D1318" s="880"/>
      <c r="E1318" s="887">
        <f>VLOOKUP(B1318,[1]TQT_MASTER!B:O,13,0)</f>
        <v>45446</v>
      </c>
      <c r="F1318" s="834" t="str">
        <f>VLOOKUP(B1318,[1]TQT_MASTER!B:O,4,0)</f>
        <v>Business Partner, Talent Acquisition</v>
      </c>
      <c r="G1318" s="834" t="str">
        <f>VLOOKUP(B1318,[1]TQT_MASTER!B:O,3,0)</f>
        <v>Business Partner</v>
      </c>
      <c r="H1318" s="834">
        <f>VLOOKUP(B1318,[1]TQT_MASTER!B:O,6,0)</f>
        <v>15131</v>
      </c>
      <c r="I1318" s="834" t="str">
        <f>VLOOKUP(B1318,[1]TQT_MASTER!B:O,5,0)</f>
        <v>Abdulrahman Mohammed R AlMane</v>
      </c>
      <c r="J1318" s="834" t="str">
        <f>VLOOKUP(B1318,[1]TQT_MASTER!B:O,7,0)</f>
        <v>TQT - HR Operations</v>
      </c>
      <c r="K1318" s="834" t="str">
        <f>VLOOKUP(B1318,[1]TQT_MASTER!B:O,8,0)</f>
        <v>TQT - Chief Corporate Services Office</v>
      </c>
      <c r="L1318" s="834" t="str">
        <f>VLOOKUP(B1318,[1]TQT_MASTER!B:O,9,0)</f>
        <v>Human Resources - HRD</v>
      </c>
      <c r="M1318" s="834" t="str">
        <f>VLOOKUP(B1318,[1]TQT_MASTER!B:O,10,0)</f>
        <v>TRANSCO - Talent Acquisition - HRD</v>
      </c>
      <c r="N1318" s="835">
        <f>VLOOKUP(B1318,[1]TQT_MASTER!B:O,11,0)</f>
        <v>32081</v>
      </c>
      <c r="O1318" s="833">
        <f>VLOOKUP(B1318,[1]TQT_MASTER!B:O,14,0)</f>
        <v>46549</v>
      </c>
      <c r="P1318" s="842" t="s">
        <v>611</v>
      </c>
      <c r="Q1318" s="834" t="s">
        <v>846</v>
      </c>
      <c r="R1318" s="842"/>
      <c r="S1318" s="842" t="s">
        <v>621</v>
      </c>
      <c r="T1318" s="839" t="s">
        <v>304</v>
      </c>
      <c r="U1318" s="842" t="s">
        <v>333</v>
      </c>
      <c r="V1318" s="836">
        <v>45454</v>
      </c>
      <c r="W1318" s="836">
        <v>45454</v>
      </c>
      <c r="X1318" s="836">
        <v>46265</v>
      </c>
      <c r="Y1318" s="882">
        <v>2.2246575342465755</v>
      </c>
      <c r="Z1318" s="902">
        <f t="shared" ca="1" si="74"/>
        <v>38</v>
      </c>
      <c r="AA1318" s="839" t="s">
        <v>600</v>
      </c>
      <c r="AB1318" s="883">
        <v>35038.5</v>
      </c>
      <c r="AC1318" s="841">
        <v>47088</v>
      </c>
      <c r="AD1318" s="842" t="s">
        <v>777</v>
      </c>
      <c r="AE1318" s="843" t="str">
        <f ca="1">IF(OR(Z1318="",NOT(ISNUMBER(Z1318))),"",LOOKUP(Z1318,{0,16,21,26,31,36,41,46,51,56,60,66},{"[0-15]","[16-20]","[21-25]","[26-30]","[31-35]","[36-40]","[41-45]","[46-50]","[51-55]","[56-59]","[60-65]","[66-99]"}))</f>
        <v>[36-40]</v>
      </c>
      <c r="AF1318" s="839" t="str">
        <f t="shared" si="72"/>
        <v>2-3 years</v>
      </c>
      <c r="AG1318" s="839" t="str">
        <f t="shared" ca="1" si="73"/>
        <v>Over 90 Days</v>
      </c>
    </row>
    <row r="1319" spans="1:33" ht="16.5" thickTop="1" thickBot="1" x14ac:dyDescent="0.3">
      <c r="A1319" s="839">
        <v>21</v>
      </c>
      <c r="B1319" s="830" t="s">
        <v>542</v>
      </c>
      <c r="C1319" s="839" t="s">
        <v>372</v>
      </c>
      <c r="D1319" s="880"/>
      <c r="E1319" s="887">
        <f>VLOOKUP(B1319,[1]TQT_MASTER!B:O,13,0)</f>
        <v>45600</v>
      </c>
      <c r="F1319" s="834" t="str">
        <f>VLOOKUP(B1319,[1]TQT_MASTER!B:O,4,0)</f>
        <v>Lead, Procurement</v>
      </c>
      <c r="G1319" s="834" t="str">
        <f>VLOOKUP(B1319,[1]TQT_MASTER!B:O,3,0)</f>
        <v>Lead</v>
      </c>
      <c r="H1319" s="834">
        <f>VLOOKUP(B1319,[1]TQT_MASTER!B:O,6,0)</f>
        <v>12623</v>
      </c>
      <c r="I1319" s="834" t="str">
        <f>VLOOKUP(B1319,[1]TQT_MASTER!B:O,5,0)</f>
        <v>Alia Al Kaabi</v>
      </c>
      <c r="J1319" s="834" t="str">
        <f>VLOOKUP(B1319,[1]TQT_MASTER!B:O,7,0)</f>
        <v>TQT - Supply Chain</v>
      </c>
      <c r="K1319" s="834" t="str">
        <f>VLOOKUP(B1319,[1]TQT_MASTER!B:O,8,0)</f>
        <v>TQT - Chief Financial Office</v>
      </c>
      <c r="L1319" s="834" t="str">
        <f>VLOOKUP(B1319,[1]TQT_MASTER!B:O,9,0)</f>
        <v>Supply Chain - PSS</v>
      </c>
      <c r="M1319" s="834" t="e">
        <f>VLOOKUP(B1319,[1]TQT_MASTER!B:O,10,0)</f>
        <v>#REF!</v>
      </c>
      <c r="N1319" s="835">
        <f>VLOOKUP(B1319,[1]TQT_MASTER!B:O,11,0)</f>
        <v>22302</v>
      </c>
      <c r="O1319" s="833">
        <f>VLOOKUP(B1319,[1]TQT_MASTER!B:O,14,0)</f>
        <v>46329</v>
      </c>
      <c r="P1319" s="842" t="s">
        <v>620</v>
      </c>
      <c r="Q1319" s="834" t="s">
        <v>846</v>
      </c>
      <c r="R1319" s="842"/>
      <c r="S1319" s="842"/>
      <c r="T1319" s="839" t="s">
        <v>304</v>
      </c>
      <c r="U1319" s="842" t="s">
        <v>333</v>
      </c>
      <c r="V1319" s="836">
        <v>45600</v>
      </c>
      <c r="W1319" s="836">
        <v>45600</v>
      </c>
      <c r="X1319" s="836">
        <v>46265</v>
      </c>
      <c r="Y1319" s="882">
        <v>1.8246575342465754</v>
      </c>
      <c r="Z1319" s="902">
        <f t="shared" ca="1" si="74"/>
        <v>65</v>
      </c>
      <c r="AA1319" s="839" t="s">
        <v>600</v>
      </c>
      <c r="AB1319" s="883">
        <v>44488.5</v>
      </c>
      <c r="AC1319" s="841">
        <v>47088</v>
      </c>
      <c r="AD1319" s="842" t="s">
        <v>777</v>
      </c>
      <c r="AE1319" s="843" t="str">
        <f ca="1">IF(OR(Z1319="",NOT(ISNUMBER(Z1319))),"",LOOKUP(Z1319,{0,16,21,26,31,36,41,46,51,56,60,66},{"[0-15]","[16-20]","[21-25]","[26-30]","[31-35]","[36-40]","[41-45]","[46-50]","[51-55]","[56-59]","[60-65]","[66-99]"}))</f>
        <v>[60-65]</v>
      </c>
      <c r="AF1319" s="839" t="str">
        <f t="shared" si="72"/>
        <v>1-2 years</v>
      </c>
      <c r="AG1319" s="839" t="str">
        <f t="shared" ca="1" si="73"/>
        <v>Within 60 Days</v>
      </c>
    </row>
    <row r="1320" spans="1:33" ht="16.5" thickTop="1" thickBot="1" x14ac:dyDescent="0.3">
      <c r="A1320" s="839">
        <v>22</v>
      </c>
      <c r="B1320" s="830">
        <v>200088</v>
      </c>
      <c r="C1320" s="839" t="s">
        <v>378</v>
      </c>
      <c r="D1320" s="880"/>
      <c r="E1320" s="887">
        <f>VLOOKUP(B1320,[1]TQT_MASTER!B:O,13,0)</f>
        <v>45677</v>
      </c>
      <c r="F1320" s="834" t="str">
        <f>VLOOKUP(B1320,[1]TQT_MASTER!B:O,4,0)</f>
        <v>Advisor, Water Asset</v>
      </c>
      <c r="G1320" s="834" t="str">
        <f>VLOOKUP(B1320,[1]TQT_MASTER!B:O,3,0)</f>
        <v>Advisor</v>
      </c>
      <c r="H1320" s="834">
        <f>VLOOKUP(B1320,[1]TQT_MASTER!B:O,6,0)</f>
        <v>12013</v>
      </c>
      <c r="I1320" s="834" t="str">
        <f>VLOOKUP(B1320,[1]TQT_MASTER!B:O,5,0)</f>
        <v>ABDULLA MOHAMMED AL NUAIMI</v>
      </c>
      <c r="J1320" s="834" t="str">
        <f>VLOOKUP(B1320,[1]TQT_MASTER!B:O,7,0)</f>
        <v>TQT - Asset Management</v>
      </c>
      <c r="K1320" s="834" t="str">
        <f>VLOOKUP(B1320,[1]TQT_MASTER!B:O,8,0)</f>
        <v>TQT - Chief Operating Office</v>
      </c>
      <c r="L1320" s="834" t="str">
        <f>VLOOKUP(B1320,[1]TQT_MASTER!B:O,9,0)</f>
        <v>Asset Management - COO</v>
      </c>
      <c r="M1320" s="834" t="str">
        <f>VLOOKUP(B1320,[1]TQT_MASTER!B:O,10,0)</f>
        <v>TRANSCO - Water Assets</v>
      </c>
      <c r="N1320" s="835">
        <f>VLOOKUP(B1320,[1]TQT_MASTER!B:O,11,0)</f>
        <v>22282</v>
      </c>
      <c r="O1320" s="833">
        <f>VLOOKUP(B1320,[1]TQT_MASTER!B:O,14,0)</f>
        <v>46405</v>
      </c>
      <c r="P1320" s="842" t="s">
        <v>611</v>
      </c>
      <c r="Q1320" s="834" t="s">
        <v>846</v>
      </c>
      <c r="R1320" s="842" t="s">
        <v>612</v>
      </c>
      <c r="S1320" s="842" t="s">
        <v>616</v>
      </c>
      <c r="T1320" s="839" t="s">
        <v>304</v>
      </c>
      <c r="U1320" s="842" t="s">
        <v>309</v>
      </c>
      <c r="V1320" s="836">
        <v>45677</v>
      </c>
      <c r="W1320" s="836">
        <v>45677</v>
      </c>
      <c r="X1320" s="836">
        <v>46265</v>
      </c>
      <c r="Y1320" s="882">
        <v>1.6136986301369862</v>
      </c>
      <c r="Z1320" s="902">
        <f t="shared" ca="1" si="74"/>
        <v>65</v>
      </c>
      <c r="AA1320" s="839" t="s">
        <v>600</v>
      </c>
      <c r="AB1320" s="883">
        <v>52888.5</v>
      </c>
      <c r="AC1320" s="841">
        <v>47088</v>
      </c>
      <c r="AD1320" s="842" t="s">
        <v>777</v>
      </c>
      <c r="AE1320" s="843" t="str">
        <f ca="1">IF(OR(Z1320="",NOT(ISNUMBER(Z1320))),"",LOOKUP(Z1320,{0,16,21,26,31,36,41,46,51,56,60,66},{"[0-15]","[16-20]","[21-25]","[26-30]","[31-35]","[36-40]","[41-45]","[46-50]","[51-55]","[56-59]","[60-65]","[66-99]"}))</f>
        <v>[60-65]</v>
      </c>
      <c r="AF1320" s="839" t="str">
        <f t="shared" si="72"/>
        <v>1-2 years</v>
      </c>
      <c r="AG1320" s="839" t="str">
        <f t="shared" ca="1" si="73"/>
        <v>Over 90 Days</v>
      </c>
    </row>
    <row r="1321" spans="1:33" ht="16.5" thickTop="1" thickBot="1" x14ac:dyDescent="0.3">
      <c r="A1321" s="839">
        <v>23</v>
      </c>
      <c r="B1321" s="830">
        <v>200795</v>
      </c>
      <c r="C1321" s="839" t="s">
        <v>382</v>
      </c>
      <c r="D1321" s="880"/>
      <c r="E1321" s="887">
        <f>VLOOKUP(B1321,[1]TQT_MASTER!B:O,13,0)</f>
        <v>45831</v>
      </c>
      <c r="F1321" s="834" t="str">
        <f>VLOOKUP(B1321,[1]TQT_MASTER!B:O,4,0)</f>
        <v>Fusion EPM Support, Sr. Associate</v>
      </c>
      <c r="G1321" s="834" t="str">
        <f>VLOOKUP(B1321,[1]TQT_MASTER!B:O,3,0)</f>
        <v>Senior Associate</v>
      </c>
      <c r="H1321" s="834">
        <f>VLOOKUP(B1321,[1]TQT_MASTER!B:O,6,0)</f>
        <v>12775</v>
      </c>
      <c r="I1321" s="834" t="str">
        <f>VLOOKUP(B1321,[1]TQT_MASTER!B:O,5,0)</f>
        <v>Barend Pieter Van Der Walt</v>
      </c>
      <c r="J1321" s="834" t="str">
        <f>VLOOKUP(B1321,[1]TQT_MASTER!B:O,7,0)</f>
        <v>TQT - Business Planning</v>
      </c>
      <c r="K1321" s="834" t="str">
        <f>VLOOKUP(B1321,[1]TQT_MASTER!B:O,8,0)</f>
        <v>TQT - Chief Financial Office</v>
      </c>
      <c r="L1321" s="834" t="str">
        <f>VLOOKUP(B1321,[1]TQT_MASTER!B:O,9,0)</f>
        <v>Finance - FIN</v>
      </c>
      <c r="M1321" s="834" t="str">
        <f>VLOOKUP(B1321,[1]TQT_MASTER!B:O,10,0)</f>
        <v>TRANSCO - Business Planning - FIN</v>
      </c>
      <c r="N1321" s="835">
        <f>VLOOKUP(B1321,[1]TQT_MASTER!B:O,11,0)</f>
        <v>31222</v>
      </c>
      <c r="O1321" s="833">
        <f>VLOOKUP(B1321,[1]TQT_MASTER!B:O,14,0)</f>
        <v>46555</v>
      </c>
      <c r="P1321" s="842" t="s">
        <v>611</v>
      </c>
      <c r="Q1321" s="834" t="s">
        <v>846</v>
      </c>
      <c r="R1321" s="842"/>
      <c r="S1321" s="842"/>
      <c r="T1321" s="839" t="s">
        <v>304</v>
      </c>
      <c r="U1321" s="842" t="s">
        <v>333</v>
      </c>
      <c r="V1321" s="836">
        <v>45831</v>
      </c>
      <c r="W1321" s="836">
        <v>45831</v>
      </c>
      <c r="X1321" s="836">
        <v>46265</v>
      </c>
      <c r="Y1321" s="882">
        <v>1.1917808219178083</v>
      </c>
      <c r="Z1321" s="902">
        <f t="shared" ca="1" si="74"/>
        <v>41</v>
      </c>
      <c r="AA1321" s="839" t="s">
        <v>600</v>
      </c>
      <c r="AB1321" s="883">
        <v>31888.5</v>
      </c>
      <c r="AC1321" s="841">
        <v>47088</v>
      </c>
      <c r="AD1321" s="842" t="s">
        <v>777</v>
      </c>
      <c r="AE1321" s="843" t="str">
        <f ca="1">IF(OR(Z1321="",NOT(ISNUMBER(Z1321))),"",LOOKUP(Z1321,{0,16,21,26,31,36,41,46,51,56,60,66},{"[0-15]","[16-20]","[21-25]","[26-30]","[31-35]","[36-40]","[41-45]","[46-50]","[51-55]","[56-59]","[60-65]","[66-99]"}))</f>
        <v>[41-45]</v>
      </c>
      <c r="AF1321" s="839" t="str">
        <f t="shared" si="72"/>
        <v>1-2 years</v>
      </c>
      <c r="AG1321" s="839" t="str">
        <f t="shared" ca="1" si="73"/>
        <v>Over 90 Days</v>
      </c>
    </row>
    <row r="1322" spans="1:33" ht="16.5" thickTop="1" thickBot="1" x14ac:dyDescent="0.3">
      <c r="A1322" s="839">
        <v>24</v>
      </c>
      <c r="B1322" s="847">
        <v>201184</v>
      </c>
      <c r="C1322" s="839">
        <v>14221</v>
      </c>
      <c r="D1322" s="880"/>
      <c r="E1322" s="887">
        <f>VLOOKUP(B1322,[1]TQT_MASTER!B:O,13,0)</f>
        <v>45887</v>
      </c>
      <c r="F1322" s="834" t="str">
        <f>VLOOKUP(B1322,[1]TQT_MASTER!B:O,4,0)</f>
        <v>Associate, People Development</v>
      </c>
      <c r="G1322" s="834" t="str">
        <f>VLOOKUP(B1322,[1]TQT_MASTER!B:O,3,0)</f>
        <v>Associate</v>
      </c>
      <c r="H1322" s="834">
        <f>VLOOKUP(B1322,[1]TQT_MASTER!B:O,6,0)</f>
        <v>15162</v>
      </c>
      <c r="I1322" s="834" t="str">
        <f>VLOOKUP(B1322,[1]TQT_MASTER!B:O,5,0)</f>
        <v>Wadima Mohammed Hamad AlMazrouei</v>
      </c>
      <c r="J1322" s="834" t="str">
        <f>VLOOKUP(B1322,[1]TQT_MASTER!B:O,7,0)</f>
        <v>TQT - People Management &amp; Performance</v>
      </c>
      <c r="K1322" s="834" t="str">
        <f>VLOOKUP(B1322,[1]TQT_MASTER!B:O,8,0)</f>
        <v>TQT - Chief Corporate Services Office</v>
      </c>
      <c r="L1322" s="834" t="str">
        <f>VLOOKUP(B1322,[1]TQT_MASTER!B:O,9,0)</f>
        <v>Human Resources - HRD</v>
      </c>
      <c r="M1322" s="834" t="str">
        <f>VLOOKUP(B1322,[1]TQT_MASTER!B:O,10,0)</f>
        <v>TRANSCO - Human Resources - HRD</v>
      </c>
      <c r="N1322" s="835">
        <f>VLOOKUP(B1322,[1]TQT_MASTER!B:O,11,0)</f>
        <v>32306</v>
      </c>
      <c r="O1322" s="833">
        <f>VLOOKUP(B1322,[1]TQT_MASTER!B:O,14,0)</f>
        <v>46251</v>
      </c>
      <c r="P1322" s="842" t="s">
        <v>620</v>
      </c>
      <c r="Q1322" s="834" t="s">
        <v>846</v>
      </c>
      <c r="R1322" s="842"/>
      <c r="S1322" s="842"/>
      <c r="T1322" s="839" t="s">
        <v>304</v>
      </c>
      <c r="U1322" s="839" t="s">
        <v>333</v>
      </c>
      <c r="V1322" s="836">
        <v>45887</v>
      </c>
      <c r="W1322" s="836">
        <v>45887</v>
      </c>
      <c r="X1322" s="836">
        <v>46265</v>
      </c>
      <c r="Y1322" s="882">
        <v>1.0383561643835617</v>
      </c>
      <c r="Z1322" s="838">
        <f t="shared" ca="1" si="74"/>
        <v>38</v>
      </c>
      <c r="AA1322" s="839" t="s">
        <v>600</v>
      </c>
      <c r="AB1322" s="883">
        <v>23388.5</v>
      </c>
      <c r="AC1322" s="841">
        <v>47088</v>
      </c>
      <c r="AD1322" s="842" t="s">
        <v>777</v>
      </c>
      <c r="AE1322" s="843" t="str">
        <f ca="1">IF(OR(Z1322="",NOT(ISNUMBER(Z1322))),"",LOOKUP(Z1322,{0,16,21,26,31,36,41,46,51,56,60,66},{"[0-15]","[16-20]","[21-25]","[26-30]","[31-35]","[36-40]","[41-45]","[46-50]","[51-55]","[56-59]","[60-65]","[66-99]"}))</f>
        <v>[36-40]</v>
      </c>
      <c r="AF1322" s="839" t="str">
        <f t="shared" si="72"/>
        <v>1-2 years</v>
      </c>
      <c r="AG1322" s="839" t="str">
        <f t="shared" ca="1" si="73"/>
        <v>Expired</v>
      </c>
    </row>
    <row r="1323" spans="1:33" ht="16.5" thickTop="1" thickBot="1" x14ac:dyDescent="0.3">
      <c r="A1323" s="839">
        <v>25</v>
      </c>
      <c r="B1323" s="847">
        <v>201086</v>
      </c>
      <c r="C1323" s="839">
        <v>13919</v>
      </c>
      <c r="D1323" s="880"/>
      <c r="E1323" s="887">
        <f>VLOOKUP(B1323,[1]TQT_MASTER!B:O,13,0)</f>
        <v>45873</v>
      </c>
      <c r="F1323" s="834" t="str">
        <f>VLOOKUP(B1323,[1]TQT_MASTER!B:O,4,0)</f>
        <v>Senior Engineer, Network Model Management</v>
      </c>
      <c r="G1323" s="834" t="str">
        <f>VLOOKUP(B1323,[1]TQT_MASTER!B:O,3,0)</f>
        <v>Senior Engineer</v>
      </c>
      <c r="H1323" s="834">
        <f>VLOOKUP(B1323,[1]TQT_MASTER!B:O,6,0)</f>
        <v>11743</v>
      </c>
      <c r="I1323" s="834" t="str">
        <f>VLOOKUP(B1323,[1]TQT_MASTER!B:O,5,0)</f>
        <v>Maryam Abullah Ebrahim Algaz Alali</v>
      </c>
      <c r="J1323" s="834" t="str">
        <f>VLOOKUP(B1323,[1]TQT_MASTER!B:O,7,0)</f>
        <v>TQT - Asset Management</v>
      </c>
      <c r="K1323" s="834" t="str">
        <f>VLOOKUP(B1323,[1]TQT_MASTER!B:O,8,0)</f>
        <v>TQT - Chief Operating Office</v>
      </c>
      <c r="L1323" s="834" t="str">
        <f>VLOOKUP(B1323,[1]TQT_MASTER!B:O,9,0)</f>
        <v>Asset Management - COO</v>
      </c>
      <c r="M1323" s="834" t="str">
        <f>VLOOKUP(B1323,[1]TQT_MASTER!B:O,10,0)</f>
        <v>TQT - Operations Technology Strategy</v>
      </c>
      <c r="N1323" s="835">
        <f>VLOOKUP(B1323,[1]TQT_MASTER!B:O,11,0)</f>
        <v>33856</v>
      </c>
      <c r="O1323" s="833">
        <f>VLOOKUP(B1323,[1]TQT_MASTER!B:O,14,0)</f>
        <v>46237</v>
      </c>
      <c r="P1323" s="842" t="s">
        <v>620</v>
      </c>
      <c r="Q1323" s="834" t="s">
        <v>846</v>
      </c>
      <c r="R1323" s="842"/>
      <c r="S1323" s="842"/>
      <c r="T1323" s="839" t="s">
        <v>389</v>
      </c>
      <c r="U1323" s="842" t="s">
        <v>333</v>
      </c>
      <c r="V1323" s="836">
        <v>45873</v>
      </c>
      <c r="W1323" s="836">
        <v>45873</v>
      </c>
      <c r="X1323" s="836">
        <v>46265</v>
      </c>
      <c r="Y1323" s="882">
        <v>1.0767123287671232</v>
      </c>
      <c r="Z1323" s="902">
        <f t="shared" ca="1" si="74"/>
        <v>34</v>
      </c>
      <c r="AA1323" s="839" t="s">
        <v>600</v>
      </c>
      <c r="AB1323" s="883">
        <v>31888.5</v>
      </c>
      <c r="AC1323" s="841">
        <v>47088</v>
      </c>
      <c r="AD1323" s="842" t="s">
        <v>777</v>
      </c>
      <c r="AE1323" s="843" t="str">
        <f ca="1">IF(OR(Z1323="",NOT(ISNUMBER(Z1323))),"",LOOKUP(Z1323,{0,16,21,26,31,36,41,46,51,56,60,66},{"[0-15]","[16-20]","[21-25]","[26-30]","[31-35]","[36-40]","[41-45]","[46-50]","[51-55]","[56-59]","[60-65]","[66-99]"}))</f>
        <v>[31-35]</v>
      </c>
      <c r="AF1323" s="839" t="str">
        <f t="shared" si="72"/>
        <v>1-2 years</v>
      </c>
      <c r="AG1323" s="839" t="str">
        <f t="shared" ca="1" si="73"/>
        <v>Expired</v>
      </c>
    </row>
    <row r="1324" spans="1:33" ht="16.5" thickTop="1" thickBot="1" x14ac:dyDescent="0.3">
      <c r="A1324" s="839">
        <v>26</v>
      </c>
      <c r="B1324" s="830">
        <v>201085</v>
      </c>
      <c r="C1324" s="830">
        <v>201085</v>
      </c>
      <c r="D1324" s="880"/>
      <c r="E1324" s="887">
        <f>VLOOKUP(B1324,[1]TQT_MASTER!B:O,13,0)</f>
        <v>45901</v>
      </c>
      <c r="F1324" s="834" t="str">
        <f>VLOOKUP(B1324,[1]TQT_MASTER!B:O,4,0)</f>
        <v>Engineer, Power Systems</v>
      </c>
      <c r="G1324" s="834" t="str">
        <f>VLOOKUP(B1324,[1]TQT_MASTER!B:O,3,0)</f>
        <v>Engineer</v>
      </c>
      <c r="H1324" s="834">
        <f>VLOOKUP(B1324,[1]TQT_MASTER!B:O,6,0)</f>
        <v>10903</v>
      </c>
      <c r="I1324" s="834" t="str">
        <f>VLOOKUP(B1324,[1]TQT_MASTER!B:O,5,0)</f>
        <v>Ahmed Attia Saber Ghazi</v>
      </c>
      <c r="J1324" s="834" t="str">
        <f>VLOOKUP(B1324,[1]TQT_MASTER!B:O,7,0)</f>
        <v>TQT - Asset Management</v>
      </c>
      <c r="K1324" s="834" t="str">
        <f>VLOOKUP(B1324,[1]TQT_MASTER!B:O,8,0)</f>
        <v>TQT - Chief Operating Office</v>
      </c>
      <c r="L1324" s="834" t="str">
        <f>VLOOKUP(B1324,[1]TQT_MASTER!B:O,9,0)</f>
        <v>Asset Management - COO</v>
      </c>
      <c r="M1324" s="834" t="str">
        <f>VLOOKUP(B1324,[1]TQT_MASTER!B:O,10,0)</f>
        <v>TQT - Power Planning</v>
      </c>
      <c r="N1324" s="835">
        <f>VLOOKUP(B1324,[1]TQT_MASTER!B:O,11,0)</f>
        <v>36486</v>
      </c>
      <c r="O1324" s="833">
        <f>VLOOKUP(B1324,[1]TQT_MASTER!B:O,14,0)</f>
        <v>46265</v>
      </c>
      <c r="P1324" s="842" t="s">
        <v>620</v>
      </c>
      <c r="Q1324" s="834" t="s">
        <v>846</v>
      </c>
      <c r="R1324" s="842"/>
      <c r="S1324" s="842"/>
      <c r="T1324" s="839" t="s">
        <v>304</v>
      </c>
      <c r="U1324" s="842" t="s">
        <v>333</v>
      </c>
      <c r="V1324" s="836">
        <v>45901</v>
      </c>
      <c r="W1324" s="836">
        <v>45901</v>
      </c>
      <c r="X1324" s="836">
        <v>46265</v>
      </c>
      <c r="Y1324" s="882">
        <v>1</v>
      </c>
      <c r="Z1324" s="902">
        <f t="shared" ca="1" si="74"/>
        <v>26</v>
      </c>
      <c r="AA1324" s="839" t="s">
        <v>600</v>
      </c>
      <c r="AB1324" s="883">
        <v>18238.5</v>
      </c>
      <c r="AC1324" s="841">
        <v>47088</v>
      </c>
      <c r="AD1324" s="842" t="s">
        <v>777</v>
      </c>
      <c r="AE1324" s="843" t="str">
        <f ca="1">IF(OR(Z1324="",NOT(ISNUMBER(Z1324))),"",LOOKUP(Z1324,{0,16,21,26,31,36,41,46,51,56,60,66},{"[0-15]","[16-20]","[21-25]","[26-30]","[31-35]","[36-40]","[41-45]","[46-50]","[51-55]","[56-59]","[60-65]","[66-99]"}))</f>
        <v>[26-30]</v>
      </c>
      <c r="AF1324" s="839" t="str">
        <f t="shared" si="72"/>
        <v>0-1 years</v>
      </c>
      <c r="AG1324" s="839" t="str">
        <f t="shared" ca="1" si="73"/>
        <v>Expired</v>
      </c>
    </row>
    <row r="1325" spans="1:33" ht="16.5" thickTop="1" thickBot="1" x14ac:dyDescent="0.3">
      <c r="A1325" s="839">
        <v>27</v>
      </c>
      <c r="B1325" s="830">
        <v>201773</v>
      </c>
      <c r="C1325" s="847">
        <v>14158</v>
      </c>
      <c r="D1325" s="880"/>
      <c r="E1325" s="887">
        <f>VLOOKUP(B1325,[1]TQT_MASTER!B:O,13,0)</f>
        <v>45978</v>
      </c>
      <c r="F1325" s="834" t="str">
        <f>VLOOKUP(B1325,[1]TQT_MASTER!B:O,4,0)</f>
        <v>Associate, OD &amp; Planning</v>
      </c>
      <c r="G1325" s="834" t="str">
        <f>VLOOKUP(B1325,[1]TQT_MASTER!B:O,3,0)</f>
        <v>Associate</v>
      </c>
      <c r="H1325" s="834">
        <f>VLOOKUP(B1325,[1]TQT_MASTER!B:O,6,0)</f>
        <v>12869</v>
      </c>
      <c r="I1325" s="834" t="str">
        <f>VLOOKUP(B1325,[1]TQT_MASTER!B:O,5,0)</f>
        <v>Shefa Obaid</v>
      </c>
      <c r="J1325" s="834" t="str">
        <f>VLOOKUP(B1325,[1]TQT_MASTER!B:O,7,0)</f>
        <v>TQT - People Management &amp; Performance</v>
      </c>
      <c r="K1325" s="834" t="str">
        <f>VLOOKUP(B1325,[1]TQT_MASTER!B:O,8,0)</f>
        <v>TQT - Chief Corporate Services Office</v>
      </c>
      <c r="L1325" s="834" t="str">
        <f>VLOOKUP(B1325,[1]TQT_MASTER!B:O,9,0)</f>
        <v>Human Resources - HRD</v>
      </c>
      <c r="M1325" s="834" t="str">
        <f>VLOOKUP(B1325,[1]TQT_MASTER!B:O,10,0)</f>
        <v>TRANSCO - Human Resources - HRD</v>
      </c>
      <c r="N1325" s="835">
        <f>VLOOKUP(B1325,[1]TQT_MASTER!B:O,11,0)</f>
        <v>29381</v>
      </c>
      <c r="O1325" s="833">
        <f>VLOOKUP(B1325,[1]TQT_MASTER!B:O,14,0)</f>
        <v>46342</v>
      </c>
      <c r="P1325" s="842" t="s">
        <v>611</v>
      </c>
      <c r="Q1325" s="834" t="s">
        <v>846</v>
      </c>
      <c r="R1325" s="842"/>
      <c r="S1325" s="842" t="s">
        <v>616</v>
      </c>
      <c r="T1325" s="839" t="s">
        <v>304</v>
      </c>
      <c r="U1325" s="842" t="s">
        <v>333</v>
      </c>
      <c r="V1325" s="836">
        <v>45978</v>
      </c>
      <c r="W1325" s="836">
        <v>45978</v>
      </c>
      <c r="X1325" s="836">
        <v>46265</v>
      </c>
      <c r="Y1325" s="882">
        <v>0.78904109589041094</v>
      </c>
      <c r="Z1325" s="902">
        <f t="shared" ca="1" si="74"/>
        <v>46</v>
      </c>
      <c r="AA1325" s="839" t="s">
        <v>600</v>
      </c>
      <c r="AB1325" s="883">
        <v>27688.5</v>
      </c>
      <c r="AC1325" s="841">
        <v>47088</v>
      </c>
      <c r="AD1325" s="842" t="s">
        <v>777</v>
      </c>
      <c r="AE1325" s="843" t="str">
        <f ca="1">IF(OR(Z1325="",NOT(ISNUMBER(Z1325))),"",LOOKUP(Z1325,{0,16,21,26,31,36,41,46,51,56,60,66},{"[0-15]","[16-20]","[21-25]","[26-30]","[31-35]","[36-40]","[41-45]","[46-50]","[51-55]","[56-59]","[60-65]","[66-99]"}))</f>
        <v>[46-50]</v>
      </c>
      <c r="AF1325" s="839" t="str">
        <f t="shared" si="72"/>
        <v>0-1 years</v>
      </c>
      <c r="AG1325" s="839" t="str">
        <f t="shared" ca="1" si="73"/>
        <v>Within 90 Days</v>
      </c>
    </row>
    <row r="1326" spans="1:33" ht="16.5" thickTop="1" thickBot="1" x14ac:dyDescent="0.3">
      <c r="A1326" s="839">
        <v>28</v>
      </c>
      <c r="B1326" s="830">
        <v>202033</v>
      </c>
      <c r="C1326" s="847">
        <v>14145</v>
      </c>
      <c r="D1326" s="880"/>
      <c r="E1326" s="887">
        <f>VLOOKUP(B1326,[1]TQT_MASTER!B:O,13,0)</f>
        <v>46006</v>
      </c>
      <c r="F1326" s="834" t="str">
        <f>VLOOKUP(B1326,[1]TQT_MASTER!B:O,4,0)</f>
        <v>Senior Engineer, Network Model Management</v>
      </c>
      <c r="G1326" s="834" t="str">
        <f>VLOOKUP(B1326,[1]TQT_MASTER!B:O,3,0)</f>
        <v>Senior Engineer</v>
      </c>
      <c r="H1326" s="834">
        <f>VLOOKUP(B1326,[1]TQT_MASTER!B:O,6,0)</f>
        <v>12404</v>
      </c>
      <c r="I1326" s="834" t="str">
        <f>VLOOKUP(B1326,[1]TQT_MASTER!B:O,5,0)</f>
        <v>Jayaprakash Ponraj</v>
      </c>
      <c r="J1326" s="834" t="str">
        <f>VLOOKUP(B1326,[1]TQT_MASTER!B:O,7,0)</f>
        <v>TQT - Asset Management</v>
      </c>
      <c r="K1326" s="834" t="str">
        <f>VLOOKUP(B1326,[1]TQT_MASTER!B:O,8,0)</f>
        <v>TQT - Chief Operating Office</v>
      </c>
      <c r="L1326" s="834" t="str">
        <f>VLOOKUP(B1326,[1]TQT_MASTER!B:O,9,0)</f>
        <v>TQT - Asset Management</v>
      </c>
      <c r="M1326" s="834" t="str">
        <f>VLOOKUP(B1326,[1]TQT_MASTER!B:O,10,0)</f>
        <v>TQT - Chief Operating Office</v>
      </c>
      <c r="N1326" s="835">
        <f>VLOOKUP(B1326,[1]TQT_MASTER!B:O,11,0)</f>
        <v>31049</v>
      </c>
      <c r="O1326" s="833">
        <f>VLOOKUP(B1326,[1]TQT_MASTER!B:O,14,0)</f>
        <v>46370</v>
      </c>
      <c r="P1326" s="842" t="s">
        <v>620</v>
      </c>
      <c r="Q1326" s="834" t="s">
        <v>846</v>
      </c>
      <c r="R1326" s="842"/>
      <c r="S1326" s="842"/>
      <c r="T1326" s="839" t="s">
        <v>304</v>
      </c>
      <c r="U1326" s="842" t="s">
        <v>333</v>
      </c>
      <c r="V1326" s="836">
        <v>46006</v>
      </c>
      <c r="W1326" s="836">
        <v>46006</v>
      </c>
      <c r="X1326" s="836">
        <v>46265</v>
      </c>
      <c r="Y1326" s="882">
        <v>0.71232876712328763</v>
      </c>
      <c r="Z1326" s="902">
        <f t="shared" ca="1" si="74"/>
        <v>41</v>
      </c>
      <c r="AA1326" s="839" t="s">
        <v>600</v>
      </c>
      <c r="AB1326" s="883">
        <v>31888.5</v>
      </c>
      <c r="AC1326" s="841">
        <v>47088</v>
      </c>
      <c r="AD1326" s="842" t="s">
        <v>777</v>
      </c>
      <c r="AE1326" s="843" t="str">
        <f ca="1">IF(OR(Z1326="",NOT(ISNUMBER(Z1326))),"",LOOKUP(Z1326,{0,16,21,26,31,36,41,46,51,56,60,66},{"[0-15]","[16-20]","[21-25]","[26-30]","[31-35]","[36-40]","[41-45]","[46-50]","[51-55]","[56-59]","[60-65]","[66-99]"}))</f>
        <v>[41-45]</v>
      </c>
      <c r="AF1326" s="839" t="str">
        <f t="shared" si="72"/>
        <v>0-1 years</v>
      </c>
      <c r="AG1326" s="839" t="str">
        <f t="shared" ca="1" si="73"/>
        <v>Within 90 Days</v>
      </c>
    </row>
    <row r="1327" spans="1:33" ht="16.5" thickTop="1" thickBot="1" x14ac:dyDescent="0.3">
      <c r="A1327" s="839">
        <v>29</v>
      </c>
      <c r="B1327" s="830">
        <v>202034</v>
      </c>
      <c r="C1327" s="847">
        <v>14174</v>
      </c>
      <c r="D1327" s="880"/>
      <c r="E1327" s="887">
        <f>VLOOKUP(B1327,[1]TQT_MASTER!B:O,13,0)</f>
        <v>46006</v>
      </c>
      <c r="F1327" s="834" t="str">
        <f>VLOOKUP(B1327,[1]TQT_MASTER!B:O,4,0)</f>
        <v>Associate, Accounts Payable Accounting</v>
      </c>
      <c r="G1327" s="834" t="str">
        <f>VLOOKUP(B1327,[1]TQT_MASTER!B:O,3,0)</f>
        <v>Associate</v>
      </c>
      <c r="H1327" s="834">
        <f>VLOOKUP(B1327,[1]TQT_MASTER!B:O,6,0)</f>
        <v>12667</v>
      </c>
      <c r="I1327" s="834" t="str">
        <f>VLOOKUP(B1327,[1]TQT_MASTER!B:O,5,0)</f>
        <v>Eid ABDULLAH Sidiqi Alhammadi</v>
      </c>
      <c r="J1327" s="834" t="str">
        <f>VLOOKUP(B1327,[1]TQT_MASTER!B:O,7,0)</f>
        <v>TQT - Financial Operations &amp; Internal Controls</v>
      </c>
      <c r="K1327" s="834" t="str">
        <f>VLOOKUP(B1327,[1]TQT_MASTER!B:O,8,0)</f>
        <v>TQT - Chief Financial Office</v>
      </c>
      <c r="L1327" s="834" t="str">
        <f>VLOOKUP(B1327,[1]TQT_MASTER!B:O,9,0)</f>
        <v>Finance - FIN</v>
      </c>
      <c r="M1327" s="834" t="str">
        <f>VLOOKUP(B1327,[1]TQT_MASTER!B:O,10,0)</f>
        <v>TRANSCO - Financial Operations - FIN</v>
      </c>
      <c r="N1327" s="835">
        <f>VLOOKUP(B1327,[1]TQT_MASTER!B:O,11,0)</f>
        <v>35364</v>
      </c>
      <c r="O1327" s="833">
        <f>VLOOKUP(B1327,[1]TQT_MASTER!B:O,14,0)</f>
        <v>46370</v>
      </c>
      <c r="P1327" s="842" t="s">
        <v>620</v>
      </c>
      <c r="Q1327" s="834" t="s">
        <v>846</v>
      </c>
      <c r="R1327" s="842"/>
      <c r="S1327" s="842"/>
      <c r="T1327" s="839" t="s">
        <v>304</v>
      </c>
      <c r="U1327" s="842" t="s">
        <v>356</v>
      </c>
      <c r="V1327" s="836">
        <v>46006</v>
      </c>
      <c r="W1327" s="836">
        <v>46006</v>
      </c>
      <c r="X1327" s="836">
        <v>46265</v>
      </c>
      <c r="Y1327" s="882">
        <v>0.71232876712328763</v>
      </c>
      <c r="Z1327" s="902">
        <f t="shared" ca="1" si="74"/>
        <v>29</v>
      </c>
      <c r="AA1327" s="839" t="s">
        <v>600</v>
      </c>
      <c r="AB1327" s="883">
        <v>21388.5</v>
      </c>
      <c r="AC1327" s="841">
        <v>47088</v>
      </c>
      <c r="AD1327" s="842" t="s">
        <v>777</v>
      </c>
      <c r="AE1327" s="843" t="str">
        <f ca="1">IF(OR(Z1327="",NOT(ISNUMBER(Z1327))),"",LOOKUP(Z1327,{0,16,21,26,31,36,41,46,51,56,60,66},{"[0-15]","[16-20]","[21-25]","[26-30]","[31-35]","[36-40]","[41-45]","[46-50]","[51-55]","[56-59]","[60-65]","[66-99]"}))</f>
        <v>[26-30]</v>
      </c>
      <c r="AF1327" s="839" t="str">
        <f t="shared" si="72"/>
        <v>0-1 years</v>
      </c>
      <c r="AG1327" s="839" t="str">
        <f t="shared" ca="1" si="73"/>
        <v>Within 90 Days</v>
      </c>
    </row>
    <row r="1328" spans="1:33" ht="16.5" thickTop="1" thickBot="1" x14ac:dyDescent="0.3">
      <c r="A1328" s="839">
        <v>30</v>
      </c>
      <c r="B1328" s="830">
        <v>202315</v>
      </c>
      <c r="C1328" s="847">
        <v>14335</v>
      </c>
      <c r="D1328" s="880"/>
      <c r="E1328" s="887">
        <f>VLOOKUP(B1328,[1]TQT_MASTER!B:O,13,0)</f>
        <v>46055</v>
      </c>
      <c r="F1328" s="834" t="str">
        <f>VLOOKUP(B1328,[1]TQT_MASTER!B:O,4,0)</f>
        <v>Officer, Communications</v>
      </c>
      <c r="G1328" s="834" t="str">
        <f>VLOOKUP(B1328,[1]TQT_MASTER!B:O,3,0)</f>
        <v>Officer</v>
      </c>
      <c r="H1328" s="834">
        <f>VLOOKUP(B1328,[1]TQT_MASTER!B:O,6,0)</f>
        <v>15077</v>
      </c>
      <c r="I1328" s="834" t="str">
        <f>VLOOKUP(B1328,[1]TQT_MASTER!B:O,5,0)</f>
        <v>Bahaa Khalil Omran</v>
      </c>
      <c r="J1328" s="834" t="str">
        <f>VLOOKUP(B1328,[1]TQT_MASTER!B:O,7,0)</f>
        <v>TQT - External Communications</v>
      </c>
      <c r="K1328" s="834" t="str">
        <f>VLOOKUP(B1328,[1]TQT_MASTER!B:O,8,0)</f>
        <v>TQT - Chief Corporate Services Office</v>
      </c>
      <c r="L1328" s="834" t="str">
        <f>VLOOKUP(B1328,[1]TQT_MASTER!B:O,9,0)</f>
        <v>Human Resources - HRD</v>
      </c>
      <c r="M1328" s="834" t="str">
        <f>VLOOKUP(B1328,[1]TQT_MASTER!B:O,10,0)</f>
        <v>TRANSCO - External Communications - HRD</v>
      </c>
      <c r="N1328" s="835">
        <f>VLOOKUP(B1328,[1]TQT_MASTER!B:O,11,0)</f>
        <v>34516</v>
      </c>
      <c r="O1328" s="833">
        <f>VLOOKUP(B1328,[1]TQT_MASTER!B:O,14,0)</f>
        <v>46389</v>
      </c>
      <c r="P1328" s="842" t="s">
        <v>611</v>
      </c>
      <c r="Q1328" s="834" t="s">
        <v>846</v>
      </c>
      <c r="R1328" s="842" t="s">
        <v>612</v>
      </c>
      <c r="S1328" s="842" t="s">
        <v>616</v>
      </c>
      <c r="T1328" s="839"/>
      <c r="U1328" s="842" t="s">
        <v>309</v>
      </c>
      <c r="V1328" s="836">
        <v>46055</v>
      </c>
      <c r="W1328" s="836">
        <v>46055</v>
      </c>
      <c r="X1328" s="836">
        <v>46265</v>
      </c>
      <c r="Y1328" s="882">
        <v>0.57808219178082187</v>
      </c>
      <c r="Z1328" s="902">
        <f t="shared" ca="1" si="74"/>
        <v>32</v>
      </c>
      <c r="AA1328" s="839" t="s">
        <v>600</v>
      </c>
      <c r="AB1328" s="883">
        <v>16138.5</v>
      </c>
      <c r="AC1328" s="841">
        <v>47088</v>
      </c>
      <c r="AD1328" s="842" t="s">
        <v>777</v>
      </c>
      <c r="AE1328" s="843" t="str">
        <f ca="1">IF(OR(Z1328="",NOT(ISNUMBER(Z1328))),"",LOOKUP(Z1328,{0,16,21,26,31,36,41,46,51,56,60,66},{"[0-15]","[16-20]","[21-25]","[26-30]","[31-35]","[36-40]","[41-45]","[46-50]","[51-55]","[56-59]","[60-65]","[66-99]"}))</f>
        <v>[31-35]</v>
      </c>
      <c r="AF1328" s="839" t="str">
        <f t="shared" si="72"/>
        <v>0-1 years</v>
      </c>
      <c r="AG1328" s="839" t="str">
        <f t="shared" ca="1" si="73"/>
        <v>Over 90 Days</v>
      </c>
    </row>
    <row r="1329" spans="1:33" ht="16.5" thickTop="1" thickBot="1" x14ac:dyDescent="0.3">
      <c r="A1329" s="839">
        <v>31</v>
      </c>
      <c r="B1329" s="830">
        <v>202372</v>
      </c>
      <c r="C1329" s="831">
        <v>202372</v>
      </c>
      <c r="D1329" s="880"/>
      <c r="E1329" s="887">
        <f>VLOOKUP(B1329,[1]TQT_MASTER!B:O,13,0)</f>
        <v>46083</v>
      </c>
      <c r="F1329" s="834" t="str">
        <f>VLOOKUP(B1329,[1]TQT_MASTER!B:O,4,0)</f>
        <v>Associate, Graphic Design</v>
      </c>
      <c r="G1329" s="834" t="str">
        <f>VLOOKUP(B1329,[1]TQT_MASTER!B:O,3,0)</f>
        <v>Associate</v>
      </c>
      <c r="H1329" s="834">
        <f>VLOOKUP(B1329,[1]TQT_MASTER!B:O,6,0)</f>
        <v>15077</v>
      </c>
      <c r="I1329" s="834" t="str">
        <f>VLOOKUP(B1329,[1]TQT_MASTER!B:O,5,0)</f>
        <v>Bahaa Khalil Omran</v>
      </c>
      <c r="J1329" s="834" t="str">
        <f>VLOOKUP(B1329,[1]TQT_MASTER!B:O,7,0)</f>
        <v>TQT - Corporate Communications</v>
      </c>
      <c r="K1329" s="834" t="str">
        <f>VLOOKUP(B1329,[1]TQT_MASTER!B:O,8,0)</f>
        <v>TQT - Chief Corporate Services Office</v>
      </c>
      <c r="L1329" s="834" t="str">
        <f>VLOOKUP(B1329,[1]TQT_MASTER!B:O,9,0)</f>
        <v>Human Resources - HRD</v>
      </c>
      <c r="M1329" s="834" t="str">
        <f>VLOOKUP(B1329,[1]TQT_MASTER!B:O,10,0)</f>
        <v>Corporate Communications</v>
      </c>
      <c r="N1329" s="835">
        <f>VLOOKUP(B1329,[1]TQT_MASTER!B:O,11,0)</f>
        <v>35936</v>
      </c>
      <c r="O1329" s="833">
        <f>VLOOKUP(B1329,[1]TQT_MASTER!B:O,14,0)</f>
        <v>46447</v>
      </c>
      <c r="P1329" s="842" t="s">
        <v>611</v>
      </c>
      <c r="Q1329" s="834" t="s">
        <v>846</v>
      </c>
      <c r="R1329" s="842" t="s">
        <v>612</v>
      </c>
      <c r="S1329" s="842" t="s">
        <v>616</v>
      </c>
      <c r="T1329" s="839"/>
      <c r="U1329" s="842" t="s">
        <v>356</v>
      </c>
      <c r="V1329" s="836">
        <v>46083</v>
      </c>
      <c r="W1329" s="836">
        <v>46083</v>
      </c>
      <c r="X1329" s="836">
        <v>46265</v>
      </c>
      <c r="Y1329" s="882">
        <v>0.50136986301369868</v>
      </c>
      <c r="Z1329" s="902">
        <f t="shared" ca="1" si="74"/>
        <v>28</v>
      </c>
      <c r="AA1329" s="839" t="s">
        <v>600</v>
      </c>
      <c r="AB1329" s="883">
        <v>16138.5</v>
      </c>
      <c r="AC1329" s="841">
        <v>47088</v>
      </c>
      <c r="AD1329" s="842" t="s">
        <v>777</v>
      </c>
      <c r="AE1329" s="843" t="str">
        <f ca="1">IF(OR(Z1329="",NOT(ISNUMBER(Z1329))),"",LOOKUP(Z1329,{0,16,21,26,31,36,41,46,51,56,60,66},{"[0-15]","[16-20]","[21-25]","[26-30]","[31-35]","[36-40]","[41-45]","[46-50]","[51-55]","[56-59]","[60-65]","[66-99]"}))</f>
        <v>[26-30]</v>
      </c>
      <c r="AF1329" s="839" t="str">
        <f t="shared" si="72"/>
        <v>0-1 years</v>
      </c>
      <c r="AG1329" s="839" t="str">
        <f t="shared" ca="1" si="73"/>
        <v>Over 90 Days</v>
      </c>
    </row>
    <row r="1330" spans="1:33" ht="16.5" thickTop="1" thickBot="1" x14ac:dyDescent="0.3">
      <c r="A1330" s="839">
        <v>32</v>
      </c>
      <c r="B1330" s="830">
        <v>202645</v>
      </c>
      <c r="C1330" s="831">
        <v>202645</v>
      </c>
      <c r="D1330" s="880"/>
      <c r="E1330" s="887">
        <f>VLOOKUP(B1330,[1]TQT_MASTER!B:O,13,0)</f>
        <v>46103</v>
      </c>
      <c r="F1330" s="834" t="str">
        <f>VLOOKUP(B1330,[1]TQT_MASTER!B:O,4,0)</f>
        <v>Engineer, Contract</v>
      </c>
      <c r="G1330" s="834" t="str">
        <f>VLOOKUP(B1330,[1]TQT_MASTER!B:O,3,0)</f>
        <v>Engineer</v>
      </c>
      <c r="H1330" s="834">
        <f>VLOOKUP(B1330,[1]TQT_MASTER!B:O,6,0)</f>
        <v>12214</v>
      </c>
      <c r="I1330" s="834" t="str">
        <f>VLOOKUP(B1330,[1]TQT_MASTER!B:O,5,0)</f>
        <v>Mahmood Abdulmunaim Saed</v>
      </c>
      <c r="J1330" s="834" t="str">
        <f>VLOOKUP(B1330,[1]TQT_MASTER!B:O,7,0)</f>
        <v>TQT - Supply Chain</v>
      </c>
      <c r="K1330" s="834" t="str">
        <f>VLOOKUP(B1330,[1]TQT_MASTER!B:O,8,0)</f>
        <v>TQT - Chief Financial Office</v>
      </c>
      <c r="L1330" s="834" t="str">
        <f>VLOOKUP(B1330,[1]TQT_MASTER!B:O,9,0)</f>
        <v>TQT - Supply Chain</v>
      </c>
      <c r="M1330" s="834" t="e">
        <f>VLOOKUP(B1330,[1]TQT_MASTER!B:O,10,0)</f>
        <v>#REF!</v>
      </c>
      <c r="N1330" s="835">
        <f>VLOOKUP(B1330,[1]TQT_MASTER!B:O,11,0)</f>
        <v>32325</v>
      </c>
      <c r="O1330" s="833">
        <f>VLOOKUP(B1330,[1]TQT_MASTER!B:O,14,0)</f>
        <v>46467</v>
      </c>
      <c r="P1330" s="842" t="s">
        <v>620</v>
      </c>
      <c r="Q1330" s="834" t="s">
        <v>846</v>
      </c>
      <c r="R1330" s="842"/>
      <c r="S1330" s="842"/>
      <c r="T1330" s="839"/>
      <c r="U1330" s="842" t="s">
        <v>333</v>
      </c>
      <c r="V1330" s="836">
        <v>46104</v>
      </c>
      <c r="W1330" s="836">
        <v>46104</v>
      </c>
      <c r="X1330" s="836">
        <v>46265</v>
      </c>
      <c r="Y1330" s="882">
        <v>0.44383561643835617</v>
      </c>
      <c r="Z1330" s="902">
        <f t="shared" ca="1" si="74"/>
        <v>38</v>
      </c>
      <c r="AA1330" s="839" t="s">
        <v>600</v>
      </c>
      <c r="AB1330" s="883">
        <v>35038.5</v>
      </c>
      <c r="AC1330" s="841">
        <v>47088</v>
      </c>
      <c r="AD1330" s="842" t="s">
        <v>777</v>
      </c>
      <c r="AE1330" s="843" t="str">
        <f ca="1">IF(OR(Z1330="",NOT(ISNUMBER(Z1330))),"",LOOKUP(Z1330,{0,16,21,26,31,36,41,46,51,56,60,66},{"[0-15]","[16-20]","[21-25]","[26-30]","[31-35]","[36-40]","[41-45]","[46-50]","[51-55]","[56-59]","[60-65]","[66-99]"}))</f>
        <v>[36-40]</v>
      </c>
      <c r="AF1330" s="839" t="str">
        <f t="shared" si="72"/>
        <v>0-1 years</v>
      </c>
      <c r="AG1330" s="839" t="str">
        <f t="shared" ca="1" si="73"/>
        <v>Over 90 Days</v>
      </c>
    </row>
    <row r="1331" spans="1:33" ht="16.5" thickTop="1" thickBot="1" x14ac:dyDescent="0.3">
      <c r="A1331" s="839">
        <v>33</v>
      </c>
      <c r="B1331" s="830">
        <v>203053</v>
      </c>
      <c r="C1331" s="831">
        <v>203053</v>
      </c>
      <c r="D1331" s="880"/>
      <c r="E1331" s="887">
        <f>VLOOKUP(B1331,[1]TQT_MASTER!B:O,13,0)</f>
        <v>46149</v>
      </c>
      <c r="F1331" s="834" t="str">
        <f>VLOOKUP(B1331,[1]TQT_MASTER!B:O,4,0)</f>
        <v>Sr Associate HR Projects</v>
      </c>
      <c r="G1331" s="834" t="str">
        <f>VLOOKUP(B1331,[1]TQT_MASTER!B:O,3,0)</f>
        <v>Sr Associate</v>
      </c>
      <c r="H1331" s="834" t="e">
        <f>VLOOKUP(B1331,[1]TQT_MASTER!B:O,6,0)</f>
        <v>#REF!</v>
      </c>
      <c r="I1331" s="834" t="str">
        <f>VLOOKUP(B1331,[1]TQT_MASTER!B:O,5,0)</f>
        <v>Bader Alhammadi</v>
      </c>
      <c r="J1331" s="834" t="e">
        <f>VLOOKUP(B1331,[1]TQT_MASTER!B:O,7,0)</f>
        <v>#REF!</v>
      </c>
      <c r="K1331" s="834" t="str">
        <f>VLOOKUP(B1331,[1]TQT_MASTER!B:O,8,0)</f>
        <v>TQT - Chief Corporate Services Office</v>
      </c>
      <c r="L1331" s="834" t="str">
        <f>VLOOKUP(B1331,[1]TQT_MASTER!B:O,9,0)</f>
        <v>Human Resources - HRD</v>
      </c>
      <c r="M1331" s="834" t="e">
        <f>VLOOKUP(B1331,[1]TQT_MASTER!B:O,10,0)</f>
        <v>#REF!</v>
      </c>
      <c r="N1331" s="835">
        <f>VLOOKUP(B1331,[1]TQT_MASTER!B:O,11,0)</f>
        <v>31815</v>
      </c>
      <c r="O1331" s="833">
        <f>VLOOKUP(B1331,[1]TQT_MASTER!B:O,14,0)</f>
        <v>46513</v>
      </c>
      <c r="P1331" s="842" t="s">
        <v>620</v>
      </c>
      <c r="Q1331" s="834" t="s">
        <v>846</v>
      </c>
      <c r="R1331" s="842"/>
      <c r="S1331" s="842"/>
      <c r="T1331" s="839"/>
      <c r="U1331" s="842" t="s">
        <v>650</v>
      </c>
      <c r="V1331" s="836">
        <v>46155</v>
      </c>
      <c r="W1331" s="836"/>
      <c r="X1331" s="836">
        <f>EDATE(V1331,36)</f>
        <v>47251</v>
      </c>
      <c r="Y1331" s="882">
        <v>2.7397260273972603E-3</v>
      </c>
      <c r="Z1331" s="838">
        <f t="shared" ca="1" si="74"/>
        <v>39</v>
      </c>
      <c r="AA1331" s="839" t="s">
        <v>600</v>
      </c>
      <c r="AB1331" s="883">
        <v>37138.5</v>
      </c>
      <c r="AC1331" s="841">
        <v>47088</v>
      </c>
      <c r="AD1331" s="842" t="s">
        <v>777</v>
      </c>
      <c r="AE1331" s="843" t="str">
        <f ca="1">IF(OR(Z1331="",NOT(ISNUMBER(Z1331))),"",LOOKUP(Z1331,{0,16,21,26,31,36,41,46,51,56,60,66},{"[0-15]","[16-20]","[21-25]","[26-30]","[31-35]","[36-40]","[41-45]","[46-50]","[51-55]","[56-59]","[60-65]","[66-99]"}))</f>
        <v>[36-40]</v>
      </c>
      <c r="AF1331" s="839" t="str">
        <f t="shared" si="72"/>
        <v>3+ years</v>
      </c>
      <c r="AG1331" s="839" t="str">
        <f t="shared" ca="1" si="73"/>
        <v>Over 90 Days</v>
      </c>
    </row>
    <row r="1332" spans="1:33" ht="16.5" thickTop="1" thickBot="1" x14ac:dyDescent="0.3">
      <c r="A1332" s="839">
        <v>34</v>
      </c>
      <c r="B1332" s="830">
        <v>202805</v>
      </c>
      <c r="C1332" s="831">
        <v>202805</v>
      </c>
      <c r="D1332" s="880"/>
      <c r="E1332" s="887">
        <f>VLOOKUP(B1332,[1]TQT_MASTER!B:O,13,0)</f>
        <v>46132</v>
      </c>
      <c r="F1332" s="834" t="str">
        <f>VLOOKUP(B1332,[1]TQT_MASTER!B:O,4,0)</f>
        <v>CEO Advisor</v>
      </c>
      <c r="G1332" s="834" t="str">
        <f>VLOOKUP(B1332,[1]TQT_MASTER!B:O,3,0)</f>
        <v>Advisor</v>
      </c>
      <c r="H1332" s="834">
        <v>12759</v>
      </c>
      <c r="I1332" s="834" t="s">
        <v>954</v>
      </c>
      <c r="J1332" s="834" t="e">
        <f>VLOOKUP(B1332,[1]TQT_MASTER!B:O,7,0)</f>
        <v>#REF!</v>
      </c>
      <c r="K1332" s="834" t="str">
        <f>VLOOKUP(B1332,[1]TQT_MASTER!B:O,8,0)</f>
        <v>TQT - Chief Executive Office</v>
      </c>
      <c r="L1332" s="834" t="e">
        <f>VLOOKUP(B1332,[1]TQT_MASTER!B:O,9,0)</f>
        <v>#REF!</v>
      </c>
      <c r="M1332" s="834" t="e">
        <f>VLOOKUP(B1332,[1]TQT_MASTER!B:O,10,0)</f>
        <v>#REF!</v>
      </c>
      <c r="N1332" s="884">
        <v>22892</v>
      </c>
      <c r="O1332" s="885">
        <v>46496</v>
      </c>
      <c r="P1332" s="842" t="s">
        <v>611</v>
      </c>
      <c r="Q1332" s="834" t="s">
        <v>846</v>
      </c>
      <c r="R1332" s="842"/>
      <c r="S1332" s="842"/>
      <c r="T1332" s="839"/>
      <c r="U1332" s="842" t="s">
        <v>650</v>
      </c>
      <c r="V1332" s="836">
        <v>46132</v>
      </c>
      <c r="W1332" s="836"/>
      <c r="X1332" s="836">
        <f>EDATE(V1332,36)</f>
        <v>47228</v>
      </c>
      <c r="Y1332" s="882">
        <v>2.7397260273972603E-3</v>
      </c>
      <c r="Z1332" s="904">
        <f ca="1">IF(N1332="","",DATEDIF(IF(ISNUMBER(N1332),N1332,DATE(IF(VALUE(RIGHT(N1332,LEN(N1332)-FIND("/",N1332,FIND("/",N1332)+1)))&lt;30,2000,1900)+VALUE(RIGHT(N1332,LEN(N1332)-FIND("/",N1332,FIND("/",N1332)+1))),VALUE(LEFT(N1332,FIND("/",N1332)-1)),VALUE(MID(N1332,FIND("/",N1332)+1,FIND("/",N1332,FIND("/",N1332)+1)-FIND("/",N1332)-1)))),TODAY(),"Y"))</f>
        <v>64</v>
      </c>
      <c r="AA1332" s="839" t="s">
        <v>600</v>
      </c>
      <c r="AB1332" s="883">
        <v>40288.5</v>
      </c>
      <c r="AC1332" s="841">
        <v>47088</v>
      </c>
      <c r="AD1332" s="842" t="s">
        <v>777</v>
      </c>
      <c r="AE1332" s="843" t="str">
        <f ca="1">IF(OR(Z1332="",NOT(ISNUMBER(Z1332))),"",LOOKUP(Z1332,{0,16,21,26,31,36,41,46,51,56,60,66},{"[0-15]","[16-20]","[21-25]","[26-30]","[31-35]","[36-40]","[41-45]","[46-50]","[51-55]","[56-59]","[60-65]","[66-99]"}))</f>
        <v>[60-65]</v>
      </c>
      <c r="AF1332" s="839" t="str">
        <f t="shared" si="72"/>
        <v>3+ years</v>
      </c>
      <c r="AG1332" s="839" t="str">
        <f t="shared" ca="1" si="73"/>
        <v>Over 90 Days</v>
      </c>
    </row>
    <row r="1333" spans="1:33" ht="16.5" thickTop="1" thickBot="1" x14ac:dyDescent="0.3">
      <c r="A1333" s="886">
        <v>35</v>
      </c>
      <c r="B1333" s="851">
        <v>203281</v>
      </c>
      <c r="C1333" s="851"/>
      <c r="D1333" s="852"/>
      <c r="E1333" s="887">
        <f>VLOOKUP(B1333,[1]TQT_MASTER!B:O,13,0)</f>
        <v>46244</v>
      </c>
      <c r="F1333" s="854" t="str">
        <f>VLOOKUP(B1333,[1]TQT_MASTER!B:O,4,0)</f>
        <v>Sr Associate Branding &amp; Internal Communication</v>
      </c>
      <c r="G1333" s="854" t="str">
        <f>VLOOKUP(B1333,[1]TQT_MASTER!B:O,3,0)</f>
        <v>Sr Associate</v>
      </c>
      <c r="H1333" s="854" t="e">
        <f>VLOOKUP(B1333,[1]TQT_MASTER!B:O,6,0)</f>
        <v>#REF!</v>
      </c>
      <c r="I1333" s="854" t="s">
        <v>955</v>
      </c>
      <c r="J1333" s="854" t="e">
        <f>VLOOKUP(B1333,[1]TQT_MASTER!B:O,7,0)</f>
        <v>#REF!</v>
      </c>
      <c r="K1333" s="854" t="str">
        <f>VLOOKUP(B1333,[1]TQT_MASTER!B:O,8,0)</f>
        <v>TQT - Chief Corporate Services Office</v>
      </c>
      <c r="L1333" s="854" t="str">
        <f>VLOOKUP(B1333,[1]TQT_MASTER!B:O,9,0)</f>
        <v>Human Resources - HRD</v>
      </c>
      <c r="M1333" s="854" t="str">
        <f>VLOOKUP(B1333,[1]TQT_MASTER!B:O,10,0)</f>
        <v>Corporate Communications</v>
      </c>
      <c r="N1333" s="855">
        <v>32051</v>
      </c>
      <c r="O1333" s="853">
        <v>46295</v>
      </c>
      <c r="P1333" s="854" t="s">
        <v>611</v>
      </c>
      <c r="Q1333" s="854" t="s">
        <v>846</v>
      </c>
      <c r="R1333" s="857"/>
      <c r="S1333" s="857"/>
      <c r="T1333" s="858"/>
      <c r="U1333" s="854"/>
      <c r="V1333" s="859">
        <v>46211</v>
      </c>
      <c r="W1333" s="860"/>
      <c r="X1333" s="859">
        <v>46295</v>
      </c>
      <c r="Y1333" s="861"/>
      <c r="Z1333" s="862">
        <f t="shared" ref="Z1333:Z1366" ca="1" si="75">IF(N1333="","",DATEDIF(IF(ISNUMBER(N1333),N1333,DATE(IF(VALUE(RIGHT(N1333,LEN(N1333)-FIND("/",N1333,FIND("/",N1333)+1)))&lt;30,2000,1900)+VALUE(RIGHT(N1333,LEN(N1333)-FIND("/",N1333,FIND("/",N1333)+1))),VALUE(LEFT(N1333,FIND("/",N1333)-1)),VALUE(MID(N1333,FIND("/",N1333)+1,FIND("/",N1333,FIND("/",N1333)+1)-FIND("/",N1333)-1)))),TODAY(),"Y"))</f>
        <v>38</v>
      </c>
      <c r="AA1333" s="858" t="s">
        <v>600</v>
      </c>
      <c r="AB1333" s="863">
        <v>32500</v>
      </c>
      <c r="AC1333" s="864">
        <v>47088</v>
      </c>
      <c r="AD1333" s="857" t="s">
        <v>777</v>
      </c>
      <c r="AE1333" s="843" t="str">
        <f ca="1">IF(OR(Z1333="",NOT(ISNUMBER(Z1333))),"",LOOKUP(Z1333,{0,16,21,26,31,36,41,46,51,56,60,66},{"[0-15]","[16-20]","[21-25]","[26-30]","[31-35]","[36-40]","[41-45]","[46-50]","[51-55]","[56-59]","[60-65]","[66-99]"}))</f>
        <v>[36-40]</v>
      </c>
      <c r="AF1333" s="839" t="str">
        <f t="shared" si="72"/>
        <v>0-1 years</v>
      </c>
      <c r="AG1333" s="839" t="str">
        <f t="shared" ca="1" si="73"/>
        <v>Within 30 Days</v>
      </c>
    </row>
    <row r="1334" spans="1:33" ht="16.5" thickTop="1" thickBot="1" x14ac:dyDescent="0.3">
      <c r="A1334" s="875">
        <v>1</v>
      </c>
      <c r="B1334" s="866" t="s">
        <v>526</v>
      </c>
      <c r="C1334" s="875" t="s">
        <v>300</v>
      </c>
      <c r="D1334" s="888"/>
      <c r="E1334" s="887">
        <f>VLOOKUP(B1334,[1]TQT_MASTER!B:O,13,0)</f>
        <v>44566</v>
      </c>
      <c r="F1334" s="870" t="str">
        <f>VLOOKUP(B1334,[1]TQT_MASTER!B:O,4,0)</f>
        <v>Engineer, Water Asset Performance</v>
      </c>
      <c r="G1334" s="870" t="str">
        <f>VLOOKUP(B1334,[1]TQT_MASTER!B:O,3,0)</f>
        <v>Engineer</v>
      </c>
      <c r="H1334" s="870">
        <f>VLOOKUP(B1334,[1]TQT_MASTER!B:O,6,0)</f>
        <v>200662</v>
      </c>
      <c r="I1334" s="870" t="str">
        <f>VLOOKUP(B1334,[1]TQT_MASTER!B:O,5,0)</f>
        <v>Benjamin Redwood</v>
      </c>
      <c r="J1334" s="870" t="str">
        <f>VLOOKUP(B1334,[1]TQT_MASTER!B:O,7,0)</f>
        <v>TQT - Asset Management</v>
      </c>
      <c r="K1334" s="870" t="str">
        <f>VLOOKUP(B1334,[1]TQT_MASTER!B:O,8,0)</f>
        <v>TQT - Chief Operating Office</v>
      </c>
      <c r="L1334" s="870" t="str">
        <f>VLOOKUP(B1334,[1]TQT_MASTER!B:O,9,0)</f>
        <v>Asset Management - COO</v>
      </c>
      <c r="M1334" s="870" t="str">
        <f>VLOOKUP(B1334,[1]TQT_MASTER!B:O,10,0)</f>
        <v>TRANSCO - Water Asset Strategy &amp; Performance - COO</v>
      </c>
      <c r="N1334" s="871">
        <f>VLOOKUP(B1334,[1]TQT_MASTER!B:O,11,0)</f>
        <v>22312</v>
      </c>
      <c r="O1334" s="869">
        <f>VLOOKUP(B1334,[1]TQT_MASTER!B:O,14,0)</f>
        <v>46387</v>
      </c>
      <c r="P1334" s="878" t="s">
        <v>611</v>
      </c>
      <c r="Q1334" s="870" t="s">
        <v>846</v>
      </c>
      <c r="R1334" s="878" t="s">
        <v>612</v>
      </c>
      <c r="S1334" s="878"/>
      <c r="T1334" s="875" t="s">
        <v>304</v>
      </c>
      <c r="U1334" s="878" t="s">
        <v>305</v>
      </c>
      <c r="V1334" s="872">
        <v>44566</v>
      </c>
      <c r="W1334" s="872">
        <v>45170</v>
      </c>
      <c r="X1334" s="872">
        <v>46265</v>
      </c>
      <c r="Y1334" s="889">
        <v>3.0027397260273974</v>
      </c>
      <c r="Z1334" s="903">
        <f t="shared" ca="1" si="75"/>
        <v>65</v>
      </c>
      <c r="AA1334" s="875" t="s">
        <v>600</v>
      </c>
      <c r="AB1334" s="890">
        <v>33988.5</v>
      </c>
      <c r="AC1334" s="877">
        <v>47119</v>
      </c>
      <c r="AD1334" s="878" t="s">
        <v>777</v>
      </c>
      <c r="AE1334" s="843" t="str">
        <f ca="1">IF(OR(Z1334="",NOT(ISNUMBER(Z1334))),"",LOOKUP(Z1334,{0,16,21,26,31,36,41,46,51,56,60,66},{"[0-15]","[16-20]","[21-25]","[26-30]","[31-35]","[36-40]","[41-45]","[46-50]","[51-55]","[56-59]","[60-65]","[66-99]"}))</f>
        <v>[60-65]</v>
      </c>
      <c r="AF1334" s="839" t="str">
        <f t="shared" si="72"/>
        <v>3+ years</v>
      </c>
      <c r="AG1334" s="839" t="str">
        <f t="shared" ca="1" si="73"/>
        <v>Over 90 Days</v>
      </c>
    </row>
    <row r="1335" spans="1:33" ht="16.5" thickTop="1" thickBot="1" x14ac:dyDescent="0.3">
      <c r="A1335" s="839">
        <v>2</v>
      </c>
      <c r="B1335" s="830" t="s">
        <v>537</v>
      </c>
      <c r="C1335" s="839" t="s">
        <v>306</v>
      </c>
      <c r="D1335" s="880"/>
      <c r="E1335" s="887">
        <f>VLOOKUP(B1335,[1]TQT_MASTER!B:O,13,0)</f>
        <v>44571</v>
      </c>
      <c r="F1335" s="834" t="str">
        <f>VLOOKUP(B1335,[1]TQT_MASTER!B:O,4,0)</f>
        <v>Technical Advisor</v>
      </c>
      <c r="G1335" s="834" t="str">
        <f>VLOOKUP(B1335,[1]TQT_MASTER!B:O,3,0)</f>
        <v>Advisor</v>
      </c>
      <c r="H1335" s="834">
        <f>VLOOKUP(B1335,[1]TQT_MASTER!B:O,6,0)</f>
        <v>10924</v>
      </c>
      <c r="I1335" s="834" t="str">
        <f>VLOOKUP(B1335,[1]TQT_MASTER!B:O,5,0)</f>
        <v>Bruce</v>
      </c>
      <c r="J1335" s="834" t="str">
        <f>VLOOKUP(B1335,[1]TQT_MASTER!B:O,7,0)</f>
        <v>TQT - Chief Operating Office</v>
      </c>
      <c r="K1335" s="834" t="str">
        <f>VLOOKUP(B1335,[1]TQT_MASTER!B:O,8,0)</f>
        <v>TQT - Chief Operating Office</v>
      </c>
      <c r="L1335" s="834" t="str">
        <f>VLOOKUP(B1335,[1]TQT_MASTER!B:O,9,0)</f>
        <v>Asset Management - COO</v>
      </c>
      <c r="M1335" s="834" t="str">
        <f>VLOOKUP(B1335,[1]TQT_MASTER!B:O,10,0)</f>
        <v>TRANSCO - Power Asset Management - COO</v>
      </c>
      <c r="N1335" s="835">
        <f>VLOOKUP(B1335,[1]TQT_MASTER!B:O,11,0)</f>
        <v>21098</v>
      </c>
      <c r="O1335" s="833">
        <f>VLOOKUP(B1335,[1]TQT_MASTER!B:O,14,0)</f>
        <v>46387</v>
      </c>
      <c r="P1335" s="842" t="s">
        <v>611</v>
      </c>
      <c r="Q1335" s="834" t="s">
        <v>846</v>
      </c>
      <c r="R1335" s="842" t="s">
        <v>612</v>
      </c>
      <c r="S1335" s="842" t="s">
        <v>616</v>
      </c>
      <c r="T1335" s="839" t="s">
        <v>304</v>
      </c>
      <c r="U1335" s="842" t="s">
        <v>309</v>
      </c>
      <c r="V1335" s="836">
        <v>44571</v>
      </c>
      <c r="W1335" s="836">
        <v>45170</v>
      </c>
      <c r="X1335" s="836">
        <v>46265</v>
      </c>
      <c r="Y1335" s="882">
        <v>3.0027397260273974</v>
      </c>
      <c r="Z1335" s="902">
        <f t="shared" ca="1" si="75"/>
        <v>68</v>
      </c>
      <c r="AA1335" s="839" t="s">
        <v>600</v>
      </c>
      <c r="AB1335" s="883">
        <v>55116.6</v>
      </c>
      <c r="AC1335" s="841">
        <v>47119</v>
      </c>
      <c r="AD1335" s="842" t="s">
        <v>777</v>
      </c>
      <c r="AE1335" s="843" t="str">
        <f ca="1">IF(OR(Z1335="",NOT(ISNUMBER(Z1335))),"",LOOKUP(Z1335,{0,16,21,26,31,36,41,46,51,56,60,66},{"[0-15]","[16-20]","[21-25]","[26-30]","[31-35]","[36-40]","[41-45]","[46-50]","[51-55]","[56-59]","[60-65]","[66-99]"}))</f>
        <v>[66-99]</v>
      </c>
      <c r="AF1335" s="839" t="str">
        <f t="shared" si="72"/>
        <v>3+ years</v>
      </c>
      <c r="AG1335" s="839" t="str">
        <f t="shared" ca="1" si="73"/>
        <v>Over 90 Days</v>
      </c>
    </row>
    <row r="1336" spans="1:33" ht="16.5" thickTop="1" thickBot="1" x14ac:dyDescent="0.3">
      <c r="A1336" s="839">
        <v>3</v>
      </c>
      <c r="B1336" s="830" t="s">
        <v>310</v>
      </c>
      <c r="C1336" s="839" t="s">
        <v>310</v>
      </c>
      <c r="D1336" s="880"/>
      <c r="E1336" s="887">
        <v>44571</v>
      </c>
      <c r="F1336" s="834" t="s">
        <v>312</v>
      </c>
      <c r="G1336" s="834" t="s">
        <v>312</v>
      </c>
      <c r="H1336" s="834"/>
      <c r="I1336" s="834"/>
      <c r="J1336" s="845"/>
      <c r="K1336" s="845" t="s">
        <v>905</v>
      </c>
      <c r="L1336" s="834"/>
      <c r="M1336" s="834"/>
      <c r="N1336" s="835">
        <v>20821</v>
      </c>
      <c r="O1336" s="833">
        <v>46203</v>
      </c>
      <c r="P1336" s="842" t="s">
        <v>611</v>
      </c>
      <c r="Q1336" s="834" t="s">
        <v>846</v>
      </c>
      <c r="R1336" s="842" t="s">
        <v>612</v>
      </c>
      <c r="S1336" s="842"/>
      <c r="T1336" s="839" t="s">
        <v>304</v>
      </c>
      <c r="U1336" s="842" t="s">
        <v>305</v>
      </c>
      <c r="V1336" s="836">
        <v>44571</v>
      </c>
      <c r="W1336" s="836">
        <v>46203</v>
      </c>
      <c r="X1336" s="836">
        <v>46265</v>
      </c>
      <c r="Y1336" s="882">
        <v>3.0027397260273974</v>
      </c>
      <c r="Z1336" s="904">
        <f t="shared" ca="1" si="75"/>
        <v>69</v>
      </c>
      <c r="AA1336" s="839" t="s">
        <v>600</v>
      </c>
      <c r="AB1336" s="883">
        <v>45390.45</v>
      </c>
      <c r="AC1336" s="841">
        <v>47119</v>
      </c>
      <c r="AD1336" s="842" t="s">
        <v>928</v>
      </c>
      <c r="AE1336" s="843" t="str">
        <f ca="1">IF(OR(Z1336="",NOT(ISNUMBER(Z1336))),"",LOOKUP(Z1336,{0,16,21,26,31,36,41,46,51,56,60,66},{"[0-15]","[16-20]","[21-25]","[26-30]","[31-35]","[36-40]","[41-45]","[46-50]","[51-55]","[56-59]","[60-65]","[66-99]"}))</f>
        <v>[66-99]</v>
      </c>
      <c r="AF1336" s="839" t="str">
        <f t="shared" si="72"/>
        <v>3+ years</v>
      </c>
      <c r="AG1336" s="839" t="str">
        <f t="shared" ca="1" si="73"/>
        <v>Expired</v>
      </c>
    </row>
    <row r="1337" spans="1:33" ht="16.5" thickTop="1" thickBot="1" x14ac:dyDescent="0.3">
      <c r="A1337" s="839">
        <v>4</v>
      </c>
      <c r="B1337" s="830" t="s">
        <v>527</v>
      </c>
      <c r="C1337" s="839" t="s">
        <v>313</v>
      </c>
      <c r="D1337" s="880"/>
      <c r="E1337" s="887">
        <f>VLOOKUP(B1337,[1]TQT_MASTER!B:O,13,0)</f>
        <v>44571</v>
      </c>
      <c r="F1337" s="834" t="str">
        <f>VLOOKUP(B1337,[1]TQT_MASTER!B:O,4,0)</f>
        <v>Sr. Engineer, Infrastructure Coordination</v>
      </c>
      <c r="G1337" s="834" t="str">
        <f>VLOOKUP(B1337,[1]TQT_MASTER!B:O,3,0)</f>
        <v>Senior Engineer</v>
      </c>
      <c r="H1337" s="834">
        <f>VLOOKUP(B1337,[1]TQT_MASTER!B:O,6,0)</f>
        <v>11810</v>
      </c>
      <c r="I1337" s="834" t="str">
        <f>VLOOKUP(B1337,[1]TQT_MASTER!B:O,5,0)</f>
        <v>YOUSIF ABDUL RAHMAN AHMED MOHAMMED ALMARZOUQI</v>
      </c>
      <c r="J1337" s="834" t="str">
        <f>VLOOKUP(B1337,[1]TQT_MASTER!B:O,7,0)</f>
        <v>TQT - Asset Management</v>
      </c>
      <c r="K1337" s="834" t="str">
        <f>VLOOKUP(B1337,[1]TQT_MASTER!B:O,8,0)</f>
        <v>TQT - Chief Operating Office</v>
      </c>
      <c r="L1337" s="834" t="str">
        <f>VLOOKUP(B1337,[1]TQT_MASTER!B:O,9,0)</f>
        <v>Asset Management - COO</v>
      </c>
      <c r="M1337" s="834" t="str">
        <f>VLOOKUP(B1337,[1]TQT_MASTER!B:O,10,0)</f>
        <v>TRANSCO - Infrastructure Coordination &amp; Services - COO</v>
      </c>
      <c r="N1337" s="835">
        <f>VLOOKUP(B1337,[1]TQT_MASTER!B:O,11,0)</f>
        <v>21283</v>
      </c>
      <c r="O1337" s="833">
        <f>VLOOKUP(B1337,[1]TQT_MASTER!B:O,14,0)</f>
        <v>46387</v>
      </c>
      <c r="P1337" s="842" t="s">
        <v>611</v>
      </c>
      <c r="Q1337" s="834" t="s">
        <v>846</v>
      </c>
      <c r="R1337" s="842" t="s">
        <v>612</v>
      </c>
      <c r="S1337" s="842"/>
      <c r="T1337" s="839" t="s">
        <v>304</v>
      </c>
      <c r="U1337" s="842" t="s">
        <v>316</v>
      </c>
      <c r="V1337" s="836">
        <v>44571</v>
      </c>
      <c r="W1337" s="836">
        <v>45170</v>
      </c>
      <c r="X1337" s="836">
        <v>46265</v>
      </c>
      <c r="Y1337" s="882">
        <v>3.0027397260273974</v>
      </c>
      <c r="Z1337" s="905">
        <f t="shared" ca="1" si="75"/>
        <v>68</v>
      </c>
      <c r="AA1337" s="839" t="s">
        <v>600</v>
      </c>
      <c r="AB1337" s="883">
        <v>47355</v>
      </c>
      <c r="AC1337" s="841">
        <v>47119</v>
      </c>
      <c r="AD1337" s="842" t="s">
        <v>777</v>
      </c>
      <c r="AE1337" s="843" t="str">
        <f ca="1">IF(OR(Z1337="",NOT(ISNUMBER(Z1337))),"",LOOKUP(Z1337,{0,16,21,26,31,36,41,46,51,56,60,66},{"[0-15]","[16-20]","[21-25]","[26-30]","[31-35]","[36-40]","[41-45]","[46-50]","[51-55]","[56-59]","[60-65]","[66-99]"}))</f>
        <v>[66-99]</v>
      </c>
      <c r="AF1337" s="839" t="str">
        <f t="shared" si="72"/>
        <v>3+ years</v>
      </c>
      <c r="AG1337" s="839" t="str">
        <f t="shared" ca="1" si="73"/>
        <v>Over 90 Days</v>
      </c>
    </row>
    <row r="1338" spans="1:33" ht="16.5" thickTop="1" thickBot="1" x14ac:dyDescent="0.3">
      <c r="A1338" s="839">
        <v>5</v>
      </c>
      <c r="B1338" s="830" t="s">
        <v>536</v>
      </c>
      <c r="C1338" s="839" t="s">
        <v>317</v>
      </c>
      <c r="D1338" s="880"/>
      <c r="E1338" s="887">
        <f>VLOOKUP(B1338,[1]TQT_MASTER!B:O,13,0)</f>
        <v>44571</v>
      </c>
      <c r="F1338" s="834" t="str">
        <f>VLOOKUP(B1338,[1]TQT_MASTER!B:O,4,0)</f>
        <v>Sr. Technician, Surveying</v>
      </c>
      <c r="G1338" s="834" t="str">
        <f>VLOOKUP(B1338,[1]TQT_MASTER!B:O,3,0)</f>
        <v>Senior Technician</v>
      </c>
      <c r="H1338" s="834">
        <f>VLOOKUP(B1338,[1]TQT_MASTER!B:O,6,0)</f>
        <v>11810</v>
      </c>
      <c r="I1338" s="834" t="str">
        <f>VLOOKUP(B1338,[1]TQT_MASTER!B:O,5,0)</f>
        <v>YOUSIF ABDUL RAHMAN AHMED MOHAMMED ALMARZOUQI</v>
      </c>
      <c r="J1338" s="834" t="str">
        <f>VLOOKUP(B1338,[1]TQT_MASTER!B:O,7,0)</f>
        <v>TQT - Asset Management</v>
      </c>
      <c r="K1338" s="834" t="str">
        <f>VLOOKUP(B1338,[1]TQT_MASTER!B:O,8,0)</f>
        <v>TQT - Chief Operating Office</v>
      </c>
      <c r="L1338" s="834" t="str">
        <f>VLOOKUP(B1338,[1]TQT_MASTER!B:O,9,0)</f>
        <v>Asset Management - COO</v>
      </c>
      <c r="M1338" s="834" t="str">
        <f>VLOOKUP(B1338,[1]TQT_MASTER!B:O,10,0)</f>
        <v>TRANSCO - Infrastructure Coordination &amp; Services - COO</v>
      </c>
      <c r="N1338" s="835">
        <f>VLOOKUP(B1338,[1]TQT_MASTER!B:O,11,0)</f>
        <v>22277</v>
      </c>
      <c r="O1338" s="833">
        <f>VLOOKUP(B1338,[1]TQT_MASTER!B:O,14,0)</f>
        <v>46387</v>
      </c>
      <c r="P1338" s="842" t="s">
        <v>611</v>
      </c>
      <c r="Q1338" s="834" t="s">
        <v>846</v>
      </c>
      <c r="R1338" s="842" t="s">
        <v>612</v>
      </c>
      <c r="S1338" s="842" t="s">
        <v>616</v>
      </c>
      <c r="T1338" s="839" t="s">
        <v>304</v>
      </c>
      <c r="U1338" s="842" t="s">
        <v>309</v>
      </c>
      <c r="V1338" s="836">
        <v>44571</v>
      </c>
      <c r="W1338" s="836">
        <v>45170</v>
      </c>
      <c r="X1338" s="836">
        <v>46265</v>
      </c>
      <c r="Y1338" s="882">
        <v>3.0027397260273974</v>
      </c>
      <c r="Z1338" s="904">
        <f t="shared" ca="1" si="75"/>
        <v>65</v>
      </c>
      <c r="AA1338" s="839" t="s">
        <v>600</v>
      </c>
      <c r="AB1338" s="883">
        <v>21750.75</v>
      </c>
      <c r="AC1338" s="841">
        <v>47119</v>
      </c>
      <c r="AD1338" s="842" t="s">
        <v>777</v>
      </c>
      <c r="AE1338" s="843" t="str">
        <f ca="1">IF(OR(Z1338="",NOT(ISNUMBER(Z1338))),"",LOOKUP(Z1338,{0,16,21,26,31,36,41,46,51,56,60,66},{"[0-15]","[16-20]","[21-25]","[26-30]","[31-35]","[36-40]","[41-45]","[46-50]","[51-55]","[56-59]","[60-65]","[66-99]"}))</f>
        <v>[60-65]</v>
      </c>
      <c r="AF1338" s="839" t="str">
        <f t="shared" si="72"/>
        <v>3+ years</v>
      </c>
      <c r="AG1338" s="839" t="str">
        <f t="shared" ca="1" si="73"/>
        <v>Over 90 Days</v>
      </c>
    </row>
    <row r="1339" spans="1:33" ht="16.5" thickTop="1" thickBot="1" x14ac:dyDescent="0.3">
      <c r="A1339" s="839">
        <v>6</v>
      </c>
      <c r="B1339" s="830" t="s">
        <v>531</v>
      </c>
      <c r="C1339" s="839" t="s">
        <v>323</v>
      </c>
      <c r="D1339" s="880"/>
      <c r="E1339" s="887">
        <f>VLOOKUP(B1339,[1]TQT_MASTER!B:O,13,0)</f>
        <v>44571</v>
      </c>
      <c r="F1339" s="834" t="str">
        <f>VLOOKUP(B1339,[1]TQT_MASTER!B:O,4,0)</f>
        <v>Sr. Associate, Inventory</v>
      </c>
      <c r="G1339" s="834" t="str">
        <f>VLOOKUP(B1339,[1]TQT_MASTER!B:O,3,0)</f>
        <v>Senior Associate</v>
      </c>
      <c r="H1339" s="834">
        <f>VLOOKUP(B1339,[1]TQT_MASTER!B:O,6,0)</f>
        <v>11888</v>
      </c>
      <c r="I1339" s="834" t="str">
        <f>VLOOKUP(B1339,[1]TQT_MASTER!B:O,5,0)</f>
        <v>MOHAMED ALI MOHAMED A. FAISAL ALSHEHHI</v>
      </c>
      <c r="J1339" s="834" t="str">
        <f>VLOOKUP(B1339,[1]TQT_MASTER!B:O,7,0)</f>
        <v>TQT - Supply Chain</v>
      </c>
      <c r="K1339" s="834" t="str">
        <f>VLOOKUP(B1339,[1]TQT_MASTER!B:O,8,0)</f>
        <v>TQT - Chief Financial Office</v>
      </c>
      <c r="L1339" s="834" t="str">
        <f>VLOOKUP(B1339,[1]TQT_MASTER!B:O,9,0)</f>
        <v>Supply Chain - PSS</v>
      </c>
      <c r="M1339" s="834" t="str">
        <f>VLOOKUP(B1339,[1]TQT_MASTER!B:O,10,0)</f>
        <v>TRANSCO - Inventory Management - PSS</v>
      </c>
      <c r="N1339" s="835">
        <f>VLOOKUP(B1339,[1]TQT_MASTER!B:O,11,0)</f>
        <v>24080</v>
      </c>
      <c r="O1339" s="833">
        <f>VLOOKUP(B1339,[1]TQT_MASTER!B:O,14,0)</f>
        <v>46387</v>
      </c>
      <c r="P1339" s="842" t="s">
        <v>611</v>
      </c>
      <c r="Q1339" s="834" t="s">
        <v>846</v>
      </c>
      <c r="R1339" s="842" t="s">
        <v>612</v>
      </c>
      <c r="S1339" s="842" t="s">
        <v>619</v>
      </c>
      <c r="T1339" s="839" t="s">
        <v>304</v>
      </c>
      <c r="U1339" s="842" t="s">
        <v>305</v>
      </c>
      <c r="V1339" s="836">
        <v>44571</v>
      </c>
      <c r="W1339" s="836">
        <v>45170</v>
      </c>
      <c r="X1339" s="836">
        <v>46265</v>
      </c>
      <c r="Y1339" s="882">
        <v>3.0027397260273974</v>
      </c>
      <c r="Z1339" s="902">
        <f t="shared" ca="1" si="75"/>
        <v>60</v>
      </c>
      <c r="AA1339" s="839" t="s">
        <v>600</v>
      </c>
      <c r="AB1339" s="883">
        <v>40461.75</v>
      </c>
      <c r="AC1339" s="841">
        <v>47119</v>
      </c>
      <c r="AD1339" s="842" t="s">
        <v>777</v>
      </c>
      <c r="AE1339" s="843" t="str">
        <f ca="1">IF(OR(Z1339="",NOT(ISNUMBER(Z1339))),"",LOOKUP(Z1339,{0,16,21,26,31,36,41,46,51,56,60,66},{"[0-15]","[16-20]","[21-25]","[26-30]","[31-35]","[36-40]","[41-45]","[46-50]","[51-55]","[56-59]","[60-65]","[66-99]"}))</f>
        <v>[60-65]</v>
      </c>
      <c r="AF1339" s="839" t="str">
        <f t="shared" si="72"/>
        <v>3+ years</v>
      </c>
      <c r="AG1339" s="839" t="str">
        <f t="shared" ca="1" si="73"/>
        <v>Over 90 Days</v>
      </c>
    </row>
    <row r="1340" spans="1:33" ht="16.5" thickTop="1" thickBot="1" x14ac:dyDescent="0.3">
      <c r="A1340" s="839">
        <v>7</v>
      </c>
      <c r="B1340" s="830" t="s">
        <v>530</v>
      </c>
      <c r="C1340" s="839" t="s">
        <v>326</v>
      </c>
      <c r="D1340" s="880"/>
      <c r="E1340" s="887">
        <f>VLOOKUP(B1340,[1]TQT_MASTER!B:O,13,0)</f>
        <v>44571</v>
      </c>
      <c r="F1340" s="834" t="str">
        <f>VLOOKUP(B1340,[1]TQT_MASTER!B:O,4,0)</f>
        <v>Clerk, Driver</v>
      </c>
      <c r="G1340" s="834" t="str">
        <f>VLOOKUP(B1340,[1]TQT_MASTER!B:O,3,0)</f>
        <v>Clerk</v>
      </c>
      <c r="H1340" s="834">
        <f>VLOOKUP(B1340,[1]TQT_MASTER!B:O,6,0)</f>
        <v>11969</v>
      </c>
      <c r="I1340" s="834" t="str">
        <f>VLOOKUP(B1340,[1]TQT_MASTER!B:O,5,0)</f>
        <v>AHMED NASSER MOHAMMED NASSER AL SENANI</v>
      </c>
      <c r="J1340" s="834" t="str">
        <f>VLOOKUP(B1340,[1]TQT_MASTER!B:O,7,0)</f>
        <v>TQT - Support Services</v>
      </c>
      <c r="K1340" s="834" t="str">
        <f>VLOOKUP(B1340,[1]TQT_MASTER!B:O,8,0)</f>
        <v>TQT - Chief Corporate Services Office</v>
      </c>
      <c r="L1340" s="834" t="str">
        <f>VLOOKUP(B1340,[1]TQT_MASTER!B:O,9,0)</f>
        <v>Shared Services - PSS</v>
      </c>
      <c r="M1340" s="834" t="str">
        <f>VLOOKUP(B1340,[1]TQT_MASTER!B:O,10,0)</f>
        <v>TRANSCO - Transport - PSS</v>
      </c>
      <c r="N1340" s="835">
        <f>VLOOKUP(B1340,[1]TQT_MASTER!B:O,11,0)</f>
        <v>28284</v>
      </c>
      <c r="O1340" s="833">
        <f>VLOOKUP(B1340,[1]TQT_MASTER!B:O,14,0)</f>
        <v>46387</v>
      </c>
      <c r="P1340" s="842" t="s">
        <v>611</v>
      </c>
      <c r="Q1340" s="834" t="s">
        <v>846</v>
      </c>
      <c r="R1340" s="842" t="s">
        <v>612</v>
      </c>
      <c r="S1340" s="842" t="s">
        <v>621</v>
      </c>
      <c r="T1340" s="839" t="s">
        <v>304</v>
      </c>
      <c r="U1340" s="842" t="s">
        <v>329</v>
      </c>
      <c r="V1340" s="836">
        <v>44571</v>
      </c>
      <c r="W1340" s="836">
        <v>45170</v>
      </c>
      <c r="X1340" s="836">
        <v>46265</v>
      </c>
      <c r="Y1340" s="882">
        <v>3.0027397260273974</v>
      </c>
      <c r="Z1340" s="902">
        <f t="shared" ca="1" si="75"/>
        <v>49</v>
      </c>
      <c r="AA1340" s="839" t="s">
        <v>600</v>
      </c>
      <c r="AB1340" s="883">
        <v>5587.7955000000002</v>
      </c>
      <c r="AC1340" s="841">
        <v>47119</v>
      </c>
      <c r="AD1340" s="842" t="s">
        <v>777</v>
      </c>
      <c r="AE1340" s="843" t="str">
        <f ca="1">IF(OR(Z1340="",NOT(ISNUMBER(Z1340))),"",LOOKUP(Z1340,{0,16,21,26,31,36,41,46,51,56,60,66},{"[0-15]","[16-20]","[21-25]","[26-30]","[31-35]","[36-40]","[41-45]","[46-50]","[51-55]","[56-59]","[60-65]","[66-99]"}))</f>
        <v>[46-50]</v>
      </c>
      <c r="AF1340" s="839" t="str">
        <f t="shared" si="72"/>
        <v>3+ years</v>
      </c>
      <c r="AG1340" s="839" t="str">
        <f t="shared" ca="1" si="73"/>
        <v>Over 90 Days</v>
      </c>
    </row>
    <row r="1341" spans="1:33" ht="16.5" thickTop="1" thickBot="1" x14ac:dyDescent="0.3">
      <c r="A1341" s="839">
        <v>8</v>
      </c>
      <c r="B1341" s="830" t="s">
        <v>524</v>
      </c>
      <c r="C1341" s="839" t="s">
        <v>330</v>
      </c>
      <c r="D1341" s="880"/>
      <c r="E1341" s="887">
        <f>VLOOKUP(B1341,[1]TQT_MASTER!B:O,13,0)</f>
        <v>44566</v>
      </c>
      <c r="F1341" s="834" t="str">
        <f>VLOOKUP(B1341,[1]TQT_MASTER!B:O,4,0)</f>
        <v>Assistant, Management</v>
      </c>
      <c r="G1341" s="834" t="str">
        <f>VLOOKUP(B1341,[1]TQT_MASTER!B:O,3,0)</f>
        <v>Assistant</v>
      </c>
      <c r="H1341" s="834">
        <f>VLOOKUP(B1341,[1]TQT_MASTER!B:O,6,0)</f>
        <v>11566</v>
      </c>
      <c r="I1341" s="834" t="str">
        <f>VLOOKUP(B1341,[1]TQT_MASTER!B:O,5,0)</f>
        <v>PAUL ANDREW ROBERTS</v>
      </c>
      <c r="J1341" s="834" t="str">
        <f>VLOOKUP(B1341,[1]TQT_MASTER!B:O,7,0)</f>
        <v>TQT - Safety &amp; Risk Management</v>
      </c>
      <c r="K1341" s="834" t="str">
        <f>VLOOKUP(B1341,[1]TQT_MASTER!B:O,8,0)</f>
        <v>TQT - Chief Executive Office</v>
      </c>
      <c r="L1341" s="834" t="str">
        <f>VLOOKUP(B1341,[1]TQT_MASTER!B:O,9,0)</f>
        <v>HSEQ</v>
      </c>
      <c r="M1341" s="834" t="str">
        <f>VLOOKUP(B1341,[1]TQT_MASTER!B:O,10,0)</f>
        <v>TRANSCO - HSEQ - SRM</v>
      </c>
      <c r="N1341" s="835">
        <f>VLOOKUP(B1341,[1]TQT_MASTER!B:O,11,0)</f>
        <v>33248</v>
      </c>
      <c r="O1341" s="833">
        <f>VLOOKUP(B1341,[1]TQT_MASTER!B:O,14,0)</f>
        <v>46387</v>
      </c>
      <c r="P1341" s="842" t="s">
        <v>611</v>
      </c>
      <c r="Q1341" s="834" t="s">
        <v>846</v>
      </c>
      <c r="R1341" s="842" t="s">
        <v>612</v>
      </c>
      <c r="S1341" s="842" t="s">
        <v>621</v>
      </c>
      <c r="T1341" s="839" t="s">
        <v>304</v>
      </c>
      <c r="U1341" s="842" t="s">
        <v>333</v>
      </c>
      <c r="V1341" s="836">
        <v>44566</v>
      </c>
      <c r="W1341" s="836">
        <v>45170</v>
      </c>
      <c r="X1341" s="836">
        <v>46265</v>
      </c>
      <c r="Y1341" s="882">
        <v>3.0027397260273974</v>
      </c>
      <c r="Z1341" s="902">
        <f t="shared" ca="1" si="75"/>
        <v>35</v>
      </c>
      <c r="AA1341" s="839" t="s">
        <v>600</v>
      </c>
      <c r="AB1341" s="883">
        <v>12988.5</v>
      </c>
      <c r="AC1341" s="841">
        <v>47119</v>
      </c>
      <c r="AD1341" s="842" t="s">
        <v>777</v>
      </c>
      <c r="AE1341" s="843" t="str">
        <f ca="1">IF(OR(Z1341="",NOT(ISNUMBER(Z1341))),"",LOOKUP(Z1341,{0,16,21,26,31,36,41,46,51,56,60,66},{"[0-15]","[16-20]","[21-25]","[26-30]","[31-35]","[36-40]","[41-45]","[46-50]","[51-55]","[56-59]","[60-65]","[66-99]"}))</f>
        <v>[31-35]</v>
      </c>
      <c r="AF1341" s="839" t="str">
        <f t="shared" si="72"/>
        <v>3+ years</v>
      </c>
      <c r="AG1341" s="839" t="str">
        <f t="shared" ca="1" si="73"/>
        <v>Over 90 Days</v>
      </c>
    </row>
    <row r="1342" spans="1:33" ht="16.5" thickTop="1" thickBot="1" x14ac:dyDescent="0.3">
      <c r="A1342" s="839">
        <v>9</v>
      </c>
      <c r="B1342" s="830" t="s">
        <v>529</v>
      </c>
      <c r="C1342" s="839" t="s">
        <v>334</v>
      </c>
      <c r="D1342" s="880"/>
      <c r="E1342" s="887">
        <f>VLOOKUP(B1342,[1]TQT_MASTER!B:O,13,0)</f>
        <v>44566</v>
      </c>
      <c r="F1342" s="834" t="str">
        <f>VLOOKUP(B1342,[1]TQT_MASTER!B:O,4,0)</f>
        <v>Advisor, Technical</v>
      </c>
      <c r="G1342" s="834" t="str">
        <f>VLOOKUP(B1342,[1]TQT_MASTER!B:O,3,0)</f>
        <v>Advisor</v>
      </c>
      <c r="H1342" s="834">
        <f>VLOOKUP(B1342,[1]TQT_MASTER!B:O,6,0)</f>
        <v>12759</v>
      </c>
      <c r="I1342" s="834" t="str">
        <f>VLOOKUP(B1342,[1]TQT_MASTER!B:O,5,0)</f>
        <v>Afif Saif Nasser Harhara Alyafei</v>
      </c>
      <c r="J1342" s="834" t="str">
        <f>VLOOKUP(B1342,[1]TQT_MASTER!B:O,7,0)</f>
        <v>TQT - Chief Executive Office</v>
      </c>
      <c r="K1342" s="834" t="str">
        <f>VLOOKUP(B1342,[1]TQT_MASTER!B:O,8,0)</f>
        <v>TQT - Chief Executive Office</v>
      </c>
      <c r="L1342" s="834" t="str">
        <f>VLOOKUP(B1342,[1]TQT_MASTER!B:O,9,0)</f>
        <v>CEO</v>
      </c>
      <c r="M1342" s="834" t="str">
        <f>VLOOKUP(B1342,[1]TQT_MASTER!B:O,10,0)</f>
        <v>TRANSCO - CEO</v>
      </c>
      <c r="N1342" s="835">
        <f>VLOOKUP(B1342,[1]TQT_MASTER!B:O,11,0)</f>
        <v>24289</v>
      </c>
      <c r="O1342" s="833">
        <f>VLOOKUP(B1342,[1]TQT_MASTER!B:O,14,0)</f>
        <v>46387</v>
      </c>
      <c r="P1342" s="842" t="s">
        <v>620</v>
      </c>
      <c r="Q1342" s="834" t="s">
        <v>846</v>
      </c>
      <c r="R1342" s="842"/>
      <c r="S1342" s="842"/>
      <c r="T1342" s="839" t="s">
        <v>336</v>
      </c>
      <c r="U1342" s="842" t="s">
        <v>337</v>
      </c>
      <c r="V1342" s="836">
        <v>44566</v>
      </c>
      <c r="W1342" s="836">
        <v>45170</v>
      </c>
      <c r="X1342" s="836">
        <v>46265</v>
      </c>
      <c r="Y1342" s="882">
        <v>3.0027397260273974</v>
      </c>
      <c r="Z1342" s="904">
        <f t="shared" ca="1" si="75"/>
        <v>60</v>
      </c>
      <c r="AA1342" s="839" t="s">
        <v>600</v>
      </c>
      <c r="AB1342" s="883">
        <v>69688.5</v>
      </c>
      <c r="AC1342" s="841">
        <v>47119</v>
      </c>
      <c r="AD1342" s="842" t="s">
        <v>777</v>
      </c>
      <c r="AE1342" s="843" t="str">
        <f ca="1">IF(OR(Z1342="",NOT(ISNUMBER(Z1342))),"",LOOKUP(Z1342,{0,16,21,26,31,36,41,46,51,56,60,66},{"[0-15]","[16-20]","[21-25]","[26-30]","[31-35]","[36-40]","[41-45]","[46-50]","[51-55]","[56-59]","[60-65]","[66-99]"}))</f>
        <v>[60-65]</v>
      </c>
      <c r="AF1342" s="839" t="str">
        <f t="shared" si="72"/>
        <v>3+ years</v>
      </c>
      <c r="AG1342" s="839" t="str">
        <f t="shared" ca="1" si="73"/>
        <v>Over 90 Days</v>
      </c>
    </row>
    <row r="1343" spans="1:33" ht="16.5" thickTop="1" thickBot="1" x14ac:dyDescent="0.3">
      <c r="A1343" s="839">
        <v>10</v>
      </c>
      <c r="B1343" s="830" t="s">
        <v>523</v>
      </c>
      <c r="C1343" s="839" t="s">
        <v>338</v>
      </c>
      <c r="D1343" s="880"/>
      <c r="E1343" s="887">
        <f>VLOOKUP(B1343,[1]TQT_MASTER!B:O,13,0)</f>
        <v>44571</v>
      </c>
      <c r="F1343" s="834" t="str">
        <f>VLOOKUP(B1343,[1]TQT_MASTER!B:O,4,0)</f>
        <v>Clerk, Stores</v>
      </c>
      <c r="G1343" s="834" t="str">
        <f>VLOOKUP(B1343,[1]TQT_MASTER!B:O,3,0)</f>
        <v>Clerk</v>
      </c>
      <c r="H1343" s="834">
        <f>VLOOKUP(B1343,[1]TQT_MASTER!B:O,6,0)</f>
        <v>12667</v>
      </c>
      <c r="I1343" s="834" t="str">
        <f>VLOOKUP(B1343,[1]TQT_MASTER!B:O,5,0)</f>
        <v>Eid Abdulla Sidiqi Alhammadi</v>
      </c>
      <c r="J1343" s="834" t="str">
        <f>VLOOKUP(B1343,[1]TQT_MASTER!B:O,7,0)</f>
        <v>TQT - Financial Operations &amp; Internal Controls</v>
      </c>
      <c r="K1343" s="834" t="str">
        <f>VLOOKUP(B1343,[1]TQT_MASTER!B:O,8,0)</f>
        <v>TQT - Chief Financial Office</v>
      </c>
      <c r="L1343" s="834" t="str">
        <f>VLOOKUP(B1343,[1]TQT_MASTER!B:O,9,0)</f>
        <v>Finance - FIN</v>
      </c>
      <c r="M1343" s="834" t="str">
        <f>VLOOKUP(B1343,[1]TQT_MASTER!B:O,10,0)</f>
        <v>TRANSCO - Financial Operations - FIN</v>
      </c>
      <c r="N1343" s="835">
        <f>VLOOKUP(B1343,[1]TQT_MASTER!B:O,11,0)</f>
        <v>26910</v>
      </c>
      <c r="O1343" s="833">
        <f>VLOOKUP(B1343,[1]TQT_MASTER!B:O,14,0)</f>
        <v>46387</v>
      </c>
      <c r="P1343" s="842" t="s">
        <v>620</v>
      </c>
      <c r="Q1343" s="834" t="s">
        <v>846</v>
      </c>
      <c r="R1343" s="842"/>
      <c r="S1343" s="842"/>
      <c r="T1343" s="839" t="s">
        <v>304</v>
      </c>
      <c r="U1343" s="842" t="s">
        <v>305</v>
      </c>
      <c r="V1343" s="836">
        <v>44571</v>
      </c>
      <c r="W1343" s="836">
        <v>45170</v>
      </c>
      <c r="X1343" s="836">
        <v>46265</v>
      </c>
      <c r="Y1343" s="882">
        <v>3.0027397260273974</v>
      </c>
      <c r="Z1343" s="902">
        <f t="shared" ca="1" si="75"/>
        <v>53</v>
      </c>
      <c r="AA1343" s="839" t="s">
        <v>600</v>
      </c>
      <c r="AB1343" s="883">
        <v>6688.5</v>
      </c>
      <c r="AC1343" s="841">
        <v>47119</v>
      </c>
      <c r="AD1343" s="842" t="s">
        <v>777</v>
      </c>
      <c r="AE1343" s="843" t="str">
        <f ca="1">IF(OR(Z1343="",NOT(ISNUMBER(Z1343))),"",LOOKUP(Z1343,{0,16,21,26,31,36,41,46,51,56,60,66},{"[0-15]","[16-20]","[21-25]","[26-30]","[31-35]","[36-40]","[41-45]","[46-50]","[51-55]","[56-59]","[60-65]","[66-99]"}))</f>
        <v>[51-55]</v>
      </c>
      <c r="AF1343" s="839" t="str">
        <f t="shared" si="72"/>
        <v>3+ years</v>
      </c>
      <c r="AG1343" s="839" t="str">
        <f t="shared" ca="1" si="73"/>
        <v>Over 90 Days</v>
      </c>
    </row>
    <row r="1344" spans="1:33" ht="16.5" thickTop="1" thickBot="1" x14ac:dyDescent="0.3">
      <c r="A1344" s="839">
        <v>11</v>
      </c>
      <c r="B1344" s="830" t="s">
        <v>522</v>
      </c>
      <c r="C1344" s="839" t="s">
        <v>341</v>
      </c>
      <c r="D1344" s="880"/>
      <c r="E1344" s="887">
        <f>VLOOKUP(B1344,[1]TQT_MASTER!B:O,13,0)</f>
        <v>44571</v>
      </c>
      <c r="F1344" s="834" t="str">
        <f>VLOOKUP(B1344,[1]TQT_MASTER!B:O,4,0)</f>
        <v>Associate, Accounts Payable Accounting</v>
      </c>
      <c r="G1344" s="834" t="str">
        <f>VLOOKUP(B1344,[1]TQT_MASTER!B:O,3,0)</f>
        <v>Associate</v>
      </c>
      <c r="H1344" s="834">
        <f>VLOOKUP(B1344,[1]TQT_MASTER!B:O,6,0)</f>
        <v>12667</v>
      </c>
      <c r="I1344" s="834" t="str">
        <f>VLOOKUP(B1344,[1]TQT_MASTER!B:O,5,0)</f>
        <v>Eid Abdulla Sidiqi Alhammadi</v>
      </c>
      <c r="J1344" s="834" t="str">
        <f>VLOOKUP(B1344,[1]TQT_MASTER!B:O,7,0)</f>
        <v>TQT - Financial Operations &amp; Internal Controls</v>
      </c>
      <c r="K1344" s="834" t="str">
        <f>VLOOKUP(B1344,[1]TQT_MASTER!B:O,8,0)</f>
        <v>TQT - Chief Financial Office</v>
      </c>
      <c r="L1344" s="834" t="str">
        <f>VLOOKUP(B1344,[1]TQT_MASTER!B:O,9,0)</f>
        <v>Finance - FIN</v>
      </c>
      <c r="M1344" s="834" t="str">
        <f>VLOOKUP(B1344,[1]TQT_MASTER!B:O,10,0)</f>
        <v>TRANSCO - Financial Operations - FIN</v>
      </c>
      <c r="N1344" s="835">
        <f>VLOOKUP(B1344,[1]TQT_MASTER!B:O,11,0)</f>
        <v>22996</v>
      </c>
      <c r="O1344" s="833">
        <f>VLOOKUP(B1344,[1]TQT_MASTER!B:O,14,0)</f>
        <v>46387</v>
      </c>
      <c r="P1344" s="842" t="s">
        <v>611</v>
      </c>
      <c r="Q1344" s="834" t="s">
        <v>846</v>
      </c>
      <c r="R1344" s="842" t="s">
        <v>612</v>
      </c>
      <c r="S1344" s="842" t="s">
        <v>616</v>
      </c>
      <c r="T1344" s="839" t="s">
        <v>304</v>
      </c>
      <c r="U1344" s="842" t="s">
        <v>316</v>
      </c>
      <c r="V1344" s="836">
        <v>44571</v>
      </c>
      <c r="W1344" s="836">
        <v>45170</v>
      </c>
      <c r="X1344" s="836">
        <v>46265</v>
      </c>
      <c r="Y1344" s="882">
        <v>3.0027397260273974</v>
      </c>
      <c r="Z1344" s="902">
        <f t="shared" ca="1" si="75"/>
        <v>63</v>
      </c>
      <c r="AA1344" s="839" t="s">
        <v>600</v>
      </c>
      <c r="AB1344" s="883">
        <v>38811.15</v>
      </c>
      <c r="AC1344" s="841">
        <v>47119</v>
      </c>
      <c r="AD1344" s="842" t="s">
        <v>777</v>
      </c>
      <c r="AE1344" s="843" t="str">
        <f ca="1">IF(OR(Z1344="",NOT(ISNUMBER(Z1344))),"",LOOKUP(Z1344,{0,16,21,26,31,36,41,46,51,56,60,66},{"[0-15]","[16-20]","[21-25]","[26-30]","[31-35]","[36-40]","[41-45]","[46-50]","[51-55]","[56-59]","[60-65]","[66-99]"}))</f>
        <v>[60-65]</v>
      </c>
      <c r="AF1344" s="839" t="str">
        <f t="shared" si="72"/>
        <v>3+ years</v>
      </c>
      <c r="AG1344" s="839" t="str">
        <f t="shared" ca="1" si="73"/>
        <v>Over 90 Days</v>
      </c>
    </row>
    <row r="1345" spans="1:33" ht="16.5" thickTop="1" thickBot="1" x14ac:dyDescent="0.3">
      <c r="A1345" s="839">
        <v>12</v>
      </c>
      <c r="B1345" s="830" t="s">
        <v>528</v>
      </c>
      <c r="C1345" s="839" t="s">
        <v>344</v>
      </c>
      <c r="D1345" s="880"/>
      <c r="E1345" s="887">
        <f>VLOOKUP(B1345,[1]TQT_MASTER!B:O,13,0)</f>
        <v>44606</v>
      </c>
      <c r="F1345" s="834" t="str">
        <f>VLOOKUP(B1345,[1]TQT_MASTER!B:O,4,0)</f>
        <v>Lead, Automation &amp; Digitalization</v>
      </c>
      <c r="G1345" s="834" t="str">
        <f>VLOOKUP(B1345,[1]TQT_MASTER!B:O,3,0)</f>
        <v>Lead</v>
      </c>
      <c r="H1345" s="834">
        <f>VLOOKUP(B1345,[1]TQT_MASTER!B:O,6,0)</f>
        <v>11996</v>
      </c>
      <c r="I1345" s="834" t="str">
        <f>VLOOKUP(B1345,[1]TQT_MASTER!B:O,5,0)</f>
        <v>Ramakrishna Subramanian</v>
      </c>
      <c r="J1345" s="834" t="str">
        <f>VLOOKUP(B1345,[1]TQT_MASTER!B:O,7,0)</f>
        <v>TQT - Chief Executive Office</v>
      </c>
      <c r="K1345" s="834" t="str">
        <f>VLOOKUP(B1345,[1]TQT_MASTER!B:O,8,0)</f>
        <v>TQT - Chief Executive Office</v>
      </c>
      <c r="L1345" s="834" t="str">
        <f>VLOOKUP(B1345,[1]TQT_MASTER!B:O,9,0)</f>
        <v>CEO</v>
      </c>
      <c r="M1345" s="834" t="str">
        <f>VLOOKUP(B1345,[1]TQT_MASTER!B:O,10,0)</f>
        <v>TRANSCO - Operations - COO</v>
      </c>
      <c r="N1345" s="835">
        <f>VLOOKUP(B1345,[1]TQT_MASTER!B:O,11,0)</f>
        <v>21847</v>
      </c>
      <c r="O1345" s="833">
        <f>VLOOKUP(B1345,[1]TQT_MASTER!B:O,14,0)</f>
        <v>46387</v>
      </c>
      <c r="P1345" s="842" t="s">
        <v>611</v>
      </c>
      <c r="Q1345" s="834" t="s">
        <v>846</v>
      </c>
      <c r="R1345" s="842" t="s">
        <v>612</v>
      </c>
      <c r="S1345" s="842"/>
      <c r="T1345" s="839" t="s">
        <v>304</v>
      </c>
      <c r="U1345" s="842" t="s">
        <v>333</v>
      </c>
      <c r="V1345" s="836">
        <v>44608</v>
      </c>
      <c r="W1345" s="836">
        <v>45170</v>
      </c>
      <c r="X1345" s="836">
        <v>46265</v>
      </c>
      <c r="Y1345" s="882">
        <v>3.0027397260273974</v>
      </c>
      <c r="Z1345" s="902">
        <f t="shared" ca="1" si="75"/>
        <v>66</v>
      </c>
      <c r="AA1345" s="839" t="s">
        <v>600</v>
      </c>
      <c r="AB1345" s="883">
        <v>45013.5</v>
      </c>
      <c r="AC1345" s="841">
        <v>47119</v>
      </c>
      <c r="AD1345" s="842" t="s">
        <v>777</v>
      </c>
      <c r="AE1345" s="843" t="str">
        <f ca="1">IF(OR(Z1345="",NOT(ISNUMBER(Z1345))),"",LOOKUP(Z1345,{0,16,21,26,31,36,41,46,51,56,60,66},{"[0-15]","[16-20]","[21-25]","[26-30]","[31-35]","[36-40]","[41-45]","[46-50]","[51-55]","[56-59]","[60-65]","[66-99]"}))</f>
        <v>[66-99]</v>
      </c>
      <c r="AF1345" s="839" t="str">
        <f t="shared" si="72"/>
        <v>3+ years</v>
      </c>
      <c r="AG1345" s="839" t="str">
        <f t="shared" ca="1" si="73"/>
        <v>Over 90 Days</v>
      </c>
    </row>
    <row r="1346" spans="1:33" ht="16.5" thickTop="1" thickBot="1" x14ac:dyDescent="0.3">
      <c r="A1346" s="839">
        <v>13</v>
      </c>
      <c r="B1346" s="830" t="s">
        <v>539</v>
      </c>
      <c r="C1346" s="839" t="s">
        <v>347</v>
      </c>
      <c r="D1346" s="880"/>
      <c r="E1346" s="887">
        <f>VLOOKUP(B1346,[1]TQT_MASTER!B:O,13,0)</f>
        <v>44816</v>
      </c>
      <c r="F1346" s="834" t="str">
        <f>VLOOKUP(B1346,[1]TQT_MASTER!B:O,4,0)</f>
        <v>Engineer, CMMS Data Quality Governance</v>
      </c>
      <c r="G1346" s="834" t="str">
        <f>VLOOKUP(B1346,[1]TQT_MASTER!B:O,3,0)</f>
        <v>Engineer</v>
      </c>
      <c r="H1346" s="834">
        <f>VLOOKUP(B1346,[1]TQT_MASTER!B:O,6,0)</f>
        <v>12713</v>
      </c>
      <c r="I1346" s="834" t="str">
        <f>VLOOKUP(B1346,[1]TQT_MASTER!B:O,5,0)</f>
        <v>Ahmed Mohamed Abdulla ALWahedi</v>
      </c>
      <c r="J1346" s="834" t="str">
        <f>VLOOKUP(B1346,[1]TQT_MASTER!B:O,7,0)</f>
        <v>TQT - Asset Management</v>
      </c>
      <c r="K1346" s="834" t="str">
        <f>VLOOKUP(B1346,[1]TQT_MASTER!B:O,8,0)</f>
        <v>TQT - Chief Operating Office</v>
      </c>
      <c r="L1346" s="834" t="str">
        <f>VLOOKUP(B1346,[1]TQT_MASTER!B:O,9,0)</f>
        <v>Asset Management - COO</v>
      </c>
      <c r="M1346" s="834" t="str">
        <f>VLOOKUP(B1346,[1]TQT_MASTER!B:O,10,0)</f>
        <v>TRANSCO - Asset Information - COO</v>
      </c>
      <c r="N1346" s="835">
        <f>VLOOKUP(B1346,[1]TQT_MASTER!B:O,11,0)</f>
        <v>26032</v>
      </c>
      <c r="O1346" s="833">
        <f>VLOOKUP(B1346,[1]TQT_MASTER!B:O,14,0)</f>
        <v>46578</v>
      </c>
      <c r="P1346" s="842" t="s">
        <v>620</v>
      </c>
      <c r="Q1346" s="834" t="s">
        <v>846</v>
      </c>
      <c r="R1346" s="842"/>
      <c r="S1346" s="842"/>
      <c r="T1346" s="839" t="s">
        <v>304</v>
      </c>
      <c r="U1346" s="842" t="s">
        <v>333</v>
      </c>
      <c r="V1346" s="836">
        <v>44816</v>
      </c>
      <c r="W1346" s="836">
        <v>45170</v>
      </c>
      <c r="X1346" s="836">
        <v>46265</v>
      </c>
      <c r="Y1346" s="882">
        <v>3.0027397260273974</v>
      </c>
      <c r="Z1346" s="902">
        <f t="shared" ca="1" si="75"/>
        <v>55</v>
      </c>
      <c r="AA1346" s="839" t="s">
        <v>600</v>
      </c>
      <c r="AB1346" s="883">
        <v>26638.5</v>
      </c>
      <c r="AC1346" s="841">
        <v>47119</v>
      </c>
      <c r="AD1346" s="842" t="s">
        <v>777</v>
      </c>
      <c r="AE1346" s="843" t="str">
        <f ca="1">IF(OR(Z1346="",NOT(ISNUMBER(Z1346))),"",LOOKUP(Z1346,{0,16,21,26,31,36,41,46,51,56,60,66},{"[0-15]","[16-20]","[21-25]","[26-30]","[31-35]","[36-40]","[41-45]","[46-50]","[51-55]","[56-59]","[60-65]","[66-99]"}))</f>
        <v>[51-55]</v>
      </c>
      <c r="AF1346" s="839" t="str">
        <f t="shared" si="72"/>
        <v>3+ years</v>
      </c>
      <c r="AG1346" s="839" t="str">
        <f t="shared" ca="1" si="73"/>
        <v>Over 90 Days</v>
      </c>
    </row>
    <row r="1347" spans="1:33" ht="16.5" thickTop="1" thickBot="1" x14ac:dyDescent="0.3">
      <c r="A1347" s="839">
        <v>14</v>
      </c>
      <c r="B1347" s="830" t="s">
        <v>541</v>
      </c>
      <c r="C1347" s="839" t="s">
        <v>350</v>
      </c>
      <c r="D1347" s="880"/>
      <c r="E1347" s="887">
        <f>VLOOKUP(B1347,[1]TQT_MASTER!B:O,13,0)</f>
        <v>44809</v>
      </c>
      <c r="F1347" s="834" t="str">
        <f>VLOOKUP(B1347,[1]TQT_MASTER!B:O,4,0)</f>
        <v>Associate, Graphic Design</v>
      </c>
      <c r="G1347" s="834" t="str">
        <f>VLOOKUP(B1347,[1]TQT_MASTER!B:O,3,0)</f>
        <v>Associate</v>
      </c>
      <c r="H1347" s="834" t="e">
        <f>VLOOKUP(B1347,[1]TQT_MASTER!B:O,6,0)</f>
        <v>#REF!</v>
      </c>
      <c r="I1347" s="834" t="str">
        <f>VLOOKUP(B1347,[1]TQT_MASTER!B:O,5,0)</f>
        <v>Hessa Alemadi</v>
      </c>
      <c r="J1347" s="834" t="str">
        <f>VLOOKUP(B1347,[1]TQT_MASTER!B:O,7,0)</f>
        <v>TQT - External Communications</v>
      </c>
      <c r="K1347" s="834" t="str">
        <f>VLOOKUP(B1347,[1]TQT_MASTER!B:O,8,0)</f>
        <v>TQT - Chief Corporate Services Office</v>
      </c>
      <c r="L1347" s="834" t="str">
        <f>VLOOKUP(B1347,[1]TQT_MASTER!B:O,9,0)</f>
        <v>Human Resources - HRD</v>
      </c>
      <c r="M1347" s="834" t="str">
        <f>VLOOKUP(B1347,[1]TQT_MASTER!B:O,10,0)</f>
        <v>TRANSCO - External Communications - HRD</v>
      </c>
      <c r="N1347" s="835">
        <f>VLOOKUP(B1347,[1]TQT_MASTER!B:O,11,0)</f>
        <v>32200</v>
      </c>
      <c r="O1347" s="833">
        <f>VLOOKUP(B1347,[1]TQT_MASTER!B:O,14,0)</f>
        <v>46269</v>
      </c>
      <c r="P1347" s="842" t="s">
        <v>611</v>
      </c>
      <c r="Q1347" s="834" t="s">
        <v>846</v>
      </c>
      <c r="R1347" s="842" t="s">
        <v>612</v>
      </c>
      <c r="S1347" s="842"/>
      <c r="T1347" s="839" t="s">
        <v>304</v>
      </c>
      <c r="U1347" s="842" t="s">
        <v>333</v>
      </c>
      <c r="V1347" s="836">
        <v>44809</v>
      </c>
      <c r="W1347" s="836">
        <v>45170</v>
      </c>
      <c r="X1347" s="836">
        <v>46265</v>
      </c>
      <c r="Y1347" s="882">
        <v>3.0027397260273974</v>
      </c>
      <c r="Z1347" s="902">
        <f t="shared" ca="1" si="75"/>
        <v>38</v>
      </c>
      <c r="AA1347" s="839" t="s">
        <v>600</v>
      </c>
      <c r="AB1347" s="883">
        <v>26638.5</v>
      </c>
      <c r="AC1347" s="841">
        <v>47119</v>
      </c>
      <c r="AD1347" s="842" t="s">
        <v>777</v>
      </c>
      <c r="AE1347" s="843" t="str">
        <f ca="1">IF(OR(Z1347="",NOT(ISNUMBER(Z1347))),"",LOOKUP(Z1347,{0,16,21,26,31,36,41,46,51,56,60,66},{"[0-15]","[16-20]","[21-25]","[26-30]","[31-35]","[36-40]","[41-45]","[46-50]","[51-55]","[56-59]","[60-65]","[66-99]"}))</f>
        <v>[36-40]</v>
      </c>
      <c r="AF1347" s="839" t="str">
        <f t="shared" ref="AF1347:AF1410" si="76">IF(OR(V1347="",X1347=""),"",IF(YEARFRAC(V1347,X1347,1)&lt;1,"0-1 years",IF(YEARFRAC(V1347,X1347,1)&lt;2,"1-2 years",IF(YEARFRAC(V1347,X1347,1)&lt;3,"2-3 years","3+ years"))))</f>
        <v>3+ years</v>
      </c>
      <c r="AG1347" s="839" t="str">
        <f t="shared" ref="AG1347:AG1410" ca="1" si="77">IF(O1347="","",IF(O1347&lt;TODAY(),"Expired",IF(O1347&lt;=TODAY()+30,"Within 30 Days",IF(O1347&lt;=TODAY()+60,"Within 60 Days",IF(O1347&lt;=TODAY()+90,"Within 90 Days","Over 90 Days")))))</f>
        <v>Expired</v>
      </c>
    </row>
    <row r="1348" spans="1:33" ht="16.5" thickTop="1" thickBot="1" x14ac:dyDescent="0.3">
      <c r="A1348" s="839">
        <v>15</v>
      </c>
      <c r="B1348" s="830" t="s">
        <v>533</v>
      </c>
      <c r="C1348" s="839" t="s">
        <v>353</v>
      </c>
      <c r="D1348" s="880"/>
      <c r="E1348" s="887">
        <f>VLOOKUP(B1348,[1]TQT_MASTER!B:O,13,0)</f>
        <v>44830</v>
      </c>
      <c r="F1348" s="834" t="str">
        <f>VLOOKUP(B1348,[1]TQT_MASTER!B:O,4,0)</f>
        <v>Associate, General Ledger Accounting</v>
      </c>
      <c r="G1348" s="834" t="str">
        <f>VLOOKUP(B1348,[1]TQT_MASTER!B:O,3,0)</f>
        <v>Associate</v>
      </c>
      <c r="H1348" s="834">
        <f>VLOOKUP(B1348,[1]TQT_MASTER!B:O,6,0)</f>
        <v>12959</v>
      </c>
      <c r="I1348" s="834" t="str">
        <f>VLOOKUP(B1348,[1]TQT_MASTER!B:O,5,0)</f>
        <v>Jasmine Kooner</v>
      </c>
      <c r="J1348" s="834" t="str">
        <f>VLOOKUP(B1348,[1]TQT_MASTER!B:O,7,0)</f>
        <v>TQT - Financial Control</v>
      </c>
      <c r="K1348" s="834" t="str">
        <f>VLOOKUP(B1348,[1]TQT_MASTER!B:O,8,0)</f>
        <v>TQT - Chief Financial Office</v>
      </c>
      <c r="L1348" s="834" t="str">
        <f>VLOOKUP(B1348,[1]TQT_MASTER!B:O,9,0)</f>
        <v>Finance - FIN</v>
      </c>
      <c r="M1348" s="834" t="str">
        <f>VLOOKUP(B1348,[1]TQT_MASTER!B:O,10,0)</f>
        <v>TRANSCO - Financial Controlling - FIN</v>
      </c>
      <c r="N1348" s="835">
        <f>VLOOKUP(B1348,[1]TQT_MASTER!B:O,11,0)</f>
        <v>31575</v>
      </c>
      <c r="O1348" s="833">
        <f>VLOOKUP(B1348,[1]TQT_MASTER!B:O,14,0)</f>
        <v>46471</v>
      </c>
      <c r="P1348" s="842" t="s">
        <v>620</v>
      </c>
      <c r="Q1348" s="834" t="s">
        <v>846</v>
      </c>
      <c r="R1348" s="842"/>
      <c r="S1348" s="842"/>
      <c r="T1348" s="839" t="s">
        <v>304</v>
      </c>
      <c r="U1348" s="842" t="s">
        <v>356</v>
      </c>
      <c r="V1348" s="836">
        <v>44831</v>
      </c>
      <c r="W1348" s="836">
        <v>45170</v>
      </c>
      <c r="X1348" s="836">
        <v>46265</v>
      </c>
      <c r="Y1348" s="882">
        <v>3.0027397260273974</v>
      </c>
      <c r="Z1348" s="902">
        <f t="shared" ca="1" si="75"/>
        <v>40</v>
      </c>
      <c r="AA1348" s="839" t="s">
        <v>600</v>
      </c>
      <c r="AB1348" s="883">
        <v>26638.5</v>
      </c>
      <c r="AC1348" s="841">
        <v>47119</v>
      </c>
      <c r="AD1348" s="842" t="s">
        <v>777</v>
      </c>
      <c r="AE1348" s="843" t="str">
        <f ca="1">IF(OR(Z1348="",NOT(ISNUMBER(Z1348))),"",LOOKUP(Z1348,{0,16,21,26,31,36,41,46,51,56,60,66},{"[0-15]","[16-20]","[21-25]","[26-30]","[31-35]","[36-40]","[41-45]","[46-50]","[51-55]","[56-59]","[60-65]","[66-99]"}))</f>
        <v>[36-40]</v>
      </c>
      <c r="AF1348" s="839" t="str">
        <f t="shared" si="76"/>
        <v>3+ years</v>
      </c>
      <c r="AG1348" s="839" t="str">
        <f t="shared" ca="1" si="77"/>
        <v>Over 90 Days</v>
      </c>
    </row>
    <row r="1349" spans="1:33" ht="16.5" thickTop="1" thickBot="1" x14ac:dyDescent="0.3">
      <c r="A1349" s="839">
        <v>16</v>
      </c>
      <c r="B1349" s="830" t="s">
        <v>532</v>
      </c>
      <c r="C1349" s="839" t="s">
        <v>357</v>
      </c>
      <c r="D1349" s="880"/>
      <c r="E1349" s="887">
        <f>VLOOKUP(B1349,[1]TQT_MASTER!B:O,13,0)</f>
        <v>44970</v>
      </c>
      <c r="F1349" s="834" t="str">
        <f>VLOOKUP(B1349,[1]TQT_MASTER!B:O,4,0)</f>
        <v>Associate, Talent Acquisition</v>
      </c>
      <c r="G1349" s="834" t="str">
        <f>VLOOKUP(B1349,[1]TQT_MASTER!B:O,3,0)</f>
        <v>Associate</v>
      </c>
      <c r="H1349" s="834">
        <f>VLOOKUP(B1349,[1]TQT_MASTER!B:O,6,0)</f>
        <v>15131</v>
      </c>
      <c r="I1349" s="834" t="str">
        <f>VLOOKUP(B1349,[1]TQT_MASTER!B:O,5,0)</f>
        <v>Abdulrahman Mohammed R AlMane</v>
      </c>
      <c r="J1349" s="834" t="str">
        <f>VLOOKUP(B1349,[1]TQT_MASTER!B:O,7,0)</f>
        <v>TQT - HR Operations</v>
      </c>
      <c r="K1349" s="834" t="str">
        <f>VLOOKUP(B1349,[1]TQT_MASTER!B:O,8,0)</f>
        <v>TQT - Chief Corporate Services Office</v>
      </c>
      <c r="L1349" s="834" t="str">
        <f>VLOOKUP(B1349,[1]TQT_MASTER!B:O,9,0)</f>
        <v>Human Resources - HRD</v>
      </c>
      <c r="M1349" s="834" t="str">
        <f>VLOOKUP(B1349,[1]TQT_MASTER!B:O,10,0)</f>
        <v>TRANSCO - Talent Acquisition - HRD</v>
      </c>
      <c r="N1349" s="835">
        <f>VLOOKUP(B1349,[1]TQT_MASTER!B:O,11,0)</f>
        <v>31644</v>
      </c>
      <c r="O1349" s="833">
        <f>VLOOKUP(B1349,[1]TQT_MASTER!B:O,14,0)</f>
        <v>46429</v>
      </c>
      <c r="P1349" s="842" t="s">
        <v>620</v>
      </c>
      <c r="Q1349" s="834" t="s">
        <v>846</v>
      </c>
      <c r="R1349" s="842"/>
      <c r="S1349" s="842"/>
      <c r="T1349" s="839" t="s">
        <v>304</v>
      </c>
      <c r="U1349" s="842" t="s">
        <v>333</v>
      </c>
      <c r="V1349" s="836">
        <v>44970</v>
      </c>
      <c r="W1349" s="836">
        <v>45170</v>
      </c>
      <c r="X1349" s="836">
        <v>46265</v>
      </c>
      <c r="Y1349" s="882">
        <v>3.0027397260273974</v>
      </c>
      <c r="Z1349" s="902">
        <f t="shared" ca="1" si="75"/>
        <v>40</v>
      </c>
      <c r="AA1349" s="839" t="s">
        <v>600</v>
      </c>
      <c r="AB1349" s="883">
        <v>21388.5</v>
      </c>
      <c r="AC1349" s="841">
        <v>47119</v>
      </c>
      <c r="AD1349" s="842" t="s">
        <v>777</v>
      </c>
      <c r="AE1349" s="843" t="str">
        <f ca="1">IF(OR(Z1349="",NOT(ISNUMBER(Z1349))),"",LOOKUP(Z1349,{0,16,21,26,31,36,41,46,51,56,60,66},{"[0-15]","[16-20]","[21-25]","[26-30]","[31-35]","[36-40]","[41-45]","[46-50]","[51-55]","[56-59]","[60-65]","[66-99]"}))</f>
        <v>[36-40]</v>
      </c>
      <c r="AF1349" s="839" t="str">
        <f t="shared" si="76"/>
        <v>3+ years</v>
      </c>
      <c r="AG1349" s="839" t="str">
        <f t="shared" ca="1" si="77"/>
        <v>Over 90 Days</v>
      </c>
    </row>
    <row r="1350" spans="1:33" ht="16.5" thickTop="1" thickBot="1" x14ac:dyDescent="0.3">
      <c r="A1350" s="839">
        <v>17</v>
      </c>
      <c r="B1350" s="830" t="s">
        <v>540</v>
      </c>
      <c r="C1350" s="839" t="s">
        <v>360</v>
      </c>
      <c r="D1350" s="880"/>
      <c r="E1350" s="887">
        <f>VLOOKUP(B1350,[1]TQT_MASTER!B:O,13,0)</f>
        <v>45152</v>
      </c>
      <c r="F1350" s="834" t="str">
        <f>VLOOKUP(B1350,[1]TQT_MASTER!B:O,4,0)</f>
        <v>Executive Assistant, Corporate Services Office</v>
      </c>
      <c r="G1350" s="834" t="str">
        <f>VLOOKUP(B1350,[1]TQT_MASTER!B:O,3,0)</f>
        <v>Assistant</v>
      </c>
      <c r="H1350" s="834">
        <f>VLOOKUP(B1350,[1]TQT_MASTER!B:O,6,0)</f>
        <v>12780</v>
      </c>
      <c r="I1350" s="834" t="str">
        <f>VLOOKUP(B1350,[1]TQT_MASTER!B:O,5,0)</f>
        <v>Bader Ahmed Mohamed Saqer Al Hammadi</v>
      </c>
      <c r="J1350" s="834" t="str">
        <f>VLOOKUP(B1350,[1]TQT_MASTER!B:O,7,0)</f>
        <v>TQT - Chief Corporate Services Office</v>
      </c>
      <c r="K1350" s="834" t="str">
        <f>VLOOKUP(B1350,[1]TQT_MASTER!B:O,8,0)</f>
        <v>TQT - Chief Corporate Services Office</v>
      </c>
      <c r="L1350" s="834" t="str">
        <f>VLOOKUP(B1350,[1]TQT_MASTER!B:O,9,0)</f>
        <v>Human Resources - HRD</v>
      </c>
      <c r="M1350" s="834" t="str">
        <f>VLOOKUP(B1350,[1]TQT_MASTER!B:O,10,0)</f>
        <v>TRANSCO - Human Resources - HRD</v>
      </c>
      <c r="N1350" s="835">
        <f>VLOOKUP(B1350,[1]TQT_MASTER!B:O,11,0)</f>
        <v>29611</v>
      </c>
      <c r="O1350" s="833">
        <f>VLOOKUP(B1350,[1]TQT_MASTER!B:O,14,0)</f>
        <v>46248</v>
      </c>
      <c r="P1350" s="842" t="s">
        <v>620</v>
      </c>
      <c r="Q1350" s="834" t="s">
        <v>846</v>
      </c>
      <c r="R1350" s="842"/>
      <c r="S1350" s="842"/>
      <c r="T1350" s="839" t="s">
        <v>304</v>
      </c>
      <c r="U1350" s="842" t="s">
        <v>305</v>
      </c>
      <c r="V1350" s="836">
        <v>45152</v>
      </c>
      <c r="W1350" s="836">
        <v>45170</v>
      </c>
      <c r="X1350" s="836">
        <v>46265</v>
      </c>
      <c r="Y1350" s="882">
        <v>3.0027397260273974</v>
      </c>
      <c r="Z1350" s="904">
        <f t="shared" ca="1" si="75"/>
        <v>45</v>
      </c>
      <c r="AA1350" s="839" t="s">
        <v>600</v>
      </c>
      <c r="AB1350" s="883">
        <v>29138.5</v>
      </c>
      <c r="AC1350" s="841">
        <v>47119</v>
      </c>
      <c r="AD1350" s="842" t="s">
        <v>777</v>
      </c>
      <c r="AE1350" s="843" t="str">
        <f ca="1">IF(OR(Z1350="",NOT(ISNUMBER(Z1350))),"",LOOKUP(Z1350,{0,16,21,26,31,36,41,46,51,56,60,66},{"[0-15]","[16-20]","[21-25]","[26-30]","[31-35]","[36-40]","[41-45]","[46-50]","[51-55]","[56-59]","[60-65]","[66-99]"}))</f>
        <v>[41-45]</v>
      </c>
      <c r="AF1350" s="839" t="str">
        <f t="shared" si="76"/>
        <v>3+ years</v>
      </c>
      <c r="AG1350" s="839" t="str">
        <f t="shared" ca="1" si="77"/>
        <v>Expired</v>
      </c>
    </row>
    <row r="1351" spans="1:33" ht="16.5" thickTop="1" thickBot="1" x14ac:dyDescent="0.3">
      <c r="A1351" s="839">
        <v>18</v>
      </c>
      <c r="B1351" s="830" t="s">
        <v>543</v>
      </c>
      <c r="C1351" s="839" t="s">
        <v>363</v>
      </c>
      <c r="D1351" s="880"/>
      <c r="E1351" s="887">
        <f>VLOOKUP(B1351,[1]TQT_MASTER!B:O,13,0)</f>
        <v>45236</v>
      </c>
      <c r="F1351" s="834" t="str">
        <f>VLOOKUP(B1351,[1]TQT_MASTER!B:O,4,0)</f>
        <v>Associate, Talent Acquisition</v>
      </c>
      <c r="G1351" s="834" t="str">
        <f>VLOOKUP(B1351,[1]TQT_MASTER!B:O,3,0)</f>
        <v>Associate</v>
      </c>
      <c r="H1351" s="834">
        <f>VLOOKUP(B1351,[1]TQT_MASTER!B:O,6,0)</f>
        <v>15131</v>
      </c>
      <c r="I1351" s="834" t="str">
        <f>VLOOKUP(B1351,[1]TQT_MASTER!B:O,5,0)</f>
        <v>Abdulrahman Mohammed R AlMane</v>
      </c>
      <c r="J1351" s="834" t="str">
        <f>VLOOKUP(B1351,[1]TQT_MASTER!B:O,7,0)</f>
        <v>TQT - HR Operations</v>
      </c>
      <c r="K1351" s="834" t="str">
        <f>VLOOKUP(B1351,[1]TQT_MASTER!B:O,8,0)</f>
        <v>TQT - Chief Corporate Services Office</v>
      </c>
      <c r="L1351" s="834" t="str">
        <f>VLOOKUP(B1351,[1]TQT_MASTER!B:O,9,0)</f>
        <v>Human Resources - HRD</v>
      </c>
      <c r="M1351" s="834" t="str">
        <f>VLOOKUP(B1351,[1]TQT_MASTER!B:O,10,0)</f>
        <v>TRANSCO - Talent Acquisition - HRD</v>
      </c>
      <c r="N1351" s="835">
        <f>VLOOKUP(B1351,[1]TQT_MASTER!B:O,11,0)</f>
        <v>32450</v>
      </c>
      <c r="O1351" s="833">
        <f>VLOOKUP(B1351,[1]TQT_MASTER!B:O,14,0)</f>
        <v>46331</v>
      </c>
      <c r="P1351" s="842" t="s">
        <v>611</v>
      </c>
      <c r="Q1351" s="834" t="s">
        <v>846</v>
      </c>
      <c r="R1351" s="842" t="s">
        <v>612</v>
      </c>
      <c r="S1351" s="842" t="s">
        <v>616</v>
      </c>
      <c r="T1351" s="839" t="s">
        <v>304</v>
      </c>
      <c r="U1351" s="842" t="s">
        <v>333</v>
      </c>
      <c r="V1351" s="836">
        <v>45236</v>
      </c>
      <c r="W1351" s="836">
        <v>45236</v>
      </c>
      <c r="X1351" s="836">
        <v>46265</v>
      </c>
      <c r="Y1351" s="882">
        <v>2.8219178082191783</v>
      </c>
      <c r="Z1351" s="902">
        <f t="shared" ca="1" si="75"/>
        <v>37</v>
      </c>
      <c r="AA1351" s="839" t="s">
        <v>600</v>
      </c>
      <c r="AB1351" s="883">
        <v>25063.5</v>
      </c>
      <c r="AC1351" s="841">
        <v>47119</v>
      </c>
      <c r="AD1351" s="842" t="s">
        <v>777</v>
      </c>
      <c r="AE1351" s="843" t="str">
        <f ca="1">IF(OR(Z1351="",NOT(ISNUMBER(Z1351))),"",LOOKUP(Z1351,{0,16,21,26,31,36,41,46,51,56,60,66},{"[0-15]","[16-20]","[21-25]","[26-30]","[31-35]","[36-40]","[41-45]","[46-50]","[51-55]","[56-59]","[60-65]","[66-99]"}))</f>
        <v>[36-40]</v>
      </c>
      <c r="AF1351" s="839" t="str">
        <f t="shared" si="76"/>
        <v>2-3 years</v>
      </c>
      <c r="AG1351" s="839" t="str">
        <f t="shared" ca="1" si="77"/>
        <v>Within 60 Days</v>
      </c>
    </row>
    <row r="1352" spans="1:33" ht="16.5" thickTop="1" thickBot="1" x14ac:dyDescent="0.3">
      <c r="A1352" s="839">
        <v>19</v>
      </c>
      <c r="B1352" s="830" t="s">
        <v>534</v>
      </c>
      <c r="C1352" s="839" t="s">
        <v>365</v>
      </c>
      <c r="D1352" s="880"/>
      <c r="E1352" s="887">
        <f>VLOOKUP(B1352,[1]TQT_MASTER!B:O,13,0)</f>
        <v>45411</v>
      </c>
      <c r="F1352" s="834" t="str">
        <f>VLOOKUP(B1352,[1]TQT_MASTER!B:O,4,0)</f>
        <v>Lead, Projects</v>
      </c>
      <c r="G1352" s="834" t="str">
        <f>VLOOKUP(B1352,[1]TQT_MASTER!B:O,3,0)</f>
        <v>Lead</v>
      </c>
      <c r="H1352" s="834">
        <f>VLOOKUP(B1352,[1]TQT_MASTER!B:O,6,0)</f>
        <v>11743</v>
      </c>
      <c r="I1352" s="834" t="str">
        <f>VLOOKUP(B1352,[1]TQT_MASTER!B:O,5,0)</f>
        <v>MARYAM ABDULLAH EBRAHIM ALGAZ ALALI</v>
      </c>
      <c r="J1352" s="834" t="str">
        <f>VLOOKUP(B1352,[1]TQT_MASTER!B:O,7,0)</f>
        <v>TQT - Asset Management</v>
      </c>
      <c r="K1352" s="834" t="str">
        <f>VLOOKUP(B1352,[1]TQT_MASTER!B:O,8,0)</f>
        <v>TQT - Chief Operating Office</v>
      </c>
      <c r="L1352" s="834" t="str">
        <f>VLOOKUP(B1352,[1]TQT_MASTER!B:O,9,0)</f>
        <v>Asset Management - COO</v>
      </c>
      <c r="M1352" s="834" t="str">
        <f>VLOOKUP(B1352,[1]TQT_MASTER!B:O,10,0)</f>
        <v>TRANSCO - Asset Management Services - COO</v>
      </c>
      <c r="N1352" s="835">
        <f>VLOOKUP(B1352,[1]TQT_MASTER!B:O,11,0)</f>
        <v>24421</v>
      </c>
      <c r="O1352" s="833">
        <f>VLOOKUP(B1352,[1]TQT_MASTER!B:O,14,0)</f>
        <v>46323</v>
      </c>
      <c r="P1352" s="842" t="s">
        <v>611</v>
      </c>
      <c r="Q1352" s="834" t="s">
        <v>846</v>
      </c>
      <c r="R1352" s="842" t="s">
        <v>612</v>
      </c>
      <c r="S1352" s="842"/>
      <c r="T1352" s="839" t="s">
        <v>304</v>
      </c>
      <c r="U1352" s="842" t="s">
        <v>368</v>
      </c>
      <c r="V1352" s="836">
        <v>45411</v>
      </c>
      <c r="W1352" s="836">
        <v>45411</v>
      </c>
      <c r="X1352" s="836">
        <v>46265</v>
      </c>
      <c r="Y1352" s="882">
        <v>2.3424657534246576</v>
      </c>
      <c r="Z1352" s="902">
        <f t="shared" ca="1" si="75"/>
        <v>59</v>
      </c>
      <c r="AA1352" s="839" t="s">
        <v>600</v>
      </c>
      <c r="AB1352" s="883">
        <v>68638.5</v>
      </c>
      <c r="AC1352" s="841">
        <v>47119</v>
      </c>
      <c r="AD1352" s="842" t="s">
        <v>777</v>
      </c>
      <c r="AE1352" s="843" t="str">
        <f ca="1">IF(OR(Z1352="",NOT(ISNUMBER(Z1352))),"",LOOKUP(Z1352,{0,16,21,26,31,36,41,46,51,56,60,66},{"[0-15]","[16-20]","[21-25]","[26-30]","[31-35]","[36-40]","[41-45]","[46-50]","[51-55]","[56-59]","[60-65]","[66-99]"}))</f>
        <v>[56-59]</v>
      </c>
      <c r="AF1352" s="839" t="str">
        <f t="shared" si="76"/>
        <v>2-3 years</v>
      </c>
      <c r="AG1352" s="839" t="str">
        <f t="shared" ca="1" si="77"/>
        <v>Within 60 Days</v>
      </c>
    </row>
    <row r="1353" spans="1:33" ht="16.5" thickTop="1" thickBot="1" x14ac:dyDescent="0.3">
      <c r="A1353" s="839">
        <v>20</v>
      </c>
      <c r="B1353" s="830" t="s">
        <v>535</v>
      </c>
      <c r="C1353" s="839" t="s">
        <v>369</v>
      </c>
      <c r="D1353" s="880"/>
      <c r="E1353" s="887">
        <f>VLOOKUP(B1353,[1]TQT_MASTER!B:O,13,0)</f>
        <v>45446</v>
      </c>
      <c r="F1353" s="834" t="str">
        <f>VLOOKUP(B1353,[1]TQT_MASTER!B:O,4,0)</f>
        <v>Business Partner, Talent Acquisition</v>
      </c>
      <c r="G1353" s="834" t="str">
        <f>VLOOKUP(B1353,[1]TQT_MASTER!B:O,3,0)</f>
        <v>Business Partner</v>
      </c>
      <c r="H1353" s="834">
        <f>VLOOKUP(B1353,[1]TQT_MASTER!B:O,6,0)</f>
        <v>15131</v>
      </c>
      <c r="I1353" s="834" t="str">
        <f>VLOOKUP(B1353,[1]TQT_MASTER!B:O,5,0)</f>
        <v>Abdulrahman Mohammed R AlMane</v>
      </c>
      <c r="J1353" s="834" t="str">
        <f>VLOOKUP(B1353,[1]TQT_MASTER!B:O,7,0)</f>
        <v>TQT - HR Operations</v>
      </c>
      <c r="K1353" s="834" t="str">
        <f>VLOOKUP(B1353,[1]TQT_MASTER!B:O,8,0)</f>
        <v>TQT - Chief Corporate Services Office</v>
      </c>
      <c r="L1353" s="834" t="str">
        <f>VLOOKUP(B1353,[1]TQT_MASTER!B:O,9,0)</f>
        <v>Human Resources - HRD</v>
      </c>
      <c r="M1353" s="834" t="str">
        <f>VLOOKUP(B1353,[1]TQT_MASTER!B:O,10,0)</f>
        <v>TRANSCO - Talent Acquisition - HRD</v>
      </c>
      <c r="N1353" s="835">
        <f>VLOOKUP(B1353,[1]TQT_MASTER!B:O,11,0)</f>
        <v>32081</v>
      </c>
      <c r="O1353" s="833">
        <f>VLOOKUP(B1353,[1]TQT_MASTER!B:O,14,0)</f>
        <v>46549</v>
      </c>
      <c r="P1353" s="842" t="s">
        <v>611</v>
      </c>
      <c r="Q1353" s="834" t="s">
        <v>846</v>
      </c>
      <c r="R1353" s="842"/>
      <c r="S1353" s="842" t="s">
        <v>621</v>
      </c>
      <c r="T1353" s="839" t="s">
        <v>304</v>
      </c>
      <c r="U1353" s="842" t="s">
        <v>333</v>
      </c>
      <c r="V1353" s="836">
        <v>45454</v>
      </c>
      <c r="W1353" s="836">
        <v>45454</v>
      </c>
      <c r="X1353" s="836">
        <v>46265</v>
      </c>
      <c r="Y1353" s="882">
        <v>2.2246575342465755</v>
      </c>
      <c r="Z1353" s="902">
        <f t="shared" ca="1" si="75"/>
        <v>38</v>
      </c>
      <c r="AA1353" s="839" t="s">
        <v>600</v>
      </c>
      <c r="AB1353" s="883">
        <v>35038.5</v>
      </c>
      <c r="AC1353" s="841">
        <v>47119</v>
      </c>
      <c r="AD1353" s="842" t="s">
        <v>777</v>
      </c>
      <c r="AE1353" s="843" t="str">
        <f ca="1">IF(OR(Z1353="",NOT(ISNUMBER(Z1353))),"",LOOKUP(Z1353,{0,16,21,26,31,36,41,46,51,56,60,66},{"[0-15]","[16-20]","[21-25]","[26-30]","[31-35]","[36-40]","[41-45]","[46-50]","[51-55]","[56-59]","[60-65]","[66-99]"}))</f>
        <v>[36-40]</v>
      </c>
      <c r="AF1353" s="839" t="str">
        <f t="shared" si="76"/>
        <v>2-3 years</v>
      </c>
      <c r="AG1353" s="839" t="str">
        <f t="shared" ca="1" si="77"/>
        <v>Over 90 Days</v>
      </c>
    </row>
    <row r="1354" spans="1:33" ht="16.5" thickTop="1" thickBot="1" x14ac:dyDescent="0.3">
      <c r="A1354" s="839">
        <v>21</v>
      </c>
      <c r="B1354" s="830" t="s">
        <v>542</v>
      </c>
      <c r="C1354" s="839" t="s">
        <v>372</v>
      </c>
      <c r="D1354" s="880"/>
      <c r="E1354" s="887">
        <f>VLOOKUP(B1354,[1]TQT_MASTER!B:O,13,0)</f>
        <v>45600</v>
      </c>
      <c r="F1354" s="834" t="str">
        <f>VLOOKUP(B1354,[1]TQT_MASTER!B:O,4,0)</f>
        <v>Lead, Procurement</v>
      </c>
      <c r="G1354" s="834" t="str">
        <f>VLOOKUP(B1354,[1]TQT_MASTER!B:O,3,0)</f>
        <v>Lead</v>
      </c>
      <c r="H1354" s="834">
        <f>VLOOKUP(B1354,[1]TQT_MASTER!B:O,6,0)</f>
        <v>12623</v>
      </c>
      <c r="I1354" s="834" t="str">
        <f>VLOOKUP(B1354,[1]TQT_MASTER!B:O,5,0)</f>
        <v>Alia Al Kaabi</v>
      </c>
      <c r="J1354" s="834" t="str">
        <f>VLOOKUP(B1354,[1]TQT_MASTER!B:O,7,0)</f>
        <v>TQT - Supply Chain</v>
      </c>
      <c r="K1354" s="834" t="str">
        <f>VLOOKUP(B1354,[1]TQT_MASTER!B:O,8,0)</f>
        <v>TQT - Chief Financial Office</v>
      </c>
      <c r="L1354" s="834" t="str">
        <f>VLOOKUP(B1354,[1]TQT_MASTER!B:O,9,0)</f>
        <v>Supply Chain - PSS</v>
      </c>
      <c r="M1354" s="834" t="e">
        <f>VLOOKUP(B1354,[1]TQT_MASTER!B:O,10,0)</f>
        <v>#REF!</v>
      </c>
      <c r="N1354" s="835">
        <f>VLOOKUP(B1354,[1]TQT_MASTER!B:O,11,0)</f>
        <v>22302</v>
      </c>
      <c r="O1354" s="833">
        <f>VLOOKUP(B1354,[1]TQT_MASTER!B:O,14,0)</f>
        <v>46329</v>
      </c>
      <c r="P1354" s="842" t="s">
        <v>620</v>
      </c>
      <c r="Q1354" s="834" t="s">
        <v>846</v>
      </c>
      <c r="R1354" s="842"/>
      <c r="S1354" s="842"/>
      <c r="T1354" s="839" t="s">
        <v>304</v>
      </c>
      <c r="U1354" s="842" t="s">
        <v>333</v>
      </c>
      <c r="V1354" s="836">
        <v>45600</v>
      </c>
      <c r="W1354" s="836">
        <v>45600</v>
      </c>
      <c r="X1354" s="836">
        <v>46265</v>
      </c>
      <c r="Y1354" s="882">
        <v>1.8246575342465754</v>
      </c>
      <c r="Z1354" s="902">
        <f t="shared" ca="1" si="75"/>
        <v>65</v>
      </c>
      <c r="AA1354" s="839" t="s">
        <v>600</v>
      </c>
      <c r="AB1354" s="883">
        <v>44488.5</v>
      </c>
      <c r="AC1354" s="841">
        <v>47119</v>
      </c>
      <c r="AD1354" s="842" t="s">
        <v>777</v>
      </c>
      <c r="AE1354" s="843" t="str">
        <f ca="1">IF(OR(Z1354="",NOT(ISNUMBER(Z1354))),"",LOOKUP(Z1354,{0,16,21,26,31,36,41,46,51,56,60,66},{"[0-15]","[16-20]","[21-25]","[26-30]","[31-35]","[36-40]","[41-45]","[46-50]","[51-55]","[56-59]","[60-65]","[66-99]"}))</f>
        <v>[60-65]</v>
      </c>
      <c r="AF1354" s="839" t="str">
        <f t="shared" si="76"/>
        <v>1-2 years</v>
      </c>
      <c r="AG1354" s="839" t="str">
        <f t="shared" ca="1" si="77"/>
        <v>Within 60 Days</v>
      </c>
    </row>
    <row r="1355" spans="1:33" ht="16.5" thickTop="1" thickBot="1" x14ac:dyDescent="0.3">
      <c r="A1355" s="839">
        <v>22</v>
      </c>
      <c r="B1355" s="830">
        <v>200088</v>
      </c>
      <c r="C1355" s="839" t="s">
        <v>378</v>
      </c>
      <c r="D1355" s="880"/>
      <c r="E1355" s="887">
        <f>VLOOKUP(B1355,[1]TQT_MASTER!B:O,13,0)</f>
        <v>45677</v>
      </c>
      <c r="F1355" s="834" t="str">
        <f>VLOOKUP(B1355,[1]TQT_MASTER!B:O,4,0)</f>
        <v>Advisor, Water Asset</v>
      </c>
      <c r="G1355" s="834" t="str">
        <f>VLOOKUP(B1355,[1]TQT_MASTER!B:O,3,0)</f>
        <v>Advisor</v>
      </c>
      <c r="H1355" s="834">
        <f>VLOOKUP(B1355,[1]TQT_MASTER!B:O,6,0)</f>
        <v>12013</v>
      </c>
      <c r="I1355" s="834" t="str">
        <f>VLOOKUP(B1355,[1]TQT_MASTER!B:O,5,0)</f>
        <v>ABDULLA MOHAMMED AL NUAIMI</v>
      </c>
      <c r="J1355" s="834" t="str">
        <f>VLOOKUP(B1355,[1]TQT_MASTER!B:O,7,0)</f>
        <v>TQT - Asset Management</v>
      </c>
      <c r="K1355" s="834" t="str">
        <f>VLOOKUP(B1355,[1]TQT_MASTER!B:O,8,0)</f>
        <v>TQT - Chief Operating Office</v>
      </c>
      <c r="L1355" s="834" t="str">
        <f>VLOOKUP(B1355,[1]TQT_MASTER!B:O,9,0)</f>
        <v>Asset Management - COO</v>
      </c>
      <c r="M1355" s="834" t="str">
        <f>VLOOKUP(B1355,[1]TQT_MASTER!B:O,10,0)</f>
        <v>TRANSCO - Water Assets</v>
      </c>
      <c r="N1355" s="835">
        <f>VLOOKUP(B1355,[1]TQT_MASTER!B:O,11,0)</f>
        <v>22282</v>
      </c>
      <c r="O1355" s="833">
        <f>VLOOKUP(B1355,[1]TQT_MASTER!B:O,14,0)</f>
        <v>46405</v>
      </c>
      <c r="P1355" s="842" t="s">
        <v>611</v>
      </c>
      <c r="Q1355" s="834" t="s">
        <v>846</v>
      </c>
      <c r="R1355" s="842" t="s">
        <v>612</v>
      </c>
      <c r="S1355" s="842" t="s">
        <v>616</v>
      </c>
      <c r="T1355" s="839" t="s">
        <v>304</v>
      </c>
      <c r="U1355" s="842" t="s">
        <v>309</v>
      </c>
      <c r="V1355" s="836">
        <v>45677</v>
      </c>
      <c r="W1355" s="836">
        <v>45677</v>
      </c>
      <c r="X1355" s="836">
        <v>46265</v>
      </c>
      <c r="Y1355" s="882">
        <v>1.6136986301369862</v>
      </c>
      <c r="Z1355" s="902">
        <f t="shared" ca="1" si="75"/>
        <v>65</v>
      </c>
      <c r="AA1355" s="839" t="s">
        <v>600</v>
      </c>
      <c r="AB1355" s="883">
        <v>52888.5</v>
      </c>
      <c r="AC1355" s="841">
        <v>47119</v>
      </c>
      <c r="AD1355" s="842" t="s">
        <v>777</v>
      </c>
      <c r="AE1355" s="843" t="str">
        <f ca="1">IF(OR(Z1355="",NOT(ISNUMBER(Z1355))),"",LOOKUP(Z1355,{0,16,21,26,31,36,41,46,51,56,60,66},{"[0-15]","[16-20]","[21-25]","[26-30]","[31-35]","[36-40]","[41-45]","[46-50]","[51-55]","[56-59]","[60-65]","[66-99]"}))</f>
        <v>[60-65]</v>
      </c>
      <c r="AF1355" s="839" t="str">
        <f t="shared" si="76"/>
        <v>1-2 years</v>
      </c>
      <c r="AG1355" s="839" t="str">
        <f t="shared" ca="1" si="77"/>
        <v>Over 90 Days</v>
      </c>
    </row>
    <row r="1356" spans="1:33" ht="16.5" thickTop="1" thickBot="1" x14ac:dyDescent="0.3">
      <c r="A1356" s="839">
        <v>23</v>
      </c>
      <c r="B1356" s="830">
        <v>200795</v>
      </c>
      <c r="C1356" s="839" t="s">
        <v>382</v>
      </c>
      <c r="D1356" s="880"/>
      <c r="E1356" s="887">
        <f>VLOOKUP(B1356,[1]TQT_MASTER!B:O,13,0)</f>
        <v>45831</v>
      </c>
      <c r="F1356" s="834" t="str">
        <f>VLOOKUP(B1356,[1]TQT_MASTER!B:O,4,0)</f>
        <v>Fusion EPM Support, Sr. Associate</v>
      </c>
      <c r="G1356" s="834" t="str">
        <f>VLOOKUP(B1356,[1]TQT_MASTER!B:O,3,0)</f>
        <v>Senior Associate</v>
      </c>
      <c r="H1356" s="834">
        <f>VLOOKUP(B1356,[1]TQT_MASTER!B:O,6,0)</f>
        <v>12775</v>
      </c>
      <c r="I1356" s="834" t="str">
        <f>VLOOKUP(B1356,[1]TQT_MASTER!B:O,5,0)</f>
        <v>Barend Pieter Van Der Walt</v>
      </c>
      <c r="J1356" s="834" t="str">
        <f>VLOOKUP(B1356,[1]TQT_MASTER!B:O,7,0)</f>
        <v>TQT - Business Planning</v>
      </c>
      <c r="K1356" s="834" t="str">
        <f>VLOOKUP(B1356,[1]TQT_MASTER!B:O,8,0)</f>
        <v>TQT - Chief Financial Office</v>
      </c>
      <c r="L1356" s="834" t="str">
        <f>VLOOKUP(B1356,[1]TQT_MASTER!B:O,9,0)</f>
        <v>Finance - FIN</v>
      </c>
      <c r="M1356" s="834" t="str">
        <f>VLOOKUP(B1356,[1]TQT_MASTER!B:O,10,0)</f>
        <v>TRANSCO - Business Planning - FIN</v>
      </c>
      <c r="N1356" s="835">
        <f>VLOOKUP(B1356,[1]TQT_MASTER!B:O,11,0)</f>
        <v>31222</v>
      </c>
      <c r="O1356" s="833">
        <f>VLOOKUP(B1356,[1]TQT_MASTER!B:O,14,0)</f>
        <v>46555</v>
      </c>
      <c r="P1356" s="842" t="s">
        <v>611</v>
      </c>
      <c r="Q1356" s="834" t="s">
        <v>846</v>
      </c>
      <c r="R1356" s="842"/>
      <c r="S1356" s="842"/>
      <c r="T1356" s="839" t="s">
        <v>304</v>
      </c>
      <c r="U1356" s="842" t="s">
        <v>333</v>
      </c>
      <c r="V1356" s="836">
        <v>45831</v>
      </c>
      <c r="W1356" s="836">
        <v>45831</v>
      </c>
      <c r="X1356" s="836">
        <v>46265</v>
      </c>
      <c r="Y1356" s="882">
        <v>1.1917808219178083</v>
      </c>
      <c r="Z1356" s="902">
        <f t="shared" ca="1" si="75"/>
        <v>41</v>
      </c>
      <c r="AA1356" s="839" t="s">
        <v>600</v>
      </c>
      <c r="AB1356" s="883">
        <v>31888.5</v>
      </c>
      <c r="AC1356" s="841">
        <v>47119</v>
      </c>
      <c r="AD1356" s="842" t="s">
        <v>777</v>
      </c>
      <c r="AE1356" s="843" t="str">
        <f ca="1">IF(OR(Z1356="",NOT(ISNUMBER(Z1356))),"",LOOKUP(Z1356,{0,16,21,26,31,36,41,46,51,56,60,66},{"[0-15]","[16-20]","[21-25]","[26-30]","[31-35]","[36-40]","[41-45]","[46-50]","[51-55]","[56-59]","[60-65]","[66-99]"}))</f>
        <v>[41-45]</v>
      </c>
      <c r="AF1356" s="839" t="str">
        <f t="shared" si="76"/>
        <v>1-2 years</v>
      </c>
      <c r="AG1356" s="839" t="str">
        <f t="shared" ca="1" si="77"/>
        <v>Over 90 Days</v>
      </c>
    </row>
    <row r="1357" spans="1:33" ht="16.5" thickTop="1" thickBot="1" x14ac:dyDescent="0.3">
      <c r="A1357" s="839">
        <v>24</v>
      </c>
      <c r="B1357" s="847">
        <v>201184</v>
      </c>
      <c r="C1357" s="839">
        <v>14221</v>
      </c>
      <c r="D1357" s="880"/>
      <c r="E1357" s="887">
        <f>VLOOKUP(B1357,[1]TQT_MASTER!B:O,13,0)</f>
        <v>45887</v>
      </c>
      <c r="F1357" s="834" t="str">
        <f>VLOOKUP(B1357,[1]TQT_MASTER!B:O,4,0)</f>
        <v>Associate, People Development</v>
      </c>
      <c r="G1357" s="834" t="str">
        <f>VLOOKUP(B1357,[1]TQT_MASTER!B:O,3,0)</f>
        <v>Associate</v>
      </c>
      <c r="H1357" s="834">
        <f>VLOOKUP(B1357,[1]TQT_MASTER!B:O,6,0)</f>
        <v>15162</v>
      </c>
      <c r="I1357" s="834" t="str">
        <f>VLOOKUP(B1357,[1]TQT_MASTER!B:O,5,0)</f>
        <v>Wadima Mohammed Hamad AlMazrouei</v>
      </c>
      <c r="J1357" s="834" t="str">
        <f>VLOOKUP(B1357,[1]TQT_MASTER!B:O,7,0)</f>
        <v>TQT - People Management &amp; Performance</v>
      </c>
      <c r="K1357" s="834" t="str">
        <f>VLOOKUP(B1357,[1]TQT_MASTER!B:O,8,0)</f>
        <v>TQT - Chief Corporate Services Office</v>
      </c>
      <c r="L1357" s="834" t="str">
        <f>VLOOKUP(B1357,[1]TQT_MASTER!B:O,9,0)</f>
        <v>Human Resources - HRD</v>
      </c>
      <c r="M1357" s="834" t="str">
        <f>VLOOKUP(B1357,[1]TQT_MASTER!B:O,10,0)</f>
        <v>TRANSCO - Human Resources - HRD</v>
      </c>
      <c r="N1357" s="835">
        <f>VLOOKUP(B1357,[1]TQT_MASTER!B:O,11,0)</f>
        <v>32306</v>
      </c>
      <c r="O1357" s="833">
        <f>VLOOKUP(B1357,[1]TQT_MASTER!B:O,14,0)</f>
        <v>46251</v>
      </c>
      <c r="P1357" s="842" t="s">
        <v>620</v>
      </c>
      <c r="Q1357" s="834" t="s">
        <v>846</v>
      </c>
      <c r="R1357" s="842"/>
      <c r="S1357" s="842"/>
      <c r="T1357" s="839" t="s">
        <v>304</v>
      </c>
      <c r="U1357" s="839" t="s">
        <v>333</v>
      </c>
      <c r="V1357" s="836">
        <v>45887</v>
      </c>
      <c r="W1357" s="836">
        <v>45887</v>
      </c>
      <c r="X1357" s="836">
        <v>46265</v>
      </c>
      <c r="Y1357" s="882">
        <v>1.0383561643835617</v>
      </c>
      <c r="Z1357" s="838">
        <f t="shared" ca="1" si="75"/>
        <v>38</v>
      </c>
      <c r="AA1357" s="839" t="s">
        <v>600</v>
      </c>
      <c r="AB1357" s="883">
        <v>23388.5</v>
      </c>
      <c r="AC1357" s="841">
        <v>47119</v>
      </c>
      <c r="AD1357" s="842" t="s">
        <v>777</v>
      </c>
      <c r="AE1357" s="843" t="str">
        <f ca="1">IF(OR(Z1357="",NOT(ISNUMBER(Z1357))),"",LOOKUP(Z1357,{0,16,21,26,31,36,41,46,51,56,60,66},{"[0-15]","[16-20]","[21-25]","[26-30]","[31-35]","[36-40]","[41-45]","[46-50]","[51-55]","[56-59]","[60-65]","[66-99]"}))</f>
        <v>[36-40]</v>
      </c>
      <c r="AF1357" s="839" t="str">
        <f t="shared" si="76"/>
        <v>1-2 years</v>
      </c>
      <c r="AG1357" s="839" t="str">
        <f t="shared" ca="1" si="77"/>
        <v>Expired</v>
      </c>
    </row>
    <row r="1358" spans="1:33" ht="16.5" thickTop="1" thickBot="1" x14ac:dyDescent="0.3">
      <c r="A1358" s="839">
        <v>25</v>
      </c>
      <c r="B1358" s="847">
        <v>201086</v>
      </c>
      <c r="C1358" s="839">
        <v>13919</v>
      </c>
      <c r="D1358" s="880"/>
      <c r="E1358" s="887">
        <f>VLOOKUP(B1358,[1]TQT_MASTER!B:O,13,0)</f>
        <v>45873</v>
      </c>
      <c r="F1358" s="834" t="str">
        <f>VLOOKUP(B1358,[1]TQT_MASTER!B:O,4,0)</f>
        <v>Senior Engineer, Network Model Management</v>
      </c>
      <c r="G1358" s="834" t="str">
        <f>VLOOKUP(B1358,[1]TQT_MASTER!B:O,3,0)</f>
        <v>Senior Engineer</v>
      </c>
      <c r="H1358" s="834">
        <f>VLOOKUP(B1358,[1]TQT_MASTER!B:O,6,0)</f>
        <v>11743</v>
      </c>
      <c r="I1358" s="834" t="str">
        <f>VLOOKUP(B1358,[1]TQT_MASTER!B:O,5,0)</f>
        <v>Maryam Abullah Ebrahim Algaz Alali</v>
      </c>
      <c r="J1358" s="834" t="str">
        <f>VLOOKUP(B1358,[1]TQT_MASTER!B:O,7,0)</f>
        <v>TQT - Asset Management</v>
      </c>
      <c r="K1358" s="834" t="str">
        <f>VLOOKUP(B1358,[1]TQT_MASTER!B:O,8,0)</f>
        <v>TQT - Chief Operating Office</v>
      </c>
      <c r="L1358" s="834" t="str">
        <f>VLOOKUP(B1358,[1]TQT_MASTER!B:O,9,0)</f>
        <v>Asset Management - COO</v>
      </c>
      <c r="M1358" s="834" t="str">
        <f>VLOOKUP(B1358,[1]TQT_MASTER!B:O,10,0)</f>
        <v>TQT - Operations Technology Strategy</v>
      </c>
      <c r="N1358" s="835">
        <f>VLOOKUP(B1358,[1]TQT_MASTER!B:O,11,0)</f>
        <v>33856</v>
      </c>
      <c r="O1358" s="833">
        <f>VLOOKUP(B1358,[1]TQT_MASTER!B:O,14,0)</f>
        <v>46237</v>
      </c>
      <c r="P1358" s="842" t="s">
        <v>620</v>
      </c>
      <c r="Q1358" s="834" t="s">
        <v>846</v>
      </c>
      <c r="R1358" s="842"/>
      <c r="S1358" s="842"/>
      <c r="T1358" s="839" t="s">
        <v>389</v>
      </c>
      <c r="U1358" s="842" t="s">
        <v>333</v>
      </c>
      <c r="V1358" s="836">
        <v>45873</v>
      </c>
      <c r="W1358" s="836">
        <v>45873</v>
      </c>
      <c r="X1358" s="836">
        <v>46265</v>
      </c>
      <c r="Y1358" s="882">
        <v>1.0767123287671232</v>
      </c>
      <c r="Z1358" s="902">
        <f t="shared" ca="1" si="75"/>
        <v>34</v>
      </c>
      <c r="AA1358" s="839" t="s">
        <v>600</v>
      </c>
      <c r="AB1358" s="883">
        <v>31888.5</v>
      </c>
      <c r="AC1358" s="841">
        <v>47119</v>
      </c>
      <c r="AD1358" s="842" t="s">
        <v>777</v>
      </c>
      <c r="AE1358" s="843" t="str">
        <f ca="1">IF(OR(Z1358="",NOT(ISNUMBER(Z1358))),"",LOOKUP(Z1358,{0,16,21,26,31,36,41,46,51,56,60,66},{"[0-15]","[16-20]","[21-25]","[26-30]","[31-35]","[36-40]","[41-45]","[46-50]","[51-55]","[56-59]","[60-65]","[66-99]"}))</f>
        <v>[31-35]</v>
      </c>
      <c r="AF1358" s="839" t="str">
        <f t="shared" si="76"/>
        <v>1-2 years</v>
      </c>
      <c r="AG1358" s="839" t="str">
        <f t="shared" ca="1" si="77"/>
        <v>Expired</v>
      </c>
    </row>
    <row r="1359" spans="1:33" ht="16.5" thickTop="1" thickBot="1" x14ac:dyDescent="0.3">
      <c r="A1359" s="839">
        <v>26</v>
      </c>
      <c r="B1359" s="830">
        <v>201085</v>
      </c>
      <c r="C1359" s="830">
        <v>201085</v>
      </c>
      <c r="D1359" s="880"/>
      <c r="E1359" s="887">
        <f>VLOOKUP(B1359,[1]TQT_MASTER!B:O,13,0)</f>
        <v>45901</v>
      </c>
      <c r="F1359" s="834" t="str">
        <f>VLOOKUP(B1359,[1]TQT_MASTER!B:O,4,0)</f>
        <v>Engineer, Power Systems</v>
      </c>
      <c r="G1359" s="834" t="str">
        <f>VLOOKUP(B1359,[1]TQT_MASTER!B:O,3,0)</f>
        <v>Engineer</v>
      </c>
      <c r="H1359" s="834">
        <f>VLOOKUP(B1359,[1]TQT_MASTER!B:O,6,0)</f>
        <v>10903</v>
      </c>
      <c r="I1359" s="834" t="str">
        <f>VLOOKUP(B1359,[1]TQT_MASTER!B:O,5,0)</f>
        <v>Ahmed Attia Saber Ghazi</v>
      </c>
      <c r="J1359" s="834" t="str">
        <f>VLOOKUP(B1359,[1]TQT_MASTER!B:O,7,0)</f>
        <v>TQT - Asset Management</v>
      </c>
      <c r="K1359" s="834" t="str">
        <f>VLOOKUP(B1359,[1]TQT_MASTER!B:O,8,0)</f>
        <v>TQT - Chief Operating Office</v>
      </c>
      <c r="L1359" s="834" t="str">
        <f>VLOOKUP(B1359,[1]TQT_MASTER!B:O,9,0)</f>
        <v>Asset Management - COO</v>
      </c>
      <c r="M1359" s="834" t="str">
        <f>VLOOKUP(B1359,[1]TQT_MASTER!B:O,10,0)</f>
        <v>TQT - Power Planning</v>
      </c>
      <c r="N1359" s="835">
        <f>VLOOKUP(B1359,[1]TQT_MASTER!B:O,11,0)</f>
        <v>36486</v>
      </c>
      <c r="O1359" s="833">
        <f>VLOOKUP(B1359,[1]TQT_MASTER!B:O,14,0)</f>
        <v>46265</v>
      </c>
      <c r="P1359" s="842" t="s">
        <v>620</v>
      </c>
      <c r="Q1359" s="834" t="s">
        <v>846</v>
      </c>
      <c r="R1359" s="842"/>
      <c r="S1359" s="842"/>
      <c r="T1359" s="839" t="s">
        <v>304</v>
      </c>
      <c r="U1359" s="842" t="s">
        <v>333</v>
      </c>
      <c r="V1359" s="836">
        <v>45901</v>
      </c>
      <c r="W1359" s="836">
        <v>45901</v>
      </c>
      <c r="X1359" s="836">
        <v>46265</v>
      </c>
      <c r="Y1359" s="882">
        <v>1</v>
      </c>
      <c r="Z1359" s="902">
        <f t="shared" ca="1" si="75"/>
        <v>26</v>
      </c>
      <c r="AA1359" s="839" t="s">
        <v>600</v>
      </c>
      <c r="AB1359" s="883">
        <v>18238.5</v>
      </c>
      <c r="AC1359" s="841">
        <v>47119</v>
      </c>
      <c r="AD1359" s="842" t="s">
        <v>777</v>
      </c>
      <c r="AE1359" s="843" t="str">
        <f ca="1">IF(OR(Z1359="",NOT(ISNUMBER(Z1359))),"",LOOKUP(Z1359,{0,16,21,26,31,36,41,46,51,56,60,66},{"[0-15]","[16-20]","[21-25]","[26-30]","[31-35]","[36-40]","[41-45]","[46-50]","[51-55]","[56-59]","[60-65]","[66-99]"}))</f>
        <v>[26-30]</v>
      </c>
      <c r="AF1359" s="839" t="str">
        <f t="shared" si="76"/>
        <v>0-1 years</v>
      </c>
      <c r="AG1359" s="839" t="str">
        <f t="shared" ca="1" si="77"/>
        <v>Expired</v>
      </c>
    </row>
    <row r="1360" spans="1:33" ht="16.5" thickTop="1" thickBot="1" x14ac:dyDescent="0.3">
      <c r="A1360" s="839">
        <v>27</v>
      </c>
      <c r="B1360" s="830">
        <v>201773</v>
      </c>
      <c r="C1360" s="847">
        <v>14158</v>
      </c>
      <c r="D1360" s="880"/>
      <c r="E1360" s="887">
        <f>VLOOKUP(B1360,[1]TQT_MASTER!B:O,13,0)</f>
        <v>45978</v>
      </c>
      <c r="F1360" s="834" t="str">
        <f>VLOOKUP(B1360,[1]TQT_MASTER!B:O,4,0)</f>
        <v>Associate, OD &amp; Planning</v>
      </c>
      <c r="G1360" s="834" t="str">
        <f>VLOOKUP(B1360,[1]TQT_MASTER!B:O,3,0)</f>
        <v>Associate</v>
      </c>
      <c r="H1360" s="834">
        <f>VLOOKUP(B1360,[1]TQT_MASTER!B:O,6,0)</f>
        <v>12869</v>
      </c>
      <c r="I1360" s="834" t="str">
        <f>VLOOKUP(B1360,[1]TQT_MASTER!B:O,5,0)</f>
        <v>Shefa Obaid</v>
      </c>
      <c r="J1360" s="834" t="str">
        <f>VLOOKUP(B1360,[1]TQT_MASTER!B:O,7,0)</f>
        <v>TQT - People Management &amp; Performance</v>
      </c>
      <c r="K1360" s="834" t="str">
        <f>VLOOKUP(B1360,[1]TQT_MASTER!B:O,8,0)</f>
        <v>TQT - Chief Corporate Services Office</v>
      </c>
      <c r="L1360" s="834" t="str">
        <f>VLOOKUP(B1360,[1]TQT_MASTER!B:O,9,0)</f>
        <v>Human Resources - HRD</v>
      </c>
      <c r="M1360" s="834" t="str">
        <f>VLOOKUP(B1360,[1]TQT_MASTER!B:O,10,0)</f>
        <v>TRANSCO - Human Resources - HRD</v>
      </c>
      <c r="N1360" s="835">
        <f>VLOOKUP(B1360,[1]TQT_MASTER!B:O,11,0)</f>
        <v>29381</v>
      </c>
      <c r="O1360" s="833">
        <f>VLOOKUP(B1360,[1]TQT_MASTER!B:O,14,0)</f>
        <v>46342</v>
      </c>
      <c r="P1360" s="842" t="s">
        <v>611</v>
      </c>
      <c r="Q1360" s="834" t="s">
        <v>846</v>
      </c>
      <c r="R1360" s="842"/>
      <c r="S1360" s="842" t="s">
        <v>616</v>
      </c>
      <c r="T1360" s="839" t="s">
        <v>304</v>
      </c>
      <c r="U1360" s="842" t="s">
        <v>333</v>
      </c>
      <c r="V1360" s="836">
        <v>45978</v>
      </c>
      <c r="W1360" s="836">
        <v>45978</v>
      </c>
      <c r="X1360" s="836">
        <v>46265</v>
      </c>
      <c r="Y1360" s="882">
        <v>0.78904109589041094</v>
      </c>
      <c r="Z1360" s="902">
        <f t="shared" ca="1" si="75"/>
        <v>46</v>
      </c>
      <c r="AA1360" s="839" t="s">
        <v>600</v>
      </c>
      <c r="AB1360" s="883">
        <v>27688.5</v>
      </c>
      <c r="AC1360" s="841">
        <v>47119</v>
      </c>
      <c r="AD1360" s="842" t="s">
        <v>777</v>
      </c>
      <c r="AE1360" s="843" t="str">
        <f ca="1">IF(OR(Z1360="",NOT(ISNUMBER(Z1360))),"",LOOKUP(Z1360,{0,16,21,26,31,36,41,46,51,56,60,66},{"[0-15]","[16-20]","[21-25]","[26-30]","[31-35]","[36-40]","[41-45]","[46-50]","[51-55]","[56-59]","[60-65]","[66-99]"}))</f>
        <v>[46-50]</v>
      </c>
      <c r="AF1360" s="839" t="str">
        <f t="shared" si="76"/>
        <v>0-1 years</v>
      </c>
      <c r="AG1360" s="839" t="str">
        <f t="shared" ca="1" si="77"/>
        <v>Within 90 Days</v>
      </c>
    </row>
    <row r="1361" spans="1:33" ht="16.5" thickTop="1" thickBot="1" x14ac:dyDescent="0.3">
      <c r="A1361" s="839">
        <v>28</v>
      </c>
      <c r="B1361" s="830">
        <v>202033</v>
      </c>
      <c r="C1361" s="847">
        <v>14145</v>
      </c>
      <c r="D1361" s="880"/>
      <c r="E1361" s="887">
        <f>VLOOKUP(B1361,[1]TQT_MASTER!B:O,13,0)</f>
        <v>46006</v>
      </c>
      <c r="F1361" s="834" t="str">
        <f>VLOOKUP(B1361,[1]TQT_MASTER!B:O,4,0)</f>
        <v>Senior Engineer, Network Model Management</v>
      </c>
      <c r="G1361" s="834" t="str">
        <f>VLOOKUP(B1361,[1]TQT_MASTER!B:O,3,0)</f>
        <v>Senior Engineer</v>
      </c>
      <c r="H1361" s="834">
        <f>VLOOKUP(B1361,[1]TQT_MASTER!B:O,6,0)</f>
        <v>12404</v>
      </c>
      <c r="I1361" s="834" t="str">
        <f>VLOOKUP(B1361,[1]TQT_MASTER!B:O,5,0)</f>
        <v>Jayaprakash Ponraj</v>
      </c>
      <c r="J1361" s="834" t="str">
        <f>VLOOKUP(B1361,[1]TQT_MASTER!B:O,7,0)</f>
        <v>TQT - Asset Management</v>
      </c>
      <c r="K1361" s="834" t="str">
        <f>VLOOKUP(B1361,[1]TQT_MASTER!B:O,8,0)</f>
        <v>TQT - Chief Operating Office</v>
      </c>
      <c r="L1361" s="834" t="str">
        <f>VLOOKUP(B1361,[1]TQT_MASTER!B:O,9,0)</f>
        <v>TQT - Asset Management</v>
      </c>
      <c r="M1361" s="834" t="str">
        <f>VLOOKUP(B1361,[1]TQT_MASTER!B:O,10,0)</f>
        <v>TQT - Chief Operating Office</v>
      </c>
      <c r="N1361" s="835">
        <f>VLOOKUP(B1361,[1]TQT_MASTER!B:O,11,0)</f>
        <v>31049</v>
      </c>
      <c r="O1361" s="833">
        <f>VLOOKUP(B1361,[1]TQT_MASTER!B:O,14,0)</f>
        <v>46370</v>
      </c>
      <c r="P1361" s="842" t="s">
        <v>620</v>
      </c>
      <c r="Q1361" s="834" t="s">
        <v>846</v>
      </c>
      <c r="R1361" s="842"/>
      <c r="S1361" s="842"/>
      <c r="T1361" s="839" t="s">
        <v>304</v>
      </c>
      <c r="U1361" s="842" t="s">
        <v>333</v>
      </c>
      <c r="V1361" s="836">
        <v>46006</v>
      </c>
      <c r="W1361" s="836">
        <v>46006</v>
      </c>
      <c r="X1361" s="836">
        <v>46265</v>
      </c>
      <c r="Y1361" s="882">
        <v>0.71232876712328763</v>
      </c>
      <c r="Z1361" s="902">
        <f t="shared" ca="1" si="75"/>
        <v>41</v>
      </c>
      <c r="AA1361" s="839" t="s">
        <v>600</v>
      </c>
      <c r="AB1361" s="883">
        <v>31888.5</v>
      </c>
      <c r="AC1361" s="841">
        <v>47119</v>
      </c>
      <c r="AD1361" s="842" t="s">
        <v>777</v>
      </c>
      <c r="AE1361" s="843" t="str">
        <f ca="1">IF(OR(Z1361="",NOT(ISNUMBER(Z1361))),"",LOOKUP(Z1361,{0,16,21,26,31,36,41,46,51,56,60,66},{"[0-15]","[16-20]","[21-25]","[26-30]","[31-35]","[36-40]","[41-45]","[46-50]","[51-55]","[56-59]","[60-65]","[66-99]"}))</f>
        <v>[41-45]</v>
      </c>
      <c r="AF1361" s="839" t="str">
        <f t="shared" si="76"/>
        <v>0-1 years</v>
      </c>
      <c r="AG1361" s="839" t="str">
        <f t="shared" ca="1" si="77"/>
        <v>Within 90 Days</v>
      </c>
    </row>
    <row r="1362" spans="1:33" ht="16.5" thickTop="1" thickBot="1" x14ac:dyDescent="0.3">
      <c r="A1362" s="839">
        <v>29</v>
      </c>
      <c r="B1362" s="830">
        <v>202034</v>
      </c>
      <c r="C1362" s="847">
        <v>14174</v>
      </c>
      <c r="D1362" s="880"/>
      <c r="E1362" s="887">
        <f>VLOOKUP(B1362,[1]TQT_MASTER!B:O,13,0)</f>
        <v>46006</v>
      </c>
      <c r="F1362" s="834" t="str">
        <f>VLOOKUP(B1362,[1]TQT_MASTER!B:O,4,0)</f>
        <v>Associate, Accounts Payable Accounting</v>
      </c>
      <c r="G1362" s="834" t="str">
        <f>VLOOKUP(B1362,[1]TQT_MASTER!B:O,3,0)</f>
        <v>Associate</v>
      </c>
      <c r="H1362" s="834">
        <f>VLOOKUP(B1362,[1]TQT_MASTER!B:O,6,0)</f>
        <v>12667</v>
      </c>
      <c r="I1362" s="834" t="str">
        <f>VLOOKUP(B1362,[1]TQT_MASTER!B:O,5,0)</f>
        <v>Eid ABDULLAH Sidiqi Alhammadi</v>
      </c>
      <c r="J1362" s="834" t="str">
        <f>VLOOKUP(B1362,[1]TQT_MASTER!B:O,7,0)</f>
        <v>TQT - Financial Operations &amp; Internal Controls</v>
      </c>
      <c r="K1362" s="834" t="str">
        <f>VLOOKUP(B1362,[1]TQT_MASTER!B:O,8,0)</f>
        <v>TQT - Chief Financial Office</v>
      </c>
      <c r="L1362" s="834" t="str">
        <f>VLOOKUP(B1362,[1]TQT_MASTER!B:O,9,0)</f>
        <v>Finance - FIN</v>
      </c>
      <c r="M1362" s="834" t="str">
        <f>VLOOKUP(B1362,[1]TQT_MASTER!B:O,10,0)</f>
        <v>TRANSCO - Financial Operations - FIN</v>
      </c>
      <c r="N1362" s="835">
        <f>VLOOKUP(B1362,[1]TQT_MASTER!B:O,11,0)</f>
        <v>35364</v>
      </c>
      <c r="O1362" s="833">
        <f>VLOOKUP(B1362,[1]TQT_MASTER!B:O,14,0)</f>
        <v>46370</v>
      </c>
      <c r="P1362" s="842" t="s">
        <v>620</v>
      </c>
      <c r="Q1362" s="834" t="s">
        <v>846</v>
      </c>
      <c r="R1362" s="842"/>
      <c r="S1362" s="842"/>
      <c r="T1362" s="839" t="s">
        <v>304</v>
      </c>
      <c r="U1362" s="842" t="s">
        <v>356</v>
      </c>
      <c r="V1362" s="836">
        <v>46006</v>
      </c>
      <c r="W1362" s="836">
        <v>46006</v>
      </c>
      <c r="X1362" s="836">
        <v>46265</v>
      </c>
      <c r="Y1362" s="882">
        <v>0.71232876712328763</v>
      </c>
      <c r="Z1362" s="902">
        <f t="shared" ca="1" si="75"/>
        <v>29</v>
      </c>
      <c r="AA1362" s="839" t="s">
        <v>600</v>
      </c>
      <c r="AB1362" s="883">
        <v>21388.5</v>
      </c>
      <c r="AC1362" s="841">
        <v>47119</v>
      </c>
      <c r="AD1362" s="842" t="s">
        <v>777</v>
      </c>
      <c r="AE1362" s="843" t="str">
        <f ca="1">IF(OR(Z1362="",NOT(ISNUMBER(Z1362))),"",LOOKUP(Z1362,{0,16,21,26,31,36,41,46,51,56,60,66},{"[0-15]","[16-20]","[21-25]","[26-30]","[31-35]","[36-40]","[41-45]","[46-50]","[51-55]","[56-59]","[60-65]","[66-99]"}))</f>
        <v>[26-30]</v>
      </c>
      <c r="AF1362" s="839" t="str">
        <f t="shared" si="76"/>
        <v>0-1 years</v>
      </c>
      <c r="AG1362" s="839" t="str">
        <f t="shared" ca="1" si="77"/>
        <v>Within 90 Days</v>
      </c>
    </row>
    <row r="1363" spans="1:33" ht="16.5" thickTop="1" thickBot="1" x14ac:dyDescent="0.3">
      <c r="A1363" s="839">
        <v>30</v>
      </c>
      <c r="B1363" s="830">
        <v>202315</v>
      </c>
      <c r="C1363" s="847">
        <v>14335</v>
      </c>
      <c r="D1363" s="880"/>
      <c r="E1363" s="887">
        <f>VLOOKUP(B1363,[1]TQT_MASTER!B:O,13,0)</f>
        <v>46055</v>
      </c>
      <c r="F1363" s="834" t="str">
        <f>VLOOKUP(B1363,[1]TQT_MASTER!B:O,4,0)</f>
        <v>Officer, Communications</v>
      </c>
      <c r="G1363" s="834" t="str">
        <f>VLOOKUP(B1363,[1]TQT_MASTER!B:O,3,0)</f>
        <v>Officer</v>
      </c>
      <c r="H1363" s="834">
        <f>VLOOKUP(B1363,[1]TQT_MASTER!B:O,6,0)</f>
        <v>15077</v>
      </c>
      <c r="I1363" s="834" t="str">
        <f>VLOOKUP(B1363,[1]TQT_MASTER!B:O,5,0)</f>
        <v>Bahaa Khalil Omran</v>
      </c>
      <c r="J1363" s="834" t="str">
        <f>VLOOKUP(B1363,[1]TQT_MASTER!B:O,7,0)</f>
        <v>TQT - External Communications</v>
      </c>
      <c r="K1363" s="834" t="str">
        <f>VLOOKUP(B1363,[1]TQT_MASTER!B:O,8,0)</f>
        <v>TQT - Chief Corporate Services Office</v>
      </c>
      <c r="L1363" s="834" t="str">
        <f>VLOOKUP(B1363,[1]TQT_MASTER!B:O,9,0)</f>
        <v>Human Resources - HRD</v>
      </c>
      <c r="M1363" s="834" t="str">
        <f>VLOOKUP(B1363,[1]TQT_MASTER!B:O,10,0)</f>
        <v>TRANSCO - External Communications - HRD</v>
      </c>
      <c r="N1363" s="835">
        <f>VLOOKUP(B1363,[1]TQT_MASTER!B:O,11,0)</f>
        <v>34516</v>
      </c>
      <c r="O1363" s="833">
        <f>VLOOKUP(B1363,[1]TQT_MASTER!B:O,14,0)</f>
        <v>46389</v>
      </c>
      <c r="P1363" s="842" t="s">
        <v>611</v>
      </c>
      <c r="Q1363" s="834" t="s">
        <v>846</v>
      </c>
      <c r="R1363" s="842" t="s">
        <v>612</v>
      </c>
      <c r="S1363" s="842" t="s">
        <v>616</v>
      </c>
      <c r="T1363" s="839"/>
      <c r="U1363" s="842" t="s">
        <v>309</v>
      </c>
      <c r="V1363" s="836">
        <v>46055</v>
      </c>
      <c r="W1363" s="836">
        <v>46055</v>
      </c>
      <c r="X1363" s="836">
        <v>46265</v>
      </c>
      <c r="Y1363" s="882">
        <v>0.57808219178082187</v>
      </c>
      <c r="Z1363" s="902">
        <f t="shared" ca="1" si="75"/>
        <v>32</v>
      </c>
      <c r="AA1363" s="839" t="s">
        <v>600</v>
      </c>
      <c r="AB1363" s="883">
        <v>16138.5</v>
      </c>
      <c r="AC1363" s="841">
        <v>47119</v>
      </c>
      <c r="AD1363" s="842" t="s">
        <v>777</v>
      </c>
      <c r="AE1363" s="843" t="str">
        <f ca="1">IF(OR(Z1363="",NOT(ISNUMBER(Z1363))),"",LOOKUP(Z1363,{0,16,21,26,31,36,41,46,51,56,60,66},{"[0-15]","[16-20]","[21-25]","[26-30]","[31-35]","[36-40]","[41-45]","[46-50]","[51-55]","[56-59]","[60-65]","[66-99]"}))</f>
        <v>[31-35]</v>
      </c>
      <c r="AF1363" s="839" t="str">
        <f t="shared" si="76"/>
        <v>0-1 years</v>
      </c>
      <c r="AG1363" s="839" t="str">
        <f t="shared" ca="1" si="77"/>
        <v>Over 90 Days</v>
      </c>
    </row>
    <row r="1364" spans="1:33" ht="16.5" thickTop="1" thickBot="1" x14ac:dyDescent="0.3">
      <c r="A1364" s="839">
        <v>31</v>
      </c>
      <c r="B1364" s="830">
        <v>202372</v>
      </c>
      <c r="C1364" s="831">
        <v>202372</v>
      </c>
      <c r="D1364" s="880"/>
      <c r="E1364" s="887">
        <f>VLOOKUP(B1364,[1]TQT_MASTER!B:O,13,0)</f>
        <v>46083</v>
      </c>
      <c r="F1364" s="834" t="str">
        <f>VLOOKUP(B1364,[1]TQT_MASTER!B:O,4,0)</f>
        <v>Associate, Graphic Design</v>
      </c>
      <c r="G1364" s="834" t="str">
        <f>VLOOKUP(B1364,[1]TQT_MASTER!B:O,3,0)</f>
        <v>Associate</v>
      </c>
      <c r="H1364" s="834">
        <f>VLOOKUP(B1364,[1]TQT_MASTER!B:O,6,0)</f>
        <v>15077</v>
      </c>
      <c r="I1364" s="834" t="str">
        <f>VLOOKUP(B1364,[1]TQT_MASTER!B:O,5,0)</f>
        <v>Bahaa Khalil Omran</v>
      </c>
      <c r="J1364" s="834" t="str">
        <f>VLOOKUP(B1364,[1]TQT_MASTER!B:O,7,0)</f>
        <v>TQT - Corporate Communications</v>
      </c>
      <c r="K1364" s="834" t="str">
        <f>VLOOKUP(B1364,[1]TQT_MASTER!B:O,8,0)</f>
        <v>TQT - Chief Corporate Services Office</v>
      </c>
      <c r="L1364" s="834" t="str">
        <f>VLOOKUP(B1364,[1]TQT_MASTER!B:O,9,0)</f>
        <v>Human Resources - HRD</v>
      </c>
      <c r="M1364" s="834" t="str">
        <f>VLOOKUP(B1364,[1]TQT_MASTER!B:O,10,0)</f>
        <v>Corporate Communications</v>
      </c>
      <c r="N1364" s="835">
        <f>VLOOKUP(B1364,[1]TQT_MASTER!B:O,11,0)</f>
        <v>35936</v>
      </c>
      <c r="O1364" s="833">
        <f>VLOOKUP(B1364,[1]TQT_MASTER!B:O,14,0)</f>
        <v>46447</v>
      </c>
      <c r="P1364" s="842" t="s">
        <v>611</v>
      </c>
      <c r="Q1364" s="834" t="s">
        <v>846</v>
      </c>
      <c r="R1364" s="842" t="s">
        <v>612</v>
      </c>
      <c r="S1364" s="842" t="s">
        <v>616</v>
      </c>
      <c r="T1364" s="839"/>
      <c r="U1364" s="842" t="s">
        <v>356</v>
      </c>
      <c r="V1364" s="836">
        <v>46083</v>
      </c>
      <c r="W1364" s="836">
        <v>46083</v>
      </c>
      <c r="X1364" s="836">
        <v>46265</v>
      </c>
      <c r="Y1364" s="882">
        <v>0.50136986301369868</v>
      </c>
      <c r="Z1364" s="902">
        <f t="shared" ca="1" si="75"/>
        <v>28</v>
      </c>
      <c r="AA1364" s="839" t="s">
        <v>600</v>
      </c>
      <c r="AB1364" s="883">
        <v>16138.5</v>
      </c>
      <c r="AC1364" s="841">
        <v>47119</v>
      </c>
      <c r="AD1364" s="842" t="s">
        <v>777</v>
      </c>
      <c r="AE1364" s="843" t="str">
        <f ca="1">IF(OR(Z1364="",NOT(ISNUMBER(Z1364))),"",LOOKUP(Z1364,{0,16,21,26,31,36,41,46,51,56,60,66},{"[0-15]","[16-20]","[21-25]","[26-30]","[31-35]","[36-40]","[41-45]","[46-50]","[51-55]","[56-59]","[60-65]","[66-99]"}))</f>
        <v>[26-30]</v>
      </c>
      <c r="AF1364" s="839" t="str">
        <f t="shared" si="76"/>
        <v>0-1 years</v>
      </c>
      <c r="AG1364" s="839" t="str">
        <f t="shared" ca="1" si="77"/>
        <v>Over 90 Days</v>
      </c>
    </row>
    <row r="1365" spans="1:33" ht="16.5" thickTop="1" thickBot="1" x14ac:dyDescent="0.3">
      <c r="A1365" s="839">
        <v>32</v>
      </c>
      <c r="B1365" s="830">
        <v>202645</v>
      </c>
      <c r="C1365" s="831">
        <v>202645</v>
      </c>
      <c r="D1365" s="880"/>
      <c r="E1365" s="887">
        <f>VLOOKUP(B1365,[1]TQT_MASTER!B:O,13,0)</f>
        <v>46103</v>
      </c>
      <c r="F1365" s="834" t="str">
        <f>VLOOKUP(B1365,[1]TQT_MASTER!B:O,4,0)</f>
        <v>Engineer, Contract</v>
      </c>
      <c r="G1365" s="834" t="str">
        <f>VLOOKUP(B1365,[1]TQT_MASTER!B:O,3,0)</f>
        <v>Engineer</v>
      </c>
      <c r="H1365" s="834">
        <f>VLOOKUP(B1365,[1]TQT_MASTER!B:O,6,0)</f>
        <v>12214</v>
      </c>
      <c r="I1365" s="834" t="str">
        <f>VLOOKUP(B1365,[1]TQT_MASTER!B:O,5,0)</f>
        <v>Mahmood Abdulmunaim Saed</v>
      </c>
      <c r="J1365" s="834" t="str">
        <f>VLOOKUP(B1365,[1]TQT_MASTER!B:O,7,0)</f>
        <v>TQT - Supply Chain</v>
      </c>
      <c r="K1365" s="834" t="str">
        <f>VLOOKUP(B1365,[1]TQT_MASTER!B:O,8,0)</f>
        <v>TQT - Chief Financial Office</v>
      </c>
      <c r="L1365" s="834" t="str">
        <f>VLOOKUP(B1365,[1]TQT_MASTER!B:O,9,0)</f>
        <v>TQT - Supply Chain</v>
      </c>
      <c r="M1365" s="834" t="e">
        <f>VLOOKUP(B1365,[1]TQT_MASTER!B:O,10,0)</f>
        <v>#REF!</v>
      </c>
      <c r="N1365" s="835">
        <f>VLOOKUP(B1365,[1]TQT_MASTER!B:O,11,0)</f>
        <v>32325</v>
      </c>
      <c r="O1365" s="833">
        <f>VLOOKUP(B1365,[1]TQT_MASTER!B:O,14,0)</f>
        <v>46467</v>
      </c>
      <c r="P1365" s="842" t="s">
        <v>620</v>
      </c>
      <c r="Q1365" s="834" t="s">
        <v>846</v>
      </c>
      <c r="R1365" s="842"/>
      <c r="S1365" s="842"/>
      <c r="T1365" s="839"/>
      <c r="U1365" s="842" t="s">
        <v>333</v>
      </c>
      <c r="V1365" s="836">
        <v>46104</v>
      </c>
      <c r="W1365" s="836">
        <v>46104</v>
      </c>
      <c r="X1365" s="836">
        <v>46265</v>
      </c>
      <c r="Y1365" s="882">
        <v>0.44383561643835617</v>
      </c>
      <c r="Z1365" s="902">
        <f t="shared" ca="1" si="75"/>
        <v>38</v>
      </c>
      <c r="AA1365" s="839" t="s">
        <v>600</v>
      </c>
      <c r="AB1365" s="883">
        <v>35038.5</v>
      </c>
      <c r="AC1365" s="841">
        <v>47119</v>
      </c>
      <c r="AD1365" s="842" t="s">
        <v>777</v>
      </c>
      <c r="AE1365" s="843" t="str">
        <f ca="1">IF(OR(Z1365="",NOT(ISNUMBER(Z1365))),"",LOOKUP(Z1365,{0,16,21,26,31,36,41,46,51,56,60,66},{"[0-15]","[16-20]","[21-25]","[26-30]","[31-35]","[36-40]","[41-45]","[46-50]","[51-55]","[56-59]","[60-65]","[66-99]"}))</f>
        <v>[36-40]</v>
      </c>
      <c r="AF1365" s="839" t="str">
        <f t="shared" si="76"/>
        <v>0-1 years</v>
      </c>
      <c r="AG1365" s="839" t="str">
        <f t="shared" ca="1" si="77"/>
        <v>Over 90 Days</v>
      </c>
    </row>
    <row r="1366" spans="1:33" ht="16.5" thickTop="1" thickBot="1" x14ac:dyDescent="0.3">
      <c r="A1366" s="839">
        <v>33</v>
      </c>
      <c r="B1366" s="830">
        <v>203053</v>
      </c>
      <c r="C1366" s="831">
        <v>203053</v>
      </c>
      <c r="D1366" s="880"/>
      <c r="E1366" s="887">
        <f>VLOOKUP(B1366,[1]TQT_MASTER!B:O,13,0)</f>
        <v>46149</v>
      </c>
      <c r="F1366" s="834" t="str">
        <f>VLOOKUP(B1366,[1]TQT_MASTER!B:O,4,0)</f>
        <v>Sr Associate HR Projects</v>
      </c>
      <c r="G1366" s="834" t="str">
        <f>VLOOKUP(B1366,[1]TQT_MASTER!B:O,3,0)</f>
        <v>Sr Associate</v>
      </c>
      <c r="H1366" s="834" t="e">
        <f>VLOOKUP(B1366,[1]TQT_MASTER!B:O,6,0)</f>
        <v>#REF!</v>
      </c>
      <c r="I1366" s="834" t="str">
        <f>VLOOKUP(B1366,[1]TQT_MASTER!B:O,5,0)</f>
        <v>Bader Alhammadi</v>
      </c>
      <c r="J1366" s="834" t="e">
        <f>VLOOKUP(B1366,[1]TQT_MASTER!B:O,7,0)</f>
        <v>#REF!</v>
      </c>
      <c r="K1366" s="834" t="str">
        <f>VLOOKUP(B1366,[1]TQT_MASTER!B:O,8,0)</f>
        <v>TQT - Chief Corporate Services Office</v>
      </c>
      <c r="L1366" s="834" t="str">
        <f>VLOOKUP(B1366,[1]TQT_MASTER!B:O,9,0)</f>
        <v>Human Resources - HRD</v>
      </c>
      <c r="M1366" s="834" t="e">
        <f>VLOOKUP(B1366,[1]TQT_MASTER!B:O,10,0)</f>
        <v>#REF!</v>
      </c>
      <c r="N1366" s="835">
        <f>VLOOKUP(B1366,[1]TQT_MASTER!B:O,11,0)</f>
        <v>31815</v>
      </c>
      <c r="O1366" s="833">
        <f>VLOOKUP(B1366,[1]TQT_MASTER!B:O,14,0)</f>
        <v>46513</v>
      </c>
      <c r="P1366" s="842" t="s">
        <v>620</v>
      </c>
      <c r="Q1366" s="834" t="s">
        <v>846</v>
      </c>
      <c r="R1366" s="842"/>
      <c r="S1366" s="842"/>
      <c r="T1366" s="839"/>
      <c r="U1366" s="842" t="s">
        <v>650</v>
      </c>
      <c r="V1366" s="836">
        <v>46155</v>
      </c>
      <c r="W1366" s="836"/>
      <c r="X1366" s="836">
        <f>EDATE(V1366,36)</f>
        <v>47251</v>
      </c>
      <c r="Y1366" s="882">
        <v>2.7397260273972603E-3</v>
      </c>
      <c r="Z1366" s="838">
        <f t="shared" ca="1" si="75"/>
        <v>39</v>
      </c>
      <c r="AA1366" s="839" t="s">
        <v>600</v>
      </c>
      <c r="AB1366" s="883">
        <v>37138.5</v>
      </c>
      <c r="AC1366" s="841">
        <v>47119</v>
      </c>
      <c r="AD1366" s="842" t="s">
        <v>777</v>
      </c>
      <c r="AE1366" s="843" t="str">
        <f ca="1">IF(OR(Z1366="",NOT(ISNUMBER(Z1366))),"",LOOKUP(Z1366,{0,16,21,26,31,36,41,46,51,56,60,66},{"[0-15]","[16-20]","[21-25]","[26-30]","[31-35]","[36-40]","[41-45]","[46-50]","[51-55]","[56-59]","[60-65]","[66-99]"}))</f>
        <v>[36-40]</v>
      </c>
      <c r="AF1366" s="839" t="str">
        <f t="shared" si="76"/>
        <v>3+ years</v>
      </c>
      <c r="AG1366" s="839" t="str">
        <f t="shared" ca="1" si="77"/>
        <v>Over 90 Days</v>
      </c>
    </row>
    <row r="1367" spans="1:33" ht="16.5" thickTop="1" thickBot="1" x14ac:dyDescent="0.3">
      <c r="A1367" s="839">
        <v>34</v>
      </c>
      <c r="B1367" s="830">
        <v>202805</v>
      </c>
      <c r="C1367" s="831">
        <v>202805</v>
      </c>
      <c r="D1367" s="880"/>
      <c r="E1367" s="887">
        <f>VLOOKUP(B1367,[1]TQT_MASTER!B:O,13,0)</f>
        <v>46132</v>
      </c>
      <c r="F1367" s="834" t="str">
        <f>VLOOKUP(B1367,[1]TQT_MASTER!B:O,4,0)</f>
        <v>CEO Advisor</v>
      </c>
      <c r="G1367" s="834" t="str">
        <f>VLOOKUP(B1367,[1]TQT_MASTER!B:O,3,0)</f>
        <v>Advisor</v>
      </c>
      <c r="H1367" s="834">
        <v>12759</v>
      </c>
      <c r="I1367" s="834" t="s">
        <v>954</v>
      </c>
      <c r="J1367" s="834" t="e">
        <f>VLOOKUP(B1367,[1]TQT_MASTER!B:O,7,0)</f>
        <v>#REF!</v>
      </c>
      <c r="K1367" s="834" t="str">
        <f>VLOOKUP(B1367,[1]TQT_MASTER!B:O,8,0)</f>
        <v>TQT - Chief Executive Office</v>
      </c>
      <c r="L1367" s="834" t="e">
        <f>VLOOKUP(B1367,[1]TQT_MASTER!B:O,9,0)</f>
        <v>#REF!</v>
      </c>
      <c r="M1367" s="834" t="e">
        <f>VLOOKUP(B1367,[1]TQT_MASTER!B:O,10,0)</f>
        <v>#REF!</v>
      </c>
      <c r="N1367" s="884">
        <v>22892</v>
      </c>
      <c r="O1367" s="885">
        <v>46496</v>
      </c>
      <c r="P1367" s="842" t="s">
        <v>611</v>
      </c>
      <c r="Q1367" s="834" t="s">
        <v>846</v>
      </c>
      <c r="R1367" s="842"/>
      <c r="S1367" s="842"/>
      <c r="T1367" s="839"/>
      <c r="U1367" s="842" t="s">
        <v>650</v>
      </c>
      <c r="V1367" s="836">
        <v>46132</v>
      </c>
      <c r="W1367" s="836"/>
      <c r="X1367" s="836">
        <f>EDATE(V1367,36)</f>
        <v>47228</v>
      </c>
      <c r="Y1367" s="882">
        <v>2.7397260273972603E-3</v>
      </c>
      <c r="Z1367" s="904">
        <f ca="1">IF(N1367="","",DATEDIF(IF(ISNUMBER(N1367),N1367,DATE(IF(VALUE(RIGHT(N1367,LEN(N1367)-FIND("/",N1367,FIND("/",N1367)+1)))&lt;30,2000,1900)+VALUE(RIGHT(N1367,LEN(N1367)-FIND("/",N1367,FIND("/",N1367)+1))),VALUE(LEFT(N1367,FIND("/",N1367)-1)),VALUE(MID(N1367,FIND("/",N1367)+1,FIND("/",N1367,FIND("/",N1367)+1)-FIND("/",N1367)-1)))),TODAY(),"Y"))</f>
        <v>64</v>
      </c>
      <c r="AA1367" s="839" t="s">
        <v>600</v>
      </c>
      <c r="AB1367" s="883">
        <v>40288.5</v>
      </c>
      <c r="AC1367" s="841">
        <v>47119</v>
      </c>
      <c r="AD1367" s="842" t="s">
        <v>777</v>
      </c>
      <c r="AE1367" s="843" t="str">
        <f ca="1">IF(OR(Z1367="",NOT(ISNUMBER(Z1367))),"",LOOKUP(Z1367,{0,16,21,26,31,36,41,46,51,56,60,66},{"[0-15]","[16-20]","[21-25]","[26-30]","[31-35]","[36-40]","[41-45]","[46-50]","[51-55]","[56-59]","[60-65]","[66-99]"}))</f>
        <v>[60-65]</v>
      </c>
      <c r="AF1367" s="839" t="str">
        <f t="shared" si="76"/>
        <v>3+ years</v>
      </c>
      <c r="AG1367" s="839" t="str">
        <f t="shared" ca="1" si="77"/>
        <v>Over 90 Days</v>
      </c>
    </row>
    <row r="1368" spans="1:33" ht="16.5" thickTop="1" thickBot="1" x14ac:dyDescent="0.3">
      <c r="A1368" s="886">
        <v>35</v>
      </c>
      <c r="B1368" s="851">
        <v>203281</v>
      </c>
      <c r="C1368" s="851"/>
      <c r="D1368" s="852"/>
      <c r="E1368" s="887">
        <f>VLOOKUP(B1368,[1]TQT_MASTER!B:O,13,0)</f>
        <v>46244</v>
      </c>
      <c r="F1368" s="854" t="str">
        <f>VLOOKUP(B1368,[1]TQT_MASTER!B:O,4,0)</f>
        <v>Sr Associate Branding &amp; Internal Communication</v>
      </c>
      <c r="G1368" s="854" t="str">
        <f>VLOOKUP(B1368,[1]TQT_MASTER!B:O,3,0)</f>
        <v>Sr Associate</v>
      </c>
      <c r="H1368" s="854" t="e">
        <f>VLOOKUP(B1368,[1]TQT_MASTER!B:O,6,0)</f>
        <v>#REF!</v>
      </c>
      <c r="I1368" s="854" t="s">
        <v>955</v>
      </c>
      <c r="J1368" s="854" t="e">
        <f>VLOOKUP(B1368,[1]TQT_MASTER!B:O,7,0)</f>
        <v>#REF!</v>
      </c>
      <c r="K1368" s="854" t="str">
        <f>VLOOKUP(B1368,[1]TQT_MASTER!B:O,8,0)</f>
        <v>TQT - Chief Corporate Services Office</v>
      </c>
      <c r="L1368" s="854" t="str">
        <f>VLOOKUP(B1368,[1]TQT_MASTER!B:O,9,0)</f>
        <v>Human Resources - HRD</v>
      </c>
      <c r="M1368" s="854" t="str">
        <f>VLOOKUP(B1368,[1]TQT_MASTER!B:O,10,0)</f>
        <v>Corporate Communications</v>
      </c>
      <c r="N1368" s="855">
        <v>32051</v>
      </c>
      <c r="O1368" s="853">
        <v>46295</v>
      </c>
      <c r="P1368" s="854" t="s">
        <v>611</v>
      </c>
      <c r="Q1368" s="854" t="s">
        <v>846</v>
      </c>
      <c r="R1368" s="857"/>
      <c r="S1368" s="857"/>
      <c r="T1368" s="858"/>
      <c r="U1368" s="854"/>
      <c r="V1368" s="859">
        <v>46211</v>
      </c>
      <c r="W1368" s="860"/>
      <c r="X1368" s="859">
        <v>46295</v>
      </c>
      <c r="Y1368" s="861"/>
      <c r="Z1368" s="862">
        <f t="shared" ref="Z1368:Z1401" ca="1" si="78">IF(N1368="","",DATEDIF(IF(ISNUMBER(N1368),N1368,DATE(IF(VALUE(RIGHT(N1368,LEN(N1368)-FIND("/",N1368,FIND("/",N1368)+1)))&lt;30,2000,1900)+VALUE(RIGHT(N1368,LEN(N1368)-FIND("/",N1368,FIND("/",N1368)+1))),VALUE(LEFT(N1368,FIND("/",N1368)-1)),VALUE(MID(N1368,FIND("/",N1368)+1,FIND("/",N1368,FIND("/",N1368)+1)-FIND("/",N1368)-1)))),TODAY(),"Y"))</f>
        <v>38</v>
      </c>
      <c r="AA1368" s="858" t="s">
        <v>600</v>
      </c>
      <c r="AB1368" s="863">
        <v>32500</v>
      </c>
      <c r="AC1368" s="864">
        <v>47119</v>
      </c>
      <c r="AD1368" s="857" t="s">
        <v>777</v>
      </c>
      <c r="AE1368" s="843" t="str">
        <f ca="1">IF(OR(Z1368="",NOT(ISNUMBER(Z1368))),"",LOOKUP(Z1368,{0,16,21,26,31,36,41,46,51,56,60,66},{"[0-15]","[16-20]","[21-25]","[26-30]","[31-35]","[36-40]","[41-45]","[46-50]","[51-55]","[56-59]","[60-65]","[66-99]"}))</f>
        <v>[36-40]</v>
      </c>
      <c r="AF1368" s="839" t="str">
        <f t="shared" si="76"/>
        <v>0-1 years</v>
      </c>
      <c r="AG1368" s="839" t="str">
        <f t="shared" ca="1" si="77"/>
        <v>Within 30 Days</v>
      </c>
    </row>
    <row r="1369" spans="1:33" ht="16.5" thickTop="1" thickBot="1" x14ac:dyDescent="0.3">
      <c r="A1369" s="875">
        <v>1</v>
      </c>
      <c r="B1369" s="866" t="s">
        <v>526</v>
      </c>
      <c r="C1369" s="875" t="s">
        <v>300</v>
      </c>
      <c r="D1369" s="888"/>
      <c r="E1369" s="887">
        <f>VLOOKUP(B1369,[1]TQT_MASTER!B:O,13,0)</f>
        <v>44566</v>
      </c>
      <c r="F1369" s="870" t="str">
        <f>VLOOKUP(B1369,[1]TQT_MASTER!B:O,4,0)</f>
        <v>Engineer, Water Asset Performance</v>
      </c>
      <c r="G1369" s="870" t="str">
        <f>VLOOKUP(B1369,[1]TQT_MASTER!B:O,3,0)</f>
        <v>Engineer</v>
      </c>
      <c r="H1369" s="870">
        <f>VLOOKUP(B1369,[1]TQT_MASTER!B:O,6,0)</f>
        <v>200662</v>
      </c>
      <c r="I1369" s="870" t="str">
        <f>VLOOKUP(B1369,[1]TQT_MASTER!B:O,5,0)</f>
        <v>Benjamin Redwood</v>
      </c>
      <c r="J1369" s="870" t="str">
        <f>VLOOKUP(B1369,[1]TQT_MASTER!B:O,7,0)</f>
        <v>TQT - Asset Management</v>
      </c>
      <c r="K1369" s="870" t="str">
        <f>VLOOKUP(B1369,[1]TQT_MASTER!B:O,8,0)</f>
        <v>TQT - Chief Operating Office</v>
      </c>
      <c r="L1369" s="870" t="str">
        <f>VLOOKUP(B1369,[1]TQT_MASTER!B:O,9,0)</f>
        <v>Asset Management - COO</v>
      </c>
      <c r="M1369" s="870" t="str">
        <f>VLOOKUP(B1369,[1]TQT_MASTER!B:O,10,0)</f>
        <v>TRANSCO - Water Asset Strategy &amp; Performance - COO</v>
      </c>
      <c r="N1369" s="871">
        <f>VLOOKUP(B1369,[1]TQT_MASTER!B:O,11,0)</f>
        <v>22312</v>
      </c>
      <c r="O1369" s="869">
        <f>VLOOKUP(B1369,[1]TQT_MASTER!B:O,14,0)</f>
        <v>46387</v>
      </c>
      <c r="P1369" s="878" t="s">
        <v>611</v>
      </c>
      <c r="Q1369" s="870" t="s">
        <v>846</v>
      </c>
      <c r="R1369" s="878" t="s">
        <v>612</v>
      </c>
      <c r="S1369" s="878"/>
      <c r="T1369" s="875" t="s">
        <v>304</v>
      </c>
      <c r="U1369" s="878" t="s">
        <v>305</v>
      </c>
      <c r="V1369" s="872">
        <v>44566</v>
      </c>
      <c r="W1369" s="872">
        <v>45170</v>
      </c>
      <c r="X1369" s="872">
        <v>46265</v>
      </c>
      <c r="Y1369" s="889">
        <v>3.0027397260273974</v>
      </c>
      <c r="Z1369" s="903">
        <f t="shared" ca="1" si="78"/>
        <v>65</v>
      </c>
      <c r="AA1369" s="875" t="s">
        <v>600</v>
      </c>
      <c r="AB1369" s="890">
        <v>33988.5</v>
      </c>
      <c r="AC1369" s="877">
        <v>47150</v>
      </c>
      <c r="AD1369" s="878" t="s">
        <v>777</v>
      </c>
      <c r="AE1369" s="843" t="str">
        <f ca="1">IF(OR(Z1369="",NOT(ISNUMBER(Z1369))),"",LOOKUP(Z1369,{0,16,21,26,31,36,41,46,51,56,60,66},{"[0-15]","[16-20]","[21-25]","[26-30]","[31-35]","[36-40]","[41-45]","[46-50]","[51-55]","[56-59]","[60-65]","[66-99]"}))</f>
        <v>[60-65]</v>
      </c>
      <c r="AF1369" s="839" t="str">
        <f t="shared" si="76"/>
        <v>3+ years</v>
      </c>
      <c r="AG1369" s="839" t="str">
        <f t="shared" ca="1" si="77"/>
        <v>Over 90 Days</v>
      </c>
    </row>
    <row r="1370" spans="1:33" ht="16.5" thickTop="1" thickBot="1" x14ac:dyDescent="0.3">
      <c r="A1370" s="839">
        <v>2</v>
      </c>
      <c r="B1370" s="830" t="s">
        <v>537</v>
      </c>
      <c r="C1370" s="839" t="s">
        <v>306</v>
      </c>
      <c r="D1370" s="880"/>
      <c r="E1370" s="887">
        <f>VLOOKUP(B1370,[1]TQT_MASTER!B:O,13,0)</f>
        <v>44571</v>
      </c>
      <c r="F1370" s="834" t="str">
        <f>VLOOKUP(B1370,[1]TQT_MASTER!B:O,4,0)</f>
        <v>Technical Advisor</v>
      </c>
      <c r="G1370" s="834" t="str">
        <f>VLOOKUP(B1370,[1]TQT_MASTER!B:O,3,0)</f>
        <v>Advisor</v>
      </c>
      <c r="H1370" s="834">
        <f>VLOOKUP(B1370,[1]TQT_MASTER!B:O,6,0)</f>
        <v>10924</v>
      </c>
      <c r="I1370" s="834" t="str">
        <f>VLOOKUP(B1370,[1]TQT_MASTER!B:O,5,0)</f>
        <v>Bruce</v>
      </c>
      <c r="J1370" s="834" t="str">
        <f>VLOOKUP(B1370,[1]TQT_MASTER!B:O,7,0)</f>
        <v>TQT - Chief Operating Office</v>
      </c>
      <c r="K1370" s="834" t="str">
        <f>VLOOKUP(B1370,[1]TQT_MASTER!B:O,8,0)</f>
        <v>TQT - Chief Operating Office</v>
      </c>
      <c r="L1370" s="834" t="str">
        <f>VLOOKUP(B1370,[1]TQT_MASTER!B:O,9,0)</f>
        <v>Asset Management - COO</v>
      </c>
      <c r="M1370" s="834" t="str">
        <f>VLOOKUP(B1370,[1]TQT_MASTER!B:O,10,0)</f>
        <v>TRANSCO - Power Asset Management - COO</v>
      </c>
      <c r="N1370" s="835">
        <f>VLOOKUP(B1370,[1]TQT_MASTER!B:O,11,0)</f>
        <v>21098</v>
      </c>
      <c r="O1370" s="833">
        <f>VLOOKUP(B1370,[1]TQT_MASTER!B:O,14,0)</f>
        <v>46387</v>
      </c>
      <c r="P1370" s="842" t="s">
        <v>611</v>
      </c>
      <c r="Q1370" s="834" t="s">
        <v>846</v>
      </c>
      <c r="R1370" s="842" t="s">
        <v>612</v>
      </c>
      <c r="S1370" s="842" t="s">
        <v>616</v>
      </c>
      <c r="T1370" s="839" t="s">
        <v>304</v>
      </c>
      <c r="U1370" s="842" t="s">
        <v>309</v>
      </c>
      <c r="V1370" s="836">
        <v>44571</v>
      </c>
      <c r="W1370" s="836">
        <v>45170</v>
      </c>
      <c r="X1370" s="836">
        <v>46265</v>
      </c>
      <c r="Y1370" s="882">
        <v>3.0027397260273974</v>
      </c>
      <c r="Z1370" s="902">
        <f t="shared" ca="1" si="78"/>
        <v>68</v>
      </c>
      <c r="AA1370" s="839" t="s">
        <v>600</v>
      </c>
      <c r="AB1370" s="883">
        <v>55116.6</v>
      </c>
      <c r="AC1370" s="841">
        <v>47150</v>
      </c>
      <c r="AD1370" s="842" t="s">
        <v>777</v>
      </c>
      <c r="AE1370" s="843" t="str">
        <f ca="1">IF(OR(Z1370="",NOT(ISNUMBER(Z1370))),"",LOOKUP(Z1370,{0,16,21,26,31,36,41,46,51,56,60,66},{"[0-15]","[16-20]","[21-25]","[26-30]","[31-35]","[36-40]","[41-45]","[46-50]","[51-55]","[56-59]","[60-65]","[66-99]"}))</f>
        <v>[66-99]</v>
      </c>
      <c r="AF1370" s="839" t="str">
        <f t="shared" si="76"/>
        <v>3+ years</v>
      </c>
      <c r="AG1370" s="839" t="str">
        <f t="shared" ca="1" si="77"/>
        <v>Over 90 Days</v>
      </c>
    </row>
    <row r="1371" spans="1:33" ht="16.5" thickTop="1" thickBot="1" x14ac:dyDescent="0.3">
      <c r="A1371" s="839">
        <v>3</v>
      </c>
      <c r="B1371" s="830" t="s">
        <v>310</v>
      </c>
      <c r="C1371" s="839" t="s">
        <v>310</v>
      </c>
      <c r="D1371" s="880"/>
      <c r="E1371" s="887">
        <v>44571</v>
      </c>
      <c r="F1371" s="834" t="s">
        <v>312</v>
      </c>
      <c r="G1371" s="834" t="s">
        <v>312</v>
      </c>
      <c r="H1371" s="834"/>
      <c r="I1371" s="834"/>
      <c r="J1371" s="845"/>
      <c r="K1371" s="845" t="s">
        <v>905</v>
      </c>
      <c r="L1371" s="834"/>
      <c r="M1371" s="834"/>
      <c r="N1371" s="835">
        <v>20821</v>
      </c>
      <c r="O1371" s="833">
        <v>46203</v>
      </c>
      <c r="P1371" s="842" t="s">
        <v>611</v>
      </c>
      <c r="Q1371" s="834" t="s">
        <v>846</v>
      </c>
      <c r="R1371" s="842" t="s">
        <v>612</v>
      </c>
      <c r="S1371" s="842"/>
      <c r="T1371" s="839" t="s">
        <v>304</v>
      </c>
      <c r="U1371" s="842" t="s">
        <v>305</v>
      </c>
      <c r="V1371" s="836">
        <v>44571</v>
      </c>
      <c r="W1371" s="836">
        <v>46203</v>
      </c>
      <c r="X1371" s="836">
        <v>46265</v>
      </c>
      <c r="Y1371" s="882">
        <v>3.0027397260273974</v>
      </c>
      <c r="Z1371" s="904">
        <f t="shared" ca="1" si="78"/>
        <v>69</v>
      </c>
      <c r="AA1371" s="839" t="s">
        <v>600</v>
      </c>
      <c r="AB1371" s="883">
        <v>45390.45</v>
      </c>
      <c r="AC1371" s="841">
        <v>47150</v>
      </c>
      <c r="AD1371" s="842" t="s">
        <v>928</v>
      </c>
      <c r="AE1371" s="843" t="str">
        <f ca="1">IF(OR(Z1371="",NOT(ISNUMBER(Z1371))),"",LOOKUP(Z1371,{0,16,21,26,31,36,41,46,51,56,60,66},{"[0-15]","[16-20]","[21-25]","[26-30]","[31-35]","[36-40]","[41-45]","[46-50]","[51-55]","[56-59]","[60-65]","[66-99]"}))</f>
        <v>[66-99]</v>
      </c>
      <c r="AF1371" s="839" t="str">
        <f t="shared" si="76"/>
        <v>3+ years</v>
      </c>
      <c r="AG1371" s="839" t="str">
        <f t="shared" ca="1" si="77"/>
        <v>Expired</v>
      </c>
    </row>
    <row r="1372" spans="1:33" ht="16.5" thickTop="1" thickBot="1" x14ac:dyDescent="0.3">
      <c r="A1372" s="839">
        <v>4</v>
      </c>
      <c r="B1372" s="830" t="s">
        <v>527</v>
      </c>
      <c r="C1372" s="839" t="s">
        <v>313</v>
      </c>
      <c r="D1372" s="880"/>
      <c r="E1372" s="887">
        <f>VLOOKUP(B1372,[1]TQT_MASTER!B:O,13,0)</f>
        <v>44571</v>
      </c>
      <c r="F1372" s="834" t="str">
        <f>VLOOKUP(B1372,[1]TQT_MASTER!B:O,4,0)</f>
        <v>Sr. Engineer, Infrastructure Coordination</v>
      </c>
      <c r="G1372" s="834" t="str">
        <f>VLOOKUP(B1372,[1]TQT_MASTER!B:O,3,0)</f>
        <v>Senior Engineer</v>
      </c>
      <c r="H1372" s="834">
        <f>VLOOKUP(B1372,[1]TQT_MASTER!B:O,6,0)</f>
        <v>11810</v>
      </c>
      <c r="I1372" s="834" t="str">
        <f>VLOOKUP(B1372,[1]TQT_MASTER!B:O,5,0)</f>
        <v>YOUSIF ABDUL RAHMAN AHMED MOHAMMED ALMARZOUQI</v>
      </c>
      <c r="J1372" s="834" t="str">
        <f>VLOOKUP(B1372,[1]TQT_MASTER!B:O,7,0)</f>
        <v>TQT - Asset Management</v>
      </c>
      <c r="K1372" s="834" t="str">
        <f>VLOOKUP(B1372,[1]TQT_MASTER!B:O,8,0)</f>
        <v>TQT - Chief Operating Office</v>
      </c>
      <c r="L1372" s="834" t="str">
        <f>VLOOKUP(B1372,[1]TQT_MASTER!B:O,9,0)</f>
        <v>Asset Management - COO</v>
      </c>
      <c r="M1372" s="834" t="str">
        <f>VLOOKUP(B1372,[1]TQT_MASTER!B:O,10,0)</f>
        <v>TRANSCO - Infrastructure Coordination &amp; Services - COO</v>
      </c>
      <c r="N1372" s="835">
        <f>VLOOKUP(B1372,[1]TQT_MASTER!B:O,11,0)</f>
        <v>21283</v>
      </c>
      <c r="O1372" s="833">
        <f>VLOOKUP(B1372,[1]TQT_MASTER!B:O,14,0)</f>
        <v>46387</v>
      </c>
      <c r="P1372" s="842" t="s">
        <v>611</v>
      </c>
      <c r="Q1372" s="834" t="s">
        <v>846</v>
      </c>
      <c r="R1372" s="842" t="s">
        <v>612</v>
      </c>
      <c r="S1372" s="842"/>
      <c r="T1372" s="839" t="s">
        <v>304</v>
      </c>
      <c r="U1372" s="842" t="s">
        <v>316</v>
      </c>
      <c r="V1372" s="836">
        <v>44571</v>
      </c>
      <c r="W1372" s="836">
        <v>45170</v>
      </c>
      <c r="X1372" s="836">
        <v>46265</v>
      </c>
      <c r="Y1372" s="882">
        <v>3.0027397260273974</v>
      </c>
      <c r="Z1372" s="905">
        <f t="shared" ca="1" si="78"/>
        <v>68</v>
      </c>
      <c r="AA1372" s="839" t="s">
        <v>600</v>
      </c>
      <c r="AB1372" s="883">
        <v>47355</v>
      </c>
      <c r="AC1372" s="841">
        <v>47150</v>
      </c>
      <c r="AD1372" s="842" t="s">
        <v>777</v>
      </c>
      <c r="AE1372" s="843" t="str">
        <f ca="1">IF(OR(Z1372="",NOT(ISNUMBER(Z1372))),"",LOOKUP(Z1372,{0,16,21,26,31,36,41,46,51,56,60,66},{"[0-15]","[16-20]","[21-25]","[26-30]","[31-35]","[36-40]","[41-45]","[46-50]","[51-55]","[56-59]","[60-65]","[66-99]"}))</f>
        <v>[66-99]</v>
      </c>
      <c r="AF1372" s="839" t="str">
        <f t="shared" si="76"/>
        <v>3+ years</v>
      </c>
      <c r="AG1372" s="839" t="str">
        <f t="shared" ca="1" si="77"/>
        <v>Over 90 Days</v>
      </c>
    </row>
    <row r="1373" spans="1:33" ht="16.5" thickTop="1" thickBot="1" x14ac:dyDescent="0.3">
      <c r="A1373" s="839">
        <v>5</v>
      </c>
      <c r="B1373" s="830" t="s">
        <v>536</v>
      </c>
      <c r="C1373" s="839" t="s">
        <v>317</v>
      </c>
      <c r="D1373" s="880"/>
      <c r="E1373" s="887">
        <f>VLOOKUP(B1373,[1]TQT_MASTER!B:O,13,0)</f>
        <v>44571</v>
      </c>
      <c r="F1373" s="834" t="str">
        <f>VLOOKUP(B1373,[1]TQT_MASTER!B:O,4,0)</f>
        <v>Sr. Technician, Surveying</v>
      </c>
      <c r="G1373" s="834" t="str">
        <f>VLOOKUP(B1373,[1]TQT_MASTER!B:O,3,0)</f>
        <v>Senior Technician</v>
      </c>
      <c r="H1373" s="834">
        <f>VLOOKUP(B1373,[1]TQT_MASTER!B:O,6,0)</f>
        <v>11810</v>
      </c>
      <c r="I1373" s="834" t="str">
        <f>VLOOKUP(B1373,[1]TQT_MASTER!B:O,5,0)</f>
        <v>YOUSIF ABDUL RAHMAN AHMED MOHAMMED ALMARZOUQI</v>
      </c>
      <c r="J1373" s="834" t="str">
        <f>VLOOKUP(B1373,[1]TQT_MASTER!B:O,7,0)</f>
        <v>TQT - Asset Management</v>
      </c>
      <c r="K1373" s="834" t="str">
        <f>VLOOKUP(B1373,[1]TQT_MASTER!B:O,8,0)</f>
        <v>TQT - Chief Operating Office</v>
      </c>
      <c r="L1373" s="834" t="str">
        <f>VLOOKUP(B1373,[1]TQT_MASTER!B:O,9,0)</f>
        <v>Asset Management - COO</v>
      </c>
      <c r="M1373" s="834" t="str">
        <f>VLOOKUP(B1373,[1]TQT_MASTER!B:O,10,0)</f>
        <v>TRANSCO - Infrastructure Coordination &amp; Services - COO</v>
      </c>
      <c r="N1373" s="835">
        <f>VLOOKUP(B1373,[1]TQT_MASTER!B:O,11,0)</f>
        <v>22277</v>
      </c>
      <c r="O1373" s="833">
        <f>VLOOKUP(B1373,[1]TQT_MASTER!B:O,14,0)</f>
        <v>46387</v>
      </c>
      <c r="P1373" s="842" t="s">
        <v>611</v>
      </c>
      <c r="Q1373" s="834" t="s">
        <v>846</v>
      </c>
      <c r="R1373" s="842" t="s">
        <v>612</v>
      </c>
      <c r="S1373" s="842" t="s">
        <v>616</v>
      </c>
      <c r="T1373" s="839" t="s">
        <v>304</v>
      </c>
      <c r="U1373" s="842" t="s">
        <v>309</v>
      </c>
      <c r="V1373" s="836">
        <v>44571</v>
      </c>
      <c r="W1373" s="836">
        <v>45170</v>
      </c>
      <c r="X1373" s="836">
        <v>46265</v>
      </c>
      <c r="Y1373" s="882">
        <v>3.0027397260273974</v>
      </c>
      <c r="Z1373" s="904">
        <f t="shared" ca="1" si="78"/>
        <v>65</v>
      </c>
      <c r="AA1373" s="839" t="s">
        <v>600</v>
      </c>
      <c r="AB1373" s="883">
        <v>21750.75</v>
      </c>
      <c r="AC1373" s="841">
        <v>47150</v>
      </c>
      <c r="AD1373" s="842" t="s">
        <v>777</v>
      </c>
      <c r="AE1373" s="843" t="str">
        <f ca="1">IF(OR(Z1373="",NOT(ISNUMBER(Z1373))),"",LOOKUP(Z1373,{0,16,21,26,31,36,41,46,51,56,60,66},{"[0-15]","[16-20]","[21-25]","[26-30]","[31-35]","[36-40]","[41-45]","[46-50]","[51-55]","[56-59]","[60-65]","[66-99]"}))</f>
        <v>[60-65]</v>
      </c>
      <c r="AF1373" s="839" t="str">
        <f t="shared" si="76"/>
        <v>3+ years</v>
      </c>
      <c r="AG1373" s="839" t="str">
        <f t="shared" ca="1" si="77"/>
        <v>Over 90 Days</v>
      </c>
    </row>
    <row r="1374" spans="1:33" ht="16.5" thickTop="1" thickBot="1" x14ac:dyDescent="0.3">
      <c r="A1374" s="839">
        <v>6</v>
      </c>
      <c r="B1374" s="830" t="s">
        <v>531</v>
      </c>
      <c r="C1374" s="839" t="s">
        <v>323</v>
      </c>
      <c r="D1374" s="880"/>
      <c r="E1374" s="887">
        <f>VLOOKUP(B1374,[1]TQT_MASTER!B:O,13,0)</f>
        <v>44571</v>
      </c>
      <c r="F1374" s="834" t="str">
        <f>VLOOKUP(B1374,[1]TQT_MASTER!B:O,4,0)</f>
        <v>Sr. Associate, Inventory</v>
      </c>
      <c r="G1374" s="834" t="str">
        <f>VLOOKUP(B1374,[1]TQT_MASTER!B:O,3,0)</f>
        <v>Senior Associate</v>
      </c>
      <c r="H1374" s="834">
        <f>VLOOKUP(B1374,[1]TQT_MASTER!B:O,6,0)</f>
        <v>11888</v>
      </c>
      <c r="I1374" s="834" t="str">
        <f>VLOOKUP(B1374,[1]TQT_MASTER!B:O,5,0)</f>
        <v>MOHAMED ALI MOHAMED A. FAISAL ALSHEHHI</v>
      </c>
      <c r="J1374" s="834" t="str">
        <f>VLOOKUP(B1374,[1]TQT_MASTER!B:O,7,0)</f>
        <v>TQT - Supply Chain</v>
      </c>
      <c r="K1374" s="834" t="str">
        <f>VLOOKUP(B1374,[1]TQT_MASTER!B:O,8,0)</f>
        <v>TQT - Chief Financial Office</v>
      </c>
      <c r="L1374" s="834" t="str">
        <f>VLOOKUP(B1374,[1]TQT_MASTER!B:O,9,0)</f>
        <v>Supply Chain - PSS</v>
      </c>
      <c r="M1374" s="834" t="str">
        <f>VLOOKUP(B1374,[1]TQT_MASTER!B:O,10,0)</f>
        <v>TRANSCO - Inventory Management - PSS</v>
      </c>
      <c r="N1374" s="835">
        <f>VLOOKUP(B1374,[1]TQT_MASTER!B:O,11,0)</f>
        <v>24080</v>
      </c>
      <c r="O1374" s="833">
        <f>VLOOKUP(B1374,[1]TQT_MASTER!B:O,14,0)</f>
        <v>46387</v>
      </c>
      <c r="P1374" s="842" t="s">
        <v>611</v>
      </c>
      <c r="Q1374" s="834" t="s">
        <v>846</v>
      </c>
      <c r="R1374" s="842" t="s">
        <v>612</v>
      </c>
      <c r="S1374" s="842" t="s">
        <v>619</v>
      </c>
      <c r="T1374" s="839" t="s">
        <v>304</v>
      </c>
      <c r="U1374" s="842" t="s">
        <v>305</v>
      </c>
      <c r="V1374" s="836">
        <v>44571</v>
      </c>
      <c r="W1374" s="836">
        <v>45170</v>
      </c>
      <c r="X1374" s="836">
        <v>46265</v>
      </c>
      <c r="Y1374" s="882">
        <v>3.0027397260273974</v>
      </c>
      <c r="Z1374" s="902">
        <f t="shared" ca="1" si="78"/>
        <v>60</v>
      </c>
      <c r="AA1374" s="839" t="s">
        <v>600</v>
      </c>
      <c r="AB1374" s="883">
        <v>40461.75</v>
      </c>
      <c r="AC1374" s="841">
        <v>47150</v>
      </c>
      <c r="AD1374" s="842" t="s">
        <v>777</v>
      </c>
      <c r="AE1374" s="843" t="str">
        <f ca="1">IF(OR(Z1374="",NOT(ISNUMBER(Z1374))),"",LOOKUP(Z1374,{0,16,21,26,31,36,41,46,51,56,60,66},{"[0-15]","[16-20]","[21-25]","[26-30]","[31-35]","[36-40]","[41-45]","[46-50]","[51-55]","[56-59]","[60-65]","[66-99]"}))</f>
        <v>[60-65]</v>
      </c>
      <c r="AF1374" s="839" t="str">
        <f t="shared" si="76"/>
        <v>3+ years</v>
      </c>
      <c r="AG1374" s="839" t="str">
        <f t="shared" ca="1" si="77"/>
        <v>Over 90 Days</v>
      </c>
    </row>
    <row r="1375" spans="1:33" ht="16.5" thickTop="1" thickBot="1" x14ac:dyDescent="0.3">
      <c r="A1375" s="839">
        <v>7</v>
      </c>
      <c r="B1375" s="830" t="s">
        <v>530</v>
      </c>
      <c r="C1375" s="839" t="s">
        <v>326</v>
      </c>
      <c r="D1375" s="880"/>
      <c r="E1375" s="887">
        <f>VLOOKUP(B1375,[1]TQT_MASTER!B:O,13,0)</f>
        <v>44571</v>
      </c>
      <c r="F1375" s="834" t="str">
        <f>VLOOKUP(B1375,[1]TQT_MASTER!B:O,4,0)</f>
        <v>Clerk, Driver</v>
      </c>
      <c r="G1375" s="834" t="str">
        <f>VLOOKUP(B1375,[1]TQT_MASTER!B:O,3,0)</f>
        <v>Clerk</v>
      </c>
      <c r="H1375" s="834">
        <f>VLOOKUP(B1375,[1]TQT_MASTER!B:O,6,0)</f>
        <v>11969</v>
      </c>
      <c r="I1375" s="834" t="str">
        <f>VLOOKUP(B1375,[1]TQT_MASTER!B:O,5,0)</f>
        <v>AHMED NASSER MOHAMMED NASSER AL SENANI</v>
      </c>
      <c r="J1375" s="834" t="str">
        <f>VLOOKUP(B1375,[1]TQT_MASTER!B:O,7,0)</f>
        <v>TQT - Support Services</v>
      </c>
      <c r="K1375" s="834" t="str">
        <f>VLOOKUP(B1375,[1]TQT_MASTER!B:O,8,0)</f>
        <v>TQT - Chief Corporate Services Office</v>
      </c>
      <c r="L1375" s="834" t="str">
        <f>VLOOKUP(B1375,[1]TQT_MASTER!B:O,9,0)</f>
        <v>Shared Services - PSS</v>
      </c>
      <c r="M1375" s="834" t="str">
        <f>VLOOKUP(B1375,[1]TQT_MASTER!B:O,10,0)</f>
        <v>TRANSCO - Transport - PSS</v>
      </c>
      <c r="N1375" s="835">
        <f>VLOOKUP(B1375,[1]TQT_MASTER!B:O,11,0)</f>
        <v>28284</v>
      </c>
      <c r="O1375" s="833">
        <f>VLOOKUP(B1375,[1]TQT_MASTER!B:O,14,0)</f>
        <v>46387</v>
      </c>
      <c r="P1375" s="842" t="s">
        <v>611</v>
      </c>
      <c r="Q1375" s="834" t="s">
        <v>846</v>
      </c>
      <c r="R1375" s="842" t="s">
        <v>612</v>
      </c>
      <c r="S1375" s="842" t="s">
        <v>621</v>
      </c>
      <c r="T1375" s="839" t="s">
        <v>304</v>
      </c>
      <c r="U1375" s="842" t="s">
        <v>329</v>
      </c>
      <c r="V1375" s="836">
        <v>44571</v>
      </c>
      <c r="W1375" s="836">
        <v>45170</v>
      </c>
      <c r="X1375" s="836">
        <v>46265</v>
      </c>
      <c r="Y1375" s="882">
        <v>3.0027397260273974</v>
      </c>
      <c r="Z1375" s="902">
        <f t="shared" ca="1" si="78"/>
        <v>49</v>
      </c>
      <c r="AA1375" s="839" t="s">
        <v>600</v>
      </c>
      <c r="AB1375" s="883">
        <v>5587.7955000000002</v>
      </c>
      <c r="AC1375" s="841">
        <v>47150</v>
      </c>
      <c r="AD1375" s="842" t="s">
        <v>777</v>
      </c>
      <c r="AE1375" s="843" t="str">
        <f ca="1">IF(OR(Z1375="",NOT(ISNUMBER(Z1375))),"",LOOKUP(Z1375,{0,16,21,26,31,36,41,46,51,56,60,66},{"[0-15]","[16-20]","[21-25]","[26-30]","[31-35]","[36-40]","[41-45]","[46-50]","[51-55]","[56-59]","[60-65]","[66-99]"}))</f>
        <v>[46-50]</v>
      </c>
      <c r="AF1375" s="839" t="str">
        <f t="shared" si="76"/>
        <v>3+ years</v>
      </c>
      <c r="AG1375" s="839" t="str">
        <f t="shared" ca="1" si="77"/>
        <v>Over 90 Days</v>
      </c>
    </row>
    <row r="1376" spans="1:33" ht="16.5" thickTop="1" thickBot="1" x14ac:dyDescent="0.3">
      <c r="A1376" s="839">
        <v>8</v>
      </c>
      <c r="B1376" s="830" t="s">
        <v>524</v>
      </c>
      <c r="C1376" s="839" t="s">
        <v>330</v>
      </c>
      <c r="D1376" s="880"/>
      <c r="E1376" s="887">
        <f>VLOOKUP(B1376,[1]TQT_MASTER!B:O,13,0)</f>
        <v>44566</v>
      </c>
      <c r="F1376" s="834" t="str">
        <f>VLOOKUP(B1376,[1]TQT_MASTER!B:O,4,0)</f>
        <v>Assistant, Management</v>
      </c>
      <c r="G1376" s="834" t="str">
        <f>VLOOKUP(B1376,[1]TQT_MASTER!B:O,3,0)</f>
        <v>Assistant</v>
      </c>
      <c r="H1376" s="834">
        <f>VLOOKUP(B1376,[1]TQT_MASTER!B:O,6,0)</f>
        <v>11566</v>
      </c>
      <c r="I1376" s="834" t="str">
        <f>VLOOKUP(B1376,[1]TQT_MASTER!B:O,5,0)</f>
        <v>PAUL ANDREW ROBERTS</v>
      </c>
      <c r="J1376" s="834" t="str">
        <f>VLOOKUP(B1376,[1]TQT_MASTER!B:O,7,0)</f>
        <v>TQT - Safety &amp; Risk Management</v>
      </c>
      <c r="K1376" s="834" t="str">
        <f>VLOOKUP(B1376,[1]TQT_MASTER!B:O,8,0)</f>
        <v>TQT - Chief Executive Office</v>
      </c>
      <c r="L1376" s="834" t="str">
        <f>VLOOKUP(B1376,[1]TQT_MASTER!B:O,9,0)</f>
        <v>HSEQ</v>
      </c>
      <c r="M1376" s="834" t="str">
        <f>VLOOKUP(B1376,[1]TQT_MASTER!B:O,10,0)</f>
        <v>TRANSCO - HSEQ - SRM</v>
      </c>
      <c r="N1376" s="835">
        <f>VLOOKUP(B1376,[1]TQT_MASTER!B:O,11,0)</f>
        <v>33248</v>
      </c>
      <c r="O1376" s="833">
        <f>VLOOKUP(B1376,[1]TQT_MASTER!B:O,14,0)</f>
        <v>46387</v>
      </c>
      <c r="P1376" s="842" t="s">
        <v>611</v>
      </c>
      <c r="Q1376" s="834" t="s">
        <v>846</v>
      </c>
      <c r="R1376" s="842" t="s">
        <v>612</v>
      </c>
      <c r="S1376" s="842" t="s">
        <v>621</v>
      </c>
      <c r="T1376" s="839" t="s">
        <v>304</v>
      </c>
      <c r="U1376" s="842" t="s">
        <v>333</v>
      </c>
      <c r="V1376" s="836">
        <v>44566</v>
      </c>
      <c r="W1376" s="836">
        <v>45170</v>
      </c>
      <c r="X1376" s="836">
        <v>46265</v>
      </c>
      <c r="Y1376" s="882">
        <v>3.0027397260273974</v>
      </c>
      <c r="Z1376" s="902">
        <f t="shared" ca="1" si="78"/>
        <v>35</v>
      </c>
      <c r="AA1376" s="839" t="s">
        <v>600</v>
      </c>
      <c r="AB1376" s="883">
        <v>12988.5</v>
      </c>
      <c r="AC1376" s="841">
        <v>47150</v>
      </c>
      <c r="AD1376" s="842" t="s">
        <v>777</v>
      </c>
      <c r="AE1376" s="843" t="str">
        <f ca="1">IF(OR(Z1376="",NOT(ISNUMBER(Z1376))),"",LOOKUP(Z1376,{0,16,21,26,31,36,41,46,51,56,60,66},{"[0-15]","[16-20]","[21-25]","[26-30]","[31-35]","[36-40]","[41-45]","[46-50]","[51-55]","[56-59]","[60-65]","[66-99]"}))</f>
        <v>[31-35]</v>
      </c>
      <c r="AF1376" s="839" t="str">
        <f t="shared" si="76"/>
        <v>3+ years</v>
      </c>
      <c r="AG1376" s="839" t="str">
        <f t="shared" ca="1" si="77"/>
        <v>Over 90 Days</v>
      </c>
    </row>
    <row r="1377" spans="1:33" ht="16.5" thickTop="1" thickBot="1" x14ac:dyDescent="0.3">
      <c r="A1377" s="839">
        <v>9</v>
      </c>
      <c r="B1377" s="830" t="s">
        <v>529</v>
      </c>
      <c r="C1377" s="839" t="s">
        <v>334</v>
      </c>
      <c r="D1377" s="880"/>
      <c r="E1377" s="887">
        <f>VLOOKUP(B1377,[1]TQT_MASTER!B:O,13,0)</f>
        <v>44566</v>
      </c>
      <c r="F1377" s="834" t="str">
        <f>VLOOKUP(B1377,[1]TQT_MASTER!B:O,4,0)</f>
        <v>Advisor, Technical</v>
      </c>
      <c r="G1377" s="834" t="str">
        <f>VLOOKUP(B1377,[1]TQT_MASTER!B:O,3,0)</f>
        <v>Advisor</v>
      </c>
      <c r="H1377" s="834">
        <f>VLOOKUP(B1377,[1]TQT_MASTER!B:O,6,0)</f>
        <v>12759</v>
      </c>
      <c r="I1377" s="834" t="str">
        <f>VLOOKUP(B1377,[1]TQT_MASTER!B:O,5,0)</f>
        <v>Afif Saif Nasser Harhara Alyafei</v>
      </c>
      <c r="J1377" s="834" t="str">
        <f>VLOOKUP(B1377,[1]TQT_MASTER!B:O,7,0)</f>
        <v>TQT - Chief Executive Office</v>
      </c>
      <c r="K1377" s="834" t="str">
        <f>VLOOKUP(B1377,[1]TQT_MASTER!B:O,8,0)</f>
        <v>TQT - Chief Executive Office</v>
      </c>
      <c r="L1377" s="834" t="str">
        <f>VLOOKUP(B1377,[1]TQT_MASTER!B:O,9,0)</f>
        <v>CEO</v>
      </c>
      <c r="M1377" s="834" t="str">
        <f>VLOOKUP(B1377,[1]TQT_MASTER!B:O,10,0)</f>
        <v>TRANSCO - CEO</v>
      </c>
      <c r="N1377" s="835">
        <f>VLOOKUP(B1377,[1]TQT_MASTER!B:O,11,0)</f>
        <v>24289</v>
      </c>
      <c r="O1377" s="833">
        <f>VLOOKUP(B1377,[1]TQT_MASTER!B:O,14,0)</f>
        <v>46387</v>
      </c>
      <c r="P1377" s="842" t="s">
        <v>620</v>
      </c>
      <c r="Q1377" s="834" t="s">
        <v>846</v>
      </c>
      <c r="R1377" s="842"/>
      <c r="S1377" s="842"/>
      <c r="T1377" s="839" t="s">
        <v>336</v>
      </c>
      <c r="U1377" s="842" t="s">
        <v>337</v>
      </c>
      <c r="V1377" s="836">
        <v>44566</v>
      </c>
      <c r="W1377" s="836">
        <v>45170</v>
      </c>
      <c r="X1377" s="836">
        <v>46265</v>
      </c>
      <c r="Y1377" s="882">
        <v>3.0027397260273974</v>
      </c>
      <c r="Z1377" s="904">
        <f t="shared" ca="1" si="78"/>
        <v>60</v>
      </c>
      <c r="AA1377" s="839" t="s">
        <v>600</v>
      </c>
      <c r="AB1377" s="883">
        <v>69688.5</v>
      </c>
      <c r="AC1377" s="841">
        <v>47150</v>
      </c>
      <c r="AD1377" s="842" t="s">
        <v>777</v>
      </c>
      <c r="AE1377" s="843" t="str">
        <f ca="1">IF(OR(Z1377="",NOT(ISNUMBER(Z1377))),"",LOOKUP(Z1377,{0,16,21,26,31,36,41,46,51,56,60,66},{"[0-15]","[16-20]","[21-25]","[26-30]","[31-35]","[36-40]","[41-45]","[46-50]","[51-55]","[56-59]","[60-65]","[66-99]"}))</f>
        <v>[60-65]</v>
      </c>
      <c r="AF1377" s="839" t="str">
        <f t="shared" si="76"/>
        <v>3+ years</v>
      </c>
      <c r="AG1377" s="839" t="str">
        <f t="shared" ca="1" si="77"/>
        <v>Over 90 Days</v>
      </c>
    </row>
    <row r="1378" spans="1:33" ht="16.5" thickTop="1" thickBot="1" x14ac:dyDescent="0.3">
      <c r="A1378" s="839">
        <v>10</v>
      </c>
      <c r="B1378" s="830" t="s">
        <v>523</v>
      </c>
      <c r="C1378" s="839" t="s">
        <v>338</v>
      </c>
      <c r="D1378" s="880"/>
      <c r="E1378" s="887">
        <f>VLOOKUP(B1378,[1]TQT_MASTER!B:O,13,0)</f>
        <v>44571</v>
      </c>
      <c r="F1378" s="834" t="str">
        <f>VLOOKUP(B1378,[1]TQT_MASTER!B:O,4,0)</f>
        <v>Clerk, Stores</v>
      </c>
      <c r="G1378" s="834" t="str">
        <f>VLOOKUP(B1378,[1]TQT_MASTER!B:O,3,0)</f>
        <v>Clerk</v>
      </c>
      <c r="H1378" s="834">
        <f>VLOOKUP(B1378,[1]TQT_MASTER!B:O,6,0)</f>
        <v>12667</v>
      </c>
      <c r="I1378" s="834" t="str">
        <f>VLOOKUP(B1378,[1]TQT_MASTER!B:O,5,0)</f>
        <v>Eid Abdulla Sidiqi Alhammadi</v>
      </c>
      <c r="J1378" s="834" t="str">
        <f>VLOOKUP(B1378,[1]TQT_MASTER!B:O,7,0)</f>
        <v>TQT - Financial Operations &amp; Internal Controls</v>
      </c>
      <c r="K1378" s="834" t="str">
        <f>VLOOKUP(B1378,[1]TQT_MASTER!B:O,8,0)</f>
        <v>TQT - Chief Financial Office</v>
      </c>
      <c r="L1378" s="834" t="str">
        <f>VLOOKUP(B1378,[1]TQT_MASTER!B:O,9,0)</f>
        <v>Finance - FIN</v>
      </c>
      <c r="M1378" s="834" t="str">
        <f>VLOOKUP(B1378,[1]TQT_MASTER!B:O,10,0)</f>
        <v>TRANSCO - Financial Operations - FIN</v>
      </c>
      <c r="N1378" s="835">
        <f>VLOOKUP(B1378,[1]TQT_MASTER!B:O,11,0)</f>
        <v>26910</v>
      </c>
      <c r="O1378" s="833">
        <f>VLOOKUP(B1378,[1]TQT_MASTER!B:O,14,0)</f>
        <v>46387</v>
      </c>
      <c r="P1378" s="842" t="s">
        <v>620</v>
      </c>
      <c r="Q1378" s="834" t="s">
        <v>846</v>
      </c>
      <c r="R1378" s="842"/>
      <c r="S1378" s="842"/>
      <c r="T1378" s="839" t="s">
        <v>304</v>
      </c>
      <c r="U1378" s="842" t="s">
        <v>305</v>
      </c>
      <c r="V1378" s="836">
        <v>44571</v>
      </c>
      <c r="W1378" s="836">
        <v>45170</v>
      </c>
      <c r="X1378" s="836">
        <v>46265</v>
      </c>
      <c r="Y1378" s="882">
        <v>3.0027397260273974</v>
      </c>
      <c r="Z1378" s="902">
        <f t="shared" ca="1" si="78"/>
        <v>53</v>
      </c>
      <c r="AA1378" s="839" t="s">
        <v>600</v>
      </c>
      <c r="AB1378" s="883">
        <v>6688.5</v>
      </c>
      <c r="AC1378" s="841">
        <v>47150</v>
      </c>
      <c r="AD1378" s="842" t="s">
        <v>777</v>
      </c>
      <c r="AE1378" s="843" t="str">
        <f ca="1">IF(OR(Z1378="",NOT(ISNUMBER(Z1378))),"",LOOKUP(Z1378,{0,16,21,26,31,36,41,46,51,56,60,66},{"[0-15]","[16-20]","[21-25]","[26-30]","[31-35]","[36-40]","[41-45]","[46-50]","[51-55]","[56-59]","[60-65]","[66-99]"}))</f>
        <v>[51-55]</v>
      </c>
      <c r="AF1378" s="839" t="str">
        <f t="shared" si="76"/>
        <v>3+ years</v>
      </c>
      <c r="AG1378" s="839" t="str">
        <f t="shared" ca="1" si="77"/>
        <v>Over 90 Days</v>
      </c>
    </row>
    <row r="1379" spans="1:33" ht="16.5" thickTop="1" thickBot="1" x14ac:dyDescent="0.3">
      <c r="A1379" s="839">
        <v>11</v>
      </c>
      <c r="B1379" s="830" t="s">
        <v>522</v>
      </c>
      <c r="C1379" s="839" t="s">
        <v>341</v>
      </c>
      <c r="D1379" s="880"/>
      <c r="E1379" s="887">
        <f>VLOOKUP(B1379,[1]TQT_MASTER!B:O,13,0)</f>
        <v>44571</v>
      </c>
      <c r="F1379" s="834" t="str">
        <f>VLOOKUP(B1379,[1]TQT_MASTER!B:O,4,0)</f>
        <v>Associate, Accounts Payable Accounting</v>
      </c>
      <c r="G1379" s="834" t="str">
        <f>VLOOKUP(B1379,[1]TQT_MASTER!B:O,3,0)</f>
        <v>Associate</v>
      </c>
      <c r="H1379" s="834">
        <f>VLOOKUP(B1379,[1]TQT_MASTER!B:O,6,0)</f>
        <v>12667</v>
      </c>
      <c r="I1379" s="834" t="str">
        <f>VLOOKUP(B1379,[1]TQT_MASTER!B:O,5,0)</f>
        <v>Eid Abdulla Sidiqi Alhammadi</v>
      </c>
      <c r="J1379" s="834" t="str">
        <f>VLOOKUP(B1379,[1]TQT_MASTER!B:O,7,0)</f>
        <v>TQT - Financial Operations &amp; Internal Controls</v>
      </c>
      <c r="K1379" s="834" t="str">
        <f>VLOOKUP(B1379,[1]TQT_MASTER!B:O,8,0)</f>
        <v>TQT - Chief Financial Office</v>
      </c>
      <c r="L1379" s="834" t="str">
        <f>VLOOKUP(B1379,[1]TQT_MASTER!B:O,9,0)</f>
        <v>Finance - FIN</v>
      </c>
      <c r="M1379" s="834" t="str">
        <f>VLOOKUP(B1379,[1]TQT_MASTER!B:O,10,0)</f>
        <v>TRANSCO - Financial Operations - FIN</v>
      </c>
      <c r="N1379" s="835">
        <f>VLOOKUP(B1379,[1]TQT_MASTER!B:O,11,0)</f>
        <v>22996</v>
      </c>
      <c r="O1379" s="833">
        <f>VLOOKUP(B1379,[1]TQT_MASTER!B:O,14,0)</f>
        <v>46387</v>
      </c>
      <c r="P1379" s="842" t="s">
        <v>611</v>
      </c>
      <c r="Q1379" s="834" t="s">
        <v>846</v>
      </c>
      <c r="R1379" s="842" t="s">
        <v>612</v>
      </c>
      <c r="S1379" s="842" t="s">
        <v>616</v>
      </c>
      <c r="T1379" s="839" t="s">
        <v>304</v>
      </c>
      <c r="U1379" s="842" t="s">
        <v>316</v>
      </c>
      <c r="V1379" s="836">
        <v>44571</v>
      </c>
      <c r="W1379" s="836">
        <v>45170</v>
      </c>
      <c r="X1379" s="836">
        <v>46265</v>
      </c>
      <c r="Y1379" s="882">
        <v>3.0027397260273974</v>
      </c>
      <c r="Z1379" s="902">
        <f t="shared" ca="1" si="78"/>
        <v>63</v>
      </c>
      <c r="AA1379" s="839" t="s">
        <v>600</v>
      </c>
      <c r="AB1379" s="883">
        <v>38811.15</v>
      </c>
      <c r="AC1379" s="841">
        <v>47150</v>
      </c>
      <c r="AD1379" s="842" t="s">
        <v>777</v>
      </c>
      <c r="AE1379" s="843" t="str">
        <f ca="1">IF(OR(Z1379="",NOT(ISNUMBER(Z1379))),"",LOOKUP(Z1379,{0,16,21,26,31,36,41,46,51,56,60,66},{"[0-15]","[16-20]","[21-25]","[26-30]","[31-35]","[36-40]","[41-45]","[46-50]","[51-55]","[56-59]","[60-65]","[66-99]"}))</f>
        <v>[60-65]</v>
      </c>
      <c r="AF1379" s="839" t="str">
        <f t="shared" si="76"/>
        <v>3+ years</v>
      </c>
      <c r="AG1379" s="839" t="str">
        <f t="shared" ca="1" si="77"/>
        <v>Over 90 Days</v>
      </c>
    </row>
    <row r="1380" spans="1:33" ht="16.5" thickTop="1" thickBot="1" x14ac:dyDescent="0.3">
      <c r="A1380" s="839">
        <v>12</v>
      </c>
      <c r="B1380" s="830" t="s">
        <v>528</v>
      </c>
      <c r="C1380" s="839" t="s">
        <v>344</v>
      </c>
      <c r="D1380" s="880"/>
      <c r="E1380" s="887">
        <f>VLOOKUP(B1380,[1]TQT_MASTER!B:O,13,0)</f>
        <v>44606</v>
      </c>
      <c r="F1380" s="834" t="str">
        <f>VLOOKUP(B1380,[1]TQT_MASTER!B:O,4,0)</f>
        <v>Lead, Automation &amp; Digitalization</v>
      </c>
      <c r="G1380" s="834" t="str">
        <f>VLOOKUP(B1380,[1]TQT_MASTER!B:O,3,0)</f>
        <v>Lead</v>
      </c>
      <c r="H1380" s="834">
        <f>VLOOKUP(B1380,[1]TQT_MASTER!B:O,6,0)</f>
        <v>11996</v>
      </c>
      <c r="I1380" s="834" t="str">
        <f>VLOOKUP(B1380,[1]TQT_MASTER!B:O,5,0)</f>
        <v>Ramakrishna Subramanian</v>
      </c>
      <c r="J1380" s="834" t="str">
        <f>VLOOKUP(B1380,[1]TQT_MASTER!B:O,7,0)</f>
        <v>TQT - Chief Executive Office</v>
      </c>
      <c r="K1380" s="834" t="str">
        <f>VLOOKUP(B1380,[1]TQT_MASTER!B:O,8,0)</f>
        <v>TQT - Chief Executive Office</v>
      </c>
      <c r="L1380" s="834" t="str">
        <f>VLOOKUP(B1380,[1]TQT_MASTER!B:O,9,0)</f>
        <v>CEO</v>
      </c>
      <c r="M1380" s="834" t="str">
        <f>VLOOKUP(B1380,[1]TQT_MASTER!B:O,10,0)</f>
        <v>TRANSCO - Operations - COO</v>
      </c>
      <c r="N1380" s="835">
        <f>VLOOKUP(B1380,[1]TQT_MASTER!B:O,11,0)</f>
        <v>21847</v>
      </c>
      <c r="O1380" s="833">
        <f>VLOOKUP(B1380,[1]TQT_MASTER!B:O,14,0)</f>
        <v>46387</v>
      </c>
      <c r="P1380" s="842" t="s">
        <v>611</v>
      </c>
      <c r="Q1380" s="834" t="s">
        <v>846</v>
      </c>
      <c r="R1380" s="842" t="s">
        <v>612</v>
      </c>
      <c r="S1380" s="842"/>
      <c r="T1380" s="839" t="s">
        <v>304</v>
      </c>
      <c r="U1380" s="842" t="s">
        <v>333</v>
      </c>
      <c r="V1380" s="836">
        <v>44608</v>
      </c>
      <c r="W1380" s="836">
        <v>45170</v>
      </c>
      <c r="X1380" s="836">
        <v>46265</v>
      </c>
      <c r="Y1380" s="882">
        <v>3.0027397260273974</v>
      </c>
      <c r="Z1380" s="902">
        <f t="shared" ca="1" si="78"/>
        <v>66</v>
      </c>
      <c r="AA1380" s="839" t="s">
        <v>600</v>
      </c>
      <c r="AB1380" s="883">
        <v>45013.5</v>
      </c>
      <c r="AC1380" s="841">
        <v>47150</v>
      </c>
      <c r="AD1380" s="842" t="s">
        <v>777</v>
      </c>
      <c r="AE1380" s="843" t="str">
        <f ca="1">IF(OR(Z1380="",NOT(ISNUMBER(Z1380))),"",LOOKUP(Z1380,{0,16,21,26,31,36,41,46,51,56,60,66},{"[0-15]","[16-20]","[21-25]","[26-30]","[31-35]","[36-40]","[41-45]","[46-50]","[51-55]","[56-59]","[60-65]","[66-99]"}))</f>
        <v>[66-99]</v>
      </c>
      <c r="AF1380" s="839" t="str">
        <f t="shared" si="76"/>
        <v>3+ years</v>
      </c>
      <c r="AG1380" s="839" t="str">
        <f t="shared" ca="1" si="77"/>
        <v>Over 90 Days</v>
      </c>
    </row>
    <row r="1381" spans="1:33" ht="16.5" thickTop="1" thickBot="1" x14ac:dyDescent="0.3">
      <c r="A1381" s="839">
        <v>13</v>
      </c>
      <c r="B1381" s="830" t="s">
        <v>539</v>
      </c>
      <c r="C1381" s="839" t="s">
        <v>347</v>
      </c>
      <c r="D1381" s="880"/>
      <c r="E1381" s="887">
        <f>VLOOKUP(B1381,[1]TQT_MASTER!B:O,13,0)</f>
        <v>44816</v>
      </c>
      <c r="F1381" s="834" t="str">
        <f>VLOOKUP(B1381,[1]TQT_MASTER!B:O,4,0)</f>
        <v>Engineer, CMMS Data Quality Governance</v>
      </c>
      <c r="G1381" s="834" t="str">
        <f>VLOOKUP(B1381,[1]TQT_MASTER!B:O,3,0)</f>
        <v>Engineer</v>
      </c>
      <c r="H1381" s="834">
        <f>VLOOKUP(B1381,[1]TQT_MASTER!B:O,6,0)</f>
        <v>12713</v>
      </c>
      <c r="I1381" s="834" t="str">
        <f>VLOOKUP(B1381,[1]TQT_MASTER!B:O,5,0)</f>
        <v>Ahmed Mohamed Abdulla ALWahedi</v>
      </c>
      <c r="J1381" s="834" t="str">
        <f>VLOOKUP(B1381,[1]TQT_MASTER!B:O,7,0)</f>
        <v>TQT - Asset Management</v>
      </c>
      <c r="K1381" s="834" t="str">
        <f>VLOOKUP(B1381,[1]TQT_MASTER!B:O,8,0)</f>
        <v>TQT - Chief Operating Office</v>
      </c>
      <c r="L1381" s="834" t="str">
        <f>VLOOKUP(B1381,[1]TQT_MASTER!B:O,9,0)</f>
        <v>Asset Management - COO</v>
      </c>
      <c r="M1381" s="834" t="str">
        <f>VLOOKUP(B1381,[1]TQT_MASTER!B:O,10,0)</f>
        <v>TRANSCO - Asset Information - COO</v>
      </c>
      <c r="N1381" s="835">
        <f>VLOOKUP(B1381,[1]TQT_MASTER!B:O,11,0)</f>
        <v>26032</v>
      </c>
      <c r="O1381" s="833">
        <f>VLOOKUP(B1381,[1]TQT_MASTER!B:O,14,0)</f>
        <v>46578</v>
      </c>
      <c r="P1381" s="842" t="s">
        <v>620</v>
      </c>
      <c r="Q1381" s="834" t="s">
        <v>846</v>
      </c>
      <c r="R1381" s="842"/>
      <c r="S1381" s="842"/>
      <c r="T1381" s="839" t="s">
        <v>304</v>
      </c>
      <c r="U1381" s="842" t="s">
        <v>333</v>
      </c>
      <c r="V1381" s="836">
        <v>44816</v>
      </c>
      <c r="W1381" s="836">
        <v>45170</v>
      </c>
      <c r="X1381" s="836">
        <v>46265</v>
      </c>
      <c r="Y1381" s="882">
        <v>3.0027397260273974</v>
      </c>
      <c r="Z1381" s="902">
        <f t="shared" ca="1" si="78"/>
        <v>55</v>
      </c>
      <c r="AA1381" s="839" t="s">
        <v>600</v>
      </c>
      <c r="AB1381" s="883">
        <v>26638.5</v>
      </c>
      <c r="AC1381" s="841">
        <v>47150</v>
      </c>
      <c r="AD1381" s="842" t="s">
        <v>777</v>
      </c>
      <c r="AE1381" s="843" t="str">
        <f ca="1">IF(OR(Z1381="",NOT(ISNUMBER(Z1381))),"",LOOKUP(Z1381,{0,16,21,26,31,36,41,46,51,56,60,66},{"[0-15]","[16-20]","[21-25]","[26-30]","[31-35]","[36-40]","[41-45]","[46-50]","[51-55]","[56-59]","[60-65]","[66-99]"}))</f>
        <v>[51-55]</v>
      </c>
      <c r="AF1381" s="839" t="str">
        <f t="shared" si="76"/>
        <v>3+ years</v>
      </c>
      <c r="AG1381" s="839" t="str">
        <f t="shared" ca="1" si="77"/>
        <v>Over 90 Days</v>
      </c>
    </row>
    <row r="1382" spans="1:33" ht="16.5" thickTop="1" thickBot="1" x14ac:dyDescent="0.3">
      <c r="A1382" s="839">
        <v>14</v>
      </c>
      <c r="B1382" s="830" t="s">
        <v>541</v>
      </c>
      <c r="C1382" s="839" t="s">
        <v>350</v>
      </c>
      <c r="D1382" s="880"/>
      <c r="E1382" s="887">
        <f>VLOOKUP(B1382,[1]TQT_MASTER!B:O,13,0)</f>
        <v>44809</v>
      </c>
      <c r="F1382" s="834" t="str">
        <f>VLOOKUP(B1382,[1]TQT_MASTER!B:O,4,0)</f>
        <v>Associate, Graphic Design</v>
      </c>
      <c r="G1382" s="834" t="str">
        <f>VLOOKUP(B1382,[1]TQT_MASTER!B:O,3,0)</f>
        <v>Associate</v>
      </c>
      <c r="H1382" s="834" t="e">
        <f>VLOOKUP(B1382,[1]TQT_MASTER!B:O,6,0)</f>
        <v>#REF!</v>
      </c>
      <c r="I1382" s="834" t="str">
        <f>VLOOKUP(B1382,[1]TQT_MASTER!B:O,5,0)</f>
        <v>Hessa Alemadi</v>
      </c>
      <c r="J1382" s="834" t="str">
        <f>VLOOKUP(B1382,[1]TQT_MASTER!B:O,7,0)</f>
        <v>TQT - External Communications</v>
      </c>
      <c r="K1382" s="834" t="str">
        <f>VLOOKUP(B1382,[1]TQT_MASTER!B:O,8,0)</f>
        <v>TQT - Chief Corporate Services Office</v>
      </c>
      <c r="L1382" s="834" t="str">
        <f>VLOOKUP(B1382,[1]TQT_MASTER!B:O,9,0)</f>
        <v>Human Resources - HRD</v>
      </c>
      <c r="M1382" s="834" t="str">
        <f>VLOOKUP(B1382,[1]TQT_MASTER!B:O,10,0)</f>
        <v>TRANSCO - External Communications - HRD</v>
      </c>
      <c r="N1382" s="835">
        <f>VLOOKUP(B1382,[1]TQT_MASTER!B:O,11,0)</f>
        <v>32200</v>
      </c>
      <c r="O1382" s="833">
        <f>VLOOKUP(B1382,[1]TQT_MASTER!B:O,14,0)</f>
        <v>46269</v>
      </c>
      <c r="P1382" s="842" t="s">
        <v>611</v>
      </c>
      <c r="Q1382" s="834" t="s">
        <v>846</v>
      </c>
      <c r="R1382" s="842" t="s">
        <v>612</v>
      </c>
      <c r="S1382" s="842"/>
      <c r="T1382" s="839" t="s">
        <v>304</v>
      </c>
      <c r="U1382" s="842" t="s">
        <v>333</v>
      </c>
      <c r="V1382" s="836">
        <v>44809</v>
      </c>
      <c r="W1382" s="836">
        <v>45170</v>
      </c>
      <c r="X1382" s="836">
        <v>46265</v>
      </c>
      <c r="Y1382" s="882">
        <v>3.0027397260273974</v>
      </c>
      <c r="Z1382" s="902">
        <f t="shared" ca="1" si="78"/>
        <v>38</v>
      </c>
      <c r="AA1382" s="839" t="s">
        <v>600</v>
      </c>
      <c r="AB1382" s="883">
        <v>26638.5</v>
      </c>
      <c r="AC1382" s="841">
        <v>47150</v>
      </c>
      <c r="AD1382" s="842" t="s">
        <v>777</v>
      </c>
      <c r="AE1382" s="843" t="str">
        <f ca="1">IF(OR(Z1382="",NOT(ISNUMBER(Z1382))),"",LOOKUP(Z1382,{0,16,21,26,31,36,41,46,51,56,60,66},{"[0-15]","[16-20]","[21-25]","[26-30]","[31-35]","[36-40]","[41-45]","[46-50]","[51-55]","[56-59]","[60-65]","[66-99]"}))</f>
        <v>[36-40]</v>
      </c>
      <c r="AF1382" s="839" t="str">
        <f t="shared" si="76"/>
        <v>3+ years</v>
      </c>
      <c r="AG1382" s="839" t="str">
        <f t="shared" ca="1" si="77"/>
        <v>Expired</v>
      </c>
    </row>
    <row r="1383" spans="1:33" ht="16.5" thickTop="1" thickBot="1" x14ac:dyDescent="0.3">
      <c r="A1383" s="839">
        <v>15</v>
      </c>
      <c r="B1383" s="830" t="s">
        <v>533</v>
      </c>
      <c r="C1383" s="839" t="s">
        <v>353</v>
      </c>
      <c r="D1383" s="880"/>
      <c r="E1383" s="887">
        <f>VLOOKUP(B1383,[1]TQT_MASTER!B:O,13,0)</f>
        <v>44830</v>
      </c>
      <c r="F1383" s="834" t="str">
        <f>VLOOKUP(B1383,[1]TQT_MASTER!B:O,4,0)</f>
        <v>Associate, General Ledger Accounting</v>
      </c>
      <c r="G1383" s="834" t="str">
        <f>VLOOKUP(B1383,[1]TQT_MASTER!B:O,3,0)</f>
        <v>Associate</v>
      </c>
      <c r="H1383" s="834">
        <f>VLOOKUP(B1383,[1]TQT_MASTER!B:O,6,0)</f>
        <v>12959</v>
      </c>
      <c r="I1383" s="834" t="str">
        <f>VLOOKUP(B1383,[1]TQT_MASTER!B:O,5,0)</f>
        <v>Jasmine Kooner</v>
      </c>
      <c r="J1383" s="834" t="str">
        <f>VLOOKUP(B1383,[1]TQT_MASTER!B:O,7,0)</f>
        <v>TQT - Financial Control</v>
      </c>
      <c r="K1383" s="834" t="str">
        <f>VLOOKUP(B1383,[1]TQT_MASTER!B:O,8,0)</f>
        <v>TQT - Chief Financial Office</v>
      </c>
      <c r="L1383" s="834" t="str">
        <f>VLOOKUP(B1383,[1]TQT_MASTER!B:O,9,0)</f>
        <v>Finance - FIN</v>
      </c>
      <c r="M1383" s="834" t="str">
        <f>VLOOKUP(B1383,[1]TQT_MASTER!B:O,10,0)</f>
        <v>TRANSCO - Financial Controlling - FIN</v>
      </c>
      <c r="N1383" s="835">
        <f>VLOOKUP(B1383,[1]TQT_MASTER!B:O,11,0)</f>
        <v>31575</v>
      </c>
      <c r="O1383" s="833">
        <f>VLOOKUP(B1383,[1]TQT_MASTER!B:O,14,0)</f>
        <v>46471</v>
      </c>
      <c r="P1383" s="842" t="s">
        <v>620</v>
      </c>
      <c r="Q1383" s="834" t="s">
        <v>846</v>
      </c>
      <c r="R1383" s="842"/>
      <c r="S1383" s="842"/>
      <c r="T1383" s="839" t="s">
        <v>304</v>
      </c>
      <c r="U1383" s="842" t="s">
        <v>356</v>
      </c>
      <c r="V1383" s="836">
        <v>44831</v>
      </c>
      <c r="W1383" s="836">
        <v>45170</v>
      </c>
      <c r="X1383" s="836">
        <v>46265</v>
      </c>
      <c r="Y1383" s="882">
        <v>3.0027397260273974</v>
      </c>
      <c r="Z1383" s="902">
        <f t="shared" ca="1" si="78"/>
        <v>40</v>
      </c>
      <c r="AA1383" s="839" t="s">
        <v>600</v>
      </c>
      <c r="AB1383" s="883">
        <v>26638.5</v>
      </c>
      <c r="AC1383" s="841">
        <v>47150</v>
      </c>
      <c r="AD1383" s="842" t="s">
        <v>777</v>
      </c>
      <c r="AE1383" s="843" t="str">
        <f ca="1">IF(OR(Z1383="",NOT(ISNUMBER(Z1383))),"",LOOKUP(Z1383,{0,16,21,26,31,36,41,46,51,56,60,66},{"[0-15]","[16-20]","[21-25]","[26-30]","[31-35]","[36-40]","[41-45]","[46-50]","[51-55]","[56-59]","[60-65]","[66-99]"}))</f>
        <v>[36-40]</v>
      </c>
      <c r="AF1383" s="839" t="str">
        <f t="shared" si="76"/>
        <v>3+ years</v>
      </c>
      <c r="AG1383" s="839" t="str">
        <f t="shared" ca="1" si="77"/>
        <v>Over 90 Days</v>
      </c>
    </row>
    <row r="1384" spans="1:33" ht="16.5" thickTop="1" thickBot="1" x14ac:dyDescent="0.3">
      <c r="A1384" s="839">
        <v>16</v>
      </c>
      <c r="B1384" s="830" t="s">
        <v>532</v>
      </c>
      <c r="C1384" s="839" t="s">
        <v>357</v>
      </c>
      <c r="D1384" s="880"/>
      <c r="E1384" s="887">
        <f>VLOOKUP(B1384,[1]TQT_MASTER!B:O,13,0)</f>
        <v>44970</v>
      </c>
      <c r="F1384" s="834" t="str">
        <f>VLOOKUP(B1384,[1]TQT_MASTER!B:O,4,0)</f>
        <v>Associate, Talent Acquisition</v>
      </c>
      <c r="G1384" s="834" t="str">
        <f>VLOOKUP(B1384,[1]TQT_MASTER!B:O,3,0)</f>
        <v>Associate</v>
      </c>
      <c r="H1384" s="834">
        <f>VLOOKUP(B1384,[1]TQT_MASTER!B:O,6,0)</f>
        <v>15131</v>
      </c>
      <c r="I1384" s="834" t="str">
        <f>VLOOKUP(B1384,[1]TQT_MASTER!B:O,5,0)</f>
        <v>Abdulrahman Mohammed R AlMane</v>
      </c>
      <c r="J1384" s="834" t="str">
        <f>VLOOKUP(B1384,[1]TQT_MASTER!B:O,7,0)</f>
        <v>TQT - HR Operations</v>
      </c>
      <c r="K1384" s="834" t="str">
        <f>VLOOKUP(B1384,[1]TQT_MASTER!B:O,8,0)</f>
        <v>TQT - Chief Corporate Services Office</v>
      </c>
      <c r="L1384" s="834" t="str">
        <f>VLOOKUP(B1384,[1]TQT_MASTER!B:O,9,0)</f>
        <v>Human Resources - HRD</v>
      </c>
      <c r="M1384" s="834" t="str">
        <f>VLOOKUP(B1384,[1]TQT_MASTER!B:O,10,0)</f>
        <v>TRANSCO - Talent Acquisition - HRD</v>
      </c>
      <c r="N1384" s="835">
        <f>VLOOKUP(B1384,[1]TQT_MASTER!B:O,11,0)</f>
        <v>31644</v>
      </c>
      <c r="O1384" s="833">
        <f>VLOOKUP(B1384,[1]TQT_MASTER!B:O,14,0)</f>
        <v>46429</v>
      </c>
      <c r="P1384" s="842" t="s">
        <v>620</v>
      </c>
      <c r="Q1384" s="834" t="s">
        <v>846</v>
      </c>
      <c r="R1384" s="842"/>
      <c r="S1384" s="842"/>
      <c r="T1384" s="839" t="s">
        <v>304</v>
      </c>
      <c r="U1384" s="842" t="s">
        <v>333</v>
      </c>
      <c r="V1384" s="836">
        <v>44970</v>
      </c>
      <c r="W1384" s="836">
        <v>45170</v>
      </c>
      <c r="X1384" s="836">
        <v>46265</v>
      </c>
      <c r="Y1384" s="882">
        <v>3.0027397260273974</v>
      </c>
      <c r="Z1384" s="902">
        <f t="shared" ca="1" si="78"/>
        <v>40</v>
      </c>
      <c r="AA1384" s="839" t="s">
        <v>600</v>
      </c>
      <c r="AB1384" s="883">
        <v>21388.5</v>
      </c>
      <c r="AC1384" s="841">
        <v>47150</v>
      </c>
      <c r="AD1384" s="842" t="s">
        <v>777</v>
      </c>
      <c r="AE1384" s="843" t="str">
        <f ca="1">IF(OR(Z1384="",NOT(ISNUMBER(Z1384))),"",LOOKUP(Z1384,{0,16,21,26,31,36,41,46,51,56,60,66},{"[0-15]","[16-20]","[21-25]","[26-30]","[31-35]","[36-40]","[41-45]","[46-50]","[51-55]","[56-59]","[60-65]","[66-99]"}))</f>
        <v>[36-40]</v>
      </c>
      <c r="AF1384" s="839" t="str">
        <f t="shared" si="76"/>
        <v>3+ years</v>
      </c>
      <c r="AG1384" s="839" t="str">
        <f t="shared" ca="1" si="77"/>
        <v>Over 90 Days</v>
      </c>
    </row>
    <row r="1385" spans="1:33" ht="16.5" thickTop="1" thickBot="1" x14ac:dyDescent="0.3">
      <c r="A1385" s="839">
        <v>17</v>
      </c>
      <c r="B1385" s="830" t="s">
        <v>540</v>
      </c>
      <c r="C1385" s="839" t="s">
        <v>360</v>
      </c>
      <c r="D1385" s="880"/>
      <c r="E1385" s="887">
        <f>VLOOKUP(B1385,[1]TQT_MASTER!B:O,13,0)</f>
        <v>45152</v>
      </c>
      <c r="F1385" s="834" t="str">
        <f>VLOOKUP(B1385,[1]TQT_MASTER!B:O,4,0)</f>
        <v>Executive Assistant, Corporate Services Office</v>
      </c>
      <c r="G1385" s="834" t="str">
        <f>VLOOKUP(B1385,[1]TQT_MASTER!B:O,3,0)</f>
        <v>Assistant</v>
      </c>
      <c r="H1385" s="834">
        <f>VLOOKUP(B1385,[1]TQT_MASTER!B:O,6,0)</f>
        <v>12780</v>
      </c>
      <c r="I1385" s="834" t="str">
        <f>VLOOKUP(B1385,[1]TQT_MASTER!B:O,5,0)</f>
        <v>Bader Ahmed Mohamed Saqer Al Hammadi</v>
      </c>
      <c r="J1385" s="834" t="str">
        <f>VLOOKUP(B1385,[1]TQT_MASTER!B:O,7,0)</f>
        <v>TQT - Chief Corporate Services Office</v>
      </c>
      <c r="K1385" s="834" t="str">
        <f>VLOOKUP(B1385,[1]TQT_MASTER!B:O,8,0)</f>
        <v>TQT - Chief Corporate Services Office</v>
      </c>
      <c r="L1385" s="834" t="str">
        <f>VLOOKUP(B1385,[1]TQT_MASTER!B:O,9,0)</f>
        <v>Human Resources - HRD</v>
      </c>
      <c r="M1385" s="834" t="str">
        <f>VLOOKUP(B1385,[1]TQT_MASTER!B:O,10,0)</f>
        <v>TRANSCO - Human Resources - HRD</v>
      </c>
      <c r="N1385" s="835">
        <f>VLOOKUP(B1385,[1]TQT_MASTER!B:O,11,0)</f>
        <v>29611</v>
      </c>
      <c r="O1385" s="833">
        <f>VLOOKUP(B1385,[1]TQT_MASTER!B:O,14,0)</f>
        <v>46248</v>
      </c>
      <c r="P1385" s="842" t="s">
        <v>620</v>
      </c>
      <c r="Q1385" s="834" t="s">
        <v>846</v>
      </c>
      <c r="R1385" s="842"/>
      <c r="S1385" s="842"/>
      <c r="T1385" s="839" t="s">
        <v>304</v>
      </c>
      <c r="U1385" s="842" t="s">
        <v>305</v>
      </c>
      <c r="V1385" s="836">
        <v>45152</v>
      </c>
      <c r="W1385" s="836">
        <v>45170</v>
      </c>
      <c r="X1385" s="836">
        <v>46265</v>
      </c>
      <c r="Y1385" s="882">
        <v>3.0027397260273974</v>
      </c>
      <c r="Z1385" s="904">
        <f t="shared" ca="1" si="78"/>
        <v>45</v>
      </c>
      <c r="AA1385" s="839" t="s">
        <v>600</v>
      </c>
      <c r="AB1385" s="883">
        <v>29138.5</v>
      </c>
      <c r="AC1385" s="841">
        <v>47150</v>
      </c>
      <c r="AD1385" s="842" t="s">
        <v>777</v>
      </c>
      <c r="AE1385" s="843" t="str">
        <f ca="1">IF(OR(Z1385="",NOT(ISNUMBER(Z1385))),"",LOOKUP(Z1385,{0,16,21,26,31,36,41,46,51,56,60,66},{"[0-15]","[16-20]","[21-25]","[26-30]","[31-35]","[36-40]","[41-45]","[46-50]","[51-55]","[56-59]","[60-65]","[66-99]"}))</f>
        <v>[41-45]</v>
      </c>
      <c r="AF1385" s="839" t="str">
        <f t="shared" si="76"/>
        <v>3+ years</v>
      </c>
      <c r="AG1385" s="839" t="str">
        <f t="shared" ca="1" si="77"/>
        <v>Expired</v>
      </c>
    </row>
    <row r="1386" spans="1:33" ht="16.5" thickTop="1" thickBot="1" x14ac:dyDescent="0.3">
      <c r="A1386" s="839">
        <v>18</v>
      </c>
      <c r="B1386" s="830" t="s">
        <v>543</v>
      </c>
      <c r="C1386" s="839" t="s">
        <v>363</v>
      </c>
      <c r="D1386" s="880"/>
      <c r="E1386" s="887">
        <f>VLOOKUP(B1386,[1]TQT_MASTER!B:O,13,0)</f>
        <v>45236</v>
      </c>
      <c r="F1386" s="834" t="str">
        <f>VLOOKUP(B1386,[1]TQT_MASTER!B:O,4,0)</f>
        <v>Associate, Talent Acquisition</v>
      </c>
      <c r="G1386" s="834" t="str">
        <f>VLOOKUP(B1386,[1]TQT_MASTER!B:O,3,0)</f>
        <v>Associate</v>
      </c>
      <c r="H1386" s="834">
        <f>VLOOKUP(B1386,[1]TQT_MASTER!B:O,6,0)</f>
        <v>15131</v>
      </c>
      <c r="I1386" s="834" t="str">
        <f>VLOOKUP(B1386,[1]TQT_MASTER!B:O,5,0)</f>
        <v>Abdulrahman Mohammed R AlMane</v>
      </c>
      <c r="J1386" s="834" t="str">
        <f>VLOOKUP(B1386,[1]TQT_MASTER!B:O,7,0)</f>
        <v>TQT - HR Operations</v>
      </c>
      <c r="K1386" s="834" t="str">
        <f>VLOOKUP(B1386,[1]TQT_MASTER!B:O,8,0)</f>
        <v>TQT - Chief Corporate Services Office</v>
      </c>
      <c r="L1386" s="834" t="str">
        <f>VLOOKUP(B1386,[1]TQT_MASTER!B:O,9,0)</f>
        <v>Human Resources - HRD</v>
      </c>
      <c r="M1386" s="834" t="str">
        <f>VLOOKUP(B1386,[1]TQT_MASTER!B:O,10,0)</f>
        <v>TRANSCO - Talent Acquisition - HRD</v>
      </c>
      <c r="N1386" s="835">
        <f>VLOOKUP(B1386,[1]TQT_MASTER!B:O,11,0)</f>
        <v>32450</v>
      </c>
      <c r="O1386" s="833">
        <f>VLOOKUP(B1386,[1]TQT_MASTER!B:O,14,0)</f>
        <v>46331</v>
      </c>
      <c r="P1386" s="842" t="s">
        <v>611</v>
      </c>
      <c r="Q1386" s="834" t="s">
        <v>846</v>
      </c>
      <c r="R1386" s="842" t="s">
        <v>612</v>
      </c>
      <c r="S1386" s="842" t="s">
        <v>616</v>
      </c>
      <c r="T1386" s="839" t="s">
        <v>304</v>
      </c>
      <c r="U1386" s="842" t="s">
        <v>333</v>
      </c>
      <c r="V1386" s="836">
        <v>45236</v>
      </c>
      <c r="W1386" s="836">
        <v>45236</v>
      </c>
      <c r="X1386" s="836">
        <v>46265</v>
      </c>
      <c r="Y1386" s="882">
        <v>2.8219178082191783</v>
      </c>
      <c r="Z1386" s="902">
        <f t="shared" ca="1" si="78"/>
        <v>37</v>
      </c>
      <c r="AA1386" s="839" t="s">
        <v>600</v>
      </c>
      <c r="AB1386" s="883">
        <v>25063.5</v>
      </c>
      <c r="AC1386" s="841">
        <v>47150</v>
      </c>
      <c r="AD1386" s="842" t="s">
        <v>777</v>
      </c>
      <c r="AE1386" s="843" t="str">
        <f ca="1">IF(OR(Z1386="",NOT(ISNUMBER(Z1386))),"",LOOKUP(Z1386,{0,16,21,26,31,36,41,46,51,56,60,66},{"[0-15]","[16-20]","[21-25]","[26-30]","[31-35]","[36-40]","[41-45]","[46-50]","[51-55]","[56-59]","[60-65]","[66-99]"}))</f>
        <v>[36-40]</v>
      </c>
      <c r="AF1386" s="839" t="str">
        <f t="shared" si="76"/>
        <v>2-3 years</v>
      </c>
      <c r="AG1386" s="839" t="str">
        <f t="shared" ca="1" si="77"/>
        <v>Within 60 Days</v>
      </c>
    </row>
    <row r="1387" spans="1:33" ht="16.5" thickTop="1" thickBot="1" x14ac:dyDescent="0.3">
      <c r="A1387" s="839">
        <v>19</v>
      </c>
      <c r="B1387" s="830" t="s">
        <v>534</v>
      </c>
      <c r="C1387" s="839" t="s">
        <v>365</v>
      </c>
      <c r="D1387" s="880"/>
      <c r="E1387" s="887">
        <f>VLOOKUP(B1387,[1]TQT_MASTER!B:O,13,0)</f>
        <v>45411</v>
      </c>
      <c r="F1387" s="834" t="str">
        <f>VLOOKUP(B1387,[1]TQT_MASTER!B:O,4,0)</f>
        <v>Lead, Projects</v>
      </c>
      <c r="G1387" s="834" t="str">
        <f>VLOOKUP(B1387,[1]TQT_MASTER!B:O,3,0)</f>
        <v>Lead</v>
      </c>
      <c r="H1387" s="834">
        <f>VLOOKUP(B1387,[1]TQT_MASTER!B:O,6,0)</f>
        <v>11743</v>
      </c>
      <c r="I1387" s="834" t="str">
        <f>VLOOKUP(B1387,[1]TQT_MASTER!B:O,5,0)</f>
        <v>MARYAM ABDULLAH EBRAHIM ALGAZ ALALI</v>
      </c>
      <c r="J1387" s="834" t="str">
        <f>VLOOKUP(B1387,[1]TQT_MASTER!B:O,7,0)</f>
        <v>TQT - Asset Management</v>
      </c>
      <c r="K1387" s="834" t="str">
        <f>VLOOKUP(B1387,[1]TQT_MASTER!B:O,8,0)</f>
        <v>TQT - Chief Operating Office</v>
      </c>
      <c r="L1387" s="834" t="str">
        <f>VLOOKUP(B1387,[1]TQT_MASTER!B:O,9,0)</f>
        <v>Asset Management - COO</v>
      </c>
      <c r="M1387" s="834" t="str">
        <f>VLOOKUP(B1387,[1]TQT_MASTER!B:O,10,0)</f>
        <v>TRANSCO - Asset Management Services - COO</v>
      </c>
      <c r="N1387" s="835">
        <f>VLOOKUP(B1387,[1]TQT_MASTER!B:O,11,0)</f>
        <v>24421</v>
      </c>
      <c r="O1387" s="833">
        <f>VLOOKUP(B1387,[1]TQT_MASTER!B:O,14,0)</f>
        <v>46323</v>
      </c>
      <c r="P1387" s="842" t="s">
        <v>611</v>
      </c>
      <c r="Q1387" s="834" t="s">
        <v>846</v>
      </c>
      <c r="R1387" s="842" t="s">
        <v>612</v>
      </c>
      <c r="S1387" s="842"/>
      <c r="T1387" s="839" t="s">
        <v>304</v>
      </c>
      <c r="U1387" s="842" t="s">
        <v>368</v>
      </c>
      <c r="V1387" s="836">
        <v>45411</v>
      </c>
      <c r="W1387" s="836">
        <v>45411</v>
      </c>
      <c r="X1387" s="836">
        <v>46265</v>
      </c>
      <c r="Y1387" s="882">
        <v>2.3424657534246576</v>
      </c>
      <c r="Z1387" s="902">
        <f t="shared" ca="1" si="78"/>
        <v>59</v>
      </c>
      <c r="AA1387" s="839" t="s">
        <v>600</v>
      </c>
      <c r="AB1387" s="883">
        <v>68638.5</v>
      </c>
      <c r="AC1387" s="841">
        <v>47150</v>
      </c>
      <c r="AD1387" s="842" t="s">
        <v>777</v>
      </c>
      <c r="AE1387" s="843" t="str">
        <f ca="1">IF(OR(Z1387="",NOT(ISNUMBER(Z1387))),"",LOOKUP(Z1387,{0,16,21,26,31,36,41,46,51,56,60,66},{"[0-15]","[16-20]","[21-25]","[26-30]","[31-35]","[36-40]","[41-45]","[46-50]","[51-55]","[56-59]","[60-65]","[66-99]"}))</f>
        <v>[56-59]</v>
      </c>
      <c r="AF1387" s="839" t="str">
        <f t="shared" si="76"/>
        <v>2-3 years</v>
      </c>
      <c r="AG1387" s="839" t="str">
        <f t="shared" ca="1" si="77"/>
        <v>Within 60 Days</v>
      </c>
    </row>
    <row r="1388" spans="1:33" ht="16.5" thickTop="1" thickBot="1" x14ac:dyDescent="0.3">
      <c r="A1388" s="839">
        <v>20</v>
      </c>
      <c r="B1388" s="830" t="s">
        <v>535</v>
      </c>
      <c r="C1388" s="839" t="s">
        <v>369</v>
      </c>
      <c r="D1388" s="880"/>
      <c r="E1388" s="887">
        <f>VLOOKUP(B1388,[1]TQT_MASTER!B:O,13,0)</f>
        <v>45446</v>
      </c>
      <c r="F1388" s="834" t="str">
        <f>VLOOKUP(B1388,[1]TQT_MASTER!B:O,4,0)</f>
        <v>Business Partner, Talent Acquisition</v>
      </c>
      <c r="G1388" s="834" t="str">
        <f>VLOOKUP(B1388,[1]TQT_MASTER!B:O,3,0)</f>
        <v>Business Partner</v>
      </c>
      <c r="H1388" s="834">
        <f>VLOOKUP(B1388,[1]TQT_MASTER!B:O,6,0)</f>
        <v>15131</v>
      </c>
      <c r="I1388" s="834" t="str">
        <f>VLOOKUP(B1388,[1]TQT_MASTER!B:O,5,0)</f>
        <v>Abdulrahman Mohammed R AlMane</v>
      </c>
      <c r="J1388" s="834" t="str">
        <f>VLOOKUP(B1388,[1]TQT_MASTER!B:O,7,0)</f>
        <v>TQT - HR Operations</v>
      </c>
      <c r="K1388" s="834" t="str">
        <f>VLOOKUP(B1388,[1]TQT_MASTER!B:O,8,0)</f>
        <v>TQT - Chief Corporate Services Office</v>
      </c>
      <c r="L1388" s="834" t="str">
        <f>VLOOKUP(B1388,[1]TQT_MASTER!B:O,9,0)</f>
        <v>Human Resources - HRD</v>
      </c>
      <c r="M1388" s="834" t="str">
        <f>VLOOKUP(B1388,[1]TQT_MASTER!B:O,10,0)</f>
        <v>TRANSCO - Talent Acquisition - HRD</v>
      </c>
      <c r="N1388" s="835">
        <f>VLOOKUP(B1388,[1]TQT_MASTER!B:O,11,0)</f>
        <v>32081</v>
      </c>
      <c r="O1388" s="833">
        <f>VLOOKUP(B1388,[1]TQT_MASTER!B:O,14,0)</f>
        <v>46549</v>
      </c>
      <c r="P1388" s="842" t="s">
        <v>611</v>
      </c>
      <c r="Q1388" s="834" t="s">
        <v>846</v>
      </c>
      <c r="R1388" s="842"/>
      <c r="S1388" s="842" t="s">
        <v>621</v>
      </c>
      <c r="T1388" s="839" t="s">
        <v>304</v>
      </c>
      <c r="U1388" s="842" t="s">
        <v>333</v>
      </c>
      <c r="V1388" s="836">
        <v>45454</v>
      </c>
      <c r="W1388" s="836">
        <v>45454</v>
      </c>
      <c r="X1388" s="836">
        <v>46265</v>
      </c>
      <c r="Y1388" s="882">
        <v>2.2246575342465755</v>
      </c>
      <c r="Z1388" s="902">
        <f t="shared" ca="1" si="78"/>
        <v>38</v>
      </c>
      <c r="AA1388" s="839" t="s">
        <v>600</v>
      </c>
      <c r="AB1388" s="883">
        <v>35038.5</v>
      </c>
      <c r="AC1388" s="841">
        <v>47150</v>
      </c>
      <c r="AD1388" s="842" t="s">
        <v>777</v>
      </c>
      <c r="AE1388" s="843" t="str">
        <f ca="1">IF(OR(Z1388="",NOT(ISNUMBER(Z1388))),"",LOOKUP(Z1388,{0,16,21,26,31,36,41,46,51,56,60,66},{"[0-15]","[16-20]","[21-25]","[26-30]","[31-35]","[36-40]","[41-45]","[46-50]","[51-55]","[56-59]","[60-65]","[66-99]"}))</f>
        <v>[36-40]</v>
      </c>
      <c r="AF1388" s="839" t="str">
        <f t="shared" si="76"/>
        <v>2-3 years</v>
      </c>
      <c r="AG1388" s="839" t="str">
        <f t="shared" ca="1" si="77"/>
        <v>Over 90 Days</v>
      </c>
    </row>
    <row r="1389" spans="1:33" ht="16.5" thickTop="1" thickBot="1" x14ac:dyDescent="0.3">
      <c r="A1389" s="839">
        <v>21</v>
      </c>
      <c r="B1389" s="830" t="s">
        <v>542</v>
      </c>
      <c r="C1389" s="839" t="s">
        <v>372</v>
      </c>
      <c r="D1389" s="880"/>
      <c r="E1389" s="887">
        <f>VLOOKUP(B1389,[1]TQT_MASTER!B:O,13,0)</f>
        <v>45600</v>
      </c>
      <c r="F1389" s="834" t="str">
        <f>VLOOKUP(B1389,[1]TQT_MASTER!B:O,4,0)</f>
        <v>Lead, Procurement</v>
      </c>
      <c r="G1389" s="834" t="str">
        <f>VLOOKUP(B1389,[1]TQT_MASTER!B:O,3,0)</f>
        <v>Lead</v>
      </c>
      <c r="H1389" s="834">
        <f>VLOOKUP(B1389,[1]TQT_MASTER!B:O,6,0)</f>
        <v>12623</v>
      </c>
      <c r="I1389" s="834" t="str">
        <f>VLOOKUP(B1389,[1]TQT_MASTER!B:O,5,0)</f>
        <v>Alia Al Kaabi</v>
      </c>
      <c r="J1389" s="834" t="str">
        <f>VLOOKUP(B1389,[1]TQT_MASTER!B:O,7,0)</f>
        <v>TQT - Supply Chain</v>
      </c>
      <c r="K1389" s="834" t="str">
        <f>VLOOKUP(B1389,[1]TQT_MASTER!B:O,8,0)</f>
        <v>TQT - Chief Financial Office</v>
      </c>
      <c r="L1389" s="834" t="str">
        <f>VLOOKUP(B1389,[1]TQT_MASTER!B:O,9,0)</f>
        <v>Supply Chain - PSS</v>
      </c>
      <c r="M1389" s="834" t="e">
        <f>VLOOKUP(B1389,[1]TQT_MASTER!B:O,10,0)</f>
        <v>#REF!</v>
      </c>
      <c r="N1389" s="835">
        <f>VLOOKUP(B1389,[1]TQT_MASTER!B:O,11,0)</f>
        <v>22302</v>
      </c>
      <c r="O1389" s="833">
        <f>VLOOKUP(B1389,[1]TQT_MASTER!B:O,14,0)</f>
        <v>46329</v>
      </c>
      <c r="P1389" s="842" t="s">
        <v>620</v>
      </c>
      <c r="Q1389" s="834" t="s">
        <v>846</v>
      </c>
      <c r="R1389" s="842"/>
      <c r="S1389" s="842"/>
      <c r="T1389" s="839" t="s">
        <v>304</v>
      </c>
      <c r="U1389" s="842" t="s">
        <v>333</v>
      </c>
      <c r="V1389" s="836">
        <v>45600</v>
      </c>
      <c r="W1389" s="836">
        <v>45600</v>
      </c>
      <c r="X1389" s="836">
        <v>46265</v>
      </c>
      <c r="Y1389" s="882">
        <v>1.8246575342465754</v>
      </c>
      <c r="Z1389" s="902">
        <f t="shared" ca="1" si="78"/>
        <v>65</v>
      </c>
      <c r="AA1389" s="839" t="s">
        <v>600</v>
      </c>
      <c r="AB1389" s="883">
        <v>44488.5</v>
      </c>
      <c r="AC1389" s="841">
        <v>47150</v>
      </c>
      <c r="AD1389" s="842" t="s">
        <v>777</v>
      </c>
      <c r="AE1389" s="843" t="str">
        <f ca="1">IF(OR(Z1389="",NOT(ISNUMBER(Z1389))),"",LOOKUP(Z1389,{0,16,21,26,31,36,41,46,51,56,60,66},{"[0-15]","[16-20]","[21-25]","[26-30]","[31-35]","[36-40]","[41-45]","[46-50]","[51-55]","[56-59]","[60-65]","[66-99]"}))</f>
        <v>[60-65]</v>
      </c>
      <c r="AF1389" s="839" t="str">
        <f t="shared" si="76"/>
        <v>1-2 years</v>
      </c>
      <c r="AG1389" s="839" t="str">
        <f t="shared" ca="1" si="77"/>
        <v>Within 60 Days</v>
      </c>
    </row>
    <row r="1390" spans="1:33" ht="16.5" thickTop="1" thickBot="1" x14ac:dyDescent="0.3">
      <c r="A1390" s="839">
        <v>22</v>
      </c>
      <c r="B1390" s="830">
        <v>200088</v>
      </c>
      <c r="C1390" s="839" t="s">
        <v>378</v>
      </c>
      <c r="D1390" s="880"/>
      <c r="E1390" s="887">
        <f>VLOOKUP(B1390,[1]TQT_MASTER!B:O,13,0)</f>
        <v>45677</v>
      </c>
      <c r="F1390" s="834" t="str">
        <f>VLOOKUP(B1390,[1]TQT_MASTER!B:O,4,0)</f>
        <v>Advisor, Water Asset</v>
      </c>
      <c r="G1390" s="834" t="str">
        <f>VLOOKUP(B1390,[1]TQT_MASTER!B:O,3,0)</f>
        <v>Advisor</v>
      </c>
      <c r="H1390" s="834">
        <f>VLOOKUP(B1390,[1]TQT_MASTER!B:O,6,0)</f>
        <v>12013</v>
      </c>
      <c r="I1390" s="834" t="str">
        <f>VLOOKUP(B1390,[1]TQT_MASTER!B:O,5,0)</f>
        <v>ABDULLA MOHAMMED AL NUAIMI</v>
      </c>
      <c r="J1390" s="834" t="str">
        <f>VLOOKUP(B1390,[1]TQT_MASTER!B:O,7,0)</f>
        <v>TQT - Asset Management</v>
      </c>
      <c r="K1390" s="834" t="str">
        <f>VLOOKUP(B1390,[1]TQT_MASTER!B:O,8,0)</f>
        <v>TQT - Chief Operating Office</v>
      </c>
      <c r="L1390" s="834" t="str">
        <f>VLOOKUP(B1390,[1]TQT_MASTER!B:O,9,0)</f>
        <v>Asset Management - COO</v>
      </c>
      <c r="M1390" s="834" t="str">
        <f>VLOOKUP(B1390,[1]TQT_MASTER!B:O,10,0)</f>
        <v>TRANSCO - Water Assets</v>
      </c>
      <c r="N1390" s="835">
        <f>VLOOKUP(B1390,[1]TQT_MASTER!B:O,11,0)</f>
        <v>22282</v>
      </c>
      <c r="O1390" s="833">
        <f>VLOOKUP(B1390,[1]TQT_MASTER!B:O,14,0)</f>
        <v>46405</v>
      </c>
      <c r="P1390" s="842" t="s">
        <v>611</v>
      </c>
      <c r="Q1390" s="834" t="s">
        <v>846</v>
      </c>
      <c r="R1390" s="842" t="s">
        <v>612</v>
      </c>
      <c r="S1390" s="842" t="s">
        <v>616</v>
      </c>
      <c r="T1390" s="839" t="s">
        <v>304</v>
      </c>
      <c r="U1390" s="842" t="s">
        <v>309</v>
      </c>
      <c r="V1390" s="836">
        <v>45677</v>
      </c>
      <c r="W1390" s="836">
        <v>45677</v>
      </c>
      <c r="X1390" s="836">
        <v>46265</v>
      </c>
      <c r="Y1390" s="882">
        <v>1.6136986301369862</v>
      </c>
      <c r="Z1390" s="902">
        <f t="shared" ca="1" si="78"/>
        <v>65</v>
      </c>
      <c r="AA1390" s="839" t="s">
        <v>600</v>
      </c>
      <c r="AB1390" s="883">
        <v>52888.5</v>
      </c>
      <c r="AC1390" s="841">
        <v>47150</v>
      </c>
      <c r="AD1390" s="842" t="s">
        <v>777</v>
      </c>
      <c r="AE1390" s="843" t="str">
        <f ca="1">IF(OR(Z1390="",NOT(ISNUMBER(Z1390))),"",LOOKUP(Z1390,{0,16,21,26,31,36,41,46,51,56,60,66},{"[0-15]","[16-20]","[21-25]","[26-30]","[31-35]","[36-40]","[41-45]","[46-50]","[51-55]","[56-59]","[60-65]","[66-99]"}))</f>
        <v>[60-65]</v>
      </c>
      <c r="AF1390" s="839" t="str">
        <f t="shared" si="76"/>
        <v>1-2 years</v>
      </c>
      <c r="AG1390" s="839" t="str">
        <f t="shared" ca="1" si="77"/>
        <v>Over 90 Days</v>
      </c>
    </row>
    <row r="1391" spans="1:33" ht="16.5" thickTop="1" thickBot="1" x14ac:dyDescent="0.3">
      <c r="A1391" s="839">
        <v>23</v>
      </c>
      <c r="B1391" s="830">
        <v>200795</v>
      </c>
      <c r="C1391" s="839" t="s">
        <v>382</v>
      </c>
      <c r="D1391" s="880"/>
      <c r="E1391" s="887">
        <f>VLOOKUP(B1391,[1]TQT_MASTER!B:O,13,0)</f>
        <v>45831</v>
      </c>
      <c r="F1391" s="834" t="str">
        <f>VLOOKUP(B1391,[1]TQT_MASTER!B:O,4,0)</f>
        <v>Fusion EPM Support, Sr. Associate</v>
      </c>
      <c r="G1391" s="834" t="str">
        <f>VLOOKUP(B1391,[1]TQT_MASTER!B:O,3,0)</f>
        <v>Senior Associate</v>
      </c>
      <c r="H1391" s="834">
        <f>VLOOKUP(B1391,[1]TQT_MASTER!B:O,6,0)</f>
        <v>12775</v>
      </c>
      <c r="I1391" s="834" t="str">
        <f>VLOOKUP(B1391,[1]TQT_MASTER!B:O,5,0)</f>
        <v>Barend Pieter Van Der Walt</v>
      </c>
      <c r="J1391" s="834" t="str">
        <f>VLOOKUP(B1391,[1]TQT_MASTER!B:O,7,0)</f>
        <v>TQT - Business Planning</v>
      </c>
      <c r="K1391" s="834" t="str">
        <f>VLOOKUP(B1391,[1]TQT_MASTER!B:O,8,0)</f>
        <v>TQT - Chief Financial Office</v>
      </c>
      <c r="L1391" s="834" t="str">
        <f>VLOOKUP(B1391,[1]TQT_MASTER!B:O,9,0)</f>
        <v>Finance - FIN</v>
      </c>
      <c r="M1391" s="834" t="str">
        <f>VLOOKUP(B1391,[1]TQT_MASTER!B:O,10,0)</f>
        <v>TRANSCO - Business Planning - FIN</v>
      </c>
      <c r="N1391" s="835">
        <f>VLOOKUP(B1391,[1]TQT_MASTER!B:O,11,0)</f>
        <v>31222</v>
      </c>
      <c r="O1391" s="833">
        <f>VLOOKUP(B1391,[1]TQT_MASTER!B:O,14,0)</f>
        <v>46555</v>
      </c>
      <c r="P1391" s="842" t="s">
        <v>611</v>
      </c>
      <c r="Q1391" s="834" t="s">
        <v>846</v>
      </c>
      <c r="R1391" s="842"/>
      <c r="S1391" s="842"/>
      <c r="T1391" s="839" t="s">
        <v>304</v>
      </c>
      <c r="U1391" s="842" t="s">
        <v>333</v>
      </c>
      <c r="V1391" s="836">
        <v>45831</v>
      </c>
      <c r="W1391" s="836">
        <v>45831</v>
      </c>
      <c r="X1391" s="836">
        <v>46265</v>
      </c>
      <c r="Y1391" s="882">
        <v>1.1917808219178083</v>
      </c>
      <c r="Z1391" s="902">
        <f t="shared" ca="1" si="78"/>
        <v>41</v>
      </c>
      <c r="AA1391" s="839" t="s">
        <v>600</v>
      </c>
      <c r="AB1391" s="883">
        <v>31888.5</v>
      </c>
      <c r="AC1391" s="841">
        <v>47150</v>
      </c>
      <c r="AD1391" s="842" t="s">
        <v>777</v>
      </c>
      <c r="AE1391" s="843" t="str">
        <f ca="1">IF(OR(Z1391="",NOT(ISNUMBER(Z1391))),"",LOOKUP(Z1391,{0,16,21,26,31,36,41,46,51,56,60,66},{"[0-15]","[16-20]","[21-25]","[26-30]","[31-35]","[36-40]","[41-45]","[46-50]","[51-55]","[56-59]","[60-65]","[66-99]"}))</f>
        <v>[41-45]</v>
      </c>
      <c r="AF1391" s="839" t="str">
        <f t="shared" si="76"/>
        <v>1-2 years</v>
      </c>
      <c r="AG1391" s="839" t="str">
        <f t="shared" ca="1" si="77"/>
        <v>Over 90 Days</v>
      </c>
    </row>
    <row r="1392" spans="1:33" ht="16.5" thickTop="1" thickBot="1" x14ac:dyDescent="0.3">
      <c r="A1392" s="839">
        <v>24</v>
      </c>
      <c r="B1392" s="847">
        <v>201184</v>
      </c>
      <c r="C1392" s="839">
        <v>14221</v>
      </c>
      <c r="D1392" s="880"/>
      <c r="E1392" s="887">
        <f>VLOOKUP(B1392,[1]TQT_MASTER!B:O,13,0)</f>
        <v>45887</v>
      </c>
      <c r="F1392" s="834" t="str">
        <f>VLOOKUP(B1392,[1]TQT_MASTER!B:O,4,0)</f>
        <v>Associate, People Development</v>
      </c>
      <c r="G1392" s="834" t="str">
        <f>VLOOKUP(B1392,[1]TQT_MASTER!B:O,3,0)</f>
        <v>Associate</v>
      </c>
      <c r="H1392" s="834">
        <f>VLOOKUP(B1392,[1]TQT_MASTER!B:O,6,0)</f>
        <v>15162</v>
      </c>
      <c r="I1392" s="834" t="str">
        <f>VLOOKUP(B1392,[1]TQT_MASTER!B:O,5,0)</f>
        <v>Wadima Mohammed Hamad AlMazrouei</v>
      </c>
      <c r="J1392" s="834" t="str">
        <f>VLOOKUP(B1392,[1]TQT_MASTER!B:O,7,0)</f>
        <v>TQT - People Management &amp; Performance</v>
      </c>
      <c r="K1392" s="834" t="str">
        <f>VLOOKUP(B1392,[1]TQT_MASTER!B:O,8,0)</f>
        <v>TQT - Chief Corporate Services Office</v>
      </c>
      <c r="L1392" s="834" t="str">
        <f>VLOOKUP(B1392,[1]TQT_MASTER!B:O,9,0)</f>
        <v>Human Resources - HRD</v>
      </c>
      <c r="M1392" s="834" t="str">
        <f>VLOOKUP(B1392,[1]TQT_MASTER!B:O,10,0)</f>
        <v>TRANSCO - Human Resources - HRD</v>
      </c>
      <c r="N1392" s="835">
        <f>VLOOKUP(B1392,[1]TQT_MASTER!B:O,11,0)</f>
        <v>32306</v>
      </c>
      <c r="O1392" s="833">
        <f>VLOOKUP(B1392,[1]TQT_MASTER!B:O,14,0)</f>
        <v>46251</v>
      </c>
      <c r="P1392" s="842" t="s">
        <v>620</v>
      </c>
      <c r="Q1392" s="834" t="s">
        <v>846</v>
      </c>
      <c r="R1392" s="842"/>
      <c r="S1392" s="842"/>
      <c r="T1392" s="839" t="s">
        <v>304</v>
      </c>
      <c r="U1392" s="839" t="s">
        <v>333</v>
      </c>
      <c r="V1392" s="836">
        <v>45887</v>
      </c>
      <c r="W1392" s="836">
        <v>45887</v>
      </c>
      <c r="X1392" s="836">
        <v>46265</v>
      </c>
      <c r="Y1392" s="882">
        <v>1.0383561643835617</v>
      </c>
      <c r="Z1392" s="838">
        <f t="shared" ca="1" si="78"/>
        <v>38</v>
      </c>
      <c r="AA1392" s="839" t="s">
        <v>600</v>
      </c>
      <c r="AB1392" s="883">
        <v>23388.5</v>
      </c>
      <c r="AC1392" s="841">
        <v>47150</v>
      </c>
      <c r="AD1392" s="842" t="s">
        <v>777</v>
      </c>
      <c r="AE1392" s="843" t="str">
        <f ca="1">IF(OR(Z1392="",NOT(ISNUMBER(Z1392))),"",LOOKUP(Z1392,{0,16,21,26,31,36,41,46,51,56,60,66},{"[0-15]","[16-20]","[21-25]","[26-30]","[31-35]","[36-40]","[41-45]","[46-50]","[51-55]","[56-59]","[60-65]","[66-99]"}))</f>
        <v>[36-40]</v>
      </c>
      <c r="AF1392" s="839" t="str">
        <f t="shared" si="76"/>
        <v>1-2 years</v>
      </c>
      <c r="AG1392" s="839" t="str">
        <f t="shared" ca="1" si="77"/>
        <v>Expired</v>
      </c>
    </row>
    <row r="1393" spans="1:33" ht="16.5" thickTop="1" thickBot="1" x14ac:dyDescent="0.3">
      <c r="A1393" s="839">
        <v>25</v>
      </c>
      <c r="B1393" s="847">
        <v>201086</v>
      </c>
      <c r="C1393" s="839">
        <v>13919</v>
      </c>
      <c r="D1393" s="880"/>
      <c r="E1393" s="887">
        <f>VLOOKUP(B1393,[1]TQT_MASTER!B:O,13,0)</f>
        <v>45873</v>
      </c>
      <c r="F1393" s="834" t="str">
        <f>VLOOKUP(B1393,[1]TQT_MASTER!B:O,4,0)</f>
        <v>Senior Engineer, Network Model Management</v>
      </c>
      <c r="G1393" s="834" t="str">
        <f>VLOOKUP(B1393,[1]TQT_MASTER!B:O,3,0)</f>
        <v>Senior Engineer</v>
      </c>
      <c r="H1393" s="834">
        <f>VLOOKUP(B1393,[1]TQT_MASTER!B:O,6,0)</f>
        <v>11743</v>
      </c>
      <c r="I1393" s="834" t="str">
        <f>VLOOKUP(B1393,[1]TQT_MASTER!B:O,5,0)</f>
        <v>Maryam Abullah Ebrahim Algaz Alali</v>
      </c>
      <c r="J1393" s="834" t="str">
        <f>VLOOKUP(B1393,[1]TQT_MASTER!B:O,7,0)</f>
        <v>TQT - Asset Management</v>
      </c>
      <c r="K1393" s="834" t="str">
        <f>VLOOKUP(B1393,[1]TQT_MASTER!B:O,8,0)</f>
        <v>TQT - Chief Operating Office</v>
      </c>
      <c r="L1393" s="834" t="str">
        <f>VLOOKUP(B1393,[1]TQT_MASTER!B:O,9,0)</f>
        <v>Asset Management - COO</v>
      </c>
      <c r="M1393" s="834" t="str">
        <f>VLOOKUP(B1393,[1]TQT_MASTER!B:O,10,0)</f>
        <v>TQT - Operations Technology Strategy</v>
      </c>
      <c r="N1393" s="835">
        <f>VLOOKUP(B1393,[1]TQT_MASTER!B:O,11,0)</f>
        <v>33856</v>
      </c>
      <c r="O1393" s="833">
        <f>VLOOKUP(B1393,[1]TQT_MASTER!B:O,14,0)</f>
        <v>46237</v>
      </c>
      <c r="P1393" s="842" t="s">
        <v>620</v>
      </c>
      <c r="Q1393" s="834" t="s">
        <v>846</v>
      </c>
      <c r="R1393" s="842"/>
      <c r="S1393" s="842"/>
      <c r="T1393" s="839" t="s">
        <v>389</v>
      </c>
      <c r="U1393" s="842" t="s">
        <v>333</v>
      </c>
      <c r="V1393" s="836">
        <v>45873</v>
      </c>
      <c r="W1393" s="836">
        <v>45873</v>
      </c>
      <c r="X1393" s="836">
        <v>46265</v>
      </c>
      <c r="Y1393" s="882">
        <v>1.0767123287671232</v>
      </c>
      <c r="Z1393" s="902">
        <f t="shared" ca="1" si="78"/>
        <v>34</v>
      </c>
      <c r="AA1393" s="839" t="s">
        <v>600</v>
      </c>
      <c r="AB1393" s="883">
        <v>31888.5</v>
      </c>
      <c r="AC1393" s="841">
        <v>47150</v>
      </c>
      <c r="AD1393" s="842" t="s">
        <v>777</v>
      </c>
      <c r="AE1393" s="843" t="str">
        <f ca="1">IF(OR(Z1393="",NOT(ISNUMBER(Z1393))),"",LOOKUP(Z1393,{0,16,21,26,31,36,41,46,51,56,60,66},{"[0-15]","[16-20]","[21-25]","[26-30]","[31-35]","[36-40]","[41-45]","[46-50]","[51-55]","[56-59]","[60-65]","[66-99]"}))</f>
        <v>[31-35]</v>
      </c>
      <c r="AF1393" s="839" t="str">
        <f t="shared" si="76"/>
        <v>1-2 years</v>
      </c>
      <c r="AG1393" s="839" t="str">
        <f t="shared" ca="1" si="77"/>
        <v>Expired</v>
      </c>
    </row>
    <row r="1394" spans="1:33" ht="16.5" thickTop="1" thickBot="1" x14ac:dyDescent="0.3">
      <c r="A1394" s="839">
        <v>26</v>
      </c>
      <c r="B1394" s="830">
        <v>201085</v>
      </c>
      <c r="C1394" s="830">
        <v>201085</v>
      </c>
      <c r="D1394" s="880"/>
      <c r="E1394" s="887">
        <f>VLOOKUP(B1394,[1]TQT_MASTER!B:O,13,0)</f>
        <v>45901</v>
      </c>
      <c r="F1394" s="834" t="str">
        <f>VLOOKUP(B1394,[1]TQT_MASTER!B:O,4,0)</f>
        <v>Engineer, Power Systems</v>
      </c>
      <c r="G1394" s="834" t="str">
        <f>VLOOKUP(B1394,[1]TQT_MASTER!B:O,3,0)</f>
        <v>Engineer</v>
      </c>
      <c r="H1394" s="834">
        <f>VLOOKUP(B1394,[1]TQT_MASTER!B:O,6,0)</f>
        <v>10903</v>
      </c>
      <c r="I1394" s="834" t="str">
        <f>VLOOKUP(B1394,[1]TQT_MASTER!B:O,5,0)</f>
        <v>Ahmed Attia Saber Ghazi</v>
      </c>
      <c r="J1394" s="834" t="str">
        <f>VLOOKUP(B1394,[1]TQT_MASTER!B:O,7,0)</f>
        <v>TQT - Asset Management</v>
      </c>
      <c r="K1394" s="834" t="str">
        <f>VLOOKUP(B1394,[1]TQT_MASTER!B:O,8,0)</f>
        <v>TQT - Chief Operating Office</v>
      </c>
      <c r="L1394" s="834" t="str">
        <f>VLOOKUP(B1394,[1]TQT_MASTER!B:O,9,0)</f>
        <v>Asset Management - COO</v>
      </c>
      <c r="M1394" s="834" t="str">
        <f>VLOOKUP(B1394,[1]TQT_MASTER!B:O,10,0)</f>
        <v>TQT - Power Planning</v>
      </c>
      <c r="N1394" s="835">
        <f>VLOOKUP(B1394,[1]TQT_MASTER!B:O,11,0)</f>
        <v>36486</v>
      </c>
      <c r="O1394" s="833">
        <f>VLOOKUP(B1394,[1]TQT_MASTER!B:O,14,0)</f>
        <v>46265</v>
      </c>
      <c r="P1394" s="842" t="s">
        <v>620</v>
      </c>
      <c r="Q1394" s="834" t="s">
        <v>846</v>
      </c>
      <c r="R1394" s="842"/>
      <c r="S1394" s="842"/>
      <c r="T1394" s="839" t="s">
        <v>304</v>
      </c>
      <c r="U1394" s="842" t="s">
        <v>333</v>
      </c>
      <c r="V1394" s="836">
        <v>45901</v>
      </c>
      <c r="W1394" s="836">
        <v>45901</v>
      </c>
      <c r="X1394" s="836">
        <v>46265</v>
      </c>
      <c r="Y1394" s="882">
        <v>1</v>
      </c>
      <c r="Z1394" s="902">
        <f t="shared" ca="1" si="78"/>
        <v>26</v>
      </c>
      <c r="AA1394" s="839" t="s">
        <v>600</v>
      </c>
      <c r="AB1394" s="883">
        <v>18238.5</v>
      </c>
      <c r="AC1394" s="841">
        <v>47150</v>
      </c>
      <c r="AD1394" s="842" t="s">
        <v>777</v>
      </c>
      <c r="AE1394" s="843" t="str">
        <f ca="1">IF(OR(Z1394="",NOT(ISNUMBER(Z1394))),"",LOOKUP(Z1394,{0,16,21,26,31,36,41,46,51,56,60,66},{"[0-15]","[16-20]","[21-25]","[26-30]","[31-35]","[36-40]","[41-45]","[46-50]","[51-55]","[56-59]","[60-65]","[66-99]"}))</f>
        <v>[26-30]</v>
      </c>
      <c r="AF1394" s="839" t="str">
        <f t="shared" si="76"/>
        <v>0-1 years</v>
      </c>
      <c r="AG1394" s="839" t="str">
        <f t="shared" ca="1" si="77"/>
        <v>Expired</v>
      </c>
    </row>
    <row r="1395" spans="1:33" ht="16.5" thickTop="1" thickBot="1" x14ac:dyDescent="0.3">
      <c r="A1395" s="839">
        <v>27</v>
      </c>
      <c r="B1395" s="830">
        <v>201773</v>
      </c>
      <c r="C1395" s="847">
        <v>14158</v>
      </c>
      <c r="D1395" s="880"/>
      <c r="E1395" s="887">
        <f>VLOOKUP(B1395,[1]TQT_MASTER!B:O,13,0)</f>
        <v>45978</v>
      </c>
      <c r="F1395" s="834" t="str">
        <f>VLOOKUP(B1395,[1]TQT_MASTER!B:O,4,0)</f>
        <v>Associate, OD &amp; Planning</v>
      </c>
      <c r="G1395" s="834" t="str">
        <f>VLOOKUP(B1395,[1]TQT_MASTER!B:O,3,0)</f>
        <v>Associate</v>
      </c>
      <c r="H1395" s="834">
        <f>VLOOKUP(B1395,[1]TQT_MASTER!B:O,6,0)</f>
        <v>12869</v>
      </c>
      <c r="I1395" s="834" t="str">
        <f>VLOOKUP(B1395,[1]TQT_MASTER!B:O,5,0)</f>
        <v>Shefa Obaid</v>
      </c>
      <c r="J1395" s="834" t="str">
        <f>VLOOKUP(B1395,[1]TQT_MASTER!B:O,7,0)</f>
        <v>TQT - People Management &amp; Performance</v>
      </c>
      <c r="K1395" s="834" t="str">
        <f>VLOOKUP(B1395,[1]TQT_MASTER!B:O,8,0)</f>
        <v>TQT - Chief Corporate Services Office</v>
      </c>
      <c r="L1395" s="834" t="str">
        <f>VLOOKUP(B1395,[1]TQT_MASTER!B:O,9,0)</f>
        <v>Human Resources - HRD</v>
      </c>
      <c r="M1395" s="834" t="str">
        <f>VLOOKUP(B1395,[1]TQT_MASTER!B:O,10,0)</f>
        <v>TRANSCO - Human Resources - HRD</v>
      </c>
      <c r="N1395" s="835">
        <f>VLOOKUP(B1395,[1]TQT_MASTER!B:O,11,0)</f>
        <v>29381</v>
      </c>
      <c r="O1395" s="833">
        <f>VLOOKUP(B1395,[1]TQT_MASTER!B:O,14,0)</f>
        <v>46342</v>
      </c>
      <c r="P1395" s="842" t="s">
        <v>611</v>
      </c>
      <c r="Q1395" s="834" t="s">
        <v>846</v>
      </c>
      <c r="R1395" s="842"/>
      <c r="S1395" s="842" t="s">
        <v>616</v>
      </c>
      <c r="T1395" s="839" t="s">
        <v>304</v>
      </c>
      <c r="U1395" s="842" t="s">
        <v>333</v>
      </c>
      <c r="V1395" s="836">
        <v>45978</v>
      </c>
      <c r="W1395" s="836">
        <v>45978</v>
      </c>
      <c r="X1395" s="836">
        <v>46265</v>
      </c>
      <c r="Y1395" s="882">
        <v>0.78904109589041094</v>
      </c>
      <c r="Z1395" s="902">
        <f t="shared" ca="1" si="78"/>
        <v>46</v>
      </c>
      <c r="AA1395" s="839" t="s">
        <v>600</v>
      </c>
      <c r="AB1395" s="883">
        <v>27688.5</v>
      </c>
      <c r="AC1395" s="841">
        <v>47150</v>
      </c>
      <c r="AD1395" s="842" t="s">
        <v>777</v>
      </c>
      <c r="AE1395" s="843" t="str">
        <f ca="1">IF(OR(Z1395="",NOT(ISNUMBER(Z1395))),"",LOOKUP(Z1395,{0,16,21,26,31,36,41,46,51,56,60,66},{"[0-15]","[16-20]","[21-25]","[26-30]","[31-35]","[36-40]","[41-45]","[46-50]","[51-55]","[56-59]","[60-65]","[66-99]"}))</f>
        <v>[46-50]</v>
      </c>
      <c r="AF1395" s="839" t="str">
        <f t="shared" si="76"/>
        <v>0-1 years</v>
      </c>
      <c r="AG1395" s="839" t="str">
        <f t="shared" ca="1" si="77"/>
        <v>Within 90 Days</v>
      </c>
    </row>
    <row r="1396" spans="1:33" ht="16.5" thickTop="1" thickBot="1" x14ac:dyDescent="0.3">
      <c r="A1396" s="839">
        <v>28</v>
      </c>
      <c r="B1396" s="830">
        <v>202033</v>
      </c>
      <c r="C1396" s="847">
        <v>14145</v>
      </c>
      <c r="D1396" s="880"/>
      <c r="E1396" s="887">
        <f>VLOOKUP(B1396,[1]TQT_MASTER!B:O,13,0)</f>
        <v>46006</v>
      </c>
      <c r="F1396" s="834" t="str">
        <f>VLOOKUP(B1396,[1]TQT_MASTER!B:O,4,0)</f>
        <v>Senior Engineer, Network Model Management</v>
      </c>
      <c r="G1396" s="834" t="str">
        <f>VLOOKUP(B1396,[1]TQT_MASTER!B:O,3,0)</f>
        <v>Senior Engineer</v>
      </c>
      <c r="H1396" s="834">
        <f>VLOOKUP(B1396,[1]TQT_MASTER!B:O,6,0)</f>
        <v>12404</v>
      </c>
      <c r="I1396" s="834" t="str">
        <f>VLOOKUP(B1396,[1]TQT_MASTER!B:O,5,0)</f>
        <v>Jayaprakash Ponraj</v>
      </c>
      <c r="J1396" s="834" t="str">
        <f>VLOOKUP(B1396,[1]TQT_MASTER!B:O,7,0)</f>
        <v>TQT - Asset Management</v>
      </c>
      <c r="K1396" s="834" t="str">
        <f>VLOOKUP(B1396,[1]TQT_MASTER!B:O,8,0)</f>
        <v>TQT - Chief Operating Office</v>
      </c>
      <c r="L1396" s="834" t="str">
        <f>VLOOKUP(B1396,[1]TQT_MASTER!B:O,9,0)</f>
        <v>TQT - Asset Management</v>
      </c>
      <c r="M1396" s="834" t="str">
        <f>VLOOKUP(B1396,[1]TQT_MASTER!B:O,10,0)</f>
        <v>TQT - Chief Operating Office</v>
      </c>
      <c r="N1396" s="835">
        <f>VLOOKUP(B1396,[1]TQT_MASTER!B:O,11,0)</f>
        <v>31049</v>
      </c>
      <c r="O1396" s="833">
        <f>VLOOKUP(B1396,[1]TQT_MASTER!B:O,14,0)</f>
        <v>46370</v>
      </c>
      <c r="P1396" s="842" t="s">
        <v>620</v>
      </c>
      <c r="Q1396" s="834" t="s">
        <v>846</v>
      </c>
      <c r="R1396" s="842"/>
      <c r="S1396" s="842"/>
      <c r="T1396" s="839" t="s">
        <v>304</v>
      </c>
      <c r="U1396" s="842" t="s">
        <v>333</v>
      </c>
      <c r="V1396" s="836">
        <v>46006</v>
      </c>
      <c r="W1396" s="836">
        <v>46006</v>
      </c>
      <c r="X1396" s="836">
        <v>46265</v>
      </c>
      <c r="Y1396" s="882">
        <v>0.71232876712328763</v>
      </c>
      <c r="Z1396" s="902">
        <f t="shared" ca="1" si="78"/>
        <v>41</v>
      </c>
      <c r="AA1396" s="839" t="s">
        <v>600</v>
      </c>
      <c r="AB1396" s="883">
        <v>31888.5</v>
      </c>
      <c r="AC1396" s="841">
        <v>47150</v>
      </c>
      <c r="AD1396" s="842" t="s">
        <v>777</v>
      </c>
      <c r="AE1396" s="843" t="str">
        <f ca="1">IF(OR(Z1396="",NOT(ISNUMBER(Z1396))),"",LOOKUP(Z1396,{0,16,21,26,31,36,41,46,51,56,60,66},{"[0-15]","[16-20]","[21-25]","[26-30]","[31-35]","[36-40]","[41-45]","[46-50]","[51-55]","[56-59]","[60-65]","[66-99]"}))</f>
        <v>[41-45]</v>
      </c>
      <c r="AF1396" s="839" t="str">
        <f t="shared" si="76"/>
        <v>0-1 years</v>
      </c>
      <c r="AG1396" s="839" t="str">
        <f t="shared" ca="1" si="77"/>
        <v>Within 90 Days</v>
      </c>
    </row>
    <row r="1397" spans="1:33" ht="16.5" thickTop="1" thickBot="1" x14ac:dyDescent="0.3">
      <c r="A1397" s="839">
        <v>29</v>
      </c>
      <c r="B1397" s="830">
        <v>202034</v>
      </c>
      <c r="C1397" s="847">
        <v>14174</v>
      </c>
      <c r="D1397" s="880"/>
      <c r="E1397" s="887">
        <f>VLOOKUP(B1397,[1]TQT_MASTER!B:O,13,0)</f>
        <v>46006</v>
      </c>
      <c r="F1397" s="834" t="str">
        <f>VLOOKUP(B1397,[1]TQT_MASTER!B:O,4,0)</f>
        <v>Associate, Accounts Payable Accounting</v>
      </c>
      <c r="G1397" s="834" t="str">
        <f>VLOOKUP(B1397,[1]TQT_MASTER!B:O,3,0)</f>
        <v>Associate</v>
      </c>
      <c r="H1397" s="834">
        <f>VLOOKUP(B1397,[1]TQT_MASTER!B:O,6,0)</f>
        <v>12667</v>
      </c>
      <c r="I1397" s="834" t="str">
        <f>VLOOKUP(B1397,[1]TQT_MASTER!B:O,5,0)</f>
        <v>Eid ABDULLAH Sidiqi Alhammadi</v>
      </c>
      <c r="J1397" s="834" t="str">
        <f>VLOOKUP(B1397,[1]TQT_MASTER!B:O,7,0)</f>
        <v>TQT - Financial Operations &amp; Internal Controls</v>
      </c>
      <c r="K1397" s="834" t="str">
        <f>VLOOKUP(B1397,[1]TQT_MASTER!B:O,8,0)</f>
        <v>TQT - Chief Financial Office</v>
      </c>
      <c r="L1397" s="834" t="str">
        <f>VLOOKUP(B1397,[1]TQT_MASTER!B:O,9,0)</f>
        <v>Finance - FIN</v>
      </c>
      <c r="M1397" s="834" t="str">
        <f>VLOOKUP(B1397,[1]TQT_MASTER!B:O,10,0)</f>
        <v>TRANSCO - Financial Operations - FIN</v>
      </c>
      <c r="N1397" s="835">
        <f>VLOOKUP(B1397,[1]TQT_MASTER!B:O,11,0)</f>
        <v>35364</v>
      </c>
      <c r="O1397" s="833">
        <f>VLOOKUP(B1397,[1]TQT_MASTER!B:O,14,0)</f>
        <v>46370</v>
      </c>
      <c r="P1397" s="842" t="s">
        <v>620</v>
      </c>
      <c r="Q1397" s="834" t="s">
        <v>846</v>
      </c>
      <c r="R1397" s="842"/>
      <c r="S1397" s="842"/>
      <c r="T1397" s="839" t="s">
        <v>304</v>
      </c>
      <c r="U1397" s="842" t="s">
        <v>356</v>
      </c>
      <c r="V1397" s="836">
        <v>46006</v>
      </c>
      <c r="W1397" s="836">
        <v>46006</v>
      </c>
      <c r="X1397" s="836">
        <v>46265</v>
      </c>
      <c r="Y1397" s="882">
        <v>0.71232876712328763</v>
      </c>
      <c r="Z1397" s="902">
        <f t="shared" ca="1" si="78"/>
        <v>29</v>
      </c>
      <c r="AA1397" s="839" t="s">
        <v>600</v>
      </c>
      <c r="AB1397" s="883">
        <v>21388.5</v>
      </c>
      <c r="AC1397" s="841">
        <v>47150</v>
      </c>
      <c r="AD1397" s="842" t="s">
        <v>777</v>
      </c>
      <c r="AE1397" s="843" t="str">
        <f ca="1">IF(OR(Z1397="",NOT(ISNUMBER(Z1397))),"",LOOKUP(Z1397,{0,16,21,26,31,36,41,46,51,56,60,66},{"[0-15]","[16-20]","[21-25]","[26-30]","[31-35]","[36-40]","[41-45]","[46-50]","[51-55]","[56-59]","[60-65]","[66-99]"}))</f>
        <v>[26-30]</v>
      </c>
      <c r="AF1397" s="839" t="str">
        <f t="shared" si="76"/>
        <v>0-1 years</v>
      </c>
      <c r="AG1397" s="839" t="str">
        <f t="shared" ca="1" si="77"/>
        <v>Within 90 Days</v>
      </c>
    </row>
    <row r="1398" spans="1:33" ht="16.5" thickTop="1" thickBot="1" x14ac:dyDescent="0.3">
      <c r="A1398" s="839">
        <v>30</v>
      </c>
      <c r="B1398" s="830">
        <v>202315</v>
      </c>
      <c r="C1398" s="847">
        <v>14335</v>
      </c>
      <c r="D1398" s="880"/>
      <c r="E1398" s="887">
        <f>VLOOKUP(B1398,[1]TQT_MASTER!B:O,13,0)</f>
        <v>46055</v>
      </c>
      <c r="F1398" s="834" t="str">
        <f>VLOOKUP(B1398,[1]TQT_MASTER!B:O,4,0)</f>
        <v>Officer, Communications</v>
      </c>
      <c r="G1398" s="834" t="str">
        <f>VLOOKUP(B1398,[1]TQT_MASTER!B:O,3,0)</f>
        <v>Officer</v>
      </c>
      <c r="H1398" s="834">
        <f>VLOOKUP(B1398,[1]TQT_MASTER!B:O,6,0)</f>
        <v>15077</v>
      </c>
      <c r="I1398" s="834" t="str">
        <f>VLOOKUP(B1398,[1]TQT_MASTER!B:O,5,0)</f>
        <v>Bahaa Khalil Omran</v>
      </c>
      <c r="J1398" s="834" t="str">
        <f>VLOOKUP(B1398,[1]TQT_MASTER!B:O,7,0)</f>
        <v>TQT - External Communications</v>
      </c>
      <c r="K1398" s="834" t="str">
        <f>VLOOKUP(B1398,[1]TQT_MASTER!B:O,8,0)</f>
        <v>TQT - Chief Corporate Services Office</v>
      </c>
      <c r="L1398" s="834" t="str">
        <f>VLOOKUP(B1398,[1]TQT_MASTER!B:O,9,0)</f>
        <v>Human Resources - HRD</v>
      </c>
      <c r="M1398" s="834" t="str">
        <f>VLOOKUP(B1398,[1]TQT_MASTER!B:O,10,0)</f>
        <v>TRANSCO - External Communications - HRD</v>
      </c>
      <c r="N1398" s="835">
        <f>VLOOKUP(B1398,[1]TQT_MASTER!B:O,11,0)</f>
        <v>34516</v>
      </c>
      <c r="O1398" s="833">
        <f>VLOOKUP(B1398,[1]TQT_MASTER!B:O,14,0)</f>
        <v>46389</v>
      </c>
      <c r="P1398" s="842" t="s">
        <v>611</v>
      </c>
      <c r="Q1398" s="834" t="s">
        <v>846</v>
      </c>
      <c r="R1398" s="842" t="s">
        <v>612</v>
      </c>
      <c r="S1398" s="842" t="s">
        <v>616</v>
      </c>
      <c r="T1398" s="839"/>
      <c r="U1398" s="842" t="s">
        <v>309</v>
      </c>
      <c r="V1398" s="836">
        <v>46055</v>
      </c>
      <c r="W1398" s="836">
        <v>46055</v>
      </c>
      <c r="X1398" s="836">
        <v>46265</v>
      </c>
      <c r="Y1398" s="882">
        <v>0.57808219178082187</v>
      </c>
      <c r="Z1398" s="902">
        <f t="shared" ca="1" si="78"/>
        <v>32</v>
      </c>
      <c r="AA1398" s="839" t="s">
        <v>600</v>
      </c>
      <c r="AB1398" s="883">
        <v>16138.5</v>
      </c>
      <c r="AC1398" s="841">
        <v>47150</v>
      </c>
      <c r="AD1398" s="842" t="s">
        <v>777</v>
      </c>
      <c r="AE1398" s="843" t="str">
        <f ca="1">IF(OR(Z1398="",NOT(ISNUMBER(Z1398))),"",LOOKUP(Z1398,{0,16,21,26,31,36,41,46,51,56,60,66},{"[0-15]","[16-20]","[21-25]","[26-30]","[31-35]","[36-40]","[41-45]","[46-50]","[51-55]","[56-59]","[60-65]","[66-99]"}))</f>
        <v>[31-35]</v>
      </c>
      <c r="AF1398" s="839" t="str">
        <f t="shared" si="76"/>
        <v>0-1 years</v>
      </c>
      <c r="AG1398" s="839" t="str">
        <f t="shared" ca="1" si="77"/>
        <v>Over 90 Days</v>
      </c>
    </row>
    <row r="1399" spans="1:33" ht="16.5" thickTop="1" thickBot="1" x14ac:dyDescent="0.3">
      <c r="A1399" s="839">
        <v>31</v>
      </c>
      <c r="B1399" s="830">
        <v>202372</v>
      </c>
      <c r="C1399" s="831">
        <v>202372</v>
      </c>
      <c r="D1399" s="880"/>
      <c r="E1399" s="887">
        <f>VLOOKUP(B1399,[1]TQT_MASTER!B:O,13,0)</f>
        <v>46083</v>
      </c>
      <c r="F1399" s="834" t="str">
        <f>VLOOKUP(B1399,[1]TQT_MASTER!B:O,4,0)</f>
        <v>Associate, Graphic Design</v>
      </c>
      <c r="G1399" s="834" t="str">
        <f>VLOOKUP(B1399,[1]TQT_MASTER!B:O,3,0)</f>
        <v>Associate</v>
      </c>
      <c r="H1399" s="834">
        <f>VLOOKUP(B1399,[1]TQT_MASTER!B:O,6,0)</f>
        <v>15077</v>
      </c>
      <c r="I1399" s="834" t="str">
        <f>VLOOKUP(B1399,[1]TQT_MASTER!B:O,5,0)</f>
        <v>Bahaa Khalil Omran</v>
      </c>
      <c r="J1399" s="834" t="str">
        <f>VLOOKUP(B1399,[1]TQT_MASTER!B:O,7,0)</f>
        <v>TQT - Corporate Communications</v>
      </c>
      <c r="K1399" s="834" t="str">
        <f>VLOOKUP(B1399,[1]TQT_MASTER!B:O,8,0)</f>
        <v>TQT - Chief Corporate Services Office</v>
      </c>
      <c r="L1399" s="834" t="str">
        <f>VLOOKUP(B1399,[1]TQT_MASTER!B:O,9,0)</f>
        <v>Human Resources - HRD</v>
      </c>
      <c r="M1399" s="834" t="str">
        <f>VLOOKUP(B1399,[1]TQT_MASTER!B:O,10,0)</f>
        <v>Corporate Communications</v>
      </c>
      <c r="N1399" s="835">
        <f>VLOOKUP(B1399,[1]TQT_MASTER!B:O,11,0)</f>
        <v>35936</v>
      </c>
      <c r="O1399" s="833">
        <f>VLOOKUP(B1399,[1]TQT_MASTER!B:O,14,0)</f>
        <v>46447</v>
      </c>
      <c r="P1399" s="842" t="s">
        <v>611</v>
      </c>
      <c r="Q1399" s="834" t="s">
        <v>846</v>
      </c>
      <c r="R1399" s="842" t="s">
        <v>612</v>
      </c>
      <c r="S1399" s="842" t="s">
        <v>616</v>
      </c>
      <c r="T1399" s="839"/>
      <c r="U1399" s="842" t="s">
        <v>356</v>
      </c>
      <c r="V1399" s="836">
        <v>46083</v>
      </c>
      <c r="W1399" s="836">
        <v>46083</v>
      </c>
      <c r="X1399" s="836">
        <v>46265</v>
      </c>
      <c r="Y1399" s="882">
        <v>0.50136986301369868</v>
      </c>
      <c r="Z1399" s="902">
        <f t="shared" ca="1" si="78"/>
        <v>28</v>
      </c>
      <c r="AA1399" s="839" t="s">
        <v>600</v>
      </c>
      <c r="AB1399" s="883">
        <v>16138.5</v>
      </c>
      <c r="AC1399" s="841">
        <v>47150</v>
      </c>
      <c r="AD1399" s="842" t="s">
        <v>777</v>
      </c>
      <c r="AE1399" s="843" t="str">
        <f ca="1">IF(OR(Z1399="",NOT(ISNUMBER(Z1399))),"",LOOKUP(Z1399,{0,16,21,26,31,36,41,46,51,56,60,66},{"[0-15]","[16-20]","[21-25]","[26-30]","[31-35]","[36-40]","[41-45]","[46-50]","[51-55]","[56-59]","[60-65]","[66-99]"}))</f>
        <v>[26-30]</v>
      </c>
      <c r="AF1399" s="839" t="str">
        <f t="shared" si="76"/>
        <v>0-1 years</v>
      </c>
      <c r="AG1399" s="839" t="str">
        <f t="shared" ca="1" si="77"/>
        <v>Over 90 Days</v>
      </c>
    </row>
    <row r="1400" spans="1:33" ht="16.5" thickTop="1" thickBot="1" x14ac:dyDescent="0.3">
      <c r="A1400" s="839">
        <v>32</v>
      </c>
      <c r="B1400" s="830">
        <v>202645</v>
      </c>
      <c r="C1400" s="831">
        <v>202645</v>
      </c>
      <c r="D1400" s="880"/>
      <c r="E1400" s="887">
        <f>VLOOKUP(B1400,[1]TQT_MASTER!B:O,13,0)</f>
        <v>46103</v>
      </c>
      <c r="F1400" s="834" t="str">
        <f>VLOOKUP(B1400,[1]TQT_MASTER!B:O,4,0)</f>
        <v>Engineer, Contract</v>
      </c>
      <c r="G1400" s="834" t="str">
        <f>VLOOKUP(B1400,[1]TQT_MASTER!B:O,3,0)</f>
        <v>Engineer</v>
      </c>
      <c r="H1400" s="834">
        <f>VLOOKUP(B1400,[1]TQT_MASTER!B:O,6,0)</f>
        <v>12214</v>
      </c>
      <c r="I1400" s="834" t="str">
        <f>VLOOKUP(B1400,[1]TQT_MASTER!B:O,5,0)</f>
        <v>Mahmood Abdulmunaim Saed</v>
      </c>
      <c r="J1400" s="834" t="str">
        <f>VLOOKUP(B1400,[1]TQT_MASTER!B:O,7,0)</f>
        <v>TQT - Supply Chain</v>
      </c>
      <c r="K1400" s="834" t="str">
        <f>VLOOKUP(B1400,[1]TQT_MASTER!B:O,8,0)</f>
        <v>TQT - Chief Financial Office</v>
      </c>
      <c r="L1400" s="834" t="str">
        <f>VLOOKUP(B1400,[1]TQT_MASTER!B:O,9,0)</f>
        <v>TQT - Supply Chain</v>
      </c>
      <c r="M1400" s="834" t="e">
        <f>VLOOKUP(B1400,[1]TQT_MASTER!B:O,10,0)</f>
        <v>#REF!</v>
      </c>
      <c r="N1400" s="835">
        <f>VLOOKUP(B1400,[1]TQT_MASTER!B:O,11,0)</f>
        <v>32325</v>
      </c>
      <c r="O1400" s="833">
        <f>VLOOKUP(B1400,[1]TQT_MASTER!B:O,14,0)</f>
        <v>46467</v>
      </c>
      <c r="P1400" s="842" t="s">
        <v>620</v>
      </c>
      <c r="Q1400" s="834" t="s">
        <v>846</v>
      </c>
      <c r="R1400" s="842"/>
      <c r="S1400" s="842"/>
      <c r="T1400" s="839"/>
      <c r="U1400" s="842" t="s">
        <v>333</v>
      </c>
      <c r="V1400" s="836">
        <v>46104</v>
      </c>
      <c r="W1400" s="836">
        <v>46104</v>
      </c>
      <c r="X1400" s="836">
        <v>46265</v>
      </c>
      <c r="Y1400" s="882">
        <v>0.44383561643835617</v>
      </c>
      <c r="Z1400" s="902">
        <f t="shared" ca="1" si="78"/>
        <v>38</v>
      </c>
      <c r="AA1400" s="839" t="s">
        <v>600</v>
      </c>
      <c r="AB1400" s="883">
        <v>35038.5</v>
      </c>
      <c r="AC1400" s="841">
        <v>47150</v>
      </c>
      <c r="AD1400" s="842" t="s">
        <v>777</v>
      </c>
      <c r="AE1400" s="843" t="str">
        <f ca="1">IF(OR(Z1400="",NOT(ISNUMBER(Z1400))),"",LOOKUP(Z1400,{0,16,21,26,31,36,41,46,51,56,60,66},{"[0-15]","[16-20]","[21-25]","[26-30]","[31-35]","[36-40]","[41-45]","[46-50]","[51-55]","[56-59]","[60-65]","[66-99]"}))</f>
        <v>[36-40]</v>
      </c>
      <c r="AF1400" s="839" t="str">
        <f t="shared" si="76"/>
        <v>0-1 years</v>
      </c>
      <c r="AG1400" s="839" t="str">
        <f t="shared" ca="1" si="77"/>
        <v>Over 90 Days</v>
      </c>
    </row>
    <row r="1401" spans="1:33" ht="16.5" thickTop="1" thickBot="1" x14ac:dyDescent="0.3">
      <c r="A1401" s="839">
        <v>33</v>
      </c>
      <c r="B1401" s="830">
        <v>203053</v>
      </c>
      <c r="C1401" s="831">
        <v>203053</v>
      </c>
      <c r="D1401" s="880"/>
      <c r="E1401" s="887">
        <f>VLOOKUP(B1401,[1]TQT_MASTER!B:O,13,0)</f>
        <v>46149</v>
      </c>
      <c r="F1401" s="834" t="str">
        <f>VLOOKUP(B1401,[1]TQT_MASTER!B:O,4,0)</f>
        <v>Sr Associate HR Projects</v>
      </c>
      <c r="G1401" s="834" t="str">
        <f>VLOOKUP(B1401,[1]TQT_MASTER!B:O,3,0)</f>
        <v>Sr Associate</v>
      </c>
      <c r="H1401" s="834" t="e">
        <f>VLOOKUP(B1401,[1]TQT_MASTER!B:O,6,0)</f>
        <v>#REF!</v>
      </c>
      <c r="I1401" s="834" t="str">
        <f>VLOOKUP(B1401,[1]TQT_MASTER!B:O,5,0)</f>
        <v>Bader Alhammadi</v>
      </c>
      <c r="J1401" s="834" t="e">
        <f>VLOOKUP(B1401,[1]TQT_MASTER!B:O,7,0)</f>
        <v>#REF!</v>
      </c>
      <c r="K1401" s="834" t="str">
        <f>VLOOKUP(B1401,[1]TQT_MASTER!B:O,8,0)</f>
        <v>TQT - Chief Corporate Services Office</v>
      </c>
      <c r="L1401" s="834" t="str">
        <f>VLOOKUP(B1401,[1]TQT_MASTER!B:O,9,0)</f>
        <v>Human Resources - HRD</v>
      </c>
      <c r="M1401" s="834" t="e">
        <f>VLOOKUP(B1401,[1]TQT_MASTER!B:O,10,0)</f>
        <v>#REF!</v>
      </c>
      <c r="N1401" s="835">
        <f>VLOOKUP(B1401,[1]TQT_MASTER!B:O,11,0)</f>
        <v>31815</v>
      </c>
      <c r="O1401" s="833">
        <f>VLOOKUP(B1401,[1]TQT_MASTER!B:O,14,0)</f>
        <v>46513</v>
      </c>
      <c r="P1401" s="842" t="s">
        <v>620</v>
      </c>
      <c r="Q1401" s="834" t="s">
        <v>846</v>
      </c>
      <c r="R1401" s="842"/>
      <c r="S1401" s="842"/>
      <c r="T1401" s="839"/>
      <c r="U1401" s="842" t="s">
        <v>650</v>
      </c>
      <c r="V1401" s="836">
        <v>46155</v>
      </c>
      <c r="W1401" s="836"/>
      <c r="X1401" s="836">
        <f>EDATE(V1401,36)</f>
        <v>47251</v>
      </c>
      <c r="Y1401" s="882">
        <v>2.7397260273972603E-3</v>
      </c>
      <c r="Z1401" s="838">
        <f t="shared" ca="1" si="78"/>
        <v>39</v>
      </c>
      <c r="AA1401" s="839" t="s">
        <v>600</v>
      </c>
      <c r="AB1401" s="883">
        <v>37138.5</v>
      </c>
      <c r="AC1401" s="841">
        <v>47150</v>
      </c>
      <c r="AD1401" s="842" t="s">
        <v>777</v>
      </c>
      <c r="AE1401" s="843" t="str">
        <f ca="1">IF(OR(Z1401="",NOT(ISNUMBER(Z1401))),"",LOOKUP(Z1401,{0,16,21,26,31,36,41,46,51,56,60,66},{"[0-15]","[16-20]","[21-25]","[26-30]","[31-35]","[36-40]","[41-45]","[46-50]","[51-55]","[56-59]","[60-65]","[66-99]"}))</f>
        <v>[36-40]</v>
      </c>
      <c r="AF1401" s="839" t="str">
        <f t="shared" si="76"/>
        <v>3+ years</v>
      </c>
      <c r="AG1401" s="839" t="str">
        <f t="shared" ca="1" si="77"/>
        <v>Over 90 Days</v>
      </c>
    </row>
    <row r="1402" spans="1:33" ht="16.5" thickTop="1" thickBot="1" x14ac:dyDescent="0.3">
      <c r="A1402" s="839">
        <v>34</v>
      </c>
      <c r="B1402" s="830">
        <v>202805</v>
      </c>
      <c r="C1402" s="831">
        <v>202805</v>
      </c>
      <c r="D1402" s="880"/>
      <c r="E1402" s="887">
        <f>VLOOKUP(B1402,[1]TQT_MASTER!B:O,13,0)</f>
        <v>46132</v>
      </c>
      <c r="F1402" s="834" t="str">
        <f>VLOOKUP(B1402,[1]TQT_MASTER!B:O,4,0)</f>
        <v>CEO Advisor</v>
      </c>
      <c r="G1402" s="834" t="str">
        <f>VLOOKUP(B1402,[1]TQT_MASTER!B:O,3,0)</f>
        <v>Advisor</v>
      </c>
      <c r="H1402" s="834">
        <v>12759</v>
      </c>
      <c r="I1402" s="834" t="s">
        <v>954</v>
      </c>
      <c r="J1402" s="834" t="e">
        <f>VLOOKUP(B1402,[1]TQT_MASTER!B:O,7,0)</f>
        <v>#REF!</v>
      </c>
      <c r="K1402" s="834" t="str">
        <f>VLOOKUP(B1402,[1]TQT_MASTER!B:O,8,0)</f>
        <v>TQT - Chief Executive Office</v>
      </c>
      <c r="L1402" s="834" t="e">
        <f>VLOOKUP(B1402,[1]TQT_MASTER!B:O,9,0)</f>
        <v>#REF!</v>
      </c>
      <c r="M1402" s="834" t="e">
        <f>VLOOKUP(B1402,[1]TQT_MASTER!B:O,10,0)</f>
        <v>#REF!</v>
      </c>
      <c r="N1402" s="884">
        <v>22892</v>
      </c>
      <c r="O1402" s="885">
        <v>46496</v>
      </c>
      <c r="P1402" s="842" t="s">
        <v>611</v>
      </c>
      <c r="Q1402" s="834" t="s">
        <v>846</v>
      </c>
      <c r="R1402" s="842"/>
      <c r="S1402" s="842"/>
      <c r="T1402" s="839"/>
      <c r="U1402" s="842" t="s">
        <v>650</v>
      </c>
      <c r="V1402" s="836">
        <v>46132</v>
      </c>
      <c r="W1402" s="836"/>
      <c r="X1402" s="836">
        <f>EDATE(V1402,36)</f>
        <v>47228</v>
      </c>
      <c r="Y1402" s="882">
        <v>2.7397260273972603E-3</v>
      </c>
      <c r="Z1402" s="904">
        <f ca="1">IF(N1402="","",DATEDIF(IF(ISNUMBER(N1402),N1402,DATE(IF(VALUE(RIGHT(N1402,LEN(N1402)-FIND("/",N1402,FIND("/",N1402)+1)))&lt;30,2000,1900)+VALUE(RIGHT(N1402,LEN(N1402)-FIND("/",N1402,FIND("/",N1402)+1))),VALUE(LEFT(N1402,FIND("/",N1402)-1)),VALUE(MID(N1402,FIND("/",N1402)+1,FIND("/",N1402,FIND("/",N1402)+1)-FIND("/",N1402)-1)))),TODAY(),"Y"))</f>
        <v>64</v>
      </c>
      <c r="AA1402" s="839" t="s">
        <v>600</v>
      </c>
      <c r="AB1402" s="883">
        <v>40288.5</v>
      </c>
      <c r="AC1402" s="841">
        <v>47150</v>
      </c>
      <c r="AD1402" s="842" t="s">
        <v>777</v>
      </c>
      <c r="AE1402" s="843" t="str">
        <f ca="1">IF(OR(Z1402="",NOT(ISNUMBER(Z1402))),"",LOOKUP(Z1402,{0,16,21,26,31,36,41,46,51,56,60,66},{"[0-15]","[16-20]","[21-25]","[26-30]","[31-35]","[36-40]","[41-45]","[46-50]","[51-55]","[56-59]","[60-65]","[66-99]"}))</f>
        <v>[60-65]</v>
      </c>
      <c r="AF1402" s="839" t="str">
        <f t="shared" si="76"/>
        <v>3+ years</v>
      </c>
      <c r="AG1402" s="839" t="str">
        <f t="shared" ca="1" si="77"/>
        <v>Over 90 Days</v>
      </c>
    </row>
    <row r="1403" spans="1:33" ht="16.5" thickTop="1" thickBot="1" x14ac:dyDescent="0.3">
      <c r="A1403" s="886">
        <v>35</v>
      </c>
      <c r="B1403" s="851">
        <v>203281</v>
      </c>
      <c r="C1403" s="851"/>
      <c r="D1403" s="852"/>
      <c r="E1403" s="887">
        <f>VLOOKUP(B1403,[1]TQT_MASTER!B:O,13,0)</f>
        <v>46244</v>
      </c>
      <c r="F1403" s="854" t="str">
        <f>VLOOKUP(B1403,[1]TQT_MASTER!B:O,4,0)</f>
        <v>Sr Associate Branding &amp; Internal Communication</v>
      </c>
      <c r="G1403" s="854" t="str">
        <f>VLOOKUP(B1403,[1]TQT_MASTER!B:O,3,0)</f>
        <v>Sr Associate</v>
      </c>
      <c r="H1403" s="854" t="e">
        <f>VLOOKUP(B1403,[1]TQT_MASTER!B:O,6,0)</f>
        <v>#REF!</v>
      </c>
      <c r="I1403" s="854" t="s">
        <v>955</v>
      </c>
      <c r="J1403" s="854" t="e">
        <f>VLOOKUP(B1403,[1]TQT_MASTER!B:O,7,0)</f>
        <v>#REF!</v>
      </c>
      <c r="K1403" s="854" t="str">
        <f>VLOOKUP(B1403,[1]TQT_MASTER!B:O,8,0)</f>
        <v>TQT - Chief Corporate Services Office</v>
      </c>
      <c r="L1403" s="854" t="str">
        <f>VLOOKUP(B1403,[1]TQT_MASTER!B:O,9,0)</f>
        <v>Human Resources - HRD</v>
      </c>
      <c r="M1403" s="854" t="str">
        <f>VLOOKUP(B1403,[1]TQT_MASTER!B:O,10,0)</f>
        <v>Corporate Communications</v>
      </c>
      <c r="N1403" s="855">
        <v>32051</v>
      </c>
      <c r="O1403" s="853">
        <v>46295</v>
      </c>
      <c r="P1403" s="854" t="s">
        <v>611</v>
      </c>
      <c r="Q1403" s="854" t="s">
        <v>846</v>
      </c>
      <c r="R1403" s="857"/>
      <c r="S1403" s="857"/>
      <c r="T1403" s="858"/>
      <c r="U1403" s="854"/>
      <c r="V1403" s="859">
        <v>46211</v>
      </c>
      <c r="W1403" s="860"/>
      <c r="X1403" s="859">
        <v>46295</v>
      </c>
      <c r="Y1403" s="861"/>
      <c r="Z1403" s="862">
        <f t="shared" ref="Z1403:Z1436" ca="1" si="79">IF(N1403="","",DATEDIF(IF(ISNUMBER(N1403),N1403,DATE(IF(VALUE(RIGHT(N1403,LEN(N1403)-FIND("/",N1403,FIND("/",N1403)+1)))&lt;30,2000,1900)+VALUE(RIGHT(N1403,LEN(N1403)-FIND("/",N1403,FIND("/",N1403)+1))),VALUE(LEFT(N1403,FIND("/",N1403)-1)),VALUE(MID(N1403,FIND("/",N1403)+1,FIND("/",N1403,FIND("/",N1403)+1)-FIND("/",N1403)-1)))),TODAY(),"Y"))</f>
        <v>38</v>
      </c>
      <c r="AA1403" s="858" t="s">
        <v>600</v>
      </c>
      <c r="AB1403" s="906">
        <v>32500</v>
      </c>
      <c r="AC1403" s="864">
        <v>47150</v>
      </c>
      <c r="AD1403" s="857" t="s">
        <v>777</v>
      </c>
      <c r="AE1403" s="843" t="str">
        <f ca="1">IF(OR(Z1403="",NOT(ISNUMBER(Z1403))),"",LOOKUP(Z1403,{0,16,21,26,31,36,41,46,51,56,60,66},{"[0-15]","[16-20]","[21-25]","[26-30]","[31-35]","[36-40]","[41-45]","[46-50]","[51-55]","[56-59]","[60-65]","[66-99]"}))</f>
        <v>[36-40]</v>
      </c>
      <c r="AF1403" s="839" t="str">
        <f t="shared" si="76"/>
        <v>0-1 years</v>
      </c>
      <c r="AG1403" s="839" t="str">
        <f t="shared" ca="1" si="77"/>
        <v>Within 30 Days</v>
      </c>
    </row>
    <row r="1404" spans="1:33" ht="16.5" thickTop="1" thickBot="1" x14ac:dyDescent="0.3">
      <c r="A1404" s="875">
        <v>1</v>
      </c>
      <c r="B1404" s="866" t="s">
        <v>526</v>
      </c>
      <c r="C1404" s="875" t="s">
        <v>300</v>
      </c>
      <c r="D1404" s="888"/>
      <c r="E1404" s="887">
        <f>VLOOKUP(B1404,[1]TQT_MASTER!B:O,13,0)</f>
        <v>44566</v>
      </c>
      <c r="F1404" s="870" t="str">
        <f>VLOOKUP(B1404,[1]TQT_MASTER!B:O,4,0)</f>
        <v>Engineer, Water Asset Performance</v>
      </c>
      <c r="G1404" s="870" t="str">
        <f>VLOOKUP(B1404,[1]TQT_MASTER!B:O,3,0)</f>
        <v>Engineer</v>
      </c>
      <c r="H1404" s="870">
        <f>VLOOKUP(B1404,[1]TQT_MASTER!B:O,6,0)</f>
        <v>200662</v>
      </c>
      <c r="I1404" s="870" t="str">
        <f>VLOOKUP(B1404,[1]TQT_MASTER!B:O,5,0)</f>
        <v>Benjamin Redwood</v>
      </c>
      <c r="J1404" s="870" t="str">
        <f>VLOOKUP(B1404,[1]TQT_MASTER!B:O,7,0)</f>
        <v>TQT - Asset Management</v>
      </c>
      <c r="K1404" s="870" t="str">
        <f>VLOOKUP(B1404,[1]TQT_MASTER!B:O,8,0)</f>
        <v>TQT - Chief Operating Office</v>
      </c>
      <c r="L1404" s="870" t="str">
        <f>VLOOKUP(B1404,[1]TQT_MASTER!B:O,9,0)</f>
        <v>Asset Management - COO</v>
      </c>
      <c r="M1404" s="870" t="str">
        <f>VLOOKUP(B1404,[1]TQT_MASTER!B:O,10,0)</f>
        <v>TRANSCO - Water Asset Strategy &amp; Performance - COO</v>
      </c>
      <c r="N1404" s="871">
        <f>VLOOKUP(B1404,[1]TQT_MASTER!B:O,11,0)</f>
        <v>22312</v>
      </c>
      <c r="O1404" s="869">
        <f>VLOOKUP(B1404,[1]TQT_MASTER!B:O,14,0)</f>
        <v>46387</v>
      </c>
      <c r="P1404" s="878" t="s">
        <v>611</v>
      </c>
      <c r="Q1404" s="870" t="s">
        <v>846</v>
      </c>
      <c r="R1404" s="878" t="s">
        <v>612</v>
      </c>
      <c r="S1404" s="878"/>
      <c r="T1404" s="875" t="s">
        <v>304</v>
      </c>
      <c r="U1404" s="878" t="s">
        <v>305</v>
      </c>
      <c r="V1404" s="872">
        <v>44566</v>
      </c>
      <c r="W1404" s="872">
        <v>45170</v>
      </c>
      <c r="X1404" s="872">
        <v>46265</v>
      </c>
      <c r="Y1404" s="889">
        <v>3.0027397260273974</v>
      </c>
      <c r="Z1404" s="903">
        <f t="shared" ca="1" si="79"/>
        <v>65</v>
      </c>
      <c r="AA1404" s="875" t="s">
        <v>600</v>
      </c>
      <c r="AB1404" s="890">
        <v>33988.5</v>
      </c>
      <c r="AC1404" s="877">
        <v>47178</v>
      </c>
      <c r="AD1404" s="878" t="s">
        <v>777</v>
      </c>
      <c r="AE1404" s="843" t="str">
        <f ca="1">IF(OR(Z1404="",NOT(ISNUMBER(Z1404))),"",LOOKUP(Z1404,{0,16,21,26,31,36,41,46,51,56,60,66},{"[0-15]","[16-20]","[21-25]","[26-30]","[31-35]","[36-40]","[41-45]","[46-50]","[51-55]","[56-59]","[60-65]","[66-99]"}))</f>
        <v>[60-65]</v>
      </c>
      <c r="AF1404" s="839" t="str">
        <f t="shared" si="76"/>
        <v>3+ years</v>
      </c>
      <c r="AG1404" s="839" t="str">
        <f t="shared" ca="1" si="77"/>
        <v>Over 90 Days</v>
      </c>
    </row>
    <row r="1405" spans="1:33" ht="16.5" thickTop="1" thickBot="1" x14ac:dyDescent="0.3">
      <c r="A1405" s="839">
        <v>2</v>
      </c>
      <c r="B1405" s="830" t="s">
        <v>537</v>
      </c>
      <c r="C1405" s="839" t="s">
        <v>306</v>
      </c>
      <c r="D1405" s="880"/>
      <c r="E1405" s="887">
        <f>VLOOKUP(B1405,[1]TQT_MASTER!B:O,13,0)</f>
        <v>44571</v>
      </c>
      <c r="F1405" s="834" t="str">
        <f>VLOOKUP(B1405,[1]TQT_MASTER!B:O,4,0)</f>
        <v>Technical Advisor</v>
      </c>
      <c r="G1405" s="834" t="str">
        <f>VLOOKUP(B1405,[1]TQT_MASTER!B:O,3,0)</f>
        <v>Advisor</v>
      </c>
      <c r="H1405" s="834">
        <f>VLOOKUP(B1405,[1]TQT_MASTER!B:O,6,0)</f>
        <v>10924</v>
      </c>
      <c r="I1405" s="834" t="str">
        <f>VLOOKUP(B1405,[1]TQT_MASTER!B:O,5,0)</f>
        <v>Bruce</v>
      </c>
      <c r="J1405" s="834" t="str">
        <f>VLOOKUP(B1405,[1]TQT_MASTER!B:O,7,0)</f>
        <v>TQT - Chief Operating Office</v>
      </c>
      <c r="K1405" s="834" t="str">
        <f>VLOOKUP(B1405,[1]TQT_MASTER!B:O,8,0)</f>
        <v>TQT - Chief Operating Office</v>
      </c>
      <c r="L1405" s="834" t="str">
        <f>VLOOKUP(B1405,[1]TQT_MASTER!B:O,9,0)</f>
        <v>Asset Management - COO</v>
      </c>
      <c r="M1405" s="834" t="str">
        <f>VLOOKUP(B1405,[1]TQT_MASTER!B:O,10,0)</f>
        <v>TRANSCO - Power Asset Management - COO</v>
      </c>
      <c r="N1405" s="835">
        <f>VLOOKUP(B1405,[1]TQT_MASTER!B:O,11,0)</f>
        <v>21098</v>
      </c>
      <c r="O1405" s="833">
        <f>VLOOKUP(B1405,[1]TQT_MASTER!B:O,14,0)</f>
        <v>46387</v>
      </c>
      <c r="P1405" s="842" t="s">
        <v>611</v>
      </c>
      <c r="Q1405" s="834" t="s">
        <v>846</v>
      </c>
      <c r="R1405" s="842" t="s">
        <v>612</v>
      </c>
      <c r="S1405" s="842" t="s">
        <v>616</v>
      </c>
      <c r="T1405" s="839" t="s">
        <v>304</v>
      </c>
      <c r="U1405" s="842" t="s">
        <v>309</v>
      </c>
      <c r="V1405" s="836">
        <v>44571</v>
      </c>
      <c r="W1405" s="836">
        <v>45170</v>
      </c>
      <c r="X1405" s="836">
        <v>46265</v>
      </c>
      <c r="Y1405" s="882">
        <v>3.0027397260273974</v>
      </c>
      <c r="Z1405" s="902">
        <f t="shared" ca="1" si="79"/>
        <v>68</v>
      </c>
      <c r="AA1405" s="839" t="s">
        <v>600</v>
      </c>
      <c r="AB1405" s="883">
        <v>55116.6</v>
      </c>
      <c r="AC1405" s="841">
        <v>47178</v>
      </c>
      <c r="AD1405" s="842" t="s">
        <v>777</v>
      </c>
      <c r="AE1405" s="843" t="str">
        <f ca="1">IF(OR(Z1405="",NOT(ISNUMBER(Z1405))),"",LOOKUP(Z1405,{0,16,21,26,31,36,41,46,51,56,60,66},{"[0-15]","[16-20]","[21-25]","[26-30]","[31-35]","[36-40]","[41-45]","[46-50]","[51-55]","[56-59]","[60-65]","[66-99]"}))</f>
        <v>[66-99]</v>
      </c>
      <c r="AF1405" s="839" t="str">
        <f t="shared" si="76"/>
        <v>3+ years</v>
      </c>
      <c r="AG1405" s="839" t="str">
        <f t="shared" ca="1" si="77"/>
        <v>Over 90 Days</v>
      </c>
    </row>
    <row r="1406" spans="1:33" ht="16.5" thickTop="1" thickBot="1" x14ac:dyDescent="0.3">
      <c r="A1406" s="839">
        <v>3</v>
      </c>
      <c r="B1406" s="830" t="s">
        <v>310</v>
      </c>
      <c r="C1406" s="839" t="s">
        <v>310</v>
      </c>
      <c r="D1406" s="880"/>
      <c r="E1406" s="887">
        <v>44571</v>
      </c>
      <c r="F1406" s="834" t="s">
        <v>312</v>
      </c>
      <c r="G1406" s="834" t="s">
        <v>312</v>
      </c>
      <c r="H1406" s="834"/>
      <c r="I1406" s="834"/>
      <c r="J1406" s="845"/>
      <c r="K1406" s="845" t="s">
        <v>905</v>
      </c>
      <c r="L1406" s="834"/>
      <c r="M1406" s="834"/>
      <c r="N1406" s="835">
        <v>20821</v>
      </c>
      <c r="O1406" s="833">
        <v>46203</v>
      </c>
      <c r="P1406" s="842" t="s">
        <v>611</v>
      </c>
      <c r="Q1406" s="834" t="s">
        <v>846</v>
      </c>
      <c r="R1406" s="842" t="s">
        <v>612</v>
      </c>
      <c r="S1406" s="842"/>
      <c r="T1406" s="839" t="s">
        <v>304</v>
      </c>
      <c r="U1406" s="842" t="s">
        <v>305</v>
      </c>
      <c r="V1406" s="836">
        <v>44571</v>
      </c>
      <c r="W1406" s="836">
        <v>46203</v>
      </c>
      <c r="X1406" s="836">
        <v>46265</v>
      </c>
      <c r="Y1406" s="882">
        <v>3.0027397260273974</v>
      </c>
      <c r="Z1406" s="904">
        <f t="shared" ca="1" si="79"/>
        <v>69</v>
      </c>
      <c r="AA1406" s="839" t="s">
        <v>600</v>
      </c>
      <c r="AB1406" s="883">
        <v>45390.45</v>
      </c>
      <c r="AC1406" s="841">
        <v>47178</v>
      </c>
      <c r="AD1406" s="842" t="s">
        <v>928</v>
      </c>
      <c r="AE1406" s="843" t="str">
        <f ca="1">IF(OR(Z1406="",NOT(ISNUMBER(Z1406))),"",LOOKUP(Z1406,{0,16,21,26,31,36,41,46,51,56,60,66},{"[0-15]","[16-20]","[21-25]","[26-30]","[31-35]","[36-40]","[41-45]","[46-50]","[51-55]","[56-59]","[60-65]","[66-99]"}))</f>
        <v>[66-99]</v>
      </c>
      <c r="AF1406" s="839" t="str">
        <f t="shared" si="76"/>
        <v>3+ years</v>
      </c>
      <c r="AG1406" s="839" t="str">
        <f t="shared" ca="1" si="77"/>
        <v>Expired</v>
      </c>
    </row>
    <row r="1407" spans="1:33" ht="16.5" thickTop="1" thickBot="1" x14ac:dyDescent="0.3">
      <c r="A1407" s="839">
        <v>4</v>
      </c>
      <c r="B1407" s="830" t="s">
        <v>527</v>
      </c>
      <c r="C1407" s="839" t="s">
        <v>313</v>
      </c>
      <c r="D1407" s="880"/>
      <c r="E1407" s="887">
        <f>VLOOKUP(B1407,[1]TQT_MASTER!B:O,13,0)</f>
        <v>44571</v>
      </c>
      <c r="F1407" s="834" t="str">
        <f>VLOOKUP(B1407,[1]TQT_MASTER!B:O,4,0)</f>
        <v>Sr. Engineer, Infrastructure Coordination</v>
      </c>
      <c r="G1407" s="834" t="str">
        <f>VLOOKUP(B1407,[1]TQT_MASTER!B:O,3,0)</f>
        <v>Senior Engineer</v>
      </c>
      <c r="H1407" s="834">
        <f>VLOOKUP(B1407,[1]TQT_MASTER!B:O,6,0)</f>
        <v>11810</v>
      </c>
      <c r="I1407" s="834" t="str">
        <f>VLOOKUP(B1407,[1]TQT_MASTER!B:O,5,0)</f>
        <v>YOUSIF ABDUL RAHMAN AHMED MOHAMMED ALMARZOUQI</v>
      </c>
      <c r="J1407" s="834" t="str">
        <f>VLOOKUP(B1407,[1]TQT_MASTER!B:O,7,0)</f>
        <v>TQT - Asset Management</v>
      </c>
      <c r="K1407" s="834" t="str">
        <f>VLOOKUP(B1407,[1]TQT_MASTER!B:O,8,0)</f>
        <v>TQT - Chief Operating Office</v>
      </c>
      <c r="L1407" s="834" t="str">
        <f>VLOOKUP(B1407,[1]TQT_MASTER!B:O,9,0)</f>
        <v>Asset Management - COO</v>
      </c>
      <c r="M1407" s="834" t="str">
        <f>VLOOKUP(B1407,[1]TQT_MASTER!B:O,10,0)</f>
        <v>TRANSCO - Infrastructure Coordination &amp; Services - COO</v>
      </c>
      <c r="N1407" s="835">
        <f>VLOOKUP(B1407,[1]TQT_MASTER!B:O,11,0)</f>
        <v>21283</v>
      </c>
      <c r="O1407" s="833">
        <f>VLOOKUP(B1407,[1]TQT_MASTER!B:O,14,0)</f>
        <v>46387</v>
      </c>
      <c r="P1407" s="842" t="s">
        <v>611</v>
      </c>
      <c r="Q1407" s="834" t="s">
        <v>846</v>
      </c>
      <c r="R1407" s="842" t="s">
        <v>612</v>
      </c>
      <c r="S1407" s="842"/>
      <c r="T1407" s="839" t="s">
        <v>304</v>
      </c>
      <c r="U1407" s="842" t="s">
        <v>316</v>
      </c>
      <c r="V1407" s="836">
        <v>44571</v>
      </c>
      <c r="W1407" s="836">
        <v>45170</v>
      </c>
      <c r="X1407" s="836">
        <v>46265</v>
      </c>
      <c r="Y1407" s="882">
        <v>3.0027397260273974</v>
      </c>
      <c r="Z1407" s="905">
        <f t="shared" ca="1" si="79"/>
        <v>68</v>
      </c>
      <c r="AA1407" s="839" t="s">
        <v>600</v>
      </c>
      <c r="AB1407" s="883">
        <v>47355</v>
      </c>
      <c r="AC1407" s="841">
        <v>47178</v>
      </c>
      <c r="AD1407" s="842" t="s">
        <v>777</v>
      </c>
      <c r="AE1407" s="843" t="str">
        <f ca="1">IF(OR(Z1407="",NOT(ISNUMBER(Z1407))),"",LOOKUP(Z1407,{0,16,21,26,31,36,41,46,51,56,60,66},{"[0-15]","[16-20]","[21-25]","[26-30]","[31-35]","[36-40]","[41-45]","[46-50]","[51-55]","[56-59]","[60-65]","[66-99]"}))</f>
        <v>[66-99]</v>
      </c>
      <c r="AF1407" s="839" t="str">
        <f t="shared" si="76"/>
        <v>3+ years</v>
      </c>
      <c r="AG1407" s="839" t="str">
        <f t="shared" ca="1" si="77"/>
        <v>Over 90 Days</v>
      </c>
    </row>
    <row r="1408" spans="1:33" ht="16.5" thickTop="1" thickBot="1" x14ac:dyDescent="0.3">
      <c r="A1408" s="839">
        <v>5</v>
      </c>
      <c r="B1408" s="830" t="s">
        <v>536</v>
      </c>
      <c r="C1408" s="839" t="s">
        <v>317</v>
      </c>
      <c r="D1408" s="880"/>
      <c r="E1408" s="887">
        <f>VLOOKUP(B1408,[1]TQT_MASTER!B:O,13,0)</f>
        <v>44571</v>
      </c>
      <c r="F1408" s="834" t="str">
        <f>VLOOKUP(B1408,[1]TQT_MASTER!B:O,4,0)</f>
        <v>Sr. Technician, Surveying</v>
      </c>
      <c r="G1408" s="834" t="str">
        <f>VLOOKUP(B1408,[1]TQT_MASTER!B:O,3,0)</f>
        <v>Senior Technician</v>
      </c>
      <c r="H1408" s="834">
        <f>VLOOKUP(B1408,[1]TQT_MASTER!B:O,6,0)</f>
        <v>11810</v>
      </c>
      <c r="I1408" s="834" t="str">
        <f>VLOOKUP(B1408,[1]TQT_MASTER!B:O,5,0)</f>
        <v>YOUSIF ABDUL RAHMAN AHMED MOHAMMED ALMARZOUQI</v>
      </c>
      <c r="J1408" s="834" t="str">
        <f>VLOOKUP(B1408,[1]TQT_MASTER!B:O,7,0)</f>
        <v>TQT - Asset Management</v>
      </c>
      <c r="K1408" s="834" t="str">
        <f>VLOOKUP(B1408,[1]TQT_MASTER!B:O,8,0)</f>
        <v>TQT - Chief Operating Office</v>
      </c>
      <c r="L1408" s="834" t="str">
        <f>VLOOKUP(B1408,[1]TQT_MASTER!B:O,9,0)</f>
        <v>Asset Management - COO</v>
      </c>
      <c r="M1408" s="834" t="str">
        <f>VLOOKUP(B1408,[1]TQT_MASTER!B:O,10,0)</f>
        <v>TRANSCO - Infrastructure Coordination &amp; Services - COO</v>
      </c>
      <c r="N1408" s="835">
        <f>VLOOKUP(B1408,[1]TQT_MASTER!B:O,11,0)</f>
        <v>22277</v>
      </c>
      <c r="O1408" s="833">
        <f>VLOOKUP(B1408,[1]TQT_MASTER!B:O,14,0)</f>
        <v>46387</v>
      </c>
      <c r="P1408" s="842" t="s">
        <v>611</v>
      </c>
      <c r="Q1408" s="834" t="s">
        <v>846</v>
      </c>
      <c r="R1408" s="842" t="s">
        <v>612</v>
      </c>
      <c r="S1408" s="842" t="s">
        <v>616</v>
      </c>
      <c r="T1408" s="839" t="s">
        <v>304</v>
      </c>
      <c r="U1408" s="842" t="s">
        <v>309</v>
      </c>
      <c r="V1408" s="836">
        <v>44571</v>
      </c>
      <c r="W1408" s="836">
        <v>45170</v>
      </c>
      <c r="X1408" s="836">
        <v>46265</v>
      </c>
      <c r="Y1408" s="882">
        <v>3.0027397260273974</v>
      </c>
      <c r="Z1408" s="904">
        <f t="shared" ca="1" si="79"/>
        <v>65</v>
      </c>
      <c r="AA1408" s="839" t="s">
        <v>600</v>
      </c>
      <c r="AB1408" s="883">
        <v>21750.75</v>
      </c>
      <c r="AC1408" s="841">
        <v>47178</v>
      </c>
      <c r="AD1408" s="842" t="s">
        <v>777</v>
      </c>
      <c r="AE1408" s="843" t="str">
        <f ca="1">IF(OR(Z1408="",NOT(ISNUMBER(Z1408))),"",LOOKUP(Z1408,{0,16,21,26,31,36,41,46,51,56,60,66},{"[0-15]","[16-20]","[21-25]","[26-30]","[31-35]","[36-40]","[41-45]","[46-50]","[51-55]","[56-59]","[60-65]","[66-99]"}))</f>
        <v>[60-65]</v>
      </c>
      <c r="AF1408" s="839" t="str">
        <f t="shared" si="76"/>
        <v>3+ years</v>
      </c>
      <c r="AG1408" s="839" t="str">
        <f t="shared" ca="1" si="77"/>
        <v>Over 90 Days</v>
      </c>
    </row>
    <row r="1409" spans="1:33" ht="16.5" thickTop="1" thickBot="1" x14ac:dyDescent="0.3">
      <c r="A1409" s="839">
        <v>6</v>
      </c>
      <c r="B1409" s="830" t="s">
        <v>531</v>
      </c>
      <c r="C1409" s="839" t="s">
        <v>323</v>
      </c>
      <c r="D1409" s="880"/>
      <c r="E1409" s="887">
        <f>VLOOKUP(B1409,[1]TQT_MASTER!B:O,13,0)</f>
        <v>44571</v>
      </c>
      <c r="F1409" s="834" t="str">
        <f>VLOOKUP(B1409,[1]TQT_MASTER!B:O,4,0)</f>
        <v>Sr. Associate, Inventory</v>
      </c>
      <c r="G1409" s="834" t="str">
        <f>VLOOKUP(B1409,[1]TQT_MASTER!B:O,3,0)</f>
        <v>Senior Associate</v>
      </c>
      <c r="H1409" s="834">
        <f>VLOOKUP(B1409,[1]TQT_MASTER!B:O,6,0)</f>
        <v>11888</v>
      </c>
      <c r="I1409" s="834" t="str">
        <f>VLOOKUP(B1409,[1]TQT_MASTER!B:O,5,0)</f>
        <v>MOHAMED ALI MOHAMED A. FAISAL ALSHEHHI</v>
      </c>
      <c r="J1409" s="834" t="str">
        <f>VLOOKUP(B1409,[1]TQT_MASTER!B:O,7,0)</f>
        <v>TQT - Supply Chain</v>
      </c>
      <c r="K1409" s="834" t="str">
        <f>VLOOKUP(B1409,[1]TQT_MASTER!B:O,8,0)</f>
        <v>TQT - Chief Financial Office</v>
      </c>
      <c r="L1409" s="834" t="str">
        <f>VLOOKUP(B1409,[1]TQT_MASTER!B:O,9,0)</f>
        <v>Supply Chain - PSS</v>
      </c>
      <c r="M1409" s="834" t="str">
        <f>VLOOKUP(B1409,[1]TQT_MASTER!B:O,10,0)</f>
        <v>TRANSCO - Inventory Management - PSS</v>
      </c>
      <c r="N1409" s="835">
        <f>VLOOKUP(B1409,[1]TQT_MASTER!B:O,11,0)</f>
        <v>24080</v>
      </c>
      <c r="O1409" s="833">
        <f>VLOOKUP(B1409,[1]TQT_MASTER!B:O,14,0)</f>
        <v>46387</v>
      </c>
      <c r="P1409" s="842" t="s">
        <v>611</v>
      </c>
      <c r="Q1409" s="834" t="s">
        <v>846</v>
      </c>
      <c r="R1409" s="842" t="s">
        <v>612</v>
      </c>
      <c r="S1409" s="842" t="s">
        <v>619</v>
      </c>
      <c r="T1409" s="839" t="s">
        <v>304</v>
      </c>
      <c r="U1409" s="842" t="s">
        <v>305</v>
      </c>
      <c r="V1409" s="836">
        <v>44571</v>
      </c>
      <c r="W1409" s="836">
        <v>45170</v>
      </c>
      <c r="X1409" s="836">
        <v>46265</v>
      </c>
      <c r="Y1409" s="882">
        <v>3.0027397260273974</v>
      </c>
      <c r="Z1409" s="902">
        <f t="shared" ca="1" si="79"/>
        <v>60</v>
      </c>
      <c r="AA1409" s="839" t="s">
        <v>600</v>
      </c>
      <c r="AB1409" s="883">
        <v>40461.75</v>
      </c>
      <c r="AC1409" s="841">
        <v>47178</v>
      </c>
      <c r="AD1409" s="842" t="s">
        <v>777</v>
      </c>
      <c r="AE1409" s="843" t="str">
        <f ca="1">IF(OR(Z1409="",NOT(ISNUMBER(Z1409))),"",LOOKUP(Z1409,{0,16,21,26,31,36,41,46,51,56,60,66},{"[0-15]","[16-20]","[21-25]","[26-30]","[31-35]","[36-40]","[41-45]","[46-50]","[51-55]","[56-59]","[60-65]","[66-99]"}))</f>
        <v>[60-65]</v>
      </c>
      <c r="AF1409" s="839" t="str">
        <f t="shared" si="76"/>
        <v>3+ years</v>
      </c>
      <c r="AG1409" s="839" t="str">
        <f t="shared" ca="1" si="77"/>
        <v>Over 90 Days</v>
      </c>
    </row>
    <row r="1410" spans="1:33" ht="16.5" thickTop="1" thickBot="1" x14ac:dyDescent="0.3">
      <c r="A1410" s="839">
        <v>7</v>
      </c>
      <c r="B1410" s="830" t="s">
        <v>530</v>
      </c>
      <c r="C1410" s="839" t="s">
        <v>326</v>
      </c>
      <c r="D1410" s="880"/>
      <c r="E1410" s="887">
        <f>VLOOKUP(B1410,[1]TQT_MASTER!B:O,13,0)</f>
        <v>44571</v>
      </c>
      <c r="F1410" s="834" t="str">
        <f>VLOOKUP(B1410,[1]TQT_MASTER!B:O,4,0)</f>
        <v>Clerk, Driver</v>
      </c>
      <c r="G1410" s="834" t="str">
        <f>VLOOKUP(B1410,[1]TQT_MASTER!B:O,3,0)</f>
        <v>Clerk</v>
      </c>
      <c r="H1410" s="834">
        <f>VLOOKUP(B1410,[1]TQT_MASTER!B:O,6,0)</f>
        <v>11969</v>
      </c>
      <c r="I1410" s="834" t="str">
        <f>VLOOKUP(B1410,[1]TQT_MASTER!B:O,5,0)</f>
        <v>AHMED NASSER MOHAMMED NASSER AL SENANI</v>
      </c>
      <c r="J1410" s="834" t="str">
        <f>VLOOKUP(B1410,[1]TQT_MASTER!B:O,7,0)</f>
        <v>TQT - Support Services</v>
      </c>
      <c r="K1410" s="834" t="str">
        <f>VLOOKUP(B1410,[1]TQT_MASTER!B:O,8,0)</f>
        <v>TQT - Chief Corporate Services Office</v>
      </c>
      <c r="L1410" s="834" t="str">
        <f>VLOOKUP(B1410,[1]TQT_MASTER!B:O,9,0)</f>
        <v>Shared Services - PSS</v>
      </c>
      <c r="M1410" s="834" t="str">
        <f>VLOOKUP(B1410,[1]TQT_MASTER!B:O,10,0)</f>
        <v>TRANSCO - Transport - PSS</v>
      </c>
      <c r="N1410" s="835">
        <f>VLOOKUP(B1410,[1]TQT_MASTER!B:O,11,0)</f>
        <v>28284</v>
      </c>
      <c r="O1410" s="833">
        <f>VLOOKUP(B1410,[1]TQT_MASTER!B:O,14,0)</f>
        <v>46387</v>
      </c>
      <c r="P1410" s="842" t="s">
        <v>611</v>
      </c>
      <c r="Q1410" s="834" t="s">
        <v>846</v>
      </c>
      <c r="R1410" s="842" t="s">
        <v>612</v>
      </c>
      <c r="S1410" s="842" t="s">
        <v>621</v>
      </c>
      <c r="T1410" s="839" t="s">
        <v>304</v>
      </c>
      <c r="U1410" s="842" t="s">
        <v>329</v>
      </c>
      <c r="V1410" s="836">
        <v>44571</v>
      </c>
      <c r="W1410" s="836">
        <v>45170</v>
      </c>
      <c r="X1410" s="836">
        <v>46265</v>
      </c>
      <c r="Y1410" s="882">
        <v>3.0027397260273974</v>
      </c>
      <c r="Z1410" s="902">
        <f t="shared" ca="1" si="79"/>
        <v>49</v>
      </c>
      <c r="AA1410" s="839" t="s">
        <v>600</v>
      </c>
      <c r="AB1410" s="883">
        <v>5587.7955000000002</v>
      </c>
      <c r="AC1410" s="841">
        <v>47178</v>
      </c>
      <c r="AD1410" s="842" t="s">
        <v>777</v>
      </c>
      <c r="AE1410" s="843" t="str">
        <f ca="1">IF(OR(Z1410="",NOT(ISNUMBER(Z1410))),"",LOOKUP(Z1410,{0,16,21,26,31,36,41,46,51,56,60,66},{"[0-15]","[16-20]","[21-25]","[26-30]","[31-35]","[36-40]","[41-45]","[46-50]","[51-55]","[56-59]","[60-65]","[66-99]"}))</f>
        <v>[46-50]</v>
      </c>
      <c r="AF1410" s="839" t="str">
        <f t="shared" si="76"/>
        <v>3+ years</v>
      </c>
      <c r="AG1410" s="839" t="str">
        <f t="shared" ca="1" si="77"/>
        <v>Over 90 Days</v>
      </c>
    </row>
    <row r="1411" spans="1:33" ht="16.5" thickTop="1" thickBot="1" x14ac:dyDescent="0.3">
      <c r="A1411" s="839">
        <v>8</v>
      </c>
      <c r="B1411" s="830" t="s">
        <v>524</v>
      </c>
      <c r="C1411" s="839" t="s">
        <v>330</v>
      </c>
      <c r="D1411" s="880"/>
      <c r="E1411" s="887">
        <f>VLOOKUP(B1411,[1]TQT_MASTER!B:O,13,0)</f>
        <v>44566</v>
      </c>
      <c r="F1411" s="834" t="str">
        <f>VLOOKUP(B1411,[1]TQT_MASTER!B:O,4,0)</f>
        <v>Assistant, Management</v>
      </c>
      <c r="G1411" s="834" t="str">
        <f>VLOOKUP(B1411,[1]TQT_MASTER!B:O,3,0)</f>
        <v>Assistant</v>
      </c>
      <c r="H1411" s="834">
        <f>VLOOKUP(B1411,[1]TQT_MASTER!B:O,6,0)</f>
        <v>11566</v>
      </c>
      <c r="I1411" s="834" t="str">
        <f>VLOOKUP(B1411,[1]TQT_MASTER!B:O,5,0)</f>
        <v>PAUL ANDREW ROBERTS</v>
      </c>
      <c r="J1411" s="834" t="str">
        <f>VLOOKUP(B1411,[1]TQT_MASTER!B:O,7,0)</f>
        <v>TQT - Safety &amp; Risk Management</v>
      </c>
      <c r="K1411" s="834" t="str">
        <f>VLOOKUP(B1411,[1]TQT_MASTER!B:O,8,0)</f>
        <v>TQT - Chief Executive Office</v>
      </c>
      <c r="L1411" s="834" t="str">
        <f>VLOOKUP(B1411,[1]TQT_MASTER!B:O,9,0)</f>
        <v>HSEQ</v>
      </c>
      <c r="M1411" s="834" t="str">
        <f>VLOOKUP(B1411,[1]TQT_MASTER!B:O,10,0)</f>
        <v>TRANSCO - HSEQ - SRM</v>
      </c>
      <c r="N1411" s="835">
        <f>VLOOKUP(B1411,[1]TQT_MASTER!B:O,11,0)</f>
        <v>33248</v>
      </c>
      <c r="O1411" s="833">
        <f>VLOOKUP(B1411,[1]TQT_MASTER!B:O,14,0)</f>
        <v>46387</v>
      </c>
      <c r="P1411" s="842" t="s">
        <v>611</v>
      </c>
      <c r="Q1411" s="834" t="s">
        <v>846</v>
      </c>
      <c r="R1411" s="842" t="s">
        <v>612</v>
      </c>
      <c r="S1411" s="842" t="s">
        <v>621</v>
      </c>
      <c r="T1411" s="839" t="s">
        <v>304</v>
      </c>
      <c r="U1411" s="842" t="s">
        <v>333</v>
      </c>
      <c r="V1411" s="836">
        <v>44566</v>
      </c>
      <c r="W1411" s="836">
        <v>45170</v>
      </c>
      <c r="X1411" s="836">
        <v>46265</v>
      </c>
      <c r="Y1411" s="882">
        <v>3.0027397260273974</v>
      </c>
      <c r="Z1411" s="902">
        <f t="shared" ca="1" si="79"/>
        <v>35</v>
      </c>
      <c r="AA1411" s="839" t="s">
        <v>600</v>
      </c>
      <c r="AB1411" s="883">
        <v>12988.5</v>
      </c>
      <c r="AC1411" s="841">
        <v>47178</v>
      </c>
      <c r="AD1411" s="842" t="s">
        <v>777</v>
      </c>
      <c r="AE1411" s="843" t="str">
        <f ca="1">IF(OR(Z1411="",NOT(ISNUMBER(Z1411))),"",LOOKUP(Z1411,{0,16,21,26,31,36,41,46,51,56,60,66},{"[0-15]","[16-20]","[21-25]","[26-30]","[31-35]","[36-40]","[41-45]","[46-50]","[51-55]","[56-59]","[60-65]","[66-99]"}))</f>
        <v>[31-35]</v>
      </c>
      <c r="AF1411" s="839" t="str">
        <f t="shared" ref="AF1411:AF1474" si="80">IF(OR(V1411="",X1411=""),"",IF(YEARFRAC(V1411,X1411,1)&lt;1,"0-1 years",IF(YEARFRAC(V1411,X1411,1)&lt;2,"1-2 years",IF(YEARFRAC(V1411,X1411,1)&lt;3,"2-3 years","3+ years"))))</f>
        <v>3+ years</v>
      </c>
      <c r="AG1411" s="839" t="str">
        <f t="shared" ref="AG1411:AG1474" ca="1" si="81">IF(O1411="","",IF(O1411&lt;TODAY(),"Expired",IF(O1411&lt;=TODAY()+30,"Within 30 Days",IF(O1411&lt;=TODAY()+60,"Within 60 Days",IF(O1411&lt;=TODAY()+90,"Within 90 Days","Over 90 Days")))))</f>
        <v>Over 90 Days</v>
      </c>
    </row>
    <row r="1412" spans="1:33" ht="16.5" thickTop="1" thickBot="1" x14ac:dyDescent="0.3">
      <c r="A1412" s="839">
        <v>9</v>
      </c>
      <c r="B1412" s="830" t="s">
        <v>529</v>
      </c>
      <c r="C1412" s="839" t="s">
        <v>334</v>
      </c>
      <c r="D1412" s="880"/>
      <c r="E1412" s="887">
        <f>VLOOKUP(B1412,[1]TQT_MASTER!B:O,13,0)</f>
        <v>44566</v>
      </c>
      <c r="F1412" s="834" t="str">
        <f>VLOOKUP(B1412,[1]TQT_MASTER!B:O,4,0)</f>
        <v>Advisor, Technical</v>
      </c>
      <c r="G1412" s="834" t="str">
        <f>VLOOKUP(B1412,[1]TQT_MASTER!B:O,3,0)</f>
        <v>Advisor</v>
      </c>
      <c r="H1412" s="834">
        <f>VLOOKUP(B1412,[1]TQT_MASTER!B:O,6,0)</f>
        <v>12759</v>
      </c>
      <c r="I1412" s="834" t="str">
        <f>VLOOKUP(B1412,[1]TQT_MASTER!B:O,5,0)</f>
        <v>Afif Saif Nasser Harhara Alyafei</v>
      </c>
      <c r="J1412" s="834" t="str">
        <f>VLOOKUP(B1412,[1]TQT_MASTER!B:O,7,0)</f>
        <v>TQT - Chief Executive Office</v>
      </c>
      <c r="K1412" s="834" t="str">
        <f>VLOOKUP(B1412,[1]TQT_MASTER!B:O,8,0)</f>
        <v>TQT - Chief Executive Office</v>
      </c>
      <c r="L1412" s="834" t="str">
        <f>VLOOKUP(B1412,[1]TQT_MASTER!B:O,9,0)</f>
        <v>CEO</v>
      </c>
      <c r="M1412" s="834" t="str">
        <f>VLOOKUP(B1412,[1]TQT_MASTER!B:O,10,0)</f>
        <v>TRANSCO - CEO</v>
      </c>
      <c r="N1412" s="835">
        <f>VLOOKUP(B1412,[1]TQT_MASTER!B:O,11,0)</f>
        <v>24289</v>
      </c>
      <c r="O1412" s="833">
        <f>VLOOKUP(B1412,[1]TQT_MASTER!B:O,14,0)</f>
        <v>46387</v>
      </c>
      <c r="P1412" s="842" t="s">
        <v>620</v>
      </c>
      <c r="Q1412" s="834" t="s">
        <v>846</v>
      </c>
      <c r="R1412" s="842"/>
      <c r="S1412" s="842"/>
      <c r="T1412" s="839" t="s">
        <v>336</v>
      </c>
      <c r="U1412" s="842" t="s">
        <v>337</v>
      </c>
      <c r="V1412" s="836">
        <v>44566</v>
      </c>
      <c r="W1412" s="836">
        <v>45170</v>
      </c>
      <c r="X1412" s="836">
        <v>46265</v>
      </c>
      <c r="Y1412" s="882">
        <v>3.0027397260273974</v>
      </c>
      <c r="Z1412" s="904">
        <f t="shared" ca="1" si="79"/>
        <v>60</v>
      </c>
      <c r="AA1412" s="839" t="s">
        <v>600</v>
      </c>
      <c r="AB1412" s="883">
        <v>69688.5</v>
      </c>
      <c r="AC1412" s="841">
        <v>47178</v>
      </c>
      <c r="AD1412" s="842" t="s">
        <v>777</v>
      </c>
      <c r="AE1412" s="843" t="str">
        <f ca="1">IF(OR(Z1412="",NOT(ISNUMBER(Z1412))),"",LOOKUP(Z1412,{0,16,21,26,31,36,41,46,51,56,60,66},{"[0-15]","[16-20]","[21-25]","[26-30]","[31-35]","[36-40]","[41-45]","[46-50]","[51-55]","[56-59]","[60-65]","[66-99]"}))</f>
        <v>[60-65]</v>
      </c>
      <c r="AF1412" s="839" t="str">
        <f t="shared" si="80"/>
        <v>3+ years</v>
      </c>
      <c r="AG1412" s="839" t="str">
        <f t="shared" ca="1" si="81"/>
        <v>Over 90 Days</v>
      </c>
    </row>
    <row r="1413" spans="1:33" ht="16.5" thickTop="1" thickBot="1" x14ac:dyDescent="0.3">
      <c r="A1413" s="839">
        <v>10</v>
      </c>
      <c r="B1413" s="830" t="s">
        <v>523</v>
      </c>
      <c r="C1413" s="839" t="s">
        <v>338</v>
      </c>
      <c r="D1413" s="880"/>
      <c r="E1413" s="887">
        <f>VLOOKUP(B1413,[1]TQT_MASTER!B:O,13,0)</f>
        <v>44571</v>
      </c>
      <c r="F1413" s="834" t="str">
        <f>VLOOKUP(B1413,[1]TQT_MASTER!B:O,4,0)</f>
        <v>Clerk, Stores</v>
      </c>
      <c r="G1413" s="834" t="str">
        <f>VLOOKUP(B1413,[1]TQT_MASTER!B:O,3,0)</f>
        <v>Clerk</v>
      </c>
      <c r="H1413" s="834">
        <f>VLOOKUP(B1413,[1]TQT_MASTER!B:O,6,0)</f>
        <v>12667</v>
      </c>
      <c r="I1413" s="834" t="str">
        <f>VLOOKUP(B1413,[1]TQT_MASTER!B:O,5,0)</f>
        <v>Eid Abdulla Sidiqi Alhammadi</v>
      </c>
      <c r="J1413" s="834" t="str">
        <f>VLOOKUP(B1413,[1]TQT_MASTER!B:O,7,0)</f>
        <v>TQT - Financial Operations &amp; Internal Controls</v>
      </c>
      <c r="K1413" s="834" t="str">
        <f>VLOOKUP(B1413,[1]TQT_MASTER!B:O,8,0)</f>
        <v>TQT - Chief Financial Office</v>
      </c>
      <c r="L1413" s="834" t="str">
        <f>VLOOKUP(B1413,[1]TQT_MASTER!B:O,9,0)</f>
        <v>Finance - FIN</v>
      </c>
      <c r="M1413" s="834" t="str">
        <f>VLOOKUP(B1413,[1]TQT_MASTER!B:O,10,0)</f>
        <v>TRANSCO - Financial Operations - FIN</v>
      </c>
      <c r="N1413" s="835">
        <f>VLOOKUP(B1413,[1]TQT_MASTER!B:O,11,0)</f>
        <v>26910</v>
      </c>
      <c r="O1413" s="833">
        <f>VLOOKUP(B1413,[1]TQT_MASTER!B:O,14,0)</f>
        <v>46387</v>
      </c>
      <c r="P1413" s="842" t="s">
        <v>620</v>
      </c>
      <c r="Q1413" s="834" t="s">
        <v>846</v>
      </c>
      <c r="R1413" s="842"/>
      <c r="S1413" s="842"/>
      <c r="T1413" s="839" t="s">
        <v>304</v>
      </c>
      <c r="U1413" s="842" t="s">
        <v>305</v>
      </c>
      <c r="V1413" s="836">
        <v>44571</v>
      </c>
      <c r="W1413" s="836">
        <v>45170</v>
      </c>
      <c r="X1413" s="836">
        <v>46265</v>
      </c>
      <c r="Y1413" s="882">
        <v>3.0027397260273974</v>
      </c>
      <c r="Z1413" s="902">
        <f t="shared" ca="1" si="79"/>
        <v>53</v>
      </c>
      <c r="AA1413" s="839" t="s">
        <v>600</v>
      </c>
      <c r="AB1413" s="883">
        <v>6688.5</v>
      </c>
      <c r="AC1413" s="841">
        <v>47178</v>
      </c>
      <c r="AD1413" s="842" t="s">
        <v>777</v>
      </c>
      <c r="AE1413" s="843" t="str">
        <f ca="1">IF(OR(Z1413="",NOT(ISNUMBER(Z1413))),"",LOOKUP(Z1413,{0,16,21,26,31,36,41,46,51,56,60,66},{"[0-15]","[16-20]","[21-25]","[26-30]","[31-35]","[36-40]","[41-45]","[46-50]","[51-55]","[56-59]","[60-65]","[66-99]"}))</f>
        <v>[51-55]</v>
      </c>
      <c r="AF1413" s="839" t="str">
        <f t="shared" si="80"/>
        <v>3+ years</v>
      </c>
      <c r="AG1413" s="839" t="str">
        <f t="shared" ca="1" si="81"/>
        <v>Over 90 Days</v>
      </c>
    </row>
    <row r="1414" spans="1:33" ht="16.5" thickTop="1" thickBot="1" x14ac:dyDescent="0.3">
      <c r="A1414" s="839">
        <v>11</v>
      </c>
      <c r="B1414" s="830" t="s">
        <v>522</v>
      </c>
      <c r="C1414" s="839" t="s">
        <v>341</v>
      </c>
      <c r="D1414" s="880"/>
      <c r="E1414" s="887">
        <f>VLOOKUP(B1414,[1]TQT_MASTER!B:O,13,0)</f>
        <v>44571</v>
      </c>
      <c r="F1414" s="834" t="str">
        <f>VLOOKUP(B1414,[1]TQT_MASTER!B:O,4,0)</f>
        <v>Associate, Accounts Payable Accounting</v>
      </c>
      <c r="G1414" s="834" t="str">
        <f>VLOOKUP(B1414,[1]TQT_MASTER!B:O,3,0)</f>
        <v>Associate</v>
      </c>
      <c r="H1414" s="834">
        <f>VLOOKUP(B1414,[1]TQT_MASTER!B:O,6,0)</f>
        <v>12667</v>
      </c>
      <c r="I1414" s="834" t="str">
        <f>VLOOKUP(B1414,[1]TQT_MASTER!B:O,5,0)</f>
        <v>Eid Abdulla Sidiqi Alhammadi</v>
      </c>
      <c r="J1414" s="834" t="str">
        <f>VLOOKUP(B1414,[1]TQT_MASTER!B:O,7,0)</f>
        <v>TQT - Financial Operations &amp; Internal Controls</v>
      </c>
      <c r="K1414" s="834" t="str">
        <f>VLOOKUP(B1414,[1]TQT_MASTER!B:O,8,0)</f>
        <v>TQT - Chief Financial Office</v>
      </c>
      <c r="L1414" s="834" t="str">
        <f>VLOOKUP(B1414,[1]TQT_MASTER!B:O,9,0)</f>
        <v>Finance - FIN</v>
      </c>
      <c r="M1414" s="834" t="str">
        <f>VLOOKUP(B1414,[1]TQT_MASTER!B:O,10,0)</f>
        <v>TRANSCO - Financial Operations - FIN</v>
      </c>
      <c r="N1414" s="835">
        <f>VLOOKUP(B1414,[1]TQT_MASTER!B:O,11,0)</f>
        <v>22996</v>
      </c>
      <c r="O1414" s="833">
        <f>VLOOKUP(B1414,[1]TQT_MASTER!B:O,14,0)</f>
        <v>46387</v>
      </c>
      <c r="P1414" s="842" t="s">
        <v>611</v>
      </c>
      <c r="Q1414" s="834" t="s">
        <v>846</v>
      </c>
      <c r="R1414" s="842" t="s">
        <v>612</v>
      </c>
      <c r="S1414" s="842" t="s">
        <v>616</v>
      </c>
      <c r="T1414" s="839" t="s">
        <v>304</v>
      </c>
      <c r="U1414" s="842" t="s">
        <v>316</v>
      </c>
      <c r="V1414" s="836">
        <v>44571</v>
      </c>
      <c r="W1414" s="836">
        <v>45170</v>
      </c>
      <c r="X1414" s="836">
        <v>46265</v>
      </c>
      <c r="Y1414" s="882">
        <v>3.0027397260273974</v>
      </c>
      <c r="Z1414" s="902">
        <f t="shared" ca="1" si="79"/>
        <v>63</v>
      </c>
      <c r="AA1414" s="839" t="s">
        <v>600</v>
      </c>
      <c r="AB1414" s="883">
        <v>38811.15</v>
      </c>
      <c r="AC1414" s="841">
        <v>47178</v>
      </c>
      <c r="AD1414" s="842" t="s">
        <v>777</v>
      </c>
      <c r="AE1414" s="843" t="str">
        <f ca="1">IF(OR(Z1414="",NOT(ISNUMBER(Z1414))),"",LOOKUP(Z1414,{0,16,21,26,31,36,41,46,51,56,60,66},{"[0-15]","[16-20]","[21-25]","[26-30]","[31-35]","[36-40]","[41-45]","[46-50]","[51-55]","[56-59]","[60-65]","[66-99]"}))</f>
        <v>[60-65]</v>
      </c>
      <c r="AF1414" s="839" t="str">
        <f t="shared" si="80"/>
        <v>3+ years</v>
      </c>
      <c r="AG1414" s="839" t="str">
        <f t="shared" ca="1" si="81"/>
        <v>Over 90 Days</v>
      </c>
    </row>
    <row r="1415" spans="1:33" ht="16.5" thickTop="1" thickBot="1" x14ac:dyDescent="0.3">
      <c r="A1415" s="839">
        <v>12</v>
      </c>
      <c r="B1415" s="830" t="s">
        <v>528</v>
      </c>
      <c r="C1415" s="839" t="s">
        <v>344</v>
      </c>
      <c r="D1415" s="880"/>
      <c r="E1415" s="887">
        <f>VLOOKUP(B1415,[1]TQT_MASTER!B:O,13,0)</f>
        <v>44606</v>
      </c>
      <c r="F1415" s="834" t="str">
        <f>VLOOKUP(B1415,[1]TQT_MASTER!B:O,4,0)</f>
        <v>Lead, Automation &amp; Digitalization</v>
      </c>
      <c r="G1415" s="834" t="str">
        <f>VLOOKUP(B1415,[1]TQT_MASTER!B:O,3,0)</f>
        <v>Lead</v>
      </c>
      <c r="H1415" s="834">
        <f>VLOOKUP(B1415,[1]TQT_MASTER!B:O,6,0)</f>
        <v>11996</v>
      </c>
      <c r="I1415" s="834" t="str">
        <f>VLOOKUP(B1415,[1]TQT_MASTER!B:O,5,0)</f>
        <v>Ramakrishna Subramanian</v>
      </c>
      <c r="J1415" s="834" t="str">
        <f>VLOOKUP(B1415,[1]TQT_MASTER!B:O,7,0)</f>
        <v>TQT - Chief Executive Office</v>
      </c>
      <c r="K1415" s="834" t="str">
        <f>VLOOKUP(B1415,[1]TQT_MASTER!B:O,8,0)</f>
        <v>TQT - Chief Executive Office</v>
      </c>
      <c r="L1415" s="834" t="str">
        <f>VLOOKUP(B1415,[1]TQT_MASTER!B:O,9,0)</f>
        <v>CEO</v>
      </c>
      <c r="M1415" s="834" t="str">
        <f>VLOOKUP(B1415,[1]TQT_MASTER!B:O,10,0)</f>
        <v>TRANSCO - Operations - COO</v>
      </c>
      <c r="N1415" s="835">
        <f>VLOOKUP(B1415,[1]TQT_MASTER!B:O,11,0)</f>
        <v>21847</v>
      </c>
      <c r="O1415" s="833">
        <f>VLOOKUP(B1415,[1]TQT_MASTER!B:O,14,0)</f>
        <v>46387</v>
      </c>
      <c r="P1415" s="842" t="s">
        <v>611</v>
      </c>
      <c r="Q1415" s="834" t="s">
        <v>846</v>
      </c>
      <c r="R1415" s="842" t="s">
        <v>612</v>
      </c>
      <c r="S1415" s="842"/>
      <c r="T1415" s="839" t="s">
        <v>304</v>
      </c>
      <c r="U1415" s="842" t="s">
        <v>333</v>
      </c>
      <c r="V1415" s="836">
        <v>44608</v>
      </c>
      <c r="W1415" s="836">
        <v>45170</v>
      </c>
      <c r="X1415" s="836">
        <v>46265</v>
      </c>
      <c r="Y1415" s="882">
        <v>3.0027397260273974</v>
      </c>
      <c r="Z1415" s="902">
        <f t="shared" ca="1" si="79"/>
        <v>66</v>
      </c>
      <c r="AA1415" s="839" t="s">
        <v>600</v>
      </c>
      <c r="AB1415" s="883">
        <v>45013.5</v>
      </c>
      <c r="AC1415" s="841">
        <v>47178</v>
      </c>
      <c r="AD1415" s="842" t="s">
        <v>777</v>
      </c>
      <c r="AE1415" s="843" t="str">
        <f ca="1">IF(OR(Z1415="",NOT(ISNUMBER(Z1415))),"",LOOKUP(Z1415,{0,16,21,26,31,36,41,46,51,56,60,66},{"[0-15]","[16-20]","[21-25]","[26-30]","[31-35]","[36-40]","[41-45]","[46-50]","[51-55]","[56-59]","[60-65]","[66-99]"}))</f>
        <v>[66-99]</v>
      </c>
      <c r="AF1415" s="839" t="str">
        <f t="shared" si="80"/>
        <v>3+ years</v>
      </c>
      <c r="AG1415" s="839" t="str">
        <f t="shared" ca="1" si="81"/>
        <v>Over 90 Days</v>
      </c>
    </row>
    <row r="1416" spans="1:33" ht="16.5" thickTop="1" thickBot="1" x14ac:dyDescent="0.3">
      <c r="A1416" s="839">
        <v>13</v>
      </c>
      <c r="B1416" s="830" t="s">
        <v>539</v>
      </c>
      <c r="C1416" s="839" t="s">
        <v>347</v>
      </c>
      <c r="D1416" s="880"/>
      <c r="E1416" s="887">
        <f>VLOOKUP(B1416,[1]TQT_MASTER!B:O,13,0)</f>
        <v>44816</v>
      </c>
      <c r="F1416" s="834" t="str">
        <f>VLOOKUP(B1416,[1]TQT_MASTER!B:O,4,0)</f>
        <v>Engineer, CMMS Data Quality Governance</v>
      </c>
      <c r="G1416" s="834" t="str">
        <f>VLOOKUP(B1416,[1]TQT_MASTER!B:O,3,0)</f>
        <v>Engineer</v>
      </c>
      <c r="H1416" s="834">
        <f>VLOOKUP(B1416,[1]TQT_MASTER!B:O,6,0)</f>
        <v>12713</v>
      </c>
      <c r="I1416" s="834" t="str">
        <f>VLOOKUP(B1416,[1]TQT_MASTER!B:O,5,0)</f>
        <v>Ahmed Mohamed Abdulla ALWahedi</v>
      </c>
      <c r="J1416" s="834" t="str">
        <f>VLOOKUP(B1416,[1]TQT_MASTER!B:O,7,0)</f>
        <v>TQT - Asset Management</v>
      </c>
      <c r="K1416" s="834" t="str">
        <f>VLOOKUP(B1416,[1]TQT_MASTER!B:O,8,0)</f>
        <v>TQT - Chief Operating Office</v>
      </c>
      <c r="L1416" s="834" t="str">
        <f>VLOOKUP(B1416,[1]TQT_MASTER!B:O,9,0)</f>
        <v>Asset Management - COO</v>
      </c>
      <c r="M1416" s="834" t="str">
        <f>VLOOKUP(B1416,[1]TQT_MASTER!B:O,10,0)</f>
        <v>TRANSCO - Asset Information - COO</v>
      </c>
      <c r="N1416" s="835">
        <f>VLOOKUP(B1416,[1]TQT_MASTER!B:O,11,0)</f>
        <v>26032</v>
      </c>
      <c r="O1416" s="833">
        <f>VLOOKUP(B1416,[1]TQT_MASTER!B:O,14,0)</f>
        <v>46578</v>
      </c>
      <c r="P1416" s="842" t="s">
        <v>620</v>
      </c>
      <c r="Q1416" s="834" t="s">
        <v>846</v>
      </c>
      <c r="R1416" s="842"/>
      <c r="S1416" s="842"/>
      <c r="T1416" s="839" t="s">
        <v>304</v>
      </c>
      <c r="U1416" s="842" t="s">
        <v>333</v>
      </c>
      <c r="V1416" s="836">
        <v>44816</v>
      </c>
      <c r="W1416" s="836">
        <v>45170</v>
      </c>
      <c r="X1416" s="836">
        <v>46265</v>
      </c>
      <c r="Y1416" s="882">
        <v>3.0027397260273974</v>
      </c>
      <c r="Z1416" s="902">
        <f t="shared" ca="1" si="79"/>
        <v>55</v>
      </c>
      <c r="AA1416" s="839" t="s">
        <v>600</v>
      </c>
      <c r="AB1416" s="883">
        <v>26638.5</v>
      </c>
      <c r="AC1416" s="841">
        <v>47178</v>
      </c>
      <c r="AD1416" s="842" t="s">
        <v>777</v>
      </c>
      <c r="AE1416" s="843" t="str">
        <f ca="1">IF(OR(Z1416="",NOT(ISNUMBER(Z1416))),"",LOOKUP(Z1416,{0,16,21,26,31,36,41,46,51,56,60,66},{"[0-15]","[16-20]","[21-25]","[26-30]","[31-35]","[36-40]","[41-45]","[46-50]","[51-55]","[56-59]","[60-65]","[66-99]"}))</f>
        <v>[51-55]</v>
      </c>
      <c r="AF1416" s="839" t="str">
        <f t="shared" si="80"/>
        <v>3+ years</v>
      </c>
      <c r="AG1416" s="839" t="str">
        <f t="shared" ca="1" si="81"/>
        <v>Over 90 Days</v>
      </c>
    </row>
    <row r="1417" spans="1:33" ht="16.5" thickTop="1" thickBot="1" x14ac:dyDescent="0.3">
      <c r="A1417" s="839">
        <v>14</v>
      </c>
      <c r="B1417" s="830" t="s">
        <v>541</v>
      </c>
      <c r="C1417" s="839" t="s">
        <v>350</v>
      </c>
      <c r="D1417" s="880"/>
      <c r="E1417" s="887">
        <f>VLOOKUP(B1417,[1]TQT_MASTER!B:O,13,0)</f>
        <v>44809</v>
      </c>
      <c r="F1417" s="834" t="str">
        <f>VLOOKUP(B1417,[1]TQT_MASTER!B:O,4,0)</f>
        <v>Associate, Graphic Design</v>
      </c>
      <c r="G1417" s="834" t="str">
        <f>VLOOKUP(B1417,[1]TQT_MASTER!B:O,3,0)</f>
        <v>Associate</v>
      </c>
      <c r="H1417" s="834" t="e">
        <f>VLOOKUP(B1417,[1]TQT_MASTER!B:O,6,0)</f>
        <v>#REF!</v>
      </c>
      <c r="I1417" s="834" t="str">
        <f>VLOOKUP(B1417,[1]TQT_MASTER!B:O,5,0)</f>
        <v>Hessa Alemadi</v>
      </c>
      <c r="J1417" s="834" t="str">
        <f>VLOOKUP(B1417,[1]TQT_MASTER!B:O,7,0)</f>
        <v>TQT - External Communications</v>
      </c>
      <c r="K1417" s="834" t="str">
        <f>VLOOKUP(B1417,[1]TQT_MASTER!B:O,8,0)</f>
        <v>TQT - Chief Corporate Services Office</v>
      </c>
      <c r="L1417" s="834" t="str">
        <f>VLOOKUP(B1417,[1]TQT_MASTER!B:O,9,0)</f>
        <v>Human Resources - HRD</v>
      </c>
      <c r="M1417" s="834" t="str">
        <f>VLOOKUP(B1417,[1]TQT_MASTER!B:O,10,0)</f>
        <v>TRANSCO - External Communications - HRD</v>
      </c>
      <c r="N1417" s="835">
        <f>VLOOKUP(B1417,[1]TQT_MASTER!B:O,11,0)</f>
        <v>32200</v>
      </c>
      <c r="O1417" s="833">
        <f>VLOOKUP(B1417,[1]TQT_MASTER!B:O,14,0)</f>
        <v>46269</v>
      </c>
      <c r="P1417" s="842" t="s">
        <v>611</v>
      </c>
      <c r="Q1417" s="834" t="s">
        <v>846</v>
      </c>
      <c r="R1417" s="842" t="s">
        <v>612</v>
      </c>
      <c r="S1417" s="842"/>
      <c r="T1417" s="839" t="s">
        <v>304</v>
      </c>
      <c r="U1417" s="842" t="s">
        <v>333</v>
      </c>
      <c r="V1417" s="836">
        <v>44809</v>
      </c>
      <c r="W1417" s="836">
        <v>45170</v>
      </c>
      <c r="X1417" s="836">
        <v>46265</v>
      </c>
      <c r="Y1417" s="882">
        <v>3.0027397260273974</v>
      </c>
      <c r="Z1417" s="902">
        <f t="shared" ca="1" si="79"/>
        <v>38</v>
      </c>
      <c r="AA1417" s="839" t="s">
        <v>600</v>
      </c>
      <c r="AB1417" s="883">
        <v>26638.5</v>
      </c>
      <c r="AC1417" s="841">
        <v>47178</v>
      </c>
      <c r="AD1417" s="842" t="s">
        <v>777</v>
      </c>
      <c r="AE1417" s="843" t="str">
        <f ca="1">IF(OR(Z1417="",NOT(ISNUMBER(Z1417))),"",LOOKUP(Z1417,{0,16,21,26,31,36,41,46,51,56,60,66},{"[0-15]","[16-20]","[21-25]","[26-30]","[31-35]","[36-40]","[41-45]","[46-50]","[51-55]","[56-59]","[60-65]","[66-99]"}))</f>
        <v>[36-40]</v>
      </c>
      <c r="AF1417" s="839" t="str">
        <f t="shared" si="80"/>
        <v>3+ years</v>
      </c>
      <c r="AG1417" s="839" t="str">
        <f t="shared" ca="1" si="81"/>
        <v>Expired</v>
      </c>
    </row>
    <row r="1418" spans="1:33" ht="16.5" thickTop="1" thickBot="1" x14ac:dyDescent="0.3">
      <c r="A1418" s="839">
        <v>15</v>
      </c>
      <c r="B1418" s="830" t="s">
        <v>533</v>
      </c>
      <c r="C1418" s="839" t="s">
        <v>353</v>
      </c>
      <c r="D1418" s="880"/>
      <c r="E1418" s="887">
        <f>VLOOKUP(B1418,[1]TQT_MASTER!B:O,13,0)</f>
        <v>44830</v>
      </c>
      <c r="F1418" s="834" t="str">
        <f>VLOOKUP(B1418,[1]TQT_MASTER!B:O,4,0)</f>
        <v>Associate, General Ledger Accounting</v>
      </c>
      <c r="G1418" s="834" t="str">
        <f>VLOOKUP(B1418,[1]TQT_MASTER!B:O,3,0)</f>
        <v>Associate</v>
      </c>
      <c r="H1418" s="834">
        <f>VLOOKUP(B1418,[1]TQT_MASTER!B:O,6,0)</f>
        <v>12959</v>
      </c>
      <c r="I1418" s="834" t="str">
        <f>VLOOKUP(B1418,[1]TQT_MASTER!B:O,5,0)</f>
        <v>Jasmine Kooner</v>
      </c>
      <c r="J1418" s="834" t="str">
        <f>VLOOKUP(B1418,[1]TQT_MASTER!B:O,7,0)</f>
        <v>TQT - Financial Control</v>
      </c>
      <c r="K1418" s="834" t="str">
        <f>VLOOKUP(B1418,[1]TQT_MASTER!B:O,8,0)</f>
        <v>TQT - Chief Financial Office</v>
      </c>
      <c r="L1418" s="834" t="str">
        <f>VLOOKUP(B1418,[1]TQT_MASTER!B:O,9,0)</f>
        <v>Finance - FIN</v>
      </c>
      <c r="M1418" s="834" t="str">
        <f>VLOOKUP(B1418,[1]TQT_MASTER!B:O,10,0)</f>
        <v>TRANSCO - Financial Controlling - FIN</v>
      </c>
      <c r="N1418" s="835">
        <f>VLOOKUP(B1418,[1]TQT_MASTER!B:O,11,0)</f>
        <v>31575</v>
      </c>
      <c r="O1418" s="833">
        <f>VLOOKUP(B1418,[1]TQT_MASTER!B:O,14,0)</f>
        <v>46471</v>
      </c>
      <c r="P1418" s="842" t="s">
        <v>620</v>
      </c>
      <c r="Q1418" s="834" t="s">
        <v>846</v>
      </c>
      <c r="R1418" s="842"/>
      <c r="S1418" s="842"/>
      <c r="T1418" s="839" t="s">
        <v>304</v>
      </c>
      <c r="U1418" s="842" t="s">
        <v>356</v>
      </c>
      <c r="V1418" s="836">
        <v>44831</v>
      </c>
      <c r="W1418" s="836">
        <v>45170</v>
      </c>
      <c r="X1418" s="836">
        <v>46265</v>
      </c>
      <c r="Y1418" s="882">
        <v>3.0027397260273974</v>
      </c>
      <c r="Z1418" s="902">
        <f t="shared" ca="1" si="79"/>
        <v>40</v>
      </c>
      <c r="AA1418" s="839" t="s">
        <v>600</v>
      </c>
      <c r="AB1418" s="883">
        <v>26638.5</v>
      </c>
      <c r="AC1418" s="841">
        <v>47178</v>
      </c>
      <c r="AD1418" s="842" t="s">
        <v>777</v>
      </c>
      <c r="AE1418" s="843" t="str">
        <f ca="1">IF(OR(Z1418="",NOT(ISNUMBER(Z1418))),"",LOOKUP(Z1418,{0,16,21,26,31,36,41,46,51,56,60,66},{"[0-15]","[16-20]","[21-25]","[26-30]","[31-35]","[36-40]","[41-45]","[46-50]","[51-55]","[56-59]","[60-65]","[66-99]"}))</f>
        <v>[36-40]</v>
      </c>
      <c r="AF1418" s="839" t="str">
        <f t="shared" si="80"/>
        <v>3+ years</v>
      </c>
      <c r="AG1418" s="839" t="str">
        <f t="shared" ca="1" si="81"/>
        <v>Over 90 Days</v>
      </c>
    </row>
    <row r="1419" spans="1:33" ht="16.5" thickTop="1" thickBot="1" x14ac:dyDescent="0.3">
      <c r="A1419" s="839">
        <v>16</v>
      </c>
      <c r="B1419" s="830" t="s">
        <v>532</v>
      </c>
      <c r="C1419" s="839" t="s">
        <v>357</v>
      </c>
      <c r="D1419" s="880"/>
      <c r="E1419" s="887">
        <f>VLOOKUP(B1419,[1]TQT_MASTER!B:O,13,0)</f>
        <v>44970</v>
      </c>
      <c r="F1419" s="834" t="str">
        <f>VLOOKUP(B1419,[1]TQT_MASTER!B:O,4,0)</f>
        <v>Associate, Talent Acquisition</v>
      </c>
      <c r="G1419" s="834" t="str">
        <f>VLOOKUP(B1419,[1]TQT_MASTER!B:O,3,0)</f>
        <v>Associate</v>
      </c>
      <c r="H1419" s="834">
        <f>VLOOKUP(B1419,[1]TQT_MASTER!B:O,6,0)</f>
        <v>15131</v>
      </c>
      <c r="I1419" s="834" t="str">
        <f>VLOOKUP(B1419,[1]TQT_MASTER!B:O,5,0)</f>
        <v>Abdulrahman Mohammed R AlMane</v>
      </c>
      <c r="J1419" s="834" t="str">
        <f>VLOOKUP(B1419,[1]TQT_MASTER!B:O,7,0)</f>
        <v>TQT - HR Operations</v>
      </c>
      <c r="K1419" s="834" t="str">
        <f>VLOOKUP(B1419,[1]TQT_MASTER!B:O,8,0)</f>
        <v>TQT - Chief Corporate Services Office</v>
      </c>
      <c r="L1419" s="834" t="str">
        <f>VLOOKUP(B1419,[1]TQT_MASTER!B:O,9,0)</f>
        <v>Human Resources - HRD</v>
      </c>
      <c r="M1419" s="834" t="str">
        <f>VLOOKUP(B1419,[1]TQT_MASTER!B:O,10,0)</f>
        <v>TRANSCO - Talent Acquisition - HRD</v>
      </c>
      <c r="N1419" s="835">
        <f>VLOOKUP(B1419,[1]TQT_MASTER!B:O,11,0)</f>
        <v>31644</v>
      </c>
      <c r="O1419" s="833">
        <f>VLOOKUP(B1419,[1]TQT_MASTER!B:O,14,0)</f>
        <v>46429</v>
      </c>
      <c r="P1419" s="842" t="s">
        <v>620</v>
      </c>
      <c r="Q1419" s="834" t="s">
        <v>846</v>
      </c>
      <c r="R1419" s="842"/>
      <c r="S1419" s="842"/>
      <c r="T1419" s="839" t="s">
        <v>304</v>
      </c>
      <c r="U1419" s="842" t="s">
        <v>333</v>
      </c>
      <c r="V1419" s="836">
        <v>44970</v>
      </c>
      <c r="W1419" s="836">
        <v>45170</v>
      </c>
      <c r="X1419" s="836">
        <v>46265</v>
      </c>
      <c r="Y1419" s="882">
        <v>3.0027397260273974</v>
      </c>
      <c r="Z1419" s="902">
        <f t="shared" ca="1" si="79"/>
        <v>40</v>
      </c>
      <c r="AA1419" s="839" t="s">
        <v>600</v>
      </c>
      <c r="AB1419" s="883">
        <v>21388.5</v>
      </c>
      <c r="AC1419" s="841">
        <v>47178</v>
      </c>
      <c r="AD1419" s="842" t="s">
        <v>777</v>
      </c>
      <c r="AE1419" s="843" t="str">
        <f ca="1">IF(OR(Z1419="",NOT(ISNUMBER(Z1419))),"",LOOKUP(Z1419,{0,16,21,26,31,36,41,46,51,56,60,66},{"[0-15]","[16-20]","[21-25]","[26-30]","[31-35]","[36-40]","[41-45]","[46-50]","[51-55]","[56-59]","[60-65]","[66-99]"}))</f>
        <v>[36-40]</v>
      </c>
      <c r="AF1419" s="839" t="str">
        <f t="shared" si="80"/>
        <v>3+ years</v>
      </c>
      <c r="AG1419" s="839" t="str">
        <f t="shared" ca="1" si="81"/>
        <v>Over 90 Days</v>
      </c>
    </row>
    <row r="1420" spans="1:33" ht="16.5" thickTop="1" thickBot="1" x14ac:dyDescent="0.3">
      <c r="A1420" s="839">
        <v>17</v>
      </c>
      <c r="B1420" s="830" t="s">
        <v>540</v>
      </c>
      <c r="C1420" s="839" t="s">
        <v>360</v>
      </c>
      <c r="D1420" s="880"/>
      <c r="E1420" s="887">
        <f>VLOOKUP(B1420,[1]TQT_MASTER!B:O,13,0)</f>
        <v>45152</v>
      </c>
      <c r="F1420" s="834" t="str">
        <f>VLOOKUP(B1420,[1]TQT_MASTER!B:O,4,0)</f>
        <v>Executive Assistant, Corporate Services Office</v>
      </c>
      <c r="G1420" s="834" t="str">
        <f>VLOOKUP(B1420,[1]TQT_MASTER!B:O,3,0)</f>
        <v>Assistant</v>
      </c>
      <c r="H1420" s="834">
        <f>VLOOKUP(B1420,[1]TQT_MASTER!B:O,6,0)</f>
        <v>12780</v>
      </c>
      <c r="I1420" s="834" t="str">
        <f>VLOOKUP(B1420,[1]TQT_MASTER!B:O,5,0)</f>
        <v>Bader Ahmed Mohamed Saqer Al Hammadi</v>
      </c>
      <c r="J1420" s="834" t="str">
        <f>VLOOKUP(B1420,[1]TQT_MASTER!B:O,7,0)</f>
        <v>TQT - Chief Corporate Services Office</v>
      </c>
      <c r="K1420" s="834" t="str">
        <f>VLOOKUP(B1420,[1]TQT_MASTER!B:O,8,0)</f>
        <v>TQT - Chief Corporate Services Office</v>
      </c>
      <c r="L1420" s="834" t="str">
        <f>VLOOKUP(B1420,[1]TQT_MASTER!B:O,9,0)</f>
        <v>Human Resources - HRD</v>
      </c>
      <c r="M1420" s="834" t="str">
        <f>VLOOKUP(B1420,[1]TQT_MASTER!B:O,10,0)</f>
        <v>TRANSCO - Human Resources - HRD</v>
      </c>
      <c r="N1420" s="835">
        <f>VLOOKUP(B1420,[1]TQT_MASTER!B:O,11,0)</f>
        <v>29611</v>
      </c>
      <c r="O1420" s="833">
        <f>VLOOKUP(B1420,[1]TQT_MASTER!B:O,14,0)</f>
        <v>46248</v>
      </c>
      <c r="P1420" s="842" t="s">
        <v>620</v>
      </c>
      <c r="Q1420" s="834" t="s">
        <v>846</v>
      </c>
      <c r="R1420" s="842"/>
      <c r="S1420" s="842"/>
      <c r="T1420" s="839" t="s">
        <v>304</v>
      </c>
      <c r="U1420" s="842" t="s">
        <v>305</v>
      </c>
      <c r="V1420" s="836">
        <v>45152</v>
      </c>
      <c r="W1420" s="836">
        <v>45170</v>
      </c>
      <c r="X1420" s="836">
        <v>46265</v>
      </c>
      <c r="Y1420" s="882">
        <v>3.0027397260273974</v>
      </c>
      <c r="Z1420" s="904">
        <f t="shared" ca="1" si="79"/>
        <v>45</v>
      </c>
      <c r="AA1420" s="839" t="s">
        <v>600</v>
      </c>
      <c r="AB1420" s="883">
        <v>29138.5</v>
      </c>
      <c r="AC1420" s="841">
        <v>47178</v>
      </c>
      <c r="AD1420" s="842" t="s">
        <v>777</v>
      </c>
      <c r="AE1420" s="843" t="str">
        <f ca="1">IF(OR(Z1420="",NOT(ISNUMBER(Z1420))),"",LOOKUP(Z1420,{0,16,21,26,31,36,41,46,51,56,60,66},{"[0-15]","[16-20]","[21-25]","[26-30]","[31-35]","[36-40]","[41-45]","[46-50]","[51-55]","[56-59]","[60-65]","[66-99]"}))</f>
        <v>[41-45]</v>
      </c>
      <c r="AF1420" s="839" t="str">
        <f t="shared" si="80"/>
        <v>3+ years</v>
      </c>
      <c r="AG1420" s="839" t="str">
        <f t="shared" ca="1" si="81"/>
        <v>Expired</v>
      </c>
    </row>
    <row r="1421" spans="1:33" ht="16.5" thickTop="1" thickBot="1" x14ac:dyDescent="0.3">
      <c r="A1421" s="839">
        <v>18</v>
      </c>
      <c r="B1421" s="830" t="s">
        <v>543</v>
      </c>
      <c r="C1421" s="839" t="s">
        <v>363</v>
      </c>
      <c r="D1421" s="880"/>
      <c r="E1421" s="887">
        <f>VLOOKUP(B1421,[1]TQT_MASTER!B:O,13,0)</f>
        <v>45236</v>
      </c>
      <c r="F1421" s="834" t="str">
        <f>VLOOKUP(B1421,[1]TQT_MASTER!B:O,4,0)</f>
        <v>Associate, Talent Acquisition</v>
      </c>
      <c r="G1421" s="834" t="str">
        <f>VLOOKUP(B1421,[1]TQT_MASTER!B:O,3,0)</f>
        <v>Associate</v>
      </c>
      <c r="H1421" s="834">
        <f>VLOOKUP(B1421,[1]TQT_MASTER!B:O,6,0)</f>
        <v>15131</v>
      </c>
      <c r="I1421" s="834" t="str">
        <f>VLOOKUP(B1421,[1]TQT_MASTER!B:O,5,0)</f>
        <v>Abdulrahman Mohammed R AlMane</v>
      </c>
      <c r="J1421" s="834" t="str">
        <f>VLOOKUP(B1421,[1]TQT_MASTER!B:O,7,0)</f>
        <v>TQT - HR Operations</v>
      </c>
      <c r="K1421" s="834" t="str">
        <f>VLOOKUP(B1421,[1]TQT_MASTER!B:O,8,0)</f>
        <v>TQT - Chief Corporate Services Office</v>
      </c>
      <c r="L1421" s="834" t="str">
        <f>VLOOKUP(B1421,[1]TQT_MASTER!B:O,9,0)</f>
        <v>Human Resources - HRD</v>
      </c>
      <c r="M1421" s="834" t="str">
        <f>VLOOKUP(B1421,[1]TQT_MASTER!B:O,10,0)</f>
        <v>TRANSCO - Talent Acquisition - HRD</v>
      </c>
      <c r="N1421" s="835">
        <f>VLOOKUP(B1421,[1]TQT_MASTER!B:O,11,0)</f>
        <v>32450</v>
      </c>
      <c r="O1421" s="833">
        <f>VLOOKUP(B1421,[1]TQT_MASTER!B:O,14,0)</f>
        <v>46331</v>
      </c>
      <c r="P1421" s="842" t="s">
        <v>611</v>
      </c>
      <c r="Q1421" s="834" t="s">
        <v>846</v>
      </c>
      <c r="R1421" s="842" t="s">
        <v>612</v>
      </c>
      <c r="S1421" s="842" t="s">
        <v>616</v>
      </c>
      <c r="T1421" s="839" t="s">
        <v>304</v>
      </c>
      <c r="U1421" s="842" t="s">
        <v>333</v>
      </c>
      <c r="V1421" s="836">
        <v>45236</v>
      </c>
      <c r="W1421" s="836">
        <v>45236</v>
      </c>
      <c r="X1421" s="836">
        <v>46265</v>
      </c>
      <c r="Y1421" s="882">
        <v>2.8219178082191783</v>
      </c>
      <c r="Z1421" s="902">
        <f t="shared" ca="1" si="79"/>
        <v>37</v>
      </c>
      <c r="AA1421" s="839" t="s">
        <v>600</v>
      </c>
      <c r="AB1421" s="883">
        <v>25063.5</v>
      </c>
      <c r="AC1421" s="841">
        <v>47178</v>
      </c>
      <c r="AD1421" s="842" t="s">
        <v>777</v>
      </c>
      <c r="AE1421" s="843" t="str">
        <f ca="1">IF(OR(Z1421="",NOT(ISNUMBER(Z1421))),"",LOOKUP(Z1421,{0,16,21,26,31,36,41,46,51,56,60,66},{"[0-15]","[16-20]","[21-25]","[26-30]","[31-35]","[36-40]","[41-45]","[46-50]","[51-55]","[56-59]","[60-65]","[66-99]"}))</f>
        <v>[36-40]</v>
      </c>
      <c r="AF1421" s="839" t="str">
        <f t="shared" si="80"/>
        <v>2-3 years</v>
      </c>
      <c r="AG1421" s="839" t="str">
        <f t="shared" ca="1" si="81"/>
        <v>Within 60 Days</v>
      </c>
    </row>
    <row r="1422" spans="1:33" ht="16.5" thickTop="1" thickBot="1" x14ac:dyDescent="0.3">
      <c r="A1422" s="839">
        <v>19</v>
      </c>
      <c r="B1422" s="830" t="s">
        <v>534</v>
      </c>
      <c r="C1422" s="839" t="s">
        <v>365</v>
      </c>
      <c r="D1422" s="880"/>
      <c r="E1422" s="887">
        <f>VLOOKUP(B1422,[1]TQT_MASTER!B:O,13,0)</f>
        <v>45411</v>
      </c>
      <c r="F1422" s="834" t="str">
        <f>VLOOKUP(B1422,[1]TQT_MASTER!B:O,4,0)</f>
        <v>Lead, Projects</v>
      </c>
      <c r="G1422" s="834" t="str">
        <f>VLOOKUP(B1422,[1]TQT_MASTER!B:O,3,0)</f>
        <v>Lead</v>
      </c>
      <c r="H1422" s="834">
        <f>VLOOKUP(B1422,[1]TQT_MASTER!B:O,6,0)</f>
        <v>11743</v>
      </c>
      <c r="I1422" s="834" t="str">
        <f>VLOOKUP(B1422,[1]TQT_MASTER!B:O,5,0)</f>
        <v>MARYAM ABDULLAH EBRAHIM ALGAZ ALALI</v>
      </c>
      <c r="J1422" s="834" t="str">
        <f>VLOOKUP(B1422,[1]TQT_MASTER!B:O,7,0)</f>
        <v>TQT - Asset Management</v>
      </c>
      <c r="K1422" s="834" t="str">
        <f>VLOOKUP(B1422,[1]TQT_MASTER!B:O,8,0)</f>
        <v>TQT - Chief Operating Office</v>
      </c>
      <c r="L1422" s="834" t="str">
        <f>VLOOKUP(B1422,[1]TQT_MASTER!B:O,9,0)</f>
        <v>Asset Management - COO</v>
      </c>
      <c r="M1422" s="834" t="str">
        <f>VLOOKUP(B1422,[1]TQT_MASTER!B:O,10,0)</f>
        <v>TRANSCO - Asset Management Services - COO</v>
      </c>
      <c r="N1422" s="835">
        <f>VLOOKUP(B1422,[1]TQT_MASTER!B:O,11,0)</f>
        <v>24421</v>
      </c>
      <c r="O1422" s="833">
        <f>VLOOKUP(B1422,[1]TQT_MASTER!B:O,14,0)</f>
        <v>46323</v>
      </c>
      <c r="P1422" s="842" t="s">
        <v>611</v>
      </c>
      <c r="Q1422" s="834" t="s">
        <v>846</v>
      </c>
      <c r="R1422" s="842" t="s">
        <v>612</v>
      </c>
      <c r="S1422" s="842"/>
      <c r="T1422" s="839" t="s">
        <v>304</v>
      </c>
      <c r="U1422" s="842" t="s">
        <v>368</v>
      </c>
      <c r="V1422" s="836">
        <v>45411</v>
      </c>
      <c r="W1422" s="836">
        <v>45411</v>
      </c>
      <c r="X1422" s="836">
        <v>46265</v>
      </c>
      <c r="Y1422" s="882">
        <v>2.3424657534246576</v>
      </c>
      <c r="Z1422" s="902">
        <f t="shared" ca="1" si="79"/>
        <v>59</v>
      </c>
      <c r="AA1422" s="839" t="s">
        <v>600</v>
      </c>
      <c r="AB1422" s="883">
        <v>68638.5</v>
      </c>
      <c r="AC1422" s="841">
        <v>47178</v>
      </c>
      <c r="AD1422" s="842" t="s">
        <v>777</v>
      </c>
      <c r="AE1422" s="843" t="str">
        <f ca="1">IF(OR(Z1422="",NOT(ISNUMBER(Z1422))),"",LOOKUP(Z1422,{0,16,21,26,31,36,41,46,51,56,60,66},{"[0-15]","[16-20]","[21-25]","[26-30]","[31-35]","[36-40]","[41-45]","[46-50]","[51-55]","[56-59]","[60-65]","[66-99]"}))</f>
        <v>[56-59]</v>
      </c>
      <c r="AF1422" s="839" t="str">
        <f t="shared" si="80"/>
        <v>2-3 years</v>
      </c>
      <c r="AG1422" s="839" t="str">
        <f t="shared" ca="1" si="81"/>
        <v>Within 60 Days</v>
      </c>
    </row>
    <row r="1423" spans="1:33" ht="16.5" thickTop="1" thickBot="1" x14ac:dyDescent="0.3">
      <c r="A1423" s="839">
        <v>20</v>
      </c>
      <c r="B1423" s="830" t="s">
        <v>535</v>
      </c>
      <c r="C1423" s="839" t="s">
        <v>369</v>
      </c>
      <c r="D1423" s="880"/>
      <c r="E1423" s="887">
        <f>VLOOKUP(B1423,[1]TQT_MASTER!B:O,13,0)</f>
        <v>45446</v>
      </c>
      <c r="F1423" s="834" t="str">
        <f>VLOOKUP(B1423,[1]TQT_MASTER!B:O,4,0)</f>
        <v>Business Partner, Talent Acquisition</v>
      </c>
      <c r="G1423" s="834" t="str">
        <f>VLOOKUP(B1423,[1]TQT_MASTER!B:O,3,0)</f>
        <v>Business Partner</v>
      </c>
      <c r="H1423" s="834">
        <f>VLOOKUP(B1423,[1]TQT_MASTER!B:O,6,0)</f>
        <v>15131</v>
      </c>
      <c r="I1423" s="834" t="str">
        <f>VLOOKUP(B1423,[1]TQT_MASTER!B:O,5,0)</f>
        <v>Abdulrahman Mohammed R AlMane</v>
      </c>
      <c r="J1423" s="834" t="str">
        <f>VLOOKUP(B1423,[1]TQT_MASTER!B:O,7,0)</f>
        <v>TQT - HR Operations</v>
      </c>
      <c r="K1423" s="834" t="str">
        <f>VLOOKUP(B1423,[1]TQT_MASTER!B:O,8,0)</f>
        <v>TQT - Chief Corporate Services Office</v>
      </c>
      <c r="L1423" s="834" t="str">
        <f>VLOOKUP(B1423,[1]TQT_MASTER!B:O,9,0)</f>
        <v>Human Resources - HRD</v>
      </c>
      <c r="M1423" s="834" t="str">
        <f>VLOOKUP(B1423,[1]TQT_MASTER!B:O,10,0)</f>
        <v>TRANSCO - Talent Acquisition - HRD</v>
      </c>
      <c r="N1423" s="835">
        <f>VLOOKUP(B1423,[1]TQT_MASTER!B:O,11,0)</f>
        <v>32081</v>
      </c>
      <c r="O1423" s="833">
        <f>VLOOKUP(B1423,[1]TQT_MASTER!B:O,14,0)</f>
        <v>46549</v>
      </c>
      <c r="P1423" s="842" t="s">
        <v>611</v>
      </c>
      <c r="Q1423" s="834" t="s">
        <v>846</v>
      </c>
      <c r="R1423" s="842"/>
      <c r="S1423" s="842" t="s">
        <v>621</v>
      </c>
      <c r="T1423" s="839" t="s">
        <v>304</v>
      </c>
      <c r="U1423" s="842" t="s">
        <v>333</v>
      </c>
      <c r="V1423" s="836">
        <v>45454</v>
      </c>
      <c r="W1423" s="836">
        <v>45454</v>
      </c>
      <c r="X1423" s="836">
        <v>46265</v>
      </c>
      <c r="Y1423" s="882">
        <v>2.2246575342465755</v>
      </c>
      <c r="Z1423" s="902">
        <f t="shared" ca="1" si="79"/>
        <v>38</v>
      </c>
      <c r="AA1423" s="839" t="s">
        <v>600</v>
      </c>
      <c r="AB1423" s="883">
        <v>35038.5</v>
      </c>
      <c r="AC1423" s="841">
        <v>47178</v>
      </c>
      <c r="AD1423" s="842" t="s">
        <v>777</v>
      </c>
      <c r="AE1423" s="843" t="str">
        <f ca="1">IF(OR(Z1423="",NOT(ISNUMBER(Z1423))),"",LOOKUP(Z1423,{0,16,21,26,31,36,41,46,51,56,60,66},{"[0-15]","[16-20]","[21-25]","[26-30]","[31-35]","[36-40]","[41-45]","[46-50]","[51-55]","[56-59]","[60-65]","[66-99]"}))</f>
        <v>[36-40]</v>
      </c>
      <c r="AF1423" s="839" t="str">
        <f t="shared" si="80"/>
        <v>2-3 years</v>
      </c>
      <c r="AG1423" s="839" t="str">
        <f t="shared" ca="1" si="81"/>
        <v>Over 90 Days</v>
      </c>
    </row>
    <row r="1424" spans="1:33" ht="16.5" thickTop="1" thickBot="1" x14ac:dyDescent="0.3">
      <c r="A1424" s="839">
        <v>21</v>
      </c>
      <c r="B1424" s="830" t="s">
        <v>542</v>
      </c>
      <c r="C1424" s="839" t="s">
        <v>372</v>
      </c>
      <c r="D1424" s="880"/>
      <c r="E1424" s="887">
        <f>VLOOKUP(B1424,[1]TQT_MASTER!B:O,13,0)</f>
        <v>45600</v>
      </c>
      <c r="F1424" s="834" t="str">
        <f>VLOOKUP(B1424,[1]TQT_MASTER!B:O,4,0)</f>
        <v>Lead, Procurement</v>
      </c>
      <c r="G1424" s="834" t="str">
        <f>VLOOKUP(B1424,[1]TQT_MASTER!B:O,3,0)</f>
        <v>Lead</v>
      </c>
      <c r="H1424" s="834">
        <f>VLOOKUP(B1424,[1]TQT_MASTER!B:O,6,0)</f>
        <v>12623</v>
      </c>
      <c r="I1424" s="834" t="str">
        <f>VLOOKUP(B1424,[1]TQT_MASTER!B:O,5,0)</f>
        <v>Alia Al Kaabi</v>
      </c>
      <c r="J1424" s="834" t="str">
        <f>VLOOKUP(B1424,[1]TQT_MASTER!B:O,7,0)</f>
        <v>TQT - Supply Chain</v>
      </c>
      <c r="K1424" s="834" t="str">
        <f>VLOOKUP(B1424,[1]TQT_MASTER!B:O,8,0)</f>
        <v>TQT - Chief Financial Office</v>
      </c>
      <c r="L1424" s="834" t="str">
        <f>VLOOKUP(B1424,[1]TQT_MASTER!B:O,9,0)</f>
        <v>Supply Chain - PSS</v>
      </c>
      <c r="M1424" s="834" t="e">
        <f>VLOOKUP(B1424,[1]TQT_MASTER!B:O,10,0)</f>
        <v>#REF!</v>
      </c>
      <c r="N1424" s="835">
        <f>VLOOKUP(B1424,[1]TQT_MASTER!B:O,11,0)</f>
        <v>22302</v>
      </c>
      <c r="O1424" s="833">
        <f>VLOOKUP(B1424,[1]TQT_MASTER!B:O,14,0)</f>
        <v>46329</v>
      </c>
      <c r="P1424" s="842" t="s">
        <v>620</v>
      </c>
      <c r="Q1424" s="834" t="s">
        <v>846</v>
      </c>
      <c r="R1424" s="842"/>
      <c r="S1424" s="842"/>
      <c r="T1424" s="839" t="s">
        <v>304</v>
      </c>
      <c r="U1424" s="842" t="s">
        <v>333</v>
      </c>
      <c r="V1424" s="836">
        <v>45600</v>
      </c>
      <c r="W1424" s="836">
        <v>45600</v>
      </c>
      <c r="X1424" s="836">
        <v>46265</v>
      </c>
      <c r="Y1424" s="882">
        <v>1.8246575342465754</v>
      </c>
      <c r="Z1424" s="902">
        <f t="shared" ca="1" si="79"/>
        <v>65</v>
      </c>
      <c r="AA1424" s="839" t="s">
        <v>600</v>
      </c>
      <c r="AB1424" s="883">
        <v>44488.5</v>
      </c>
      <c r="AC1424" s="841">
        <v>47178</v>
      </c>
      <c r="AD1424" s="842" t="s">
        <v>777</v>
      </c>
      <c r="AE1424" s="843" t="str">
        <f ca="1">IF(OR(Z1424="",NOT(ISNUMBER(Z1424))),"",LOOKUP(Z1424,{0,16,21,26,31,36,41,46,51,56,60,66},{"[0-15]","[16-20]","[21-25]","[26-30]","[31-35]","[36-40]","[41-45]","[46-50]","[51-55]","[56-59]","[60-65]","[66-99]"}))</f>
        <v>[60-65]</v>
      </c>
      <c r="AF1424" s="839" t="str">
        <f t="shared" si="80"/>
        <v>1-2 years</v>
      </c>
      <c r="AG1424" s="839" t="str">
        <f t="shared" ca="1" si="81"/>
        <v>Within 60 Days</v>
      </c>
    </row>
    <row r="1425" spans="1:33" ht="16.5" thickTop="1" thickBot="1" x14ac:dyDescent="0.3">
      <c r="A1425" s="839">
        <v>22</v>
      </c>
      <c r="B1425" s="830">
        <v>200088</v>
      </c>
      <c r="C1425" s="839" t="s">
        <v>378</v>
      </c>
      <c r="D1425" s="880"/>
      <c r="E1425" s="887">
        <f>VLOOKUP(B1425,[1]TQT_MASTER!B:O,13,0)</f>
        <v>45677</v>
      </c>
      <c r="F1425" s="834" t="str">
        <f>VLOOKUP(B1425,[1]TQT_MASTER!B:O,4,0)</f>
        <v>Advisor, Water Asset</v>
      </c>
      <c r="G1425" s="834" t="str">
        <f>VLOOKUP(B1425,[1]TQT_MASTER!B:O,3,0)</f>
        <v>Advisor</v>
      </c>
      <c r="H1425" s="834">
        <f>VLOOKUP(B1425,[1]TQT_MASTER!B:O,6,0)</f>
        <v>12013</v>
      </c>
      <c r="I1425" s="834" t="str">
        <f>VLOOKUP(B1425,[1]TQT_MASTER!B:O,5,0)</f>
        <v>ABDULLA MOHAMMED AL NUAIMI</v>
      </c>
      <c r="J1425" s="834" t="str">
        <f>VLOOKUP(B1425,[1]TQT_MASTER!B:O,7,0)</f>
        <v>TQT - Asset Management</v>
      </c>
      <c r="K1425" s="834" t="str">
        <f>VLOOKUP(B1425,[1]TQT_MASTER!B:O,8,0)</f>
        <v>TQT - Chief Operating Office</v>
      </c>
      <c r="L1425" s="834" t="str">
        <f>VLOOKUP(B1425,[1]TQT_MASTER!B:O,9,0)</f>
        <v>Asset Management - COO</v>
      </c>
      <c r="M1425" s="834" t="str">
        <f>VLOOKUP(B1425,[1]TQT_MASTER!B:O,10,0)</f>
        <v>TRANSCO - Water Assets</v>
      </c>
      <c r="N1425" s="835">
        <f>VLOOKUP(B1425,[1]TQT_MASTER!B:O,11,0)</f>
        <v>22282</v>
      </c>
      <c r="O1425" s="833">
        <f>VLOOKUP(B1425,[1]TQT_MASTER!B:O,14,0)</f>
        <v>46405</v>
      </c>
      <c r="P1425" s="842" t="s">
        <v>611</v>
      </c>
      <c r="Q1425" s="834" t="s">
        <v>846</v>
      </c>
      <c r="R1425" s="842" t="s">
        <v>612</v>
      </c>
      <c r="S1425" s="842" t="s">
        <v>616</v>
      </c>
      <c r="T1425" s="839" t="s">
        <v>304</v>
      </c>
      <c r="U1425" s="842" t="s">
        <v>309</v>
      </c>
      <c r="V1425" s="836">
        <v>45677</v>
      </c>
      <c r="W1425" s="836">
        <v>45677</v>
      </c>
      <c r="X1425" s="836">
        <v>46265</v>
      </c>
      <c r="Y1425" s="882">
        <v>1.6136986301369862</v>
      </c>
      <c r="Z1425" s="902">
        <f t="shared" ca="1" si="79"/>
        <v>65</v>
      </c>
      <c r="AA1425" s="839" t="s">
        <v>600</v>
      </c>
      <c r="AB1425" s="883">
        <v>52888.5</v>
      </c>
      <c r="AC1425" s="841">
        <v>47178</v>
      </c>
      <c r="AD1425" s="842" t="s">
        <v>777</v>
      </c>
      <c r="AE1425" s="843" t="str">
        <f ca="1">IF(OR(Z1425="",NOT(ISNUMBER(Z1425))),"",LOOKUP(Z1425,{0,16,21,26,31,36,41,46,51,56,60,66},{"[0-15]","[16-20]","[21-25]","[26-30]","[31-35]","[36-40]","[41-45]","[46-50]","[51-55]","[56-59]","[60-65]","[66-99]"}))</f>
        <v>[60-65]</v>
      </c>
      <c r="AF1425" s="839" t="str">
        <f t="shared" si="80"/>
        <v>1-2 years</v>
      </c>
      <c r="AG1425" s="839" t="str">
        <f t="shared" ca="1" si="81"/>
        <v>Over 90 Days</v>
      </c>
    </row>
    <row r="1426" spans="1:33" ht="16.5" thickTop="1" thickBot="1" x14ac:dyDescent="0.3">
      <c r="A1426" s="839">
        <v>23</v>
      </c>
      <c r="B1426" s="830">
        <v>200795</v>
      </c>
      <c r="C1426" s="839" t="s">
        <v>382</v>
      </c>
      <c r="D1426" s="880"/>
      <c r="E1426" s="887">
        <f>VLOOKUP(B1426,[1]TQT_MASTER!B:O,13,0)</f>
        <v>45831</v>
      </c>
      <c r="F1426" s="834" t="str">
        <f>VLOOKUP(B1426,[1]TQT_MASTER!B:O,4,0)</f>
        <v>Fusion EPM Support, Sr. Associate</v>
      </c>
      <c r="G1426" s="834" t="str">
        <f>VLOOKUP(B1426,[1]TQT_MASTER!B:O,3,0)</f>
        <v>Senior Associate</v>
      </c>
      <c r="H1426" s="834">
        <f>VLOOKUP(B1426,[1]TQT_MASTER!B:O,6,0)</f>
        <v>12775</v>
      </c>
      <c r="I1426" s="834" t="str">
        <f>VLOOKUP(B1426,[1]TQT_MASTER!B:O,5,0)</f>
        <v>Barend Pieter Van Der Walt</v>
      </c>
      <c r="J1426" s="834" t="str">
        <f>VLOOKUP(B1426,[1]TQT_MASTER!B:O,7,0)</f>
        <v>TQT - Business Planning</v>
      </c>
      <c r="K1426" s="834" t="str">
        <f>VLOOKUP(B1426,[1]TQT_MASTER!B:O,8,0)</f>
        <v>TQT - Chief Financial Office</v>
      </c>
      <c r="L1426" s="834" t="str">
        <f>VLOOKUP(B1426,[1]TQT_MASTER!B:O,9,0)</f>
        <v>Finance - FIN</v>
      </c>
      <c r="M1426" s="834" t="str">
        <f>VLOOKUP(B1426,[1]TQT_MASTER!B:O,10,0)</f>
        <v>TRANSCO - Business Planning - FIN</v>
      </c>
      <c r="N1426" s="835">
        <f>VLOOKUP(B1426,[1]TQT_MASTER!B:O,11,0)</f>
        <v>31222</v>
      </c>
      <c r="O1426" s="833">
        <f>VLOOKUP(B1426,[1]TQT_MASTER!B:O,14,0)</f>
        <v>46555</v>
      </c>
      <c r="P1426" s="842" t="s">
        <v>611</v>
      </c>
      <c r="Q1426" s="834" t="s">
        <v>846</v>
      </c>
      <c r="R1426" s="842"/>
      <c r="S1426" s="842"/>
      <c r="T1426" s="839" t="s">
        <v>304</v>
      </c>
      <c r="U1426" s="842" t="s">
        <v>333</v>
      </c>
      <c r="V1426" s="836">
        <v>45831</v>
      </c>
      <c r="W1426" s="836">
        <v>45831</v>
      </c>
      <c r="X1426" s="836">
        <v>46265</v>
      </c>
      <c r="Y1426" s="882">
        <v>1.1917808219178083</v>
      </c>
      <c r="Z1426" s="902">
        <f t="shared" ca="1" si="79"/>
        <v>41</v>
      </c>
      <c r="AA1426" s="839" t="s">
        <v>600</v>
      </c>
      <c r="AB1426" s="883">
        <v>31888.5</v>
      </c>
      <c r="AC1426" s="841">
        <v>47178</v>
      </c>
      <c r="AD1426" s="842" t="s">
        <v>777</v>
      </c>
      <c r="AE1426" s="843" t="str">
        <f ca="1">IF(OR(Z1426="",NOT(ISNUMBER(Z1426))),"",LOOKUP(Z1426,{0,16,21,26,31,36,41,46,51,56,60,66},{"[0-15]","[16-20]","[21-25]","[26-30]","[31-35]","[36-40]","[41-45]","[46-50]","[51-55]","[56-59]","[60-65]","[66-99]"}))</f>
        <v>[41-45]</v>
      </c>
      <c r="AF1426" s="839" t="str">
        <f t="shared" si="80"/>
        <v>1-2 years</v>
      </c>
      <c r="AG1426" s="839" t="str">
        <f t="shared" ca="1" si="81"/>
        <v>Over 90 Days</v>
      </c>
    </row>
    <row r="1427" spans="1:33" ht="16.5" thickTop="1" thickBot="1" x14ac:dyDescent="0.3">
      <c r="A1427" s="839">
        <v>24</v>
      </c>
      <c r="B1427" s="847">
        <v>201184</v>
      </c>
      <c r="C1427" s="839">
        <v>14221</v>
      </c>
      <c r="D1427" s="880"/>
      <c r="E1427" s="887">
        <f>VLOOKUP(B1427,[1]TQT_MASTER!B:O,13,0)</f>
        <v>45887</v>
      </c>
      <c r="F1427" s="834" t="str">
        <f>VLOOKUP(B1427,[1]TQT_MASTER!B:O,4,0)</f>
        <v>Associate, People Development</v>
      </c>
      <c r="G1427" s="834" t="str">
        <f>VLOOKUP(B1427,[1]TQT_MASTER!B:O,3,0)</f>
        <v>Associate</v>
      </c>
      <c r="H1427" s="834">
        <f>VLOOKUP(B1427,[1]TQT_MASTER!B:O,6,0)</f>
        <v>15162</v>
      </c>
      <c r="I1427" s="834" t="str">
        <f>VLOOKUP(B1427,[1]TQT_MASTER!B:O,5,0)</f>
        <v>Wadima Mohammed Hamad AlMazrouei</v>
      </c>
      <c r="J1427" s="834" t="str">
        <f>VLOOKUP(B1427,[1]TQT_MASTER!B:O,7,0)</f>
        <v>TQT - People Management &amp; Performance</v>
      </c>
      <c r="K1427" s="834" t="str">
        <f>VLOOKUP(B1427,[1]TQT_MASTER!B:O,8,0)</f>
        <v>TQT - Chief Corporate Services Office</v>
      </c>
      <c r="L1427" s="834" t="str">
        <f>VLOOKUP(B1427,[1]TQT_MASTER!B:O,9,0)</f>
        <v>Human Resources - HRD</v>
      </c>
      <c r="M1427" s="834" t="str">
        <f>VLOOKUP(B1427,[1]TQT_MASTER!B:O,10,0)</f>
        <v>TRANSCO - Human Resources - HRD</v>
      </c>
      <c r="N1427" s="835">
        <f>VLOOKUP(B1427,[1]TQT_MASTER!B:O,11,0)</f>
        <v>32306</v>
      </c>
      <c r="O1427" s="833">
        <f>VLOOKUP(B1427,[1]TQT_MASTER!B:O,14,0)</f>
        <v>46251</v>
      </c>
      <c r="P1427" s="842" t="s">
        <v>620</v>
      </c>
      <c r="Q1427" s="834" t="s">
        <v>846</v>
      </c>
      <c r="R1427" s="842"/>
      <c r="S1427" s="842"/>
      <c r="T1427" s="839" t="s">
        <v>304</v>
      </c>
      <c r="U1427" s="839" t="s">
        <v>333</v>
      </c>
      <c r="V1427" s="836">
        <v>45887</v>
      </c>
      <c r="W1427" s="836">
        <v>45887</v>
      </c>
      <c r="X1427" s="836">
        <v>46265</v>
      </c>
      <c r="Y1427" s="882">
        <v>1.0383561643835617</v>
      </c>
      <c r="Z1427" s="838">
        <f t="shared" ca="1" si="79"/>
        <v>38</v>
      </c>
      <c r="AA1427" s="839" t="s">
        <v>600</v>
      </c>
      <c r="AB1427" s="883">
        <v>23388.5</v>
      </c>
      <c r="AC1427" s="841">
        <v>47178</v>
      </c>
      <c r="AD1427" s="842" t="s">
        <v>777</v>
      </c>
      <c r="AE1427" s="843" t="str">
        <f ca="1">IF(OR(Z1427="",NOT(ISNUMBER(Z1427))),"",LOOKUP(Z1427,{0,16,21,26,31,36,41,46,51,56,60,66},{"[0-15]","[16-20]","[21-25]","[26-30]","[31-35]","[36-40]","[41-45]","[46-50]","[51-55]","[56-59]","[60-65]","[66-99]"}))</f>
        <v>[36-40]</v>
      </c>
      <c r="AF1427" s="839" t="str">
        <f t="shared" si="80"/>
        <v>1-2 years</v>
      </c>
      <c r="AG1427" s="839" t="str">
        <f t="shared" ca="1" si="81"/>
        <v>Expired</v>
      </c>
    </row>
    <row r="1428" spans="1:33" ht="16.5" thickTop="1" thickBot="1" x14ac:dyDescent="0.3">
      <c r="A1428" s="839">
        <v>25</v>
      </c>
      <c r="B1428" s="847">
        <v>201086</v>
      </c>
      <c r="C1428" s="839">
        <v>13919</v>
      </c>
      <c r="D1428" s="880"/>
      <c r="E1428" s="887">
        <f>VLOOKUP(B1428,[1]TQT_MASTER!B:O,13,0)</f>
        <v>45873</v>
      </c>
      <c r="F1428" s="834" t="str">
        <f>VLOOKUP(B1428,[1]TQT_MASTER!B:O,4,0)</f>
        <v>Senior Engineer, Network Model Management</v>
      </c>
      <c r="G1428" s="834" t="str">
        <f>VLOOKUP(B1428,[1]TQT_MASTER!B:O,3,0)</f>
        <v>Senior Engineer</v>
      </c>
      <c r="H1428" s="834">
        <f>VLOOKUP(B1428,[1]TQT_MASTER!B:O,6,0)</f>
        <v>11743</v>
      </c>
      <c r="I1428" s="834" t="str">
        <f>VLOOKUP(B1428,[1]TQT_MASTER!B:O,5,0)</f>
        <v>Maryam Abullah Ebrahim Algaz Alali</v>
      </c>
      <c r="J1428" s="834" t="str">
        <f>VLOOKUP(B1428,[1]TQT_MASTER!B:O,7,0)</f>
        <v>TQT - Asset Management</v>
      </c>
      <c r="K1428" s="834" t="str">
        <f>VLOOKUP(B1428,[1]TQT_MASTER!B:O,8,0)</f>
        <v>TQT - Chief Operating Office</v>
      </c>
      <c r="L1428" s="834" t="str">
        <f>VLOOKUP(B1428,[1]TQT_MASTER!B:O,9,0)</f>
        <v>Asset Management - COO</v>
      </c>
      <c r="M1428" s="834" t="str">
        <f>VLOOKUP(B1428,[1]TQT_MASTER!B:O,10,0)</f>
        <v>TQT - Operations Technology Strategy</v>
      </c>
      <c r="N1428" s="835">
        <f>VLOOKUP(B1428,[1]TQT_MASTER!B:O,11,0)</f>
        <v>33856</v>
      </c>
      <c r="O1428" s="833">
        <f>VLOOKUP(B1428,[1]TQT_MASTER!B:O,14,0)</f>
        <v>46237</v>
      </c>
      <c r="P1428" s="842" t="s">
        <v>620</v>
      </c>
      <c r="Q1428" s="834" t="s">
        <v>846</v>
      </c>
      <c r="R1428" s="842"/>
      <c r="S1428" s="842"/>
      <c r="T1428" s="839" t="s">
        <v>389</v>
      </c>
      <c r="U1428" s="842" t="s">
        <v>333</v>
      </c>
      <c r="V1428" s="836">
        <v>45873</v>
      </c>
      <c r="W1428" s="836">
        <v>45873</v>
      </c>
      <c r="X1428" s="836">
        <v>46265</v>
      </c>
      <c r="Y1428" s="882">
        <v>1.0767123287671232</v>
      </c>
      <c r="Z1428" s="902">
        <f t="shared" ca="1" si="79"/>
        <v>34</v>
      </c>
      <c r="AA1428" s="839" t="s">
        <v>600</v>
      </c>
      <c r="AB1428" s="883">
        <v>31888.5</v>
      </c>
      <c r="AC1428" s="841">
        <v>47178</v>
      </c>
      <c r="AD1428" s="842" t="s">
        <v>777</v>
      </c>
      <c r="AE1428" s="843" t="str">
        <f ca="1">IF(OR(Z1428="",NOT(ISNUMBER(Z1428))),"",LOOKUP(Z1428,{0,16,21,26,31,36,41,46,51,56,60,66},{"[0-15]","[16-20]","[21-25]","[26-30]","[31-35]","[36-40]","[41-45]","[46-50]","[51-55]","[56-59]","[60-65]","[66-99]"}))</f>
        <v>[31-35]</v>
      </c>
      <c r="AF1428" s="839" t="str">
        <f t="shared" si="80"/>
        <v>1-2 years</v>
      </c>
      <c r="AG1428" s="839" t="str">
        <f t="shared" ca="1" si="81"/>
        <v>Expired</v>
      </c>
    </row>
    <row r="1429" spans="1:33" ht="16.5" thickTop="1" thickBot="1" x14ac:dyDescent="0.3">
      <c r="A1429" s="839">
        <v>26</v>
      </c>
      <c r="B1429" s="830">
        <v>201085</v>
      </c>
      <c r="C1429" s="830">
        <v>201085</v>
      </c>
      <c r="D1429" s="880"/>
      <c r="E1429" s="887">
        <f>VLOOKUP(B1429,[1]TQT_MASTER!B:O,13,0)</f>
        <v>45901</v>
      </c>
      <c r="F1429" s="834" t="str">
        <f>VLOOKUP(B1429,[1]TQT_MASTER!B:O,4,0)</f>
        <v>Engineer, Power Systems</v>
      </c>
      <c r="G1429" s="834" t="str">
        <f>VLOOKUP(B1429,[1]TQT_MASTER!B:O,3,0)</f>
        <v>Engineer</v>
      </c>
      <c r="H1429" s="834">
        <f>VLOOKUP(B1429,[1]TQT_MASTER!B:O,6,0)</f>
        <v>10903</v>
      </c>
      <c r="I1429" s="834" t="str">
        <f>VLOOKUP(B1429,[1]TQT_MASTER!B:O,5,0)</f>
        <v>Ahmed Attia Saber Ghazi</v>
      </c>
      <c r="J1429" s="834" t="str">
        <f>VLOOKUP(B1429,[1]TQT_MASTER!B:O,7,0)</f>
        <v>TQT - Asset Management</v>
      </c>
      <c r="K1429" s="834" t="str">
        <f>VLOOKUP(B1429,[1]TQT_MASTER!B:O,8,0)</f>
        <v>TQT - Chief Operating Office</v>
      </c>
      <c r="L1429" s="834" t="str">
        <f>VLOOKUP(B1429,[1]TQT_MASTER!B:O,9,0)</f>
        <v>Asset Management - COO</v>
      </c>
      <c r="M1429" s="834" t="str">
        <f>VLOOKUP(B1429,[1]TQT_MASTER!B:O,10,0)</f>
        <v>TQT - Power Planning</v>
      </c>
      <c r="N1429" s="835">
        <f>VLOOKUP(B1429,[1]TQT_MASTER!B:O,11,0)</f>
        <v>36486</v>
      </c>
      <c r="O1429" s="833">
        <f>VLOOKUP(B1429,[1]TQT_MASTER!B:O,14,0)</f>
        <v>46265</v>
      </c>
      <c r="P1429" s="842" t="s">
        <v>620</v>
      </c>
      <c r="Q1429" s="834" t="s">
        <v>846</v>
      </c>
      <c r="R1429" s="842"/>
      <c r="S1429" s="842"/>
      <c r="T1429" s="839" t="s">
        <v>304</v>
      </c>
      <c r="U1429" s="842" t="s">
        <v>333</v>
      </c>
      <c r="V1429" s="836">
        <v>45901</v>
      </c>
      <c r="W1429" s="836">
        <v>45901</v>
      </c>
      <c r="X1429" s="836">
        <v>46265</v>
      </c>
      <c r="Y1429" s="882">
        <v>1</v>
      </c>
      <c r="Z1429" s="902">
        <f t="shared" ca="1" si="79"/>
        <v>26</v>
      </c>
      <c r="AA1429" s="839" t="s">
        <v>600</v>
      </c>
      <c r="AB1429" s="883">
        <v>18238.5</v>
      </c>
      <c r="AC1429" s="841">
        <v>47178</v>
      </c>
      <c r="AD1429" s="842" t="s">
        <v>777</v>
      </c>
      <c r="AE1429" s="843" t="str">
        <f ca="1">IF(OR(Z1429="",NOT(ISNUMBER(Z1429))),"",LOOKUP(Z1429,{0,16,21,26,31,36,41,46,51,56,60,66},{"[0-15]","[16-20]","[21-25]","[26-30]","[31-35]","[36-40]","[41-45]","[46-50]","[51-55]","[56-59]","[60-65]","[66-99]"}))</f>
        <v>[26-30]</v>
      </c>
      <c r="AF1429" s="839" t="str">
        <f t="shared" si="80"/>
        <v>0-1 years</v>
      </c>
      <c r="AG1429" s="839" t="str">
        <f t="shared" ca="1" si="81"/>
        <v>Expired</v>
      </c>
    </row>
    <row r="1430" spans="1:33" ht="16.5" thickTop="1" thickBot="1" x14ac:dyDescent="0.3">
      <c r="A1430" s="839">
        <v>27</v>
      </c>
      <c r="B1430" s="830">
        <v>201773</v>
      </c>
      <c r="C1430" s="847">
        <v>14158</v>
      </c>
      <c r="D1430" s="880"/>
      <c r="E1430" s="887">
        <f>VLOOKUP(B1430,[1]TQT_MASTER!B:O,13,0)</f>
        <v>45978</v>
      </c>
      <c r="F1430" s="834" t="str">
        <f>VLOOKUP(B1430,[1]TQT_MASTER!B:O,4,0)</f>
        <v>Associate, OD &amp; Planning</v>
      </c>
      <c r="G1430" s="834" t="str">
        <f>VLOOKUP(B1430,[1]TQT_MASTER!B:O,3,0)</f>
        <v>Associate</v>
      </c>
      <c r="H1430" s="834">
        <f>VLOOKUP(B1430,[1]TQT_MASTER!B:O,6,0)</f>
        <v>12869</v>
      </c>
      <c r="I1430" s="834" t="str">
        <f>VLOOKUP(B1430,[1]TQT_MASTER!B:O,5,0)</f>
        <v>Shefa Obaid</v>
      </c>
      <c r="J1430" s="834" t="str">
        <f>VLOOKUP(B1430,[1]TQT_MASTER!B:O,7,0)</f>
        <v>TQT - People Management &amp; Performance</v>
      </c>
      <c r="K1430" s="834" t="str">
        <f>VLOOKUP(B1430,[1]TQT_MASTER!B:O,8,0)</f>
        <v>TQT - Chief Corporate Services Office</v>
      </c>
      <c r="L1430" s="834" t="str">
        <f>VLOOKUP(B1430,[1]TQT_MASTER!B:O,9,0)</f>
        <v>Human Resources - HRD</v>
      </c>
      <c r="M1430" s="834" t="str">
        <f>VLOOKUP(B1430,[1]TQT_MASTER!B:O,10,0)</f>
        <v>TRANSCO - Human Resources - HRD</v>
      </c>
      <c r="N1430" s="835">
        <f>VLOOKUP(B1430,[1]TQT_MASTER!B:O,11,0)</f>
        <v>29381</v>
      </c>
      <c r="O1430" s="833">
        <f>VLOOKUP(B1430,[1]TQT_MASTER!B:O,14,0)</f>
        <v>46342</v>
      </c>
      <c r="P1430" s="842" t="s">
        <v>611</v>
      </c>
      <c r="Q1430" s="834" t="s">
        <v>846</v>
      </c>
      <c r="R1430" s="842"/>
      <c r="S1430" s="842" t="s">
        <v>616</v>
      </c>
      <c r="T1430" s="839" t="s">
        <v>304</v>
      </c>
      <c r="U1430" s="842" t="s">
        <v>333</v>
      </c>
      <c r="V1430" s="836">
        <v>45978</v>
      </c>
      <c r="W1430" s="836">
        <v>45978</v>
      </c>
      <c r="X1430" s="836">
        <v>46265</v>
      </c>
      <c r="Y1430" s="882">
        <v>0.78904109589041094</v>
      </c>
      <c r="Z1430" s="902">
        <f t="shared" ca="1" si="79"/>
        <v>46</v>
      </c>
      <c r="AA1430" s="839" t="s">
        <v>600</v>
      </c>
      <c r="AB1430" s="883">
        <v>27688.5</v>
      </c>
      <c r="AC1430" s="841">
        <v>47178</v>
      </c>
      <c r="AD1430" s="842" t="s">
        <v>777</v>
      </c>
      <c r="AE1430" s="843" t="str">
        <f ca="1">IF(OR(Z1430="",NOT(ISNUMBER(Z1430))),"",LOOKUP(Z1430,{0,16,21,26,31,36,41,46,51,56,60,66},{"[0-15]","[16-20]","[21-25]","[26-30]","[31-35]","[36-40]","[41-45]","[46-50]","[51-55]","[56-59]","[60-65]","[66-99]"}))</f>
        <v>[46-50]</v>
      </c>
      <c r="AF1430" s="839" t="str">
        <f t="shared" si="80"/>
        <v>0-1 years</v>
      </c>
      <c r="AG1430" s="839" t="str">
        <f t="shared" ca="1" si="81"/>
        <v>Within 90 Days</v>
      </c>
    </row>
    <row r="1431" spans="1:33" ht="16.5" thickTop="1" thickBot="1" x14ac:dyDescent="0.3">
      <c r="A1431" s="839">
        <v>28</v>
      </c>
      <c r="B1431" s="830">
        <v>202033</v>
      </c>
      <c r="C1431" s="847">
        <v>14145</v>
      </c>
      <c r="D1431" s="880"/>
      <c r="E1431" s="887">
        <f>VLOOKUP(B1431,[1]TQT_MASTER!B:O,13,0)</f>
        <v>46006</v>
      </c>
      <c r="F1431" s="834" t="str">
        <f>VLOOKUP(B1431,[1]TQT_MASTER!B:O,4,0)</f>
        <v>Senior Engineer, Network Model Management</v>
      </c>
      <c r="G1431" s="834" t="str">
        <f>VLOOKUP(B1431,[1]TQT_MASTER!B:O,3,0)</f>
        <v>Senior Engineer</v>
      </c>
      <c r="H1431" s="834">
        <f>VLOOKUP(B1431,[1]TQT_MASTER!B:O,6,0)</f>
        <v>12404</v>
      </c>
      <c r="I1431" s="834" t="str">
        <f>VLOOKUP(B1431,[1]TQT_MASTER!B:O,5,0)</f>
        <v>Jayaprakash Ponraj</v>
      </c>
      <c r="J1431" s="834" t="str">
        <f>VLOOKUP(B1431,[1]TQT_MASTER!B:O,7,0)</f>
        <v>TQT - Asset Management</v>
      </c>
      <c r="K1431" s="834" t="str">
        <f>VLOOKUP(B1431,[1]TQT_MASTER!B:O,8,0)</f>
        <v>TQT - Chief Operating Office</v>
      </c>
      <c r="L1431" s="834" t="str">
        <f>VLOOKUP(B1431,[1]TQT_MASTER!B:O,9,0)</f>
        <v>TQT - Asset Management</v>
      </c>
      <c r="M1431" s="834" t="str">
        <f>VLOOKUP(B1431,[1]TQT_MASTER!B:O,10,0)</f>
        <v>TQT - Chief Operating Office</v>
      </c>
      <c r="N1431" s="835">
        <f>VLOOKUP(B1431,[1]TQT_MASTER!B:O,11,0)</f>
        <v>31049</v>
      </c>
      <c r="O1431" s="833">
        <f>VLOOKUP(B1431,[1]TQT_MASTER!B:O,14,0)</f>
        <v>46370</v>
      </c>
      <c r="P1431" s="842" t="s">
        <v>620</v>
      </c>
      <c r="Q1431" s="834" t="s">
        <v>846</v>
      </c>
      <c r="R1431" s="842"/>
      <c r="S1431" s="842"/>
      <c r="T1431" s="839" t="s">
        <v>304</v>
      </c>
      <c r="U1431" s="842" t="s">
        <v>333</v>
      </c>
      <c r="V1431" s="836">
        <v>46006</v>
      </c>
      <c r="W1431" s="836">
        <v>46006</v>
      </c>
      <c r="X1431" s="836">
        <v>46265</v>
      </c>
      <c r="Y1431" s="882">
        <v>0.71232876712328763</v>
      </c>
      <c r="Z1431" s="902">
        <f t="shared" ca="1" si="79"/>
        <v>41</v>
      </c>
      <c r="AA1431" s="839" t="s">
        <v>600</v>
      </c>
      <c r="AB1431" s="883">
        <v>31888.5</v>
      </c>
      <c r="AC1431" s="841">
        <v>47178</v>
      </c>
      <c r="AD1431" s="842" t="s">
        <v>777</v>
      </c>
      <c r="AE1431" s="843" t="str">
        <f ca="1">IF(OR(Z1431="",NOT(ISNUMBER(Z1431))),"",LOOKUP(Z1431,{0,16,21,26,31,36,41,46,51,56,60,66},{"[0-15]","[16-20]","[21-25]","[26-30]","[31-35]","[36-40]","[41-45]","[46-50]","[51-55]","[56-59]","[60-65]","[66-99]"}))</f>
        <v>[41-45]</v>
      </c>
      <c r="AF1431" s="839" t="str">
        <f t="shared" si="80"/>
        <v>0-1 years</v>
      </c>
      <c r="AG1431" s="839" t="str">
        <f t="shared" ca="1" si="81"/>
        <v>Within 90 Days</v>
      </c>
    </row>
    <row r="1432" spans="1:33" ht="16.5" thickTop="1" thickBot="1" x14ac:dyDescent="0.3">
      <c r="A1432" s="839">
        <v>29</v>
      </c>
      <c r="B1432" s="830">
        <v>202034</v>
      </c>
      <c r="C1432" s="847">
        <v>14174</v>
      </c>
      <c r="D1432" s="880"/>
      <c r="E1432" s="887">
        <f>VLOOKUP(B1432,[1]TQT_MASTER!B:O,13,0)</f>
        <v>46006</v>
      </c>
      <c r="F1432" s="834" t="str">
        <f>VLOOKUP(B1432,[1]TQT_MASTER!B:O,4,0)</f>
        <v>Associate, Accounts Payable Accounting</v>
      </c>
      <c r="G1432" s="834" t="str">
        <f>VLOOKUP(B1432,[1]TQT_MASTER!B:O,3,0)</f>
        <v>Associate</v>
      </c>
      <c r="H1432" s="834">
        <f>VLOOKUP(B1432,[1]TQT_MASTER!B:O,6,0)</f>
        <v>12667</v>
      </c>
      <c r="I1432" s="834" t="str">
        <f>VLOOKUP(B1432,[1]TQT_MASTER!B:O,5,0)</f>
        <v>Eid ABDULLAH Sidiqi Alhammadi</v>
      </c>
      <c r="J1432" s="834" t="str">
        <f>VLOOKUP(B1432,[1]TQT_MASTER!B:O,7,0)</f>
        <v>TQT - Financial Operations &amp; Internal Controls</v>
      </c>
      <c r="K1432" s="834" t="str">
        <f>VLOOKUP(B1432,[1]TQT_MASTER!B:O,8,0)</f>
        <v>TQT - Chief Financial Office</v>
      </c>
      <c r="L1432" s="834" t="str">
        <f>VLOOKUP(B1432,[1]TQT_MASTER!B:O,9,0)</f>
        <v>Finance - FIN</v>
      </c>
      <c r="M1432" s="834" t="str">
        <f>VLOOKUP(B1432,[1]TQT_MASTER!B:O,10,0)</f>
        <v>TRANSCO - Financial Operations - FIN</v>
      </c>
      <c r="N1432" s="835">
        <f>VLOOKUP(B1432,[1]TQT_MASTER!B:O,11,0)</f>
        <v>35364</v>
      </c>
      <c r="O1432" s="833">
        <f>VLOOKUP(B1432,[1]TQT_MASTER!B:O,14,0)</f>
        <v>46370</v>
      </c>
      <c r="P1432" s="842" t="s">
        <v>620</v>
      </c>
      <c r="Q1432" s="834" t="s">
        <v>846</v>
      </c>
      <c r="R1432" s="842"/>
      <c r="S1432" s="842"/>
      <c r="T1432" s="839" t="s">
        <v>304</v>
      </c>
      <c r="U1432" s="842" t="s">
        <v>356</v>
      </c>
      <c r="V1432" s="836">
        <v>46006</v>
      </c>
      <c r="W1432" s="836">
        <v>46006</v>
      </c>
      <c r="X1432" s="836">
        <v>46265</v>
      </c>
      <c r="Y1432" s="882">
        <v>0.71232876712328763</v>
      </c>
      <c r="Z1432" s="902">
        <f t="shared" ca="1" si="79"/>
        <v>29</v>
      </c>
      <c r="AA1432" s="839" t="s">
        <v>600</v>
      </c>
      <c r="AB1432" s="883">
        <v>21388.5</v>
      </c>
      <c r="AC1432" s="841">
        <v>47178</v>
      </c>
      <c r="AD1432" s="842" t="s">
        <v>777</v>
      </c>
      <c r="AE1432" s="843" t="str">
        <f ca="1">IF(OR(Z1432="",NOT(ISNUMBER(Z1432))),"",LOOKUP(Z1432,{0,16,21,26,31,36,41,46,51,56,60,66},{"[0-15]","[16-20]","[21-25]","[26-30]","[31-35]","[36-40]","[41-45]","[46-50]","[51-55]","[56-59]","[60-65]","[66-99]"}))</f>
        <v>[26-30]</v>
      </c>
      <c r="AF1432" s="839" t="str">
        <f t="shared" si="80"/>
        <v>0-1 years</v>
      </c>
      <c r="AG1432" s="839" t="str">
        <f t="shared" ca="1" si="81"/>
        <v>Within 90 Days</v>
      </c>
    </row>
    <row r="1433" spans="1:33" ht="16.5" thickTop="1" thickBot="1" x14ac:dyDescent="0.3">
      <c r="A1433" s="839">
        <v>30</v>
      </c>
      <c r="B1433" s="830">
        <v>202315</v>
      </c>
      <c r="C1433" s="847">
        <v>14335</v>
      </c>
      <c r="D1433" s="880"/>
      <c r="E1433" s="887">
        <f>VLOOKUP(B1433,[1]TQT_MASTER!B:O,13,0)</f>
        <v>46055</v>
      </c>
      <c r="F1433" s="834" t="str">
        <f>VLOOKUP(B1433,[1]TQT_MASTER!B:O,4,0)</f>
        <v>Officer, Communications</v>
      </c>
      <c r="G1433" s="834" t="str">
        <f>VLOOKUP(B1433,[1]TQT_MASTER!B:O,3,0)</f>
        <v>Officer</v>
      </c>
      <c r="H1433" s="834">
        <f>VLOOKUP(B1433,[1]TQT_MASTER!B:O,6,0)</f>
        <v>15077</v>
      </c>
      <c r="I1433" s="834" t="str">
        <f>VLOOKUP(B1433,[1]TQT_MASTER!B:O,5,0)</f>
        <v>Bahaa Khalil Omran</v>
      </c>
      <c r="J1433" s="834" t="str">
        <f>VLOOKUP(B1433,[1]TQT_MASTER!B:O,7,0)</f>
        <v>TQT - External Communications</v>
      </c>
      <c r="K1433" s="834" t="str">
        <f>VLOOKUP(B1433,[1]TQT_MASTER!B:O,8,0)</f>
        <v>TQT - Chief Corporate Services Office</v>
      </c>
      <c r="L1433" s="834" t="str">
        <f>VLOOKUP(B1433,[1]TQT_MASTER!B:O,9,0)</f>
        <v>Human Resources - HRD</v>
      </c>
      <c r="M1433" s="834" t="str">
        <f>VLOOKUP(B1433,[1]TQT_MASTER!B:O,10,0)</f>
        <v>TRANSCO - External Communications - HRD</v>
      </c>
      <c r="N1433" s="835">
        <f>VLOOKUP(B1433,[1]TQT_MASTER!B:O,11,0)</f>
        <v>34516</v>
      </c>
      <c r="O1433" s="833">
        <f>VLOOKUP(B1433,[1]TQT_MASTER!B:O,14,0)</f>
        <v>46389</v>
      </c>
      <c r="P1433" s="842" t="s">
        <v>611</v>
      </c>
      <c r="Q1433" s="834" t="s">
        <v>846</v>
      </c>
      <c r="R1433" s="842" t="s">
        <v>612</v>
      </c>
      <c r="S1433" s="842" t="s">
        <v>616</v>
      </c>
      <c r="T1433" s="839"/>
      <c r="U1433" s="842" t="s">
        <v>309</v>
      </c>
      <c r="V1433" s="836">
        <v>46055</v>
      </c>
      <c r="W1433" s="836">
        <v>46055</v>
      </c>
      <c r="X1433" s="836">
        <v>46265</v>
      </c>
      <c r="Y1433" s="882">
        <v>0.57808219178082187</v>
      </c>
      <c r="Z1433" s="902">
        <f t="shared" ca="1" si="79"/>
        <v>32</v>
      </c>
      <c r="AA1433" s="839" t="s">
        <v>600</v>
      </c>
      <c r="AB1433" s="883">
        <v>16138.5</v>
      </c>
      <c r="AC1433" s="841">
        <v>47178</v>
      </c>
      <c r="AD1433" s="842" t="s">
        <v>777</v>
      </c>
      <c r="AE1433" s="843" t="str">
        <f ca="1">IF(OR(Z1433="",NOT(ISNUMBER(Z1433))),"",LOOKUP(Z1433,{0,16,21,26,31,36,41,46,51,56,60,66},{"[0-15]","[16-20]","[21-25]","[26-30]","[31-35]","[36-40]","[41-45]","[46-50]","[51-55]","[56-59]","[60-65]","[66-99]"}))</f>
        <v>[31-35]</v>
      </c>
      <c r="AF1433" s="839" t="str">
        <f t="shared" si="80"/>
        <v>0-1 years</v>
      </c>
      <c r="AG1433" s="839" t="str">
        <f t="shared" ca="1" si="81"/>
        <v>Over 90 Days</v>
      </c>
    </row>
    <row r="1434" spans="1:33" ht="16.5" thickTop="1" thickBot="1" x14ac:dyDescent="0.3">
      <c r="A1434" s="839">
        <v>31</v>
      </c>
      <c r="B1434" s="830">
        <v>202372</v>
      </c>
      <c r="C1434" s="831">
        <v>202372</v>
      </c>
      <c r="D1434" s="880"/>
      <c r="E1434" s="887">
        <f>VLOOKUP(B1434,[1]TQT_MASTER!B:O,13,0)</f>
        <v>46083</v>
      </c>
      <c r="F1434" s="834" t="str">
        <f>VLOOKUP(B1434,[1]TQT_MASTER!B:O,4,0)</f>
        <v>Associate, Graphic Design</v>
      </c>
      <c r="G1434" s="834" t="str">
        <f>VLOOKUP(B1434,[1]TQT_MASTER!B:O,3,0)</f>
        <v>Associate</v>
      </c>
      <c r="H1434" s="834">
        <f>VLOOKUP(B1434,[1]TQT_MASTER!B:O,6,0)</f>
        <v>15077</v>
      </c>
      <c r="I1434" s="834" t="str">
        <f>VLOOKUP(B1434,[1]TQT_MASTER!B:O,5,0)</f>
        <v>Bahaa Khalil Omran</v>
      </c>
      <c r="J1434" s="834" t="str">
        <f>VLOOKUP(B1434,[1]TQT_MASTER!B:O,7,0)</f>
        <v>TQT - Corporate Communications</v>
      </c>
      <c r="K1434" s="834" t="str">
        <f>VLOOKUP(B1434,[1]TQT_MASTER!B:O,8,0)</f>
        <v>TQT - Chief Corporate Services Office</v>
      </c>
      <c r="L1434" s="834" t="str">
        <f>VLOOKUP(B1434,[1]TQT_MASTER!B:O,9,0)</f>
        <v>Human Resources - HRD</v>
      </c>
      <c r="M1434" s="834" t="str">
        <f>VLOOKUP(B1434,[1]TQT_MASTER!B:O,10,0)</f>
        <v>Corporate Communications</v>
      </c>
      <c r="N1434" s="835">
        <f>VLOOKUP(B1434,[1]TQT_MASTER!B:O,11,0)</f>
        <v>35936</v>
      </c>
      <c r="O1434" s="833">
        <f>VLOOKUP(B1434,[1]TQT_MASTER!B:O,14,0)</f>
        <v>46447</v>
      </c>
      <c r="P1434" s="842" t="s">
        <v>611</v>
      </c>
      <c r="Q1434" s="834" t="s">
        <v>846</v>
      </c>
      <c r="R1434" s="842" t="s">
        <v>612</v>
      </c>
      <c r="S1434" s="842" t="s">
        <v>616</v>
      </c>
      <c r="T1434" s="839"/>
      <c r="U1434" s="842" t="s">
        <v>356</v>
      </c>
      <c r="V1434" s="836">
        <v>46083</v>
      </c>
      <c r="W1434" s="836">
        <v>46083</v>
      </c>
      <c r="X1434" s="836">
        <v>46265</v>
      </c>
      <c r="Y1434" s="882">
        <v>0.50136986301369868</v>
      </c>
      <c r="Z1434" s="902">
        <f t="shared" ca="1" si="79"/>
        <v>28</v>
      </c>
      <c r="AA1434" s="839" t="s">
        <v>600</v>
      </c>
      <c r="AB1434" s="883">
        <v>16138.5</v>
      </c>
      <c r="AC1434" s="841">
        <v>47178</v>
      </c>
      <c r="AD1434" s="842" t="s">
        <v>777</v>
      </c>
      <c r="AE1434" s="843" t="str">
        <f ca="1">IF(OR(Z1434="",NOT(ISNUMBER(Z1434))),"",LOOKUP(Z1434,{0,16,21,26,31,36,41,46,51,56,60,66},{"[0-15]","[16-20]","[21-25]","[26-30]","[31-35]","[36-40]","[41-45]","[46-50]","[51-55]","[56-59]","[60-65]","[66-99]"}))</f>
        <v>[26-30]</v>
      </c>
      <c r="AF1434" s="839" t="str">
        <f t="shared" si="80"/>
        <v>0-1 years</v>
      </c>
      <c r="AG1434" s="839" t="str">
        <f t="shared" ca="1" si="81"/>
        <v>Over 90 Days</v>
      </c>
    </row>
    <row r="1435" spans="1:33" ht="16.5" thickTop="1" thickBot="1" x14ac:dyDescent="0.3">
      <c r="A1435" s="839">
        <v>32</v>
      </c>
      <c r="B1435" s="830">
        <v>202645</v>
      </c>
      <c r="C1435" s="831">
        <v>202645</v>
      </c>
      <c r="D1435" s="880"/>
      <c r="E1435" s="887">
        <f>VLOOKUP(B1435,[1]TQT_MASTER!B:O,13,0)</f>
        <v>46103</v>
      </c>
      <c r="F1435" s="834" t="str">
        <f>VLOOKUP(B1435,[1]TQT_MASTER!B:O,4,0)</f>
        <v>Engineer, Contract</v>
      </c>
      <c r="G1435" s="834" t="str">
        <f>VLOOKUP(B1435,[1]TQT_MASTER!B:O,3,0)</f>
        <v>Engineer</v>
      </c>
      <c r="H1435" s="834">
        <f>VLOOKUP(B1435,[1]TQT_MASTER!B:O,6,0)</f>
        <v>12214</v>
      </c>
      <c r="I1435" s="834" t="str">
        <f>VLOOKUP(B1435,[1]TQT_MASTER!B:O,5,0)</f>
        <v>Mahmood Abdulmunaim Saed</v>
      </c>
      <c r="J1435" s="834" t="str">
        <f>VLOOKUP(B1435,[1]TQT_MASTER!B:O,7,0)</f>
        <v>TQT - Supply Chain</v>
      </c>
      <c r="K1435" s="834" t="str">
        <f>VLOOKUP(B1435,[1]TQT_MASTER!B:O,8,0)</f>
        <v>TQT - Chief Financial Office</v>
      </c>
      <c r="L1435" s="834" t="str">
        <f>VLOOKUP(B1435,[1]TQT_MASTER!B:O,9,0)</f>
        <v>TQT - Supply Chain</v>
      </c>
      <c r="M1435" s="834" t="e">
        <f>VLOOKUP(B1435,[1]TQT_MASTER!B:O,10,0)</f>
        <v>#REF!</v>
      </c>
      <c r="N1435" s="835">
        <f>VLOOKUP(B1435,[1]TQT_MASTER!B:O,11,0)</f>
        <v>32325</v>
      </c>
      <c r="O1435" s="833">
        <f>VLOOKUP(B1435,[1]TQT_MASTER!B:O,14,0)</f>
        <v>46467</v>
      </c>
      <c r="P1435" s="842" t="s">
        <v>620</v>
      </c>
      <c r="Q1435" s="834" t="s">
        <v>846</v>
      </c>
      <c r="R1435" s="842"/>
      <c r="S1435" s="842"/>
      <c r="T1435" s="839"/>
      <c r="U1435" s="842" t="s">
        <v>333</v>
      </c>
      <c r="V1435" s="836">
        <v>46104</v>
      </c>
      <c r="W1435" s="836">
        <v>46104</v>
      </c>
      <c r="X1435" s="836">
        <v>46265</v>
      </c>
      <c r="Y1435" s="882">
        <v>0.44383561643835617</v>
      </c>
      <c r="Z1435" s="902">
        <f t="shared" ca="1" si="79"/>
        <v>38</v>
      </c>
      <c r="AA1435" s="839" t="s">
        <v>600</v>
      </c>
      <c r="AB1435" s="883">
        <v>35038.5</v>
      </c>
      <c r="AC1435" s="841">
        <v>47178</v>
      </c>
      <c r="AD1435" s="842" t="s">
        <v>777</v>
      </c>
      <c r="AE1435" s="843" t="str">
        <f ca="1">IF(OR(Z1435="",NOT(ISNUMBER(Z1435))),"",LOOKUP(Z1435,{0,16,21,26,31,36,41,46,51,56,60,66},{"[0-15]","[16-20]","[21-25]","[26-30]","[31-35]","[36-40]","[41-45]","[46-50]","[51-55]","[56-59]","[60-65]","[66-99]"}))</f>
        <v>[36-40]</v>
      </c>
      <c r="AF1435" s="839" t="str">
        <f t="shared" si="80"/>
        <v>0-1 years</v>
      </c>
      <c r="AG1435" s="839" t="str">
        <f t="shared" ca="1" si="81"/>
        <v>Over 90 Days</v>
      </c>
    </row>
    <row r="1436" spans="1:33" ht="16.5" thickTop="1" thickBot="1" x14ac:dyDescent="0.3">
      <c r="A1436" s="839">
        <v>33</v>
      </c>
      <c r="B1436" s="830">
        <v>203053</v>
      </c>
      <c r="C1436" s="831">
        <v>203053</v>
      </c>
      <c r="D1436" s="880"/>
      <c r="E1436" s="887">
        <f>VLOOKUP(B1436,[1]TQT_MASTER!B:O,13,0)</f>
        <v>46149</v>
      </c>
      <c r="F1436" s="834" t="str">
        <f>VLOOKUP(B1436,[1]TQT_MASTER!B:O,4,0)</f>
        <v>Sr Associate HR Projects</v>
      </c>
      <c r="G1436" s="834" t="str">
        <f>VLOOKUP(B1436,[1]TQT_MASTER!B:O,3,0)</f>
        <v>Sr Associate</v>
      </c>
      <c r="H1436" s="834" t="e">
        <f>VLOOKUP(B1436,[1]TQT_MASTER!B:O,6,0)</f>
        <v>#REF!</v>
      </c>
      <c r="I1436" s="834" t="str">
        <f>VLOOKUP(B1436,[1]TQT_MASTER!B:O,5,0)</f>
        <v>Bader Alhammadi</v>
      </c>
      <c r="J1436" s="834" t="e">
        <f>VLOOKUP(B1436,[1]TQT_MASTER!B:O,7,0)</f>
        <v>#REF!</v>
      </c>
      <c r="K1436" s="834" t="str">
        <f>VLOOKUP(B1436,[1]TQT_MASTER!B:O,8,0)</f>
        <v>TQT - Chief Corporate Services Office</v>
      </c>
      <c r="L1436" s="834" t="str">
        <f>VLOOKUP(B1436,[1]TQT_MASTER!B:O,9,0)</f>
        <v>Human Resources - HRD</v>
      </c>
      <c r="M1436" s="834" t="e">
        <f>VLOOKUP(B1436,[1]TQT_MASTER!B:O,10,0)</f>
        <v>#REF!</v>
      </c>
      <c r="N1436" s="835">
        <f>VLOOKUP(B1436,[1]TQT_MASTER!B:O,11,0)</f>
        <v>31815</v>
      </c>
      <c r="O1436" s="833">
        <f>VLOOKUP(B1436,[1]TQT_MASTER!B:O,14,0)</f>
        <v>46513</v>
      </c>
      <c r="P1436" s="842" t="s">
        <v>620</v>
      </c>
      <c r="Q1436" s="834" t="s">
        <v>846</v>
      </c>
      <c r="R1436" s="842"/>
      <c r="S1436" s="842"/>
      <c r="T1436" s="839"/>
      <c r="U1436" s="842" t="s">
        <v>650</v>
      </c>
      <c r="V1436" s="836">
        <v>46155</v>
      </c>
      <c r="W1436" s="836"/>
      <c r="X1436" s="836">
        <f>EDATE(V1436,36)</f>
        <v>47251</v>
      </c>
      <c r="Y1436" s="882">
        <v>2.7397260273972603E-3</v>
      </c>
      <c r="Z1436" s="838">
        <f t="shared" ca="1" si="79"/>
        <v>39</v>
      </c>
      <c r="AA1436" s="839" t="s">
        <v>600</v>
      </c>
      <c r="AB1436" s="883">
        <v>37138.5</v>
      </c>
      <c r="AC1436" s="841">
        <v>47178</v>
      </c>
      <c r="AD1436" s="842" t="s">
        <v>777</v>
      </c>
      <c r="AE1436" s="843" t="str">
        <f ca="1">IF(OR(Z1436="",NOT(ISNUMBER(Z1436))),"",LOOKUP(Z1436,{0,16,21,26,31,36,41,46,51,56,60,66},{"[0-15]","[16-20]","[21-25]","[26-30]","[31-35]","[36-40]","[41-45]","[46-50]","[51-55]","[56-59]","[60-65]","[66-99]"}))</f>
        <v>[36-40]</v>
      </c>
      <c r="AF1436" s="839" t="str">
        <f t="shared" si="80"/>
        <v>3+ years</v>
      </c>
      <c r="AG1436" s="839" t="str">
        <f t="shared" ca="1" si="81"/>
        <v>Over 90 Days</v>
      </c>
    </row>
    <row r="1437" spans="1:33" ht="16.5" thickTop="1" thickBot="1" x14ac:dyDescent="0.3">
      <c r="A1437" s="839">
        <v>34</v>
      </c>
      <c r="B1437" s="830">
        <v>202805</v>
      </c>
      <c r="C1437" s="831">
        <v>202805</v>
      </c>
      <c r="D1437" s="880"/>
      <c r="E1437" s="887">
        <f>VLOOKUP(B1437,[1]TQT_MASTER!B:O,13,0)</f>
        <v>46132</v>
      </c>
      <c r="F1437" s="834" t="str">
        <f>VLOOKUP(B1437,[1]TQT_MASTER!B:O,4,0)</f>
        <v>CEO Advisor</v>
      </c>
      <c r="G1437" s="834" t="str">
        <f>VLOOKUP(B1437,[1]TQT_MASTER!B:O,3,0)</f>
        <v>Advisor</v>
      </c>
      <c r="H1437" s="834">
        <v>12759</v>
      </c>
      <c r="I1437" s="834" t="s">
        <v>954</v>
      </c>
      <c r="J1437" s="834" t="e">
        <f>VLOOKUP(B1437,[1]TQT_MASTER!B:O,7,0)</f>
        <v>#REF!</v>
      </c>
      <c r="K1437" s="834" t="str">
        <f>VLOOKUP(B1437,[1]TQT_MASTER!B:O,8,0)</f>
        <v>TQT - Chief Executive Office</v>
      </c>
      <c r="L1437" s="834" t="e">
        <f>VLOOKUP(B1437,[1]TQT_MASTER!B:O,9,0)</f>
        <v>#REF!</v>
      </c>
      <c r="M1437" s="834" t="e">
        <f>VLOOKUP(B1437,[1]TQT_MASTER!B:O,10,0)</f>
        <v>#REF!</v>
      </c>
      <c r="N1437" s="884">
        <v>22892</v>
      </c>
      <c r="O1437" s="885">
        <v>46496</v>
      </c>
      <c r="P1437" s="842" t="s">
        <v>611</v>
      </c>
      <c r="Q1437" s="834" t="s">
        <v>846</v>
      </c>
      <c r="R1437" s="842"/>
      <c r="S1437" s="842"/>
      <c r="T1437" s="839"/>
      <c r="U1437" s="842" t="s">
        <v>650</v>
      </c>
      <c r="V1437" s="836">
        <v>46132</v>
      </c>
      <c r="W1437" s="836"/>
      <c r="X1437" s="836">
        <f>EDATE(V1437,36)</f>
        <v>47228</v>
      </c>
      <c r="Y1437" s="882">
        <v>2.7397260273972603E-3</v>
      </c>
      <c r="Z1437" s="904">
        <f ca="1">IF(N1437="","",DATEDIF(IF(ISNUMBER(N1437),N1437,DATE(IF(VALUE(RIGHT(N1437,LEN(N1437)-FIND("/",N1437,FIND("/",N1437)+1)))&lt;30,2000,1900)+VALUE(RIGHT(N1437,LEN(N1437)-FIND("/",N1437,FIND("/",N1437)+1))),VALUE(LEFT(N1437,FIND("/",N1437)-1)),VALUE(MID(N1437,FIND("/",N1437)+1,FIND("/",N1437,FIND("/",N1437)+1)-FIND("/",N1437)-1)))),TODAY(),"Y"))</f>
        <v>64</v>
      </c>
      <c r="AA1437" s="839" t="s">
        <v>600</v>
      </c>
      <c r="AB1437" s="883">
        <v>40288.5</v>
      </c>
      <c r="AC1437" s="841">
        <v>47178</v>
      </c>
      <c r="AD1437" s="842" t="s">
        <v>777</v>
      </c>
      <c r="AE1437" s="843" t="str">
        <f ca="1">IF(OR(Z1437="",NOT(ISNUMBER(Z1437))),"",LOOKUP(Z1437,{0,16,21,26,31,36,41,46,51,56,60,66},{"[0-15]","[16-20]","[21-25]","[26-30]","[31-35]","[36-40]","[41-45]","[46-50]","[51-55]","[56-59]","[60-65]","[66-99]"}))</f>
        <v>[60-65]</v>
      </c>
      <c r="AF1437" s="839" t="str">
        <f t="shared" si="80"/>
        <v>3+ years</v>
      </c>
      <c r="AG1437" s="839" t="str">
        <f t="shared" ca="1" si="81"/>
        <v>Over 90 Days</v>
      </c>
    </row>
    <row r="1438" spans="1:33" ht="16.5" thickTop="1" thickBot="1" x14ac:dyDescent="0.3">
      <c r="A1438" s="886">
        <v>35</v>
      </c>
      <c r="B1438" s="851">
        <v>203281</v>
      </c>
      <c r="C1438" s="851"/>
      <c r="D1438" s="852"/>
      <c r="E1438" s="887">
        <f>VLOOKUP(B1438,[1]TQT_MASTER!B:O,13,0)</f>
        <v>46244</v>
      </c>
      <c r="F1438" s="854" t="str">
        <f>VLOOKUP(B1438,[1]TQT_MASTER!B:O,4,0)</f>
        <v>Sr Associate Branding &amp; Internal Communication</v>
      </c>
      <c r="G1438" s="854" t="str">
        <f>VLOOKUP(B1438,[1]TQT_MASTER!B:O,3,0)</f>
        <v>Sr Associate</v>
      </c>
      <c r="H1438" s="854" t="e">
        <f>VLOOKUP(B1438,[1]TQT_MASTER!B:O,6,0)</f>
        <v>#REF!</v>
      </c>
      <c r="I1438" s="854" t="s">
        <v>955</v>
      </c>
      <c r="J1438" s="854" t="e">
        <f>VLOOKUP(B1438,[1]TQT_MASTER!B:O,7,0)</f>
        <v>#REF!</v>
      </c>
      <c r="K1438" s="854" t="str">
        <f>VLOOKUP(B1438,[1]TQT_MASTER!B:O,8,0)</f>
        <v>TQT - Chief Corporate Services Office</v>
      </c>
      <c r="L1438" s="854" t="str">
        <f>VLOOKUP(B1438,[1]TQT_MASTER!B:O,9,0)</f>
        <v>Human Resources - HRD</v>
      </c>
      <c r="M1438" s="854" t="str">
        <f>VLOOKUP(B1438,[1]TQT_MASTER!B:O,10,0)</f>
        <v>Corporate Communications</v>
      </c>
      <c r="N1438" s="855">
        <v>32051</v>
      </c>
      <c r="O1438" s="853">
        <v>46295</v>
      </c>
      <c r="P1438" s="854" t="s">
        <v>611</v>
      </c>
      <c r="Q1438" s="854" t="s">
        <v>846</v>
      </c>
      <c r="R1438" s="857"/>
      <c r="S1438" s="857"/>
      <c r="T1438" s="858"/>
      <c r="U1438" s="854"/>
      <c r="V1438" s="859">
        <v>46211</v>
      </c>
      <c r="W1438" s="860"/>
      <c r="X1438" s="859">
        <v>46295</v>
      </c>
      <c r="Y1438" s="861"/>
      <c r="Z1438" s="862">
        <f t="shared" ref="Z1438:Z1471" ca="1" si="82">IF(N1438="","",DATEDIF(IF(ISNUMBER(N1438),N1438,DATE(IF(VALUE(RIGHT(N1438,LEN(N1438)-FIND("/",N1438,FIND("/",N1438)+1)))&lt;30,2000,1900)+VALUE(RIGHT(N1438,LEN(N1438)-FIND("/",N1438,FIND("/",N1438)+1))),VALUE(LEFT(N1438,FIND("/",N1438)-1)),VALUE(MID(N1438,FIND("/",N1438)+1,FIND("/",N1438,FIND("/",N1438)+1)-FIND("/",N1438)-1)))),TODAY(),"Y"))</f>
        <v>38</v>
      </c>
      <c r="AA1438" s="858" t="s">
        <v>600</v>
      </c>
      <c r="AB1438" s="906">
        <v>32500</v>
      </c>
      <c r="AC1438" s="864">
        <v>47178</v>
      </c>
      <c r="AD1438" s="857" t="s">
        <v>777</v>
      </c>
      <c r="AE1438" s="843" t="str">
        <f ca="1">IF(OR(Z1438="",NOT(ISNUMBER(Z1438))),"",LOOKUP(Z1438,{0,16,21,26,31,36,41,46,51,56,60,66},{"[0-15]","[16-20]","[21-25]","[26-30]","[31-35]","[36-40]","[41-45]","[46-50]","[51-55]","[56-59]","[60-65]","[66-99]"}))</f>
        <v>[36-40]</v>
      </c>
      <c r="AF1438" s="839" t="str">
        <f t="shared" si="80"/>
        <v>0-1 years</v>
      </c>
      <c r="AG1438" s="839" t="str">
        <f t="shared" ca="1" si="81"/>
        <v>Within 30 Days</v>
      </c>
    </row>
    <row r="1439" spans="1:33" ht="16.5" thickTop="1" thickBot="1" x14ac:dyDescent="0.3">
      <c r="A1439" s="875">
        <v>1</v>
      </c>
      <c r="B1439" s="866" t="s">
        <v>526</v>
      </c>
      <c r="C1439" s="875" t="s">
        <v>300</v>
      </c>
      <c r="D1439" s="888"/>
      <c r="E1439" s="887">
        <f>VLOOKUP(B1439,[1]TQT_MASTER!B:O,13,0)</f>
        <v>44566</v>
      </c>
      <c r="F1439" s="870" t="str">
        <f>VLOOKUP(B1439,[1]TQT_MASTER!B:O,4,0)</f>
        <v>Engineer, Water Asset Performance</v>
      </c>
      <c r="G1439" s="870" t="str">
        <f>VLOOKUP(B1439,[1]TQT_MASTER!B:O,3,0)</f>
        <v>Engineer</v>
      </c>
      <c r="H1439" s="870">
        <f>VLOOKUP(B1439,[1]TQT_MASTER!B:O,6,0)</f>
        <v>200662</v>
      </c>
      <c r="I1439" s="870" t="str">
        <f>VLOOKUP(B1439,[1]TQT_MASTER!B:O,5,0)</f>
        <v>Benjamin Redwood</v>
      </c>
      <c r="J1439" s="870" t="str">
        <f>VLOOKUP(B1439,[1]TQT_MASTER!B:O,7,0)</f>
        <v>TQT - Asset Management</v>
      </c>
      <c r="K1439" s="870" t="str">
        <f>VLOOKUP(B1439,[1]TQT_MASTER!B:O,8,0)</f>
        <v>TQT - Chief Operating Office</v>
      </c>
      <c r="L1439" s="870" t="str">
        <f>VLOOKUP(B1439,[1]TQT_MASTER!B:O,9,0)</f>
        <v>Asset Management - COO</v>
      </c>
      <c r="M1439" s="870" t="str">
        <f>VLOOKUP(B1439,[1]TQT_MASTER!B:O,10,0)</f>
        <v>TRANSCO - Water Asset Strategy &amp; Performance - COO</v>
      </c>
      <c r="N1439" s="871">
        <f>VLOOKUP(B1439,[1]TQT_MASTER!B:O,11,0)</f>
        <v>22312</v>
      </c>
      <c r="O1439" s="869">
        <f>VLOOKUP(B1439,[1]TQT_MASTER!B:O,14,0)</f>
        <v>46387</v>
      </c>
      <c r="P1439" s="878" t="s">
        <v>611</v>
      </c>
      <c r="Q1439" s="870" t="s">
        <v>846</v>
      </c>
      <c r="R1439" s="878" t="s">
        <v>612</v>
      </c>
      <c r="S1439" s="878"/>
      <c r="T1439" s="875" t="s">
        <v>304</v>
      </c>
      <c r="U1439" s="878" t="s">
        <v>305</v>
      </c>
      <c r="V1439" s="872">
        <v>44566</v>
      </c>
      <c r="W1439" s="872">
        <v>45170</v>
      </c>
      <c r="X1439" s="872">
        <v>46265</v>
      </c>
      <c r="Y1439" s="889">
        <v>3.0027397260273974</v>
      </c>
      <c r="Z1439" s="903">
        <f t="shared" ca="1" si="82"/>
        <v>65</v>
      </c>
      <c r="AA1439" s="875" t="s">
        <v>600</v>
      </c>
      <c r="AB1439" s="890">
        <v>33988.5</v>
      </c>
      <c r="AC1439" s="877">
        <v>47209</v>
      </c>
      <c r="AD1439" s="878" t="s">
        <v>777</v>
      </c>
      <c r="AE1439" s="843" t="str">
        <f ca="1">IF(OR(Z1439="",NOT(ISNUMBER(Z1439))),"",LOOKUP(Z1439,{0,16,21,26,31,36,41,46,51,56,60,66},{"[0-15]","[16-20]","[21-25]","[26-30]","[31-35]","[36-40]","[41-45]","[46-50]","[51-55]","[56-59]","[60-65]","[66-99]"}))</f>
        <v>[60-65]</v>
      </c>
      <c r="AF1439" s="839" t="str">
        <f t="shared" si="80"/>
        <v>3+ years</v>
      </c>
      <c r="AG1439" s="839" t="str">
        <f t="shared" ca="1" si="81"/>
        <v>Over 90 Days</v>
      </c>
    </row>
    <row r="1440" spans="1:33" ht="16.5" thickTop="1" thickBot="1" x14ac:dyDescent="0.3">
      <c r="A1440" s="839">
        <v>2</v>
      </c>
      <c r="B1440" s="830" t="s">
        <v>537</v>
      </c>
      <c r="C1440" s="839" t="s">
        <v>306</v>
      </c>
      <c r="D1440" s="880"/>
      <c r="E1440" s="887">
        <f>VLOOKUP(B1440,[1]TQT_MASTER!B:O,13,0)</f>
        <v>44571</v>
      </c>
      <c r="F1440" s="834" t="str">
        <f>VLOOKUP(B1440,[1]TQT_MASTER!B:O,4,0)</f>
        <v>Technical Advisor</v>
      </c>
      <c r="G1440" s="834" t="str">
        <f>VLOOKUP(B1440,[1]TQT_MASTER!B:O,3,0)</f>
        <v>Advisor</v>
      </c>
      <c r="H1440" s="834">
        <f>VLOOKUP(B1440,[1]TQT_MASTER!B:O,6,0)</f>
        <v>10924</v>
      </c>
      <c r="I1440" s="834" t="str">
        <f>VLOOKUP(B1440,[1]TQT_MASTER!B:O,5,0)</f>
        <v>Bruce</v>
      </c>
      <c r="J1440" s="834" t="str">
        <f>VLOOKUP(B1440,[1]TQT_MASTER!B:O,7,0)</f>
        <v>TQT - Chief Operating Office</v>
      </c>
      <c r="K1440" s="834" t="str">
        <f>VLOOKUP(B1440,[1]TQT_MASTER!B:O,8,0)</f>
        <v>TQT - Chief Operating Office</v>
      </c>
      <c r="L1440" s="834" t="str">
        <f>VLOOKUP(B1440,[1]TQT_MASTER!B:O,9,0)</f>
        <v>Asset Management - COO</v>
      </c>
      <c r="M1440" s="834" t="str">
        <f>VLOOKUP(B1440,[1]TQT_MASTER!B:O,10,0)</f>
        <v>TRANSCO - Power Asset Management - COO</v>
      </c>
      <c r="N1440" s="835">
        <f>VLOOKUP(B1440,[1]TQT_MASTER!B:O,11,0)</f>
        <v>21098</v>
      </c>
      <c r="O1440" s="833">
        <f>VLOOKUP(B1440,[1]TQT_MASTER!B:O,14,0)</f>
        <v>46387</v>
      </c>
      <c r="P1440" s="842" t="s">
        <v>611</v>
      </c>
      <c r="Q1440" s="834" t="s">
        <v>846</v>
      </c>
      <c r="R1440" s="842" t="s">
        <v>612</v>
      </c>
      <c r="S1440" s="842" t="s">
        <v>616</v>
      </c>
      <c r="T1440" s="839" t="s">
        <v>304</v>
      </c>
      <c r="U1440" s="842" t="s">
        <v>309</v>
      </c>
      <c r="V1440" s="836">
        <v>44571</v>
      </c>
      <c r="W1440" s="836">
        <v>45170</v>
      </c>
      <c r="X1440" s="836">
        <v>46265</v>
      </c>
      <c r="Y1440" s="882">
        <v>3.0027397260273974</v>
      </c>
      <c r="Z1440" s="902">
        <f t="shared" ca="1" si="82"/>
        <v>68</v>
      </c>
      <c r="AA1440" s="839" t="s">
        <v>600</v>
      </c>
      <c r="AB1440" s="883">
        <v>55116.6</v>
      </c>
      <c r="AC1440" s="841">
        <v>47209</v>
      </c>
      <c r="AD1440" s="842" t="s">
        <v>777</v>
      </c>
      <c r="AE1440" s="843" t="str">
        <f ca="1">IF(OR(Z1440="",NOT(ISNUMBER(Z1440))),"",LOOKUP(Z1440,{0,16,21,26,31,36,41,46,51,56,60,66},{"[0-15]","[16-20]","[21-25]","[26-30]","[31-35]","[36-40]","[41-45]","[46-50]","[51-55]","[56-59]","[60-65]","[66-99]"}))</f>
        <v>[66-99]</v>
      </c>
      <c r="AF1440" s="839" t="str">
        <f t="shared" si="80"/>
        <v>3+ years</v>
      </c>
      <c r="AG1440" s="839" t="str">
        <f t="shared" ca="1" si="81"/>
        <v>Over 90 Days</v>
      </c>
    </row>
    <row r="1441" spans="1:33" ht="16.5" thickTop="1" thickBot="1" x14ac:dyDescent="0.3">
      <c r="A1441" s="839">
        <v>3</v>
      </c>
      <c r="B1441" s="830" t="s">
        <v>310</v>
      </c>
      <c r="C1441" s="839" t="s">
        <v>310</v>
      </c>
      <c r="D1441" s="880"/>
      <c r="E1441" s="887">
        <v>44571</v>
      </c>
      <c r="F1441" s="834" t="s">
        <v>312</v>
      </c>
      <c r="G1441" s="834" t="s">
        <v>312</v>
      </c>
      <c r="H1441" s="834"/>
      <c r="I1441" s="834"/>
      <c r="J1441" s="845"/>
      <c r="K1441" s="845" t="s">
        <v>905</v>
      </c>
      <c r="L1441" s="834"/>
      <c r="M1441" s="834"/>
      <c r="N1441" s="835">
        <v>20821</v>
      </c>
      <c r="O1441" s="833">
        <v>46203</v>
      </c>
      <c r="P1441" s="842" t="s">
        <v>611</v>
      </c>
      <c r="Q1441" s="834" t="s">
        <v>846</v>
      </c>
      <c r="R1441" s="842" t="s">
        <v>612</v>
      </c>
      <c r="S1441" s="842"/>
      <c r="T1441" s="839" t="s">
        <v>304</v>
      </c>
      <c r="U1441" s="842" t="s">
        <v>305</v>
      </c>
      <c r="V1441" s="836">
        <v>44571</v>
      </c>
      <c r="W1441" s="836">
        <v>46203</v>
      </c>
      <c r="X1441" s="836">
        <v>46265</v>
      </c>
      <c r="Y1441" s="882">
        <v>3.0027397260273974</v>
      </c>
      <c r="Z1441" s="904">
        <f t="shared" ca="1" si="82"/>
        <v>69</v>
      </c>
      <c r="AA1441" s="839" t="s">
        <v>600</v>
      </c>
      <c r="AB1441" s="883">
        <v>45390.45</v>
      </c>
      <c r="AC1441" s="841">
        <v>47209</v>
      </c>
      <c r="AD1441" s="842" t="s">
        <v>928</v>
      </c>
      <c r="AE1441" s="843" t="str">
        <f ca="1">IF(OR(Z1441="",NOT(ISNUMBER(Z1441))),"",LOOKUP(Z1441,{0,16,21,26,31,36,41,46,51,56,60,66},{"[0-15]","[16-20]","[21-25]","[26-30]","[31-35]","[36-40]","[41-45]","[46-50]","[51-55]","[56-59]","[60-65]","[66-99]"}))</f>
        <v>[66-99]</v>
      </c>
      <c r="AF1441" s="839" t="str">
        <f t="shared" si="80"/>
        <v>3+ years</v>
      </c>
      <c r="AG1441" s="839" t="str">
        <f t="shared" ca="1" si="81"/>
        <v>Expired</v>
      </c>
    </row>
    <row r="1442" spans="1:33" ht="16.5" thickTop="1" thickBot="1" x14ac:dyDescent="0.3">
      <c r="A1442" s="839">
        <v>4</v>
      </c>
      <c r="B1442" s="830" t="s">
        <v>527</v>
      </c>
      <c r="C1442" s="839" t="s">
        <v>313</v>
      </c>
      <c r="D1442" s="880"/>
      <c r="E1442" s="887">
        <f>VLOOKUP(B1442,[1]TQT_MASTER!B:O,13,0)</f>
        <v>44571</v>
      </c>
      <c r="F1442" s="834" t="str">
        <f>VLOOKUP(B1442,[1]TQT_MASTER!B:O,4,0)</f>
        <v>Sr. Engineer, Infrastructure Coordination</v>
      </c>
      <c r="G1442" s="834" t="str">
        <f>VLOOKUP(B1442,[1]TQT_MASTER!B:O,3,0)</f>
        <v>Senior Engineer</v>
      </c>
      <c r="H1442" s="834">
        <f>VLOOKUP(B1442,[1]TQT_MASTER!B:O,6,0)</f>
        <v>11810</v>
      </c>
      <c r="I1442" s="834" t="str">
        <f>VLOOKUP(B1442,[1]TQT_MASTER!B:O,5,0)</f>
        <v>YOUSIF ABDUL RAHMAN AHMED MOHAMMED ALMARZOUQI</v>
      </c>
      <c r="J1442" s="834" t="str">
        <f>VLOOKUP(B1442,[1]TQT_MASTER!B:O,7,0)</f>
        <v>TQT - Asset Management</v>
      </c>
      <c r="K1442" s="834" t="str">
        <f>VLOOKUP(B1442,[1]TQT_MASTER!B:O,8,0)</f>
        <v>TQT - Chief Operating Office</v>
      </c>
      <c r="L1442" s="834" t="str">
        <f>VLOOKUP(B1442,[1]TQT_MASTER!B:O,9,0)</f>
        <v>Asset Management - COO</v>
      </c>
      <c r="M1442" s="834" t="str">
        <f>VLOOKUP(B1442,[1]TQT_MASTER!B:O,10,0)</f>
        <v>TRANSCO - Infrastructure Coordination &amp; Services - COO</v>
      </c>
      <c r="N1442" s="835">
        <f>VLOOKUP(B1442,[1]TQT_MASTER!B:O,11,0)</f>
        <v>21283</v>
      </c>
      <c r="O1442" s="833">
        <f>VLOOKUP(B1442,[1]TQT_MASTER!B:O,14,0)</f>
        <v>46387</v>
      </c>
      <c r="P1442" s="842" t="s">
        <v>611</v>
      </c>
      <c r="Q1442" s="834" t="s">
        <v>846</v>
      </c>
      <c r="R1442" s="842" t="s">
        <v>612</v>
      </c>
      <c r="S1442" s="842"/>
      <c r="T1442" s="839" t="s">
        <v>304</v>
      </c>
      <c r="U1442" s="842" t="s">
        <v>316</v>
      </c>
      <c r="V1442" s="836">
        <v>44571</v>
      </c>
      <c r="W1442" s="836">
        <v>45170</v>
      </c>
      <c r="X1442" s="836">
        <v>46265</v>
      </c>
      <c r="Y1442" s="882">
        <v>3.0027397260273974</v>
      </c>
      <c r="Z1442" s="905">
        <f t="shared" ca="1" si="82"/>
        <v>68</v>
      </c>
      <c r="AA1442" s="839" t="s">
        <v>600</v>
      </c>
      <c r="AB1442" s="883">
        <v>47355</v>
      </c>
      <c r="AC1442" s="841">
        <v>47209</v>
      </c>
      <c r="AD1442" s="842" t="s">
        <v>777</v>
      </c>
      <c r="AE1442" s="843" t="str">
        <f ca="1">IF(OR(Z1442="",NOT(ISNUMBER(Z1442))),"",LOOKUP(Z1442,{0,16,21,26,31,36,41,46,51,56,60,66},{"[0-15]","[16-20]","[21-25]","[26-30]","[31-35]","[36-40]","[41-45]","[46-50]","[51-55]","[56-59]","[60-65]","[66-99]"}))</f>
        <v>[66-99]</v>
      </c>
      <c r="AF1442" s="839" t="str">
        <f t="shared" si="80"/>
        <v>3+ years</v>
      </c>
      <c r="AG1442" s="839" t="str">
        <f t="shared" ca="1" si="81"/>
        <v>Over 90 Days</v>
      </c>
    </row>
    <row r="1443" spans="1:33" ht="16.5" thickTop="1" thickBot="1" x14ac:dyDescent="0.3">
      <c r="A1443" s="839">
        <v>5</v>
      </c>
      <c r="B1443" s="830" t="s">
        <v>536</v>
      </c>
      <c r="C1443" s="839" t="s">
        <v>317</v>
      </c>
      <c r="D1443" s="880"/>
      <c r="E1443" s="887">
        <f>VLOOKUP(B1443,[1]TQT_MASTER!B:O,13,0)</f>
        <v>44571</v>
      </c>
      <c r="F1443" s="834" t="str">
        <f>VLOOKUP(B1443,[1]TQT_MASTER!B:O,4,0)</f>
        <v>Sr. Technician, Surveying</v>
      </c>
      <c r="G1443" s="834" t="str">
        <f>VLOOKUP(B1443,[1]TQT_MASTER!B:O,3,0)</f>
        <v>Senior Technician</v>
      </c>
      <c r="H1443" s="834">
        <f>VLOOKUP(B1443,[1]TQT_MASTER!B:O,6,0)</f>
        <v>11810</v>
      </c>
      <c r="I1443" s="834" t="str">
        <f>VLOOKUP(B1443,[1]TQT_MASTER!B:O,5,0)</f>
        <v>YOUSIF ABDUL RAHMAN AHMED MOHAMMED ALMARZOUQI</v>
      </c>
      <c r="J1443" s="834" t="str">
        <f>VLOOKUP(B1443,[1]TQT_MASTER!B:O,7,0)</f>
        <v>TQT - Asset Management</v>
      </c>
      <c r="K1443" s="834" t="str">
        <f>VLOOKUP(B1443,[1]TQT_MASTER!B:O,8,0)</f>
        <v>TQT - Chief Operating Office</v>
      </c>
      <c r="L1443" s="834" t="str">
        <f>VLOOKUP(B1443,[1]TQT_MASTER!B:O,9,0)</f>
        <v>Asset Management - COO</v>
      </c>
      <c r="M1443" s="834" t="str">
        <f>VLOOKUP(B1443,[1]TQT_MASTER!B:O,10,0)</f>
        <v>TRANSCO - Infrastructure Coordination &amp; Services - COO</v>
      </c>
      <c r="N1443" s="835">
        <f>VLOOKUP(B1443,[1]TQT_MASTER!B:O,11,0)</f>
        <v>22277</v>
      </c>
      <c r="O1443" s="833">
        <f>VLOOKUP(B1443,[1]TQT_MASTER!B:O,14,0)</f>
        <v>46387</v>
      </c>
      <c r="P1443" s="842" t="s">
        <v>611</v>
      </c>
      <c r="Q1443" s="834" t="s">
        <v>846</v>
      </c>
      <c r="R1443" s="842" t="s">
        <v>612</v>
      </c>
      <c r="S1443" s="842" t="s">
        <v>616</v>
      </c>
      <c r="T1443" s="839" t="s">
        <v>304</v>
      </c>
      <c r="U1443" s="842" t="s">
        <v>309</v>
      </c>
      <c r="V1443" s="836">
        <v>44571</v>
      </c>
      <c r="W1443" s="836">
        <v>45170</v>
      </c>
      <c r="X1443" s="836">
        <v>46265</v>
      </c>
      <c r="Y1443" s="882">
        <v>3.0027397260273974</v>
      </c>
      <c r="Z1443" s="904">
        <f t="shared" ca="1" si="82"/>
        <v>65</v>
      </c>
      <c r="AA1443" s="839" t="s">
        <v>600</v>
      </c>
      <c r="AB1443" s="883">
        <v>21750.75</v>
      </c>
      <c r="AC1443" s="841">
        <v>47209</v>
      </c>
      <c r="AD1443" s="842" t="s">
        <v>777</v>
      </c>
      <c r="AE1443" s="843" t="str">
        <f ca="1">IF(OR(Z1443="",NOT(ISNUMBER(Z1443))),"",LOOKUP(Z1443,{0,16,21,26,31,36,41,46,51,56,60,66},{"[0-15]","[16-20]","[21-25]","[26-30]","[31-35]","[36-40]","[41-45]","[46-50]","[51-55]","[56-59]","[60-65]","[66-99]"}))</f>
        <v>[60-65]</v>
      </c>
      <c r="AF1443" s="839" t="str">
        <f t="shared" si="80"/>
        <v>3+ years</v>
      </c>
      <c r="AG1443" s="839" t="str">
        <f t="shared" ca="1" si="81"/>
        <v>Over 90 Days</v>
      </c>
    </row>
    <row r="1444" spans="1:33" ht="16.5" thickTop="1" thickBot="1" x14ac:dyDescent="0.3">
      <c r="A1444" s="839">
        <v>6</v>
      </c>
      <c r="B1444" s="830" t="s">
        <v>531</v>
      </c>
      <c r="C1444" s="839" t="s">
        <v>323</v>
      </c>
      <c r="D1444" s="880"/>
      <c r="E1444" s="887">
        <f>VLOOKUP(B1444,[1]TQT_MASTER!B:O,13,0)</f>
        <v>44571</v>
      </c>
      <c r="F1444" s="834" t="str">
        <f>VLOOKUP(B1444,[1]TQT_MASTER!B:O,4,0)</f>
        <v>Sr. Associate, Inventory</v>
      </c>
      <c r="G1444" s="834" t="str">
        <f>VLOOKUP(B1444,[1]TQT_MASTER!B:O,3,0)</f>
        <v>Senior Associate</v>
      </c>
      <c r="H1444" s="834">
        <f>VLOOKUP(B1444,[1]TQT_MASTER!B:O,6,0)</f>
        <v>11888</v>
      </c>
      <c r="I1444" s="834" t="str">
        <f>VLOOKUP(B1444,[1]TQT_MASTER!B:O,5,0)</f>
        <v>MOHAMED ALI MOHAMED A. FAISAL ALSHEHHI</v>
      </c>
      <c r="J1444" s="834" t="str">
        <f>VLOOKUP(B1444,[1]TQT_MASTER!B:O,7,0)</f>
        <v>TQT - Supply Chain</v>
      </c>
      <c r="K1444" s="834" t="str">
        <f>VLOOKUP(B1444,[1]TQT_MASTER!B:O,8,0)</f>
        <v>TQT - Chief Financial Office</v>
      </c>
      <c r="L1444" s="834" t="str">
        <f>VLOOKUP(B1444,[1]TQT_MASTER!B:O,9,0)</f>
        <v>Supply Chain - PSS</v>
      </c>
      <c r="M1444" s="834" t="str">
        <f>VLOOKUP(B1444,[1]TQT_MASTER!B:O,10,0)</f>
        <v>TRANSCO - Inventory Management - PSS</v>
      </c>
      <c r="N1444" s="835">
        <f>VLOOKUP(B1444,[1]TQT_MASTER!B:O,11,0)</f>
        <v>24080</v>
      </c>
      <c r="O1444" s="833">
        <f>VLOOKUP(B1444,[1]TQT_MASTER!B:O,14,0)</f>
        <v>46387</v>
      </c>
      <c r="P1444" s="842" t="s">
        <v>611</v>
      </c>
      <c r="Q1444" s="834" t="s">
        <v>846</v>
      </c>
      <c r="R1444" s="842" t="s">
        <v>612</v>
      </c>
      <c r="S1444" s="842" t="s">
        <v>619</v>
      </c>
      <c r="T1444" s="839" t="s">
        <v>304</v>
      </c>
      <c r="U1444" s="842" t="s">
        <v>305</v>
      </c>
      <c r="V1444" s="836">
        <v>44571</v>
      </c>
      <c r="W1444" s="836">
        <v>45170</v>
      </c>
      <c r="X1444" s="836">
        <v>46265</v>
      </c>
      <c r="Y1444" s="882">
        <v>3.0027397260273974</v>
      </c>
      <c r="Z1444" s="902">
        <f t="shared" ca="1" si="82"/>
        <v>60</v>
      </c>
      <c r="AA1444" s="839" t="s">
        <v>600</v>
      </c>
      <c r="AB1444" s="883">
        <v>40461.75</v>
      </c>
      <c r="AC1444" s="841">
        <v>47209</v>
      </c>
      <c r="AD1444" s="842" t="s">
        <v>777</v>
      </c>
      <c r="AE1444" s="843" t="str">
        <f ca="1">IF(OR(Z1444="",NOT(ISNUMBER(Z1444))),"",LOOKUP(Z1444,{0,16,21,26,31,36,41,46,51,56,60,66},{"[0-15]","[16-20]","[21-25]","[26-30]","[31-35]","[36-40]","[41-45]","[46-50]","[51-55]","[56-59]","[60-65]","[66-99]"}))</f>
        <v>[60-65]</v>
      </c>
      <c r="AF1444" s="839" t="str">
        <f t="shared" si="80"/>
        <v>3+ years</v>
      </c>
      <c r="AG1444" s="839" t="str">
        <f t="shared" ca="1" si="81"/>
        <v>Over 90 Days</v>
      </c>
    </row>
    <row r="1445" spans="1:33" ht="16.5" thickTop="1" thickBot="1" x14ac:dyDescent="0.3">
      <c r="A1445" s="839">
        <v>7</v>
      </c>
      <c r="B1445" s="830" t="s">
        <v>530</v>
      </c>
      <c r="C1445" s="839" t="s">
        <v>326</v>
      </c>
      <c r="D1445" s="880"/>
      <c r="E1445" s="887">
        <f>VLOOKUP(B1445,[1]TQT_MASTER!B:O,13,0)</f>
        <v>44571</v>
      </c>
      <c r="F1445" s="834" t="str">
        <f>VLOOKUP(B1445,[1]TQT_MASTER!B:O,4,0)</f>
        <v>Clerk, Driver</v>
      </c>
      <c r="G1445" s="834" t="str">
        <f>VLOOKUP(B1445,[1]TQT_MASTER!B:O,3,0)</f>
        <v>Clerk</v>
      </c>
      <c r="H1445" s="834">
        <f>VLOOKUP(B1445,[1]TQT_MASTER!B:O,6,0)</f>
        <v>11969</v>
      </c>
      <c r="I1445" s="834" t="str">
        <f>VLOOKUP(B1445,[1]TQT_MASTER!B:O,5,0)</f>
        <v>AHMED NASSER MOHAMMED NASSER AL SENANI</v>
      </c>
      <c r="J1445" s="834" t="str">
        <f>VLOOKUP(B1445,[1]TQT_MASTER!B:O,7,0)</f>
        <v>TQT - Support Services</v>
      </c>
      <c r="K1445" s="834" t="str">
        <f>VLOOKUP(B1445,[1]TQT_MASTER!B:O,8,0)</f>
        <v>TQT - Chief Corporate Services Office</v>
      </c>
      <c r="L1445" s="834" t="str">
        <f>VLOOKUP(B1445,[1]TQT_MASTER!B:O,9,0)</f>
        <v>Shared Services - PSS</v>
      </c>
      <c r="M1445" s="834" t="str">
        <f>VLOOKUP(B1445,[1]TQT_MASTER!B:O,10,0)</f>
        <v>TRANSCO - Transport - PSS</v>
      </c>
      <c r="N1445" s="835">
        <f>VLOOKUP(B1445,[1]TQT_MASTER!B:O,11,0)</f>
        <v>28284</v>
      </c>
      <c r="O1445" s="833">
        <f>VLOOKUP(B1445,[1]TQT_MASTER!B:O,14,0)</f>
        <v>46387</v>
      </c>
      <c r="P1445" s="842" t="s">
        <v>611</v>
      </c>
      <c r="Q1445" s="834" t="s">
        <v>846</v>
      </c>
      <c r="R1445" s="842" t="s">
        <v>612</v>
      </c>
      <c r="S1445" s="842" t="s">
        <v>621</v>
      </c>
      <c r="T1445" s="839" t="s">
        <v>304</v>
      </c>
      <c r="U1445" s="842" t="s">
        <v>329</v>
      </c>
      <c r="V1445" s="836">
        <v>44571</v>
      </c>
      <c r="W1445" s="836">
        <v>45170</v>
      </c>
      <c r="X1445" s="836">
        <v>46265</v>
      </c>
      <c r="Y1445" s="882">
        <v>3.0027397260273974</v>
      </c>
      <c r="Z1445" s="902">
        <f t="shared" ca="1" si="82"/>
        <v>49</v>
      </c>
      <c r="AA1445" s="839" t="s">
        <v>600</v>
      </c>
      <c r="AB1445" s="883">
        <v>5587.7955000000002</v>
      </c>
      <c r="AC1445" s="841">
        <v>47209</v>
      </c>
      <c r="AD1445" s="842" t="s">
        <v>777</v>
      </c>
      <c r="AE1445" s="843" t="str">
        <f ca="1">IF(OR(Z1445="",NOT(ISNUMBER(Z1445))),"",LOOKUP(Z1445,{0,16,21,26,31,36,41,46,51,56,60,66},{"[0-15]","[16-20]","[21-25]","[26-30]","[31-35]","[36-40]","[41-45]","[46-50]","[51-55]","[56-59]","[60-65]","[66-99]"}))</f>
        <v>[46-50]</v>
      </c>
      <c r="AF1445" s="839" t="str">
        <f t="shared" si="80"/>
        <v>3+ years</v>
      </c>
      <c r="AG1445" s="839" t="str">
        <f t="shared" ca="1" si="81"/>
        <v>Over 90 Days</v>
      </c>
    </row>
    <row r="1446" spans="1:33" ht="16.5" thickTop="1" thickBot="1" x14ac:dyDescent="0.3">
      <c r="A1446" s="839">
        <v>8</v>
      </c>
      <c r="B1446" s="830" t="s">
        <v>524</v>
      </c>
      <c r="C1446" s="839" t="s">
        <v>330</v>
      </c>
      <c r="D1446" s="880"/>
      <c r="E1446" s="887">
        <f>VLOOKUP(B1446,[1]TQT_MASTER!B:O,13,0)</f>
        <v>44566</v>
      </c>
      <c r="F1446" s="834" t="str">
        <f>VLOOKUP(B1446,[1]TQT_MASTER!B:O,4,0)</f>
        <v>Assistant, Management</v>
      </c>
      <c r="G1446" s="834" t="str">
        <f>VLOOKUP(B1446,[1]TQT_MASTER!B:O,3,0)</f>
        <v>Assistant</v>
      </c>
      <c r="H1446" s="834">
        <f>VLOOKUP(B1446,[1]TQT_MASTER!B:O,6,0)</f>
        <v>11566</v>
      </c>
      <c r="I1446" s="834" t="str">
        <f>VLOOKUP(B1446,[1]TQT_MASTER!B:O,5,0)</f>
        <v>PAUL ANDREW ROBERTS</v>
      </c>
      <c r="J1446" s="834" t="str">
        <f>VLOOKUP(B1446,[1]TQT_MASTER!B:O,7,0)</f>
        <v>TQT - Safety &amp; Risk Management</v>
      </c>
      <c r="K1446" s="834" t="str">
        <f>VLOOKUP(B1446,[1]TQT_MASTER!B:O,8,0)</f>
        <v>TQT - Chief Executive Office</v>
      </c>
      <c r="L1446" s="834" t="str">
        <f>VLOOKUP(B1446,[1]TQT_MASTER!B:O,9,0)</f>
        <v>HSEQ</v>
      </c>
      <c r="M1446" s="834" t="str">
        <f>VLOOKUP(B1446,[1]TQT_MASTER!B:O,10,0)</f>
        <v>TRANSCO - HSEQ - SRM</v>
      </c>
      <c r="N1446" s="835">
        <f>VLOOKUP(B1446,[1]TQT_MASTER!B:O,11,0)</f>
        <v>33248</v>
      </c>
      <c r="O1446" s="833">
        <f>VLOOKUP(B1446,[1]TQT_MASTER!B:O,14,0)</f>
        <v>46387</v>
      </c>
      <c r="P1446" s="842" t="s">
        <v>611</v>
      </c>
      <c r="Q1446" s="834" t="s">
        <v>846</v>
      </c>
      <c r="R1446" s="842" t="s">
        <v>612</v>
      </c>
      <c r="S1446" s="842" t="s">
        <v>621</v>
      </c>
      <c r="T1446" s="839" t="s">
        <v>304</v>
      </c>
      <c r="U1446" s="842" t="s">
        <v>333</v>
      </c>
      <c r="V1446" s="836">
        <v>44566</v>
      </c>
      <c r="W1446" s="836">
        <v>45170</v>
      </c>
      <c r="X1446" s="836">
        <v>46265</v>
      </c>
      <c r="Y1446" s="882">
        <v>3.0027397260273974</v>
      </c>
      <c r="Z1446" s="902">
        <f t="shared" ca="1" si="82"/>
        <v>35</v>
      </c>
      <c r="AA1446" s="839" t="s">
        <v>600</v>
      </c>
      <c r="AB1446" s="883">
        <v>12988.5</v>
      </c>
      <c r="AC1446" s="841">
        <v>47209</v>
      </c>
      <c r="AD1446" s="842" t="s">
        <v>777</v>
      </c>
      <c r="AE1446" s="843" t="str">
        <f ca="1">IF(OR(Z1446="",NOT(ISNUMBER(Z1446))),"",LOOKUP(Z1446,{0,16,21,26,31,36,41,46,51,56,60,66},{"[0-15]","[16-20]","[21-25]","[26-30]","[31-35]","[36-40]","[41-45]","[46-50]","[51-55]","[56-59]","[60-65]","[66-99]"}))</f>
        <v>[31-35]</v>
      </c>
      <c r="AF1446" s="839" t="str">
        <f t="shared" si="80"/>
        <v>3+ years</v>
      </c>
      <c r="AG1446" s="839" t="str">
        <f t="shared" ca="1" si="81"/>
        <v>Over 90 Days</v>
      </c>
    </row>
    <row r="1447" spans="1:33" ht="16.5" thickTop="1" thickBot="1" x14ac:dyDescent="0.3">
      <c r="A1447" s="839">
        <v>9</v>
      </c>
      <c r="B1447" s="830" t="s">
        <v>529</v>
      </c>
      <c r="C1447" s="839" t="s">
        <v>334</v>
      </c>
      <c r="D1447" s="880"/>
      <c r="E1447" s="887">
        <f>VLOOKUP(B1447,[1]TQT_MASTER!B:O,13,0)</f>
        <v>44566</v>
      </c>
      <c r="F1447" s="834" t="str">
        <f>VLOOKUP(B1447,[1]TQT_MASTER!B:O,4,0)</f>
        <v>Advisor, Technical</v>
      </c>
      <c r="G1447" s="834" t="str">
        <f>VLOOKUP(B1447,[1]TQT_MASTER!B:O,3,0)</f>
        <v>Advisor</v>
      </c>
      <c r="H1447" s="834">
        <f>VLOOKUP(B1447,[1]TQT_MASTER!B:O,6,0)</f>
        <v>12759</v>
      </c>
      <c r="I1447" s="834" t="str">
        <f>VLOOKUP(B1447,[1]TQT_MASTER!B:O,5,0)</f>
        <v>Afif Saif Nasser Harhara Alyafei</v>
      </c>
      <c r="J1447" s="834" t="str">
        <f>VLOOKUP(B1447,[1]TQT_MASTER!B:O,7,0)</f>
        <v>TQT - Chief Executive Office</v>
      </c>
      <c r="K1447" s="834" t="str">
        <f>VLOOKUP(B1447,[1]TQT_MASTER!B:O,8,0)</f>
        <v>TQT - Chief Executive Office</v>
      </c>
      <c r="L1447" s="834" t="str">
        <f>VLOOKUP(B1447,[1]TQT_MASTER!B:O,9,0)</f>
        <v>CEO</v>
      </c>
      <c r="M1447" s="834" t="str">
        <f>VLOOKUP(B1447,[1]TQT_MASTER!B:O,10,0)</f>
        <v>TRANSCO - CEO</v>
      </c>
      <c r="N1447" s="835">
        <f>VLOOKUP(B1447,[1]TQT_MASTER!B:O,11,0)</f>
        <v>24289</v>
      </c>
      <c r="O1447" s="833">
        <f>VLOOKUP(B1447,[1]TQT_MASTER!B:O,14,0)</f>
        <v>46387</v>
      </c>
      <c r="P1447" s="842" t="s">
        <v>620</v>
      </c>
      <c r="Q1447" s="834" t="s">
        <v>846</v>
      </c>
      <c r="R1447" s="842"/>
      <c r="S1447" s="842"/>
      <c r="T1447" s="839" t="s">
        <v>336</v>
      </c>
      <c r="U1447" s="842" t="s">
        <v>337</v>
      </c>
      <c r="V1447" s="836">
        <v>44566</v>
      </c>
      <c r="W1447" s="836">
        <v>45170</v>
      </c>
      <c r="X1447" s="836">
        <v>46265</v>
      </c>
      <c r="Y1447" s="882">
        <v>3.0027397260273974</v>
      </c>
      <c r="Z1447" s="904">
        <f t="shared" ca="1" si="82"/>
        <v>60</v>
      </c>
      <c r="AA1447" s="839" t="s">
        <v>600</v>
      </c>
      <c r="AB1447" s="883">
        <v>69688.5</v>
      </c>
      <c r="AC1447" s="841">
        <v>47209</v>
      </c>
      <c r="AD1447" s="842" t="s">
        <v>777</v>
      </c>
      <c r="AE1447" s="843" t="str">
        <f ca="1">IF(OR(Z1447="",NOT(ISNUMBER(Z1447))),"",LOOKUP(Z1447,{0,16,21,26,31,36,41,46,51,56,60,66},{"[0-15]","[16-20]","[21-25]","[26-30]","[31-35]","[36-40]","[41-45]","[46-50]","[51-55]","[56-59]","[60-65]","[66-99]"}))</f>
        <v>[60-65]</v>
      </c>
      <c r="AF1447" s="839" t="str">
        <f t="shared" si="80"/>
        <v>3+ years</v>
      </c>
      <c r="AG1447" s="839" t="str">
        <f t="shared" ca="1" si="81"/>
        <v>Over 90 Days</v>
      </c>
    </row>
    <row r="1448" spans="1:33" ht="16.5" thickTop="1" thickBot="1" x14ac:dyDescent="0.3">
      <c r="A1448" s="839">
        <v>10</v>
      </c>
      <c r="B1448" s="830" t="s">
        <v>523</v>
      </c>
      <c r="C1448" s="839" t="s">
        <v>338</v>
      </c>
      <c r="D1448" s="880"/>
      <c r="E1448" s="887">
        <f>VLOOKUP(B1448,[1]TQT_MASTER!B:O,13,0)</f>
        <v>44571</v>
      </c>
      <c r="F1448" s="834" t="str">
        <f>VLOOKUP(B1448,[1]TQT_MASTER!B:O,4,0)</f>
        <v>Clerk, Stores</v>
      </c>
      <c r="G1448" s="834" t="str">
        <f>VLOOKUP(B1448,[1]TQT_MASTER!B:O,3,0)</f>
        <v>Clerk</v>
      </c>
      <c r="H1448" s="834">
        <f>VLOOKUP(B1448,[1]TQT_MASTER!B:O,6,0)</f>
        <v>12667</v>
      </c>
      <c r="I1448" s="834" t="str">
        <f>VLOOKUP(B1448,[1]TQT_MASTER!B:O,5,0)</f>
        <v>Eid Abdulla Sidiqi Alhammadi</v>
      </c>
      <c r="J1448" s="834" t="str">
        <f>VLOOKUP(B1448,[1]TQT_MASTER!B:O,7,0)</f>
        <v>TQT - Financial Operations &amp; Internal Controls</v>
      </c>
      <c r="K1448" s="834" t="str">
        <f>VLOOKUP(B1448,[1]TQT_MASTER!B:O,8,0)</f>
        <v>TQT - Chief Financial Office</v>
      </c>
      <c r="L1448" s="834" t="str">
        <f>VLOOKUP(B1448,[1]TQT_MASTER!B:O,9,0)</f>
        <v>Finance - FIN</v>
      </c>
      <c r="M1448" s="834" t="str">
        <f>VLOOKUP(B1448,[1]TQT_MASTER!B:O,10,0)</f>
        <v>TRANSCO - Financial Operations - FIN</v>
      </c>
      <c r="N1448" s="835">
        <f>VLOOKUP(B1448,[1]TQT_MASTER!B:O,11,0)</f>
        <v>26910</v>
      </c>
      <c r="O1448" s="833">
        <f>VLOOKUP(B1448,[1]TQT_MASTER!B:O,14,0)</f>
        <v>46387</v>
      </c>
      <c r="P1448" s="842" t="s">
        <v>620</v>
      </c>
      <c r="Q1448" s="834" t="s">
        <v>846</v>
      </c>
      <c r="R1448" s="842"/>
      <c r="S1448" s="842"/>
      <c r="T1448" s="839" t="s">
        <v>304</v>
      </c>
      <c r="U1448" s="842" t="s">
        <v>305</v>
      </c>
      <c r="V1448" s="836">
        <v>44571</v>
      </c>
      <c r="W1448" s="836">
        <v>45170</v>
      </c>
      <c r="X1448" s="836">
        <v>46265</v>
      </c>
      <c r="Y1448" s="882">
        <v>3.0027397260273974</v>
      </c>
      <c r="Z1448" s="902">
        <f t="shared" ca="1" si="82"/>
        <v>53</v>
      </c>
      <c r="AA1448" s="839" t="s">
        <v>600</v>
      </c>
      <c r="AB1448" s="883">
        <v>6688.5</v>
      </c>
      <c r="AC1448" s="841">
        <v>47209</v>
      </c>
      <c r="AD1448" s="842" t="s">
        <v>777</v>
      </c>
      <c r="AE1448" s="843" t="str">
        <f ca="1">IF(OR(Z1448="",NOT(ISNUMBER(Z1448))),"",LOOKUP(Z1448,{0,16,21,26,31,36,41,46,51,56,60,66},{"[0-15]","[16-20]","[21-25]","[26-30]","[31-35]","[36-40]","[41-45]","[46-50]","[51-55]","[56-59]","[60-65]","[66-99]"}))</f>
        <v>[51-55]</v>
      </c>
      <c r="AF1448" s="839" t="str">
        <f t="shared" si="80"/>
        <v>3+ years</v>
      </c>
      <c r="AG1448" s="839" t="str">
        <f t="shared" ca="1" si="81"/>
        <v>Over 90 Days</v>
      </c>
    </row>
    <row r="1449" spans="1:33" ht="16.5" thickTop="1" thickBot="1" x14ac:dyDescent="0.3">
      <c r="A1449" s="839">
        <v>11</v>
      </c>
      <c r="B1449" s="830" t="s">
        <v>522</v>
      </c>
      <c r="C1449" s="839" t="s">
        <v>341</v>
      </c>
      <c r="D1449" s="880"/>
      <c r="E1449" s="887">
        <f>VLOOKUP(B1449,[1]TQT_MASTER!B:O,13,0)</f>
        <v>44571</v>
      </c>
      <c r="F1449" s="834" t="str">
        <f>VLOOKUP(B1449,[1]TQT_MASTER!B:O,4,0)</f>
        <v>Associate, Accounts Payable Accounting</v>
      </c>
      <c r="G1449" s="834" t="str">
        <f>VLOOKUP(B1449,[1]TQT_MASTER!B:O,3,0)</f>
        <v>Associate</v>
      </c>
      <c r="H1449" s="834">
        <f>VLOOKUP(B1449,[1]TQT_MASTER!B:O,6,0)</f>
        <v>12667</v>
      </c>
      <c r="I1449" s="834" t="str">
        <f>VLOOKUP(B1449,[1]TQT_MASTER!B:O,5,0)</f>
        <v>Eid Abdulla Sidiqi Alhammadi</v>
      </c>
      <c r="J1449" s="834" t="str">
        <f>VLOOKUP(B1449,[1]TQT_MASTER!B:O,7,0)</f>
        <v>TQT - Financial Operations &amp; Internal Controls</v>
      </c>
      <c r="K1449" s="834" t="str">
        <f>VLOOKUP(B1449,[1]TQT_MASTER!B:O,8,0)</f>
        <v>TQT - Chief Financial Office</v>
      </c>
      <c r="L1449" s="834" t="str">
        <f>VLOOKUP(B1449,[1]TQT_MASTER!B:O,9,0)</f>
        <v>Finance - FIN</v>
      </c>
      <c r="M1449" s="834" t="str">
        <f>VLOOKUP(B1449,[1]TQT_MASTER!B:O,10,0)</f>
        <v>TRANSCO - Financial Operations - FIN</v>
      </c>
      <c r="N1449" s="835">
        <f>VLOOKUP(B1449,[1]TQT_MASTER!B:O,11,0)</f>
        <v>22996</v>
      </c>
      <c r="O1449" s="833">
        <f>VLOOKUP(B1449,[1]TQT_MASTER!B:O,14,0)</f>
        <v>46387</v>
      </c>
      <c r="P1449" s="842" t="s">
        <v>611</v>
      </c>
      <c r="Q1449" s="834" t="s">
        <v>846</v>
      </c>
      <c r="R1449" s="842" t="s">
        <v>612</v>
      </c>
      <c r="S1449" s="842" t="s">
        <v>616</v>
      </c>
      <c r="T1449" s="839" t="s">
        <v>304</v>
      </c>
      <c r="U1449" s="842" t="s">
        <v>316</v>
      </c>
      <c r="V1449" s="836">
        <v>44571</v>
      </c>
      <c r="W1449" s="836">
        <v>45170</v>
      </c>
      <c r="X1449" s="836">
        <v>46265</v>
      </c>
      <c r="Y1449" s="882">
        <v>3.0027397260273974</v>
      </c>
      <c r="Z1449" s="902">
        <f t="shared" ca="1" si="82"/>
        <v>63</v>
      </c>
      <c r="AA1449" s="839" t="s">
        <v>600</v>
      </c>
      <c r="AB1449" s="883">
        <v>38811.15</v>
      </c>
      <c r="AC1449" s="841">
        <v>47209</v>
      </c>
      <c r="AD1449" s="842" t="s">
        <v>777</v>
      </c>
      <c r="AE1449" s="843" t="str">
        <f ca="1">IF(OR(Z1449="",NOT(ISNUMBER(Z1449))),"",LOOKUP(Z1449,{0,16,21,26,31,36,41,46,51,56,60,66},{"[0-15]","[16-20]","[21-25]","[26-30]","[31-35]","[36-40]","[41-45]","[46-50]","[51-55]","[56-59]","[60-65]","[66-99]"}))</f>
        <v>[60-65]</v>
      </c>
      <c r="AF1449" s="839" t="str">
        <f t="shared" si="80"/>
        <v>3+ years</v>
      </c>
      <c r="AG1449" s="839" t="str">
        <f t="shared" ca="1" si="81"/>
        <v>Over 90 Days</v>
      </c>
    </row>
    <row r="1450" spans="1:33" ht="16.5" thickTop="1" thickBot="1" x14ac:dyDescent="0.3">
      <c r="A1450" s="839">
        <v>12</v>
      </c>
      <c r="B1450" s="830" t="s">
        <v>528</v>
      </c>
      <c r="C1450" s="839" t="s">
        <v>344</v>
      </c>
      <c r="D1450" s="880"/>
      <c r="E1450" s="887">
        <f>VLOOKUP(B1450,[1]TQT_MASTER!B:O,13,0)</f>
        <v>44606</v>
      </c>
      <c r="F1450" s="834" t="str">
        <f>VLOOKUP(B1450,[1]TQT_MASTER!B:O,4,0)</f>
        <v>Lead, Automation &amp; Digitalization</v>
      </c>
      <c r="G1450" s="834" t="str">
        <f>VLOOKUP(B1450,[1]TQT_MASTER!B:O,3,0)</f>
        <v>Lead</v>
      </c>
      <c r="H1450" s="834">
        <f>VLOOKUP(B1450,[1]TQT_MASTER!B:O,6,0)</f>
        <v>11996</v>
      </c>
      <c r="I1450" s="834" t="str">
        <f>VLOOKUP(B1450,[1]TQT_MASTER!B:O,5,0)</f>
        <v>Ramakrishna Subramanian</v>
      </c>
      <c r="J1450" s="834" t="str">
        <f>VLOOKUP(B1450,[1]TQT_MASTER!B:O,7,0)</f>
        <v>TQT - Chief Executive Office</v>
      </c>
      <c r="K1450" s="834" t="str">
        <f>VLOOKUP(B1450,[1]TQT_MASTER!B:O,8,0)</f>
        <v>TQT - Chief Executive Office</v>
      </c>
      <c r="L1450" s="834" t="str">
        <f>VLOOKUP(B1450,[1]TQT_MASTER!B:O,9,0)</f>
        <v>CEO</v>
      </c>
      <c r="M1450" s="834" t="str">
        <f>VLOOKUP(B1450,[1]TQT_MASTER!B:O,10,0)</f>
        <v>TRANSCO - Operations - COO</v>
      </c>
      <c r="N1450" s="835">
        <f>VLOOKUP(B1450,[1]TQT_MASTER!B:O,11,0)</f>
        <v>21847</v>
      </c>
      <c r="O1450" s="833">
        <f>VLOOKUP(B1450,[1]TQT_MASTER!B:O,14,0)</f>
        <v>46387</v>
      </c>
      <c r="P1450" s="842" t="s">
        <v>611</v>
      </c>
      <c r="Q1450" s="834" t="s">
        <v>846</v>
      </c>
      <c r="R1450" s="842" t="s">
        <v>612</v>
      </c>
      <c r="S1450" s="842"/>
      <c r="T1450" s="839" t="s">
        <v>304</v>
      </c>
      <c r="U1450" s="842" t="s">
        <v>333</v>
      </c>
      <c r="V1450" s="836">
        <v>44608</v>
      </c>
      <c r="W1450" s="836">
        <v>45170</v>
      </c>
      <c r="X1450" s="836">
        <v>46265</v>
      </c>
      <c r="Y1450" s="882">
        <v>3.0027397260273974</v>
      </c>
      <c r="Z1450" s="902">
        <f t="shared" ca="1" si="82"/>
        <v>66</v>
      </c>
      <c r="AA1450" s="839" t="s">
        <v>600</v>
      </c>
      <c r="AB1450" s="883">
        <v>45013.5</v>
      </c>
      <c r="AC1450" s="841">
        <v>47209</v>
      </c>
      <c r="AD1450" s="842" t="s">
        <v>777</v>
      </c>
      <c r="AE1450" s="843" t="str">
        <f ca="1">IF(OR(Z1450="",NOT(ISNUMBER(Z1450))),"",LOOKUP(Z1450,{0,16,21,26,31,36,41,46,51,56,60,66},{"[0-15]","[16-20]","[21-25]","[26-30]","[31-35]","[36-40]","[41-45]","[46-50]","[51-55]","[56-59]","[60-65]","[66-99]"}))</f>
        <v>[66-99]</v>
      </c>
      <c r="AF1450" s="839" t="str">
        <f t="shared" si="80"/>
        <v>3+ years</v>
      </c>
      <c r="AG1450" s="839" t="str">
        <f t="shared" ca="1" si="81"/>
        <v>Over 90 Days</v>
      </c>
    </row>
    <row r="1451" spans="1:33" ht="16.5" thickTop="1" thickBot="1" x14ac:dyDescent="0.3">
      <c r="A1451" s="839">
        <v>13</v>
      </c>
      <c r="B1451" s="830" t="s">
        <v>539</v>
      </c>
      <c r="C1451" s="839" t="s">
        <v>347</v>
      </c>
      <c r="D1451" s="880"/>
      <c r="E1451" s="887">
        <f>VLOOKUP(B1451,[1]TQT_MASTER!B:O,13,0)</f>
        <v>44816</v>
      </c>
      <c r="F1451" s="834" t="str">
        <f>VLOOKUP(B1451,[1]TQT_MASTER!B:O,4,0)</f>
        <v>Engineer, CMMS Data Quality Governance</v>
      </c>
      <c r="G1451" s="834" t="str">
        <f>VLOOKUP(B1451,[1]TQT_MASTER!B:O,3,0)</f>
        <v>Engineer</v>
      </c>
      <c r="H1451" s="834">
        <f>VLOOKUP(B1451,[1]TQT_MASTER!B:O,6,0)</f>
        <v>12713</v>
      </c>
      <c r="I1451" s="834" t="str">
        <f>VLOOKUP(B1451,[1]TQT_MASTER!B:O,5,0)</f>
        <v>Ahmed Mohamed Abdulla ALWahedi</v>
      </c>
      <c r="J1451" s="834" t="str">
        <f>VLOOKUP(B1451,[1]TQT_MASTER!B:O,7,0)</f>
        <v>TQT - Asset Management</v>
      </c>
      <c r="K1451" s="834" t="str">
        <f>VLOOKUP(B1451,[1]TQT_MASTER!B:O,8,0)</f>
        <v>TQT - Chief Operating Office</v>
      </c>
      <c r="L1451" s="834" t="str">
        <f>VLOOKUP(B1451,[1]TQT_MASTER!B:O,9,0)</f>
        <v>Asset Management - COO</v>
      </c>
      <c r="M1451" s="834" t="str">
        <f>VLOOKUP(B1451,[1]TQT_MASTER!B:O,10,0)</f>
        <v>TRANSCO - Asset Information - COO</v>
      </c>
      <c r="N1451" s="835">
        <f>VLOOKUP(B1451,[1]TQT_MASTER!B:O,11,0)</f>
        <v>26032</v>
      </c>
      <c r="O1451" s="833">
        <f>VLOOKUP(B1451,[1]TQT_MASTER!B:O,14,0)</f>
        <v>46578</v>
      </c>
      <c r="P1451" s="842" t="s">
        <v>620</v>
      </c>
      <c r="Q1451" s="834" t="s">
        <v>846</v>
      </c>
      <c r="R1451" s="842"/>
      <c r="S1451" s="842"/>
      <c r="T1451" s="839" t="s">
        <v>304</v>
      </c>
      <c r="U1451" s="842" t="s">
        <v>333</v>
      </c>
      <c r="V1451" s="836">
        <v>44816</v>
      </c>
      <c r="W1451" s="836">
        <v>45170</v>
      </c>
      <c r="X1451" s="836">
        <v>46265</v>
      </c>
      <c r="Y1451" s="882">
        <v>3.0027397260273974</v>
      </c>
      <c r="Z1451" s="902">
        <f t="shared" ca="1" si="82"/>
        <v>55</v>
      </c>
      <c r="AA1451" s="839" t="s">
        <v>600</v>
      </c>
      <c r="AB1451" s="883">
        <v>26638.5</v>
      </c>
      <c r="AC1451" s="841">
        <v>47209</v>
      </c>
      <c r="AD1451" s="842" t="s">
        <v>777</v>
      </c>
      <c r="AE1451" s="843" t="str">
        <f ca="1">IF(OR(Z1451="",NOT(ISNUMBER(Z1451))),"",LOOKUP(Z1451,{0,16,21,26,31,36,41,46,51,56,60,66},{"[0-15]","[16-20]","[21-25]","[26-30]","[31-35]","[36-40]","[41-45]","[46-50]","[51-55]","[56-59]","[60-65]","[66-99]"}))</f>
        <v>[51-55]</v>
      </c>
      <c r="AF1451" s="839" t="str">
        <f t="shared" si="80"/>
        <v>3+ years</v>
      </c>
      <c r="AG1451" s="839" t="str">
        <f t="shared" ca="1" si="81"/>
        <v>Over 90 Days</v>
      </c>
    </row>
    <row r="1452" spans="1:33" ht="16.5" thickTop="1" thickBot="1" x14ac:dyDescent="0.3">
      <c r="A1452" s="839">
        <v>14</v>
      </c>
      <c r="B1452" s="830" t="s">
        <v>541</v>
      </c>
      <c r="C1452" s="839" t="s">
        <v>350</v>
      </c>
      <c r="D1452" s="880"/>
      <c r="E1452" s="887">
        <f>VLOOKUP(B1452,[1]TQT_MASTER!B:O,13,0)</f>
        <v>44809</v>
      </c>
      <c r="F1452" s="834" t="str">
        <f>VLOOKUP(B1452,[1]TQT_MASTER!B:O,4,0)</f>
        <v>Associate, Graphic Design</v>
      </c>
      <c r="G1452" s="834" t="str">
        <f>VLOOKUP(B1452,[1]TQT_MASTER!B:O,3,0)</f>
        <v>Associate</v>
      </c>
      <c r="H1452" s="834" t="e">
        <f>VLOOKUP(B1452,[1]TQT_MASTER!B:O,6,0)</f>
        <v>#REF!</v>
      </c>
      <c r="I1452" s="834" t="str">
        <f>VLOOKUP(B1452,[1]TQT_MASTER!B:O,5,0)</f>
        <v>Hessa Alemadi</v>
      </c>
      <c r="J1452" s="834" t="str">
        <f>VLOOKUP(B1452,[1]TQT_MASTER!B:O,7,0)</f>
        <v>TQT - External Communications</v>
      </c>
      <c r="K1452" s="834" t="str">
        <f>VLOOKUP(B1452,[1]TQT_MASTER!B:O,8,0)</f>
        <v>TQT - Chief Corporate Services Office</v>
      </c>
      <c r="L1452" s="834" t="str">
        <f>VLOOKUP(B1452,[1]TQT_MASTER!B:O,9,0)</f>
        <v>Human Resources - HRD</v>
      </c>
      <c r="M1452" s="834" t="str">
        <f>VLOOKUP(B1452,[1]TQT_MASTER!B:O,10,0)</f>
        <v>TRANSCO - External Communications - HRD</v>
      </c>
      <c r="N1452" s="835">
        <f>VLOOKUP(B1452,[1]TQT_MASTER!B:O,11,0)</f>
        <v>32200</v>
      </c>
      <c r="O1452" s="833">
        <f>VLOOKUP(B1452,[1]TQT_MASTER!B:O,14,0)</f>
        <v>46269</v>
      </c>
      <c r="P1452" s="842" t="s">
        <v>611</v>
      </c>
      <c r="Q1452" s="834" t="s">
        <v>846</v>
      </c>
      <c r="R1452" s="842" t="s">
        <v>612</v>
      </c>
      <c r="S1452" s="842"/>
      <c r="T1452" s="839" t="s">
        <v>304</v>
      </c>
      <c r="U1452" s="842" t="s">
        <v>333</v>
      </c>
      <c r="V1452" s="836">
        <v>44809</v>
      </c>
      <c r="W1452" s="836">
        <v>45170</v>
      </c>
      <c r="X1452" s="836">
        <v>46265</v>
      </c>
      <c r="Y1452" s="882">
        <v>3.0027397260273974</v>
      </c>
      <c r="Z1452" s="902">
        <f t="shared" ca="1" si="82"/>
        <v>38</v>
      </c>
      <c r="AA1452" s="839" t="s">
        <v>600</v>
      </c>
      <c r="AB1452" s="883">
        <v>26638.5</v>
      </c>
      <c r="AC1452" s="841">
        <v>47209</v>
      </c>
      <c r="AD1452" s="842" t="s">
        <v>777</v>
      </c>
      <c r="AE1452" s="843" t="str">
        <f ca="1">IF(OR(Z1452="",NOT(ISNUMBER(Z1452))),"",LOOKUP(Z1452,{0,16,21,26,31,36,41,46,51,56,60,66},{"[0-15]","[16-20]","[21-25]","[26-30]","[31-35]","[36-40]","[41-45]","[46-50]","[51-55]","[56-59]","[60-65]","[66-99]"}))</f>
        <v>[36-40]</v>
      </c>
      <c r="AF1452" s="839" t="str">
        <f t="shared" si="80"/>
        <v>3+ years</v>
      </c>
      <c r="AG1452" s="839" t="str">
        <f t="shared" ca="1" si="81"/>
        <v>Expired</v>
      </c>
    </row>
    <row r="1453" spans="1:33" ht="16.5" thickTop="1" thickBot="1" x14ac:dyDescent="0.3">
      <c r="A1453" s="839">
        <v>15</v>
      </c>
      <c r="B1453" s="830" t="s">
        <v>533</v>
      </c>
      <c r="C1453" s="839" t="s">
        <v>353</v>
      </c>
      <c r="D1453" s="880"/>
      <c r="E1453" s="887">
        <f>VLOOKUP(B1453,[1]TQT_MASTER!B:O,13,0)</f>
        <v>44830</v>
      </c>
      <c r="F1453" s="834" t="str">
        <f>VLOOKUP(B1453,[1]TQT_MASTER!B:O,4,0)</f>
        <v>Associate, General Ledger Accounting</v>
      </c>
      <c r="G1453" s="834" t="str">
        <f>VLOOKUP(B1453,[1]TQT_MASTER!B:O,3,0)</f>
        <v>Associate</v>
      </c>
      <c r="H1453" s="834">
        <f>VLOOKUP(B1453,[1]TQT_MASTER!B:O,6,0)</f>
        <v>12959</v>
      </c>
      <c r="I1453" s="834" t="str">
        <f>VLOOKUP(B1453,[1]TQT_MASTER!B:O,5,0)</f>
        <v>Jasmine Kooner</v>
      </c>
      <c r="J1453" s="834" t="str">
        <f>VLOOKUP(B1453,[1]TQT_MASTER!B:O,7,0)</f>
        <v>TQT - Financial Control</v>
      </c>
      <c r="K1453" s="834" t="str">
        <f>VLOOKUP(B1453,[1]TQT_MASTER!B:O,8,0)</f>
        <v>TQT - Chief Financial Office</v>
      </c>
      <c r="L1453" s="834" t="str">
        <f>VLOOKUP(B1453,[1]TQT_MASTER!B:O,9,0)</f>
        <v>Finance - FIN</v>
      </c>
      <c r="M1453" s="834" t="str">
        <f>VLOOKUP(B1453,[1]TQT_MASTER!B:O,10,0)</f>
        <v>TRANSCO - Financial Controlling - FIN</v>
      </c>
      <c r="N1453" s="835">
        <f>VLOOKUP(B1453,[1]TQT_MASTER!B:O,11,0)</f>
        <v>31575</v>
      </c>
      <c r="O1453" s="833">
        <f>VLOOKUP(B1453,[1]TQT_MASTER!B:O,14,0)</f>
        <v>46471</v>
      </c>
      <c r="P1453" s="842" t="s">
        <v>620</v>
      </c>
      <c r="Q1453" s="834" t="s">
        <v>846</v>
      </c>
      <c r="R1453" s="842"/>
      <c r="S1453" s="842"/>
      <c r="T1453" s="839" t="s">
        <v>304</v>
      </c>
      <c r="U1453" s="842" t="s">
        <v>356</v>
      </c>
      <c r="V1453" s="836">
        <v>44831</v>
      </c>
      <c r="W1453" s="836">
        <v>45170</v>
      </c>
      <c r="X1453" s="836">
        <v>46265</v>
      </c>
      <c r="Y1453" s="882">
        <v>3.0027397260273974</v>
      </c>
      <c r="Z1453" s="902">
        <f t="shared" ca="1" si="82"/>
        <v>40</v>
      </c>
      <c r="AA1453" s="839" t="s">
        <v>600</v>
      </c>
      <c r="AB1453" s="883">
        <v>26638.5</v>
      </c>
      <c r="AC1453" s="841">
        <v>47209</v>
      </c>
      <c r="AD1453" s="842" t="s">
        <v>777</v>
      </c>
      <c r="AE1453" s="843" t="str">
        <f ca="1">IF(OR(Z1453="",NOT(ISNUMBER(Z1453))),"",LOOKUP(Z1453,{0,16,21,26,31,36,41,46,51,56,60,66},{"[0-15]","[16-20]","[21-25]","[26-30]","[31-35]","[36-40]","[41-45]","[46-50]","[51-55]","[56-59]","[60-65]","[66-99]"}))</f>
        <v>[36-40]</v>
      </c>
      <c r="AF1453" s="839" t="str">
        <f t="shared" si="80"/>
        <v>3+ years</v>
      </c>
      <c r="AG1453" s="839" t="str">
        <f t="shared" ca="1" si="81"/>
        <v>Over 90 Days</v>
      </c>
    </row>
    <row r="1454" spans="1:33" ht="16.5" thickTop="1" thickBot="1" x14ac:dyDescent="0.3">
      <c r="A1454" s="839">
        <v>16</v>
      </c>
      <c r="B1454" s="830" t="s">
        <v>532</v>
      </c>
      <c r="C1454" s="839" t="s">
        <v>357</v>
      </c>
      <c r="D1454" s="880"/>
      <c r="E1454" s="887">
        <f>VLOOKUP(B1454,[1]TQT_MASTER!B:O,13,0)</f>
        <v>44970</v>
      </c>
      <c r="F1454" s="834" t="str">
        <f>VLOOKUP(B1454,[1]TQT_MASTER!B:O,4,0)</f>
        <v>Associate, Talent Acquisition</v>
      </c>
      <c r="G1454" s="834" t="str">
        <f>VLOOKUP(B1454,[1]TQT_MASTER!B:O,3,0)</f>
        <v>Associate</v>
      </c>
      <c r="H1454" s="834">
        <f>VLOOKUP(B1454,[1]TQT_MASTER!B:O,6,0)</f>
        <v>15131</v>
      </c>
      <c r="I1454" s="834" t="str">
        <f>VLOOKUP(B1454,[1]TQT_MASTER!B:O,5,0)</f>
        <v>Abdulrahman Mohammed R AlMane</v>
      </c>
      <c r="J1454" s="834" t="str">
        <f>VLOOKUP(B1454,[1]TQT_MASTER!B:O,7,0)</f>
        <v>TQT - HR Operations</v>
      </c>
      <c r="K1454" s="834" t="str">
        <f>VLOOKUP(B1454,[1]TQT_MASTER!B:O,8,0)</f>
        <v>TQT - Chief Corporate Services Office</v>
      </c>
      <c r="L1454" s="834" t="str">
        <f>VLOOKUP(B1454,[1]TQT_MASTER!B:O,9,0)</f>
        <v>Human Resources - HRD</v>
      </c>
      <c r="M1454" s="834" t="str">
        <f>VLOOKUP(B1454,[1]TQT_MASTER!B:O,10,0)</f>
        <v>TRANSCO - Talent Acquisition - HRD</v>
      </c>
      <c r="N1454" s="835">
        <f>VLOOKUP(B1454,[1]TQT_MASTER!B:O,11,0)</f>
        <v>31644</v>
      </c>
      <c r="O1454" s="833">
        <f>VLOOKUP(B1454,[1]TQT_MASTER!B:O,14,0)</f>
        <v>46429</v>
      </c>
      <c r="P1454" s="842" t="s">
        <v>620</v>
      </c>
      <c r="Q1454" s="834" t="s">
        <v>846</v>
      </c>
      <c r="R1454" s="842"/>
      <c r="S1454" s="842"/>
      <c r="T1454" s="839" t="s">
        <v>304</v>
      </c>
      <c r="U1454" s="842" t="s">
        <v>333</v>
      </c>
      <c r="V1454" s="836">
        <v>44970</v>
      </c>
      <c r="W1454" s="836">
        <v>45170</v>
      </c>
      <c r="X1454" s="836">
        <v>46265</v>
      </c>
      <c r="Y1454" s="882">
        <v>3.0027397260273974</v>
      </c>
      <c r="Z1454" s="902">
        <f t="shared" ca="1" si="82"/>
        <v>40</v>
      </c>
      <c r="AA1454" s="839" t="s">
        <v>600</v>
      </c>
      <c r="AB1454" s="883">
        <v>21388.5</v>
      </c>
      <c r="AC1454" s="841">
        <v>47209</v>
      </c>
      <c r="AD1454" s="842" t="s">
        <v>777</v>
      </c>
      <c r="AE1454" s="843" t="str">
        <f ca="1">IF(OR(Z1454="",NOT(ISNUMBER(Z1454))),"",LOOKUP(Z1454,{0,16,21,26,31,36,41,46,51,56,60,66},{"[0-15]","[16-20]","[21-25]","[26-30]","[31-35]","[36-40]","[41-45]","[46-50]","[51-55]","[56-59]","[60-65]","[66-99]"}))</f>
        <v>[36-40]</v>
      </c>
      <c r="AF1454" s="839" t="str">
        <f t="shared" si="80"/>
        <v>3+ years</v>
      </c>
      <c r="AG1454" s="839" t="str">
        <f t="shared" ca="1" si="81"/>
        <v>Over 90 Days</v>
      </c>
    </row>
    <row r="1455" spans="1:33" ht="16.5" thickTop="1" thickBot="1" x14ac:dyDescent="0.3">
      <c r="A1455" s="839">
        <v>17</v>
      </c>
      <c r="B1455" s="830" t="s">
        <v>540</v>
      </c>
      <c r="C1455" s="839" t="s">
        <v>360</v>
      </c>
      <c r="D1455" s="880"/>
      <c r="E1455" s="887">
        <f>VLOOKUP(B1455,[1]TQT_MASTER!B:O,13,0)</f>
        <v>45152</v>
      </c>
      <c r="F1455" s="834" t="str">
        <f>VLOOKUP(B1455,[1]TQT_MASTER!B:O,4,0)</f>
        <v>Executive Assistant, Corporate Services Office</v>
      </c>
      <c r="G1455" s="834" t="str">
        <f>VLOOKUP(B1455,[1]TQT_MASTER!B:O,3,0)</f>
        <v>Assistant</v>
      </c>
      <c r="H1455" s="834">
        <f>VLOOKUP(B1455,[1]TQT_MASTER!B:O,6,0)</f>
        <v>12780</v>
      </c>
      <c r="I1455" s="834" t="str">
        <f>VLOOKUP(B1455,[1]TQT_MASTER!B:O,5,0)</f>
        <v>Bader Ahmed Mohamed Saqer Al Hammadi</v>
      </c>
      <c r="J1455" s="834" t="str">
        <f>VLOOKUP(B1455,[1]TQT_MASTER!B:O,7,0)</f>
        <v>TQT - Chief Corporate Services Office</v>
      </c>
      <c r="K1455" s="834" t="str">
        <f>VLOOKUP(B1455,[1]TQT_MASTER!B:O,8,0)</f>
        <v>TQT - Chief Corporate Services Office</v>
      </c>
      <c r="L1455" s="834" t="str">
        <f>VLOOKUP(B1455,[1]TQT_MASTER!B:O,9,0)</f>
        <v>Human Resources - HRD</v>
      </c>
      <c r="M1455" s="834" t="str">
        <f>VLOOKUP(B1455,[1]TQT_MASTER!B:O,10,0)</f>
        <v>TRANSCO - Human Resources - HRD</v>
      </c>
      <c r="N1455" s="835">
        <f>VLOOKUP(B1455,[1]TQT_MASTER!B:O,11,0)</f>
        <v>29611</v>
      </c>
      <c r="O1455" s="833">
        <f>VLOOKUP(B1455,[1]TQT_MASTER!B:O,14,0)</f>
        <v>46248</v>
      </c>
      <c r="P1455" s="842" t="s">
        <v>620</v>
      </c>
      <c r="Q1455" s="834" t="s">
        <v>846</v>
      </c>
      <c r="R1455" s="842"/>
      <c r="S1455" s="842"/>
      <c r="T1455" s="839" t="s">
        <v>304</v>
      </c>
      <c r="U1455" s="842" t="s">
        <v>305</v>
      </c>
      <c r="V1455" s="836">
        <v>45152</v>
      </c>
      <c r="W1455" s="836">
        <v>45170</v>
      </c>
      <c r="X1455" s="836">
        <v>46265</v>
      </c>
      <c r="Y1455" s="882">
        <v>3.0027397260273974</v>
      </c>
      <c r="Z1455" s="904">
        <f t="shared" ca="1" si="82"/>
        <v>45</v>
      </c>
      <c r="AA1455" s="839" t="s">
        <v>600</v>
      </c>
      <c r="AB1455" s="883">
        <v>29138.5</v>
      </c>
      <c r="AC1455" s="841">
        <v>47209</v>
      </c>
      <c r="AD1455" s="842" t="s">
        <v>777</v>
      </c>
      <c r="AE1455" s="843" t="str">
        <f ca="1">IF(OR(Z1455="",NOT(ISNUMBER(Z1455))),"",LOOKUP(Z1455,{0,16,21,26,31,36,41,46,51,56,60,66},{"[0-15]","[16-20]","[21-25]","[26-30]","[31-35]","[36-40]","[41-45]","[46-50]","[51-55]","[56-59]","[60-65]","[66-99]"}))</f>
        <v>[41-45]</v>
      </c>
      <c r="AF1455" s="839" t="str">
        <f t="shared" si="80"/>
        <v>3+ years</v>
      </c>
      <c r="AG1455" s="839" t="str">
        <f t="shared" ca="1" si="81"/>
        <v>Expired</v>
      </c>
    </row>
    <row r="1456" spans="1:33" ht="16.5" thickTop="1" thickBot="1" x14ac:dyDescent="0.3">
      <c r="A1456" s="839">
        <v>18</v>
      </c>
      <c r="B1456" s="830" t="s">
        <v>543</v>
      </c>
      <c r="C1456" s="839" t="s">
        <v>363</v>
      </c>
      <c r="D1456" s="880"/>
      <c r="E1456" s="887">
        <f>VLOOKUP(B1456,[1]TQT_MASTER!B:O,13,0)</f>
        <v>45236</v>
      </c>
      <c r="F1456" s="834" t="str">
        <f>VLOOKUP(B1456,[1]TQT_MASTER!B:O,4,0)</f>
        <v>Associate, Talent Acquisition</v>
      </c>
      <c r="G1456" s="834" t="str">
        <f>VLOOKUP(B1456,[1]TQT_MASTER!B:O,3,0)</f>
        <v>Associate</v>
      </c>
      <c r="H1456" s="834">
        <f>VLOOKUP(B1456,[1]TQT_MASTER!B:O,6,0)</f>
        <v>15131</v>
      </c>
      <c r="I1456" s="834" t="str">
        <f>VLOOKUP(B1456,[1]TQT_MASTER!B:O,5,0)</f>
        <v>Abdulrahman Mohammed R AlMane</v>
      </c>
      <c r="J1456" s="834" t="str">
        <f>VLOOKUP(B1456,[1]TQT_MASTER!B:O,7,0)</f>
        <v>TQT - HR Operations</v>
      </c>
      <c r="K1456" s="834" t="str">
        <f>VLOOKUP(B1456,[1]TQT_MASTER!B:O,8,0)</f>
        <v>TQT - Chief Corporate Services Office</v>
      </c>
      <c r="L1456" s="834" t="str">
        <f>VLOOKUP(B1456,[1]TQT_MASTER!B:O,9,0)</f>
        <v>Human Resources - HRD</v>
      </c>
      <c r="M1456" s="834" t="str">
        <f>VLOOKUP(B1456,[1]TQT_MASTER!B:O,10,0)</f>
        <v>TRANSCO - Talent Acquisition - HRD</v>
      </c>
      <c r="N1456" s="835">
        <f>VLOOKUP(B1456,[1]TQT_MASTER!B:O,11,0)</f>
        <v>32450</v>
      </c>
      <c r="O1456" s="833">
        <f>VLOOKUP(B1456,[1]TQT_MASTER!B:O,14,0)</f>
        <v>46331</v>
      </c>
      <c r="P1456" s="842" t="s">
        <v>611</v>
      </c>
      <c r="Q1456" s="834" t="s">
        <v>846</v>
      </c>
      <c r="R1456" s="842" t="s">
        <v>612</v>
      </c>
      <c r="S1456" s="842" t="s">
        <v>616</v>
      </c>
      <c r="T1456" s="839" t="s">
        <v>304</v>
      </c>
      <c r="U1456" s="842" t="s">
        <v>333</v>
      </c>
      <c r="V1456" s="836">
        <v>45236</v>
      </c>
      <c r="W1456" s="836">
        <v>45236</v>
      </c>
      <c r="X1456" s="836">
        <v>46265</v>
      </c>
      <c r="Y1456" s="882">
        <v>2.8219178082191783</v>
      </c>
      <c r="Z1456" s="902">
        <f t="shared" ca="1" si="82"/>
        <v>37</v>
      </c>
      <c r="AA1456" s="839" t="s">
        <v>600</v>
      </c>
      <c r="AB1456" s="883">
        <v>25063.5</v>
      </c>
      <c r="AC1456" s="841">
        <v>47209</v>
      </c>
      <c r="AD1456" s="842" t="s">
        <v>777</v>
      </c>
      <c r="AE1456" s="843" t="str">
        <f ca="1">IF(OR(Z1456="",NOT(ISNUMBER(Z1456))),"",LOOKUP(Z1456,{0,16,21,26,31,36,41,46,51,56,60,66},{"[0-15]","[16-20]","[21-25]","[26-30]","[31-35]","[36-40]","[41-45]","[46-50]","[51-55]","[56-59]","[60-65]","[66-99]"}))</f>
        <v>[36-40]</v>
      </c>
      <c r="AF1456" s="839" t="str">
        <f t="shared" si="80"/>
        <v>2-3 years</v>
      </c>
      <c r="AG1456" s="839" t="str">
        <f t="shared" ca="1" si="81"/>
        <v>Within 60 Days</v>
      </c>
    </row>
    <row r="1457" spans="1:33" ht="16.5" thickTop="1" thickBot="1" x14ac:dyDescent="0.3">
      <c r="A1457" s="839">
        <v>19</v>
      </c>
      <c r="B1457" s="830" t="s">
        <v>534</v>
      </c>
      <c r="C1457" s="839" t="s">
        <v>365</v>
      </c>
      <c r="D1457" s="880"/>
      <c r="E1457" s="887">
        <f>VLOOKUP(B1457,[1]TQT_MASTER!B:O,13,0)</f>
        <v>45411</v>
      </c>
      <c r="F1457" s="834" t="str">
        <f>VLOOKUP(B1457,[1]TQT_MASTER!B:O,4,0)</f>
        <v>Lead, Projects</v>
      </c>
      <c r="G1457" s="834" t="str">
        <f>VLOOKUP(B1457,[1]TQT_MASTER!B:O,3,0)</f>
        <v>Lead</v>
      </c>
      <c r="H1457" s="834">
        <f>VLOOKUP(B1457,[1]TQT_MASTER!B:O,6,0)</f>
        <v>11743</v>
      </c>
      <c r="I1457" s="834" t="str">
        <f>VLOOKUP(B1457,[1]TQT_MASTER!B:O,5,0)</f>
        <v>MARYAM ABDULLAH EBRAHIM ALGAZ ALALI</v>
      </c>
      <c r="J1457" s="834" t="str">
        <f>VLOOKUP(B1457,[1]TQT_MASTER!B:O,7,0)</f>
        <v>TQT - Asset Management</v>
      </c>
      <c r="K1457" s="834" t="str">
        <f>VLOOKUP(B1457,[1]TQT_MASTER!B:O,8,0)</f>
        <v>TQT - Chief Operating Office</v>
      </c>
      <c r="L1457" s="834" t="str">
        <f>VLOOKUP(B1457,[1]TQT_MASTER!B:O,9,0)</f>
        <v>Asset Management - COO</v>
      </c>
      <c r="M1457" s="834" t="str">
        <f>VLOOKUP(B1457,[1]TQT_MASTER!B:O,10,0)</f>
        <v>TRANSCO - Asset Management Services - COO</v>
      </c>
      <c r="N1457" s="835">
        <f>VLOOKUP(B1457,[1]TQT_MASTER!B:O,11,0)</f>
        <v>24421</v>
      </c>
      <c r="O1457" s="833">
        <f>VLOOKUP(B1457,[1]TQT_MASTER!B:O,14,0)</f>
        <v>46323</v>
      </c>
      <c r="P1457" s="842" t="s">
        <v>611</v>
      </c>
      <c r="Q1457" s="834" t="s">
        <v>846</v>
      </c>
      <c r="R1457" s="842" t="s">
        <v>612</v>
      </c>
      <c r="S1457" s="842"/>
      <c r="T1457" s="839" t="s">
        <v>304</v>
      </c>
      <c r="U1457" s="842" t="s">
        <v>368</v>
      </c>
      <c r="V1457" s="836">
        <v>45411</v>
      </c>
      <c r="W1457" s="836">
        <v>45411</v>
      </c>
      <c r="X1457" s="836">
        <v>46265</v>
      </c>
      <c r="Y1457" s="882">
        <v>2.3424657534246576</v>
      </c>
      <c r="Z1457" s="902">
        <f t="shared" ca="1" si="82"/>
        <v>59</v>
      </c>
      <c r="AA1457" s="839" t="s">
        <v>600</v>
      </c>
      <c r="AB1457" s="883">
        <v>68638.5</v>
      </c>
      <c r="AC1457" s="841">
        <v>47209</v>
      </c>
      <c r="AD1457" s="842" t="s">
        <v>777</v>
      </c>
      <c r="AE1457" s="843" t="str">
        <f ca="1">IF(OR(Z1457="",NOT(ISNUMBER(Z1457))),"",LOOKUP(Z1457,{0,16,21,26,31,36,41,46,51,56,60,66},{"[0-15]","[16-20]","[21-25]","[26-30]","[31-35]","[36-40]","[41-45]","[46-50]","[51-55]","[56-59]","[60-65]","[66-99]"}))</f>
        <v>[56-59]</v>
      </c>
      <c r="AF1457" s="839" t="str">
        <f t="shared" si="80"/>
        <v>2-3 years</v>
      </c>
      <c r="AG1457" s="839" t="str">
        <f t="shared" ca="1" si="81"/>
        <v>Within 60 Days</v>
      </c>
    </row>
    <row r="1458" spans="1:33" ht="16.5" thickTop="1" thickBot="1" x14ac:dyDescent="0.3">
      <c r="A1458" s="839">
        <v>20</v>
      </c>
      <c r="B1458" s="830" t="s">
        <v>535</v>
      </c>
      <c r="C1458" s="839" t="s">
        <v>369</v>
      </c>
      <c r="D1458" s="880"/>
      <c r="E1458" s="887">
        <f>VLOOKUP(B1458,[1]TQT_MASTER!B:O,13,0)</f>
        <v>45446</v>
      </c>
      <c r="F1458" s="834" t="str">
        <f>VLOOKUP(B1458,[1]TQT_MASTER!B:O,4,0)</f>
        <v>Business Partner, Talent Acquisition</v>
      </c>
      <c r="G1458" s="834" t="str">
        <f>VLOOKUP(B1458,[1]TQT_MASTER!B:O,3,0)</f>
        <v>Business Partner</v>
      </c>
      <c r="H1458" s="834">
        <f>VLOOKUP(B1458,[1]TQT_MASTER!B:O,6,0)</f>
        <v>15131</v>
      </c>
      <c r="I1458" s="834" t="str">
        <f>VLOOKUP(B1458,[1]TQT_MASTER!B:O,5,0)</f>
        <v>Abdulrahman Mohammed R AlMane</v>
      </c>
      <c r="J1458" s="834" t="str">
        <f>VLOOKUP(B1458,[1]TQT_MASTER!B:O,7,0)</f>
        <v>TQT - HR Operations</v>
      </c>
      <c r="K1458" s="834" t="str">
        <f>VLOOKUP(B1458,[1]TQT_MASTER!B:O,8,0)</f>
        <v>TQT - Chief Corporate Services Office</v>
      </c>
      <c r="L1458" s="834" t="str">
        <f>VLOOKUP(B1458,[1]TQT_MASTER!B:O,9,0)</f>
        <v>Human Resources - HRD</v>
      </c>
      <c r="M1458" s="834" t="str">
        <f>VLOOKUP(B1458,[1]TQT_MASTER!B:O,10,0)</f>
        <v>TRANSCO - Talent Acquisition - HRD</v>
      </c>
      <c r="N1458" s="835">
        <f>VLOOKUP(B1458,[1]TQT_MASTER!B:O,11,0)</f>
        <v>32081</v>
      </c>
      <c r="O1458" s="833">
        <f>VLOOKUP(B1458,[1]TQT_MASTER!B:O,14,0)</f>
        <v>46549</v>
      </c>
      <c r="P1458" s="842" t="s">
        <v>611</v>
      </c>
      <c r="Q1458" s="834" t="s">
        <v>846</v>
      </c>
      <c r="R1458" s="842"/>
      <c r="S1458" s="842" t="s">
        <v>621</v>
      </c>
      <c r="T1458" s="839" t="s">
        <v>304</v>
      </c>
      <c r="U1458" s="842" t="s">
        <v>333</v>
      </c>
      <c r="V1458" s="836">
        <v>45454</v>
      </c>
      <c r="W1458" s="836">
        <v>45454</v>
      </c>
      <c r="X1458" s="836">
        <v>46265</v>
      </c>
      <c r="Y1458" s="882">
        <v>2.2246575342465755</v>
      </c>
      <c r="Z1458" s="902">
        <f t="shared" ca="1" si="82"/>
        <v>38</v>
      </c>
      <c r="AA1458" s="839" t="s">
        <v>600</v>
      </c>
      <c r="AB1458" s="883">
        <v>35038.5</v>
      </c>
      <c r="AC1458" s="841">
        <v>47209</v>
      </c>
      <c r="AD1458" s="842" t="s">
        <v>777</v>
      </c>
      <c r="AE1458" s="843" t="str">
        <f ca="1">IF(OR(Z1458="",NOT(ISNUMBER(Z1458))),"",LOOKUP(Z1458,{0,16,21,26,31,36,41,46,51,56,60,66},{"[0-15]","[16-20]","[21-25]","[26-30]","[31-35]","[36-40]","[41-45]","[46-50]","[51-55]","[56-59]","[60-65]","[66-99]"}))</f>
        <v>[36-40]</v>
      </c>
      <c r="AF1458" s="839" t="str">
        <f t="shared" si="80"/>
        <v>2-3 years</v>
      </c>
      <c r="AG1458" s="839" t="str">
        <f t="shared" ca="1" si="81"/>
        <v>Over 90 Days</v>
      </c>
    </row>
    <row r="1459" spans="1:33" ht="16.5" thickTop="1" thickBot="1" x14ac:dyDescent="0.3">
      <c r="A1459" s="839">
        <v>21</v>
      </c>
      <c r="B1459" s="830" t="s">
        <v>542</v>
      </c>
      <c r="C1459" s="839" t="s">
        <v>372</v>
      </c>
      <c r="D1459" s="880"/>
      <c r="E1459" s="887">
        <f>VLOOKUP(B1459,[1]TQT_MASTER!B:O,13,0)</f>
        <v>45600</v>
      </c>
      <c r="F1459" s="834" t="str">
        <f>VLOOKUP(B1459,[1]TQT_MASTER!B:O,4,0)</f>
        <v>Lead, Procurement</v>
      </c>
      <c r="G1459" s="834" t="str">
        <f>VLOOKUP(B1459,[1]TQT_MASTER!B:O,3,0)</f>
        <v>Lead</v>
      </c>
      <c r="H1459" s="834">
        <f>VLOOKUP(B1459,[1]TQT_MASTER!B:O,6,0)</f>
        <v>12623</v>
      </c>
      <c r="I1459" s="834" t="str">
        <f>VLOOKUP(B1459,[1]TQT_MASTER!B:O,5,0)</f>
        <v>Alia Al Kaabi</v>
      </c>
      <c r="J1459" s="834" t="str">
        <f>VLOOKUP(B1459,[1]TQT_MASTER!B:O,7,0)</f>
        <v>TQT - Supply Chain</v>
      </c>
      <c r="K1459" s="834" t="str">
        <f>VLOOKUP(B1459,[1]TQT_MASTER!B:O,8,0)</f>
        <v>TQT - Chief Financial Office</v>
      </c>
      <c r="L1459" s="834" t="str">
        <f>VLOOKUP(B1459,[1]TQT_MASTER!B:O,9,0)</f>
        <v>Supply Chain - PSS</v>
      </c>
      <c r="M1459" s="834" t="e">
        <f>VLOOKUP(B1459,[1]TQT_MASTER!B:O,10,0)</f>
        <v>#REF!</v>
      </c>
      <c r="N1459" s="835">
        <f>VLOOKUP(B1459,[1]TQT_MASTER!B:O,11,0)</f>
        <v>22302</v>
      </c>
      <c r="O1459" s="833">
        <f>VLOOKUP(B1459,[1]TQT_MASTER!B:O,14,0)</f>
        <v>46329</v>
      </c>
      <c r="P1459" s="842" t="s">
        <v>620</v>
      </c>
      <c r="Q1459" s="834" t="s">
        <v>846</v>
      </c>
      <c r="R1459" s="842"/>
      <c r="S1459" s="842"/>
      <c r="T1459" s="839" t="s">
        <v>304</v>
      </c>
      <c r="U1459" s="842" t="s">
        <v>333</v>
      </c>
      <c r="V1459" s="836">
        <v>45600</v>
      </c>
      <c r="W1459" s="836">
        <v>45600</v>
      </c>
      <c r="X1459" s="836">
        <v>46265</v>
      </c>
      <c r="Y1459" s="882">
        <v>1.8246575342465754</v>
      </c>
      <c r="Z1459" s="902">
        <f t="shared" ca="1" si="82"/>
        <v>65</v>
      </c>
      <c r="AA1459" s="839" t="s">
        <v>600</v>
      </c>
      <c r="AB1459" s="883">
        <v>44488.5</v>
      </c>
      <c r="AC1459" s="841">
        <v>47209</v>
      </c>
      <c r="AD1459" s="842" t="s">
        <v>777</v>
      </c>
      <c r="AE1459" s="843" t="str">
        <f ca="1">IF(OR(Z1459="",NOT(ISNUMBER(Z1459))),"",LOOKUP(Z1459,{0,16,21,26,31,36,41,46,51,56,60,66},{"[0-15]","[16-20]","[21-25]","[26-30]","[31-35]","[36-40]","[41-45]","[46-50]","[51-55]","[56-59]","[60-65]","[66-99]"}))</f>
        <v>[60-65]</v>
      </c>
      <c r="AF1459" s="839" t="str">
        <f t="shared" si="80"/>
        <v>1-2 years</v>
      </c>
      <c r="AG1459" s="839" t="str">
        <f t="shared" ca="1" si="81"/>
        <v>Within 60 Days</v>
      </c>
    </row>
    <row r="1460" spans="1:33" ht="16.5" thickTop="1" thickBot="1" x14ac:dyDescent="0.3">
      <c r="A1460" s="839">
        <v>22</v>
      </c>
      <c r="B1460" s="830">
        <v>200088</v>
      </c>
      <c r="C1460" s="839" t="s">
        <v>378</v>
      </c>
      <c r="D1460" s="880"/>
      <c r="E1460" s="887">
        <f>VLOOKUP(B1460,[1]TQT_MASTER!B:O,13,0)</f>
        <v>45677</v>
      </c>
      <c r="F1460" s="834" t="str">
        <f>VLOOKUP(B1460,[1]TQT_MASTER!B:O,4,0)</f>
        <v>Advisor, Water Asset</v>
      </c>
      <c r="G1460" s="834" t="str">
        <f>VLOOKUP(B1460,[1]TQT_MASTER!B:O,3,0)</f>
        <v>Advisor</v>
      </c>
      <c r="H1460" s="834">
        <f>VLOOKUP(B1460,[1]TQT_MASTER!B:O,6,0)</f>
        <v>12013</v>
      </c>
      <c r="I1460" s="834" t="str">
        <f>VLOOKUP(B1460,[1]TQT_MASTER!B:O,5,0)</f>
        <v>ABDULLA MOHAMMED AL NUAIMI</v>
      </c>
      <c r="J1460" s="834" t="str">
        <f>VLOOKUP(B1460,[1]TQT_MASTER!B:O,7,0)</f>
        <v>TQT - Asset Management</v>
      </c>
      <c r="K1460" s="834" t="str">
        <f>VLOOKUP(B1460,[1]TQT_MASTER!B:O,8,0)</f>
        <v>TQT - Chief Operating Office</v>
      </c>
      <c r="L1460" s="834" t="str">
        <f>VLOOKUP(B1460,[1]TQT_MASTER!B:O,9,0)</f>
        <v>Asset Management - COO</v>
      </c>
      <c r="M1460" s="834" t="str">
        <f>VLOOKUP(B1460,[1]TQT_MASTER!B:O,10,0)</f>
        <v>TRANSCO - Water Assets</v>
      </c>
      <c r="N1460" s="835">
        <f>VLOOKUP(B1460,[1]TQT_MASTER!B:O,11,0)</f>
        <v>22282</v>
      </c>
      <c r="O1460" s="833">
        <f>VLOOKUP(B1460,[1]TQT_MASTER!B:O,14,0)</f>
        <v>46405</v>
      </c>
      <c r="P1460" s="842" t="s">
        <v>611</v>
      </c>
      <c r="Q1460" s="834" t="s">
        <v>846</v>
      </c>
      <c r="R1460" s="842" t="s">
        <v>612</v>
      </c>
      <c r="S1460" s="842" t="s">
        <v>616</v>
      </c>
      <c r="T1460" s="839" t="s">
        <v>304</v>
      </c>
      <c r="U1460" s="842" t="s">
        <v>309</v>
      </c>
      <c r="V1460" s="836">
        <v>45677</v>
      </c>
      <c r="W1460" s="836">
        <v>45677</v>
      </c>
      <c r="X1460" s="836">
        <v>46265</v>
      </c>
      <c r="Y1460" s="882">
        <v>1.6136986301369862</v>
      </c>
      <c r="Z1460" s="902">
        <f t="shared" ca="1" si="82"/>
        <v>65</v>
      </c>
      <c r="AA1460" s="839" t="s">
        <v>600</v>
      </c>
      <c r="AB1460" s="883">
        <v>52888.5</v>
      </c>
      <c r="AC1460" s="841">
        <v>47209</v>
      </c>
      <c r="AD1460" s="842" t="s">
        <v>777</v>
      </c>
      <c r="AE1460" s="843" t="str">
        <f ca="1">IF(OR(Z1460="",NOT(ISNUMBER(Z1460))),"",LOOKUP(Z1460,{0,16,21,26,31,36,41,46,51,56,60,66},{"[0-15]","[16-20]","[21-25]","[26-30]","[31-35]","[36-40]","[41-45]","[46-50]","[51-55]","[56-59]","[60-65]","[66-99]"}))</f>
        <v>[60-65]</v>
      </c>
      <c r="AF1460" s="839" t="str">
        <f t="shared" si="80"/>
        <v>1-2 years</v>
      </c>
      <c r="AG1460" s="839" t="str">
        <f t="shared" ca="1" si="81"/>
        <v>Over 90 Days</v>
      </c>
    </row>
    <row r="1461" spans="1:33" ht="16.5" thickTop="1" thickBot="1" x14ac:dyDescent="0.3">
      <c r="A1461" s="839">
        <v>23</v>
      </c>
      <c r="B1461" s="830">
        <v>200795</v>
      </c>
      <c r="C1461" s="839" t="s">
        <v>382</v>
      </c>
      <c r="D1461" s="880"/>
      <c r="E1461" s="887">
        <f>VLOOKUP(B1461,[1]TQT_MASTER!B:O,13,0)</f>
        <v>45831</v>
      </c>
      <c r="F1461" s="834" t="str">
        <f>VLOOKUP(B1461,[1]TQT_MASTER!B:O,4,0)</f>
        <v>Fusion EPM Support, Sr. Associate</v>
      </c>
      <c r="G1461" s="834" t="str">
        <f>VLOOKUP(B1461,[1]TQT_MASTER!B:O,3,0)</f>
        <v>Senior Associate</v>
      </c>
      <c r="H1461" s="834">
        <f>VLOOKUP(B1461,[1]TQT_MASTER!B:O,6,0)</f>
        <v>12775</v>
      </c>
      <c r="I1461" s="834" t="str">
        <f>VLOOKUP(B1461,[1]TQT_MASTER!B:O,5,0)</f>
        <v>Barend Pieter Van Der Walt</v>
      </c>
      <c r="J1461" s="834" t="str">
        <f>VLOOKUP(B1461,[1]TQT_MASTER!B:O,7,0)</f>
        <v>TQT - Business Planning</v>
      </c>
      <c r="K1461" s="834" t="str">
        <f>VLOOKUP(B1461,[1]TQT_MASTER!B:O,8,0)</f>
        <v>TQT - Chief Financial Office</v>
      </c>
      <c r="L1461" s="834" t="str">
        <f>VLOOKUP(B1461,[1]TQT_MASTER!B:O,9,0)</f>
        <v>Finance - FIN</v>
      </c>
      <c r="M1461" s="834" t="str">
        <f>VLOOKUP(B1461,[1]TQT_MASTER!B:O,10,0)</f>
        <v>TRANSCO - Business Planning - FIN</v>
      </c>
      <c r="N1461" s="835">
        <f>VLOOKUP(B1461,[1]TQT_MASTER!B:O,11,0)</f>
        <v>31222</v>
      </c>
      <c r="O1461" s="833">
        <f>VLOOKUP(B1461,[1]TQT_MASTER!B:O,14,0)</f>
        <v>46555</v>
      </c>
      <c r="P1461" s="842" t="s">
        <v>611</v>
      </c>
      <c r="Q1461" s="834" t="s">
        <v>846</v>
      </c>
      <c r="R1461" s="842"/>
      <c r="S1461" s="842"/>
      <c r="T1461" s="839" t="s">
        <v>304</v>
      </c>
      <c r="U1461" s="842" t="s">
        <v>333</v>
      </c>
      <c r="V1461" s="836">
        <v>45831</v>
      </c>
      <c r="W1461" s="836">
        <v>45831</v>
      </c>
      <c r="X1461" s="836">
        <v>46265</v>
      </c>
      <c r="Y1461" s="882">
        <v>1.1917808219178083</v>
      </c>
      <c r="Z1461" s="902">
        <f t="shared" ca="1" si="82"/>
        <v>41</v>
      </c>
      <c r="AA1461" s="839" t="s">
        <v>600</v>
      </c>
      <c r="AB1461" s="883">
        <v>31888.5</v>
      </c>
      <c r="AC1461" s="841">
        <v>47209</v>
      </c>
      <c r="AD1461" s="842" t="s">
        <v>777</v>
      </c>
      <c r="AE1461" s="843" t="str">
        <f ca="1">IF(OR(Z1461="",NOT(ISNUMBER(Z1461))),"",LOOKUP(Z1461,{0,16,21,26,31,36,41,46,51,56,60,66},{"[0-15]","[16-20]","[21-25]","[26-30]","[31-35]","[36-40]","[41-45]","[46-50]","[51-55]","[56-59]","[60-65]","[66-99]"}))</f>
        <v>[41-45]</v>
      </c>
      <c r="AF1461" s="839" t="str">
        <f t="shared" si="80"/>
        <v>1-2 years</v>
      </c>
      <c r="AG1461" s="839" t="str">
        <f t="shared" ca="1" si="81"/>
        <v>Over 90 Days</v>
      </c>
    </row>
    <row r="1462" spans="1:33" ht="16.5" thickTop="1" thickBot="1" x14ac:dyDescent="0.3">
      <c r="A1462" s="839">
        <v>24</v>
      </c>
      <c r="B1462" s="847">
        <v>201184</v>
      </c>
      <c r="C1462" s="839">
        <v>14221</v>
      </c>
      <c r="D1462" s="880"/>
      <c r="E1462" s="887">
        <f>VLOOKUP(B1462,[1]TQT_MASTER!B:O,13,0)</f>
        <v>45887</v>
      </c>
      <c r="F1462" s="834" t="str">
        <f>VLOOKUP(B1462,[1]TQT_MASTER!B:O,4,0)</f>
        <v>Associate, People Development</v>
      </c>
      <c r="G1462" s="834" t="str">
        <f>VLOOKUP(B1462,[1]TQT_MASTER!B:O,3,0)</f>
        <v>Associate</v>
      </c>
      <c r="H1462" s="834">
        <f>VLOOKUP(B1462,[1]TQT_MASTER!B:O,6,0)</f>
        <v>15162</v>
      </c>
      <c r="I1462" s="834" t="str">
        <f>VLOOKUP(B1462,[1]TQT_MASTER!B:O,5,0)</f>
        <v>Wadima Mohammed Hamad AlMazrouei</v>
      </c>
      <c r="J1462" s="834" t="str">
        <f>VLOOKUP(B1462,[1]TQT_MASTER!B:O,7,0)</f>
        <v>TQT - People Management &amp; Performance</v>
      </c>
      <c r="K1462" s="834" t="str">
        <f>VLOOKUP(B1462,[1]TQT_MASTER!B:O,8,0)</f>
        <v>TQT - Chief Corporate Services Office</v>
      </c>
      <c r="L1462" s="834" t="str">
        <f>VLOOKUP(B1462,[1]TQT_MASTER!B:O,9,0)</f>
        <v>Human Resources - HRD</v>
      </c>
      <c r="M1462" s="834" t="str">
        <f>VLOOKUP(B1462,[1]TQT_MASTER!B:O,10,0)</f>
        <v>TRANSCO - Human Resources - HRD</v>
      </c>
      <c r="N1462" s="835">
        <f>VLOOKUP(B1462,[1]TQT_MASTER!B:O,11,0)</f>
        <v>32306</v>
      </c>
      <c r="O1462" s="833">
        <f>VLOOKUP(B1462,[1]TQT_MASTER!B:O,14,0)</f>
        <v>46251</v>
      </c>
      <c r="P1462" s="842" t="s">
        <v>620</v>
      </c>
      <c r="Q1462" s="834" t="s">
        <v>846</v>
      </c>
      <c r="R1462" s="842"/>
      <c r="S1462" s="842"/>
      <c r="T1462" s="839" t="s">
        <v>304</v>
      </c>
      <c r="U1462" s="839" t="s">
        <v>333</v>
      </c>
      <c r="V1462" s="836">
        <v>45887</v>
      </c>
      <c r="W1462" s="836">
        <v>45887</v>
      </c>
      <c r="X1462" s="836">
        <v>46265</v>
      </c>
      <c r="Y1462" s="882">
        <v>1.0383561643835617</v>
      </c>
      <c r="Z1462" s="838">
        <f t="shared" ca="1" si="82"/>
        <v>38</v>
      </c>
      <c r="AA1462" s="839" t="s">
        <v>600</v>
      </c>
      <c r="AB1462" s="883">
        <v>23388.5</v>
      </c>
      <c r="AC1462" s="841">
        <v>47209</v>
      </c>
      <c r="AD1462" s="842" t="s">
        <v>777</v>
      </c>
      <c r="AE1462" s="843" t="str">
        <f ca="1">IF(OR(Z1462="",NOT(ISNUMBER(Z1462))),"",LOOKUP(Z1462,{0,16,21,26,31,36,41,46,51,56,60,66},{"[0-15]","[16-20]","[21-25]","[26-30]","[31-35]","[36-40]","[41-45]","[46-50]","[51-55]","[56-59]","[60-65]","[66-99]"}))</f>
        <v>[36-40]</v>
      </c>
      <c r="AF1462" s="839" t="str">
        <f t="shared" si="80"/>
        <v>1-2 years</v>
      </c>
      <c r="AG1462" s="839" t="str">
        <f t="shared" ca="1" si="81"/>
        <v>Expired</v>
      </c>
    </row>
    <row r="1463" spans="1:33" ht="16.5" thickTop="1" thickBot="1" x14ac:dyDescent="0.3">
      <c r="A1463" s="839">
        <v>25</v>
      </c>
      <c r="B1463" s="847">
        <v>201086</v>
      </c>
      <c r="C1463" s="839">
        <v>13919</v>
      </c>
      <c r="D1463" s="880"/>
      <c r="E1463" s="887">
        <f>VLOOKUP(B1463,[1]TQT_MASTER!B:O,13,0)</f>
        <v>45873</v>
      </c>
      <c r="F1463" s="834" t="str">
        <f>VLOOKUP(B1463,[1]TQT_MASTER!B:O,4,0)</f>
        <v>Senior Engineer, Network Model Management</v>
      </c>
      <c r="G1463" s="834" t="str">
        <f>VLOOKUP(B1463,[1]TQT_MASTER!B:O,3,0)</f>
        <v>Senior Engineer</v>
      </c>
      <c r="H1463" s="834">
        <f>VLOOKUP(B1463,[1]TQT_MASTER!B:O,6,0)</f>
        <v>11743</v>
      </c>
      <c r="I1463" s="834" t="str">
        <f>VLOOKUP(B1463,[1]TQT_MASTER!B:O,5,0)</f>
        <v>Maryam Abullah Ebrahim Algaz Alali</v>
      </c>
      <c r="J1463" s="834" t="str">
        <f>VLOOKUP(B1463,[1]TQT_MASTER!B:O,7,0)</f>
        <v>TQT - Asset Management</v>
      </c>
      <c r="K1463" s="834" t="str">
        <f>VLOOKUP(B1463,[1]TQT_MASTER!B:O,8,0)</f>
        <v>TQT - Chief Operating Office</v>
      </c>
      <c r="L1463" s="834" t="str">
        <f>VLOOKUP(B1463,[1]TQT_MASTER!B:O,9,0)</f>
        <v>Asset Management - COO</v>
      </c>
      <c r="M1463" s="834" t="str">
        <f>VLOOKUP(B1463,[1]TQT_MASTER!B:O,10,0)</f>
        <v>TQT - Operations Technology Strategy</v>
      </c>
      <c r="N1463" s="835">
        <f>VLOOKUP(B1463,[1]TQT_MASTER!B:O,11,0)</f>
        <v>33856</v>
      </c>
      <c r="O1463" s="833">
        <f>VLOOKUP(B1463,[1]TQT_MASTER!B:O,14,0)</f>
        <v>46237</v>
      </c>
      <c r="P1463" s="842" t="s">
        <v>620</v>
      </c>
      <c r="Q1463" s="834" t="s">
        <v>846</v>
      </c>
      <c r="R1463" s="842"/>
      <c r="S1463" s="842"/>
      <c r="T1463" s="839" t="s">
        <v>389</v>
      </c>
      <c r="U1463" s="842" t="s">
        <v>333</v>
      </c>
      <c r="V1463" s="836">
        <v>45873</v>
      </c>
      <c r="W1463" s="836">
        <v>45873</v>
      </c>
      <c r="X1463" s="836">
        <v>46265</v>
      </c>
      <c r="Y1463" s="882">
        <v>1.0767123287671232</v>
      </c>
      <c r="Z1463" s="902">
        <f t="shared" ca="1" si="82"/>
        <v>34</v>
      </c>
      <c r="AA1463" s="839" t="s">
        <v>600</v>
      </c>
      <c r="AB1463" s="883">
        <v>31888.5</v>
      </c>
      <c r="AC1463" s="841">
        <v>47209</v>
      </c>
      <c r="AD1463" s="842" t="s">
        <v>777</v>
      </c>
      <c r="AE1463" s="843" t="str">
        <f ca="1">IF(OR(Z1463="",NOT(ISNUMBER(Z1463))),"",LOOKUP(Z1463,{0,16,21,26,31,36,41,46,51,56,60,66},{"[0-15]","[16-20]","[21-25]","[26-30]","[31-35]","[36-40]","[41-45]","[46-50]","[51-55]","[56-59]","[60-65]","[66-99]"}))</f>
        <v>[31-35]</v>
      </c>
      <c r="AF1463" s="839" t="str">
        <f t="shared" si="80"/>
        <v>1-2 years</v>
      </c>
      <c r="AG1463" s="839" t="str">
        <f t="shared" ca="1" si="81"/>
        <v>Expired</v>
      </c>
    </row>
    <row r="1464" spans="1:33" ht="16.5" thickTop="1" thickBot="1" x14ac:dyDescent="0.3">
      <c r="A1464" s="839">
        <v>26</v>
      </c>
      <c r="B1464" s="830">
        <v>201085</v>
      </c>
      <c r="C1464" s="830">
        <v>201085</v>
      </c>
      <c r="D1464" s="880"/>
      <c r="E1464" s="887">
        <f>VLOOKUP(B1464,[1]TQT_MASTER!B:O,13,0)</f>
        <v>45901</v>
      </c>
      <c r="F1464" s="834" t="str">
        <f>VLOOKUP(B1464,[1]TQT_MASTER!B:O,4,0)</f>
        <v>Engineer, Power Systems</v>
      </c>
      <c r="G1464" s="834" t="str">
        <f>VLOOKUP(B1464,[1]TQT_MASTER!B:O,3,0)</f>
        <v>Engineer</v>
      </c>
      <c r="H1464" s="834">
        <f>VLOOKUP(B1464,[1]TQT_MASTER!B:O,6,0)</f>
        <v>10903</v>
      </c>
      <c r="I1464" s="834" t="str">
        <f>VLOOKUP(B1464,[1]TQT_MASTER!B:O,5,0)</f>
        <v>Ahmed Attia Saber Ghazi</v>
      </c>
      <c r="J1464" s="834" t="str">
        <f>VLOOKUP(B1464,[1]TQT_MASTER!B:O,7,0)</f>
        <v>TQT - Asset Management</v>
      </c>
      <c r="K1464" s="834" t="str">
        <f>VLOOKUP(B1464,[1]TQT_MASTER!B:O,8,0)</f>
        <v>TQT - Chief Operating Office</v>
      </c>
      <c r="L1464" s="834" t="str">
        <f>VLOOKUP(B1464,[1]TQT_MASTER!B:O,9,0)</f>
        <v>Asset Management - COO</v>
      </c>
      <c r="M1464" s="834" t="str">
        <f>VLOOKUP(B1464,[1]TQT_MASTER!B:O,10,0)</f>
        <v>TQT - Power Planning</v>
      </c>
      <c r="N1464" s="835">
        <f>VLOOKUP(B1464,[1]TQT_MASTER!B:O,11,0)</f>
        <v>36486</v>
      </c>
      <c r="O1464" s="833">
        <f>VLOOKUP(B1464,[1]TQT_MASTER!B:O,14,0)</f>
        <v>46265</v>
      </c>
      <c r="P1464" s="842" t="s">
        <v>620</v>
      </c>
      <c r="Q1464" s="834" t="s">
        <v>846</v>
      </c>
      <c r="R1464" s="842"/>
      <c r="S1464" s="842"/>
      <c r="T1464" s="839" t="s">
        <v>304</v>
      </c>
      <c r="U1464" s="842" t="s">
        <v>333</v>
      </c>
      <c r="V1464" s="836">
        <v>45901</v>
      </c>
      <c r="W1464" s="836">
        <v>45901</v>
      </c>
      <c r="X1464" s="836">
        <v>46265</v>
      </c>
      <c r="Y1464" s="882">
        <v>1</v>
      </c>
      <c r="Z1464" s="902">
        <f t="shared" ca="1" si="82"/>
        <v>26</v>
      </c>
      <c r="AA1464" s="839" t="s">
        <v>600</v>
      </c>
      <c r="AB1464" s="883">
        <v>18238.5</v>
      </c>
      <c r="AC1464" s="841">
        <v>47209</v>
      </c>
      <c r="AD1464" s="842" t="s">
        <v>777</v>
      </c>
      <c r="AE1464" s="843" t="str">
        <f ca="1">IF(OR(Z1464="",NOT(ISNUMBER(Z1464))),"",LOOKUP(Z1464,{0,16,21,26,31,36,41,46,51,56,60,66},{"[0-15]","[16-20]","[21-25]","[26-30]","[31-35]","[36-40]","[41-45]","[46-50]","[51-55]","[56-59]","[60-65]","[66-99]"}))</f>
        <v>[26-30]</v>
      </c>
      <c r="AF1464" s="839" t="str">
        <f t="shared" si="80"/>
        <v>0-1 years</v>
      </c>
      <c r="AG1464" s="839" t="str">
        <f t="shared" ca="1" si="81"/>
        <v>Expired</v>
      </c>
    </row>
    <row r="1465" spans="1:33" ht="16.5" thickTop="1" thickBot="1" x14ac:dyDescent="0.3">
      <c r="A1465" s="839">
        <v>27</v>
      </c>
      <c r="B1465" s="830">
        <v>201773</v>
      </c>
      <c r="C1465" s="847">
        <v>14158</v>
      </c>
      <c r="D1465" s="880"/>
      <c r="E1465" s="887">
        <f>VLOOKUP(B1465,[1]TQT_MASTER!B:O,13,0)</f>
        <v>45978</v>
      </c>
      <c r="F1465" s="834" t="str">
        <f>VLOOKUP(B1465,[1]TQT_MASTER!B:O,4,0)</f>
        <v>Associate, OD &amp; Planning</v>
      </c>
      <c r="G1465" s="834" t="str">
        <f>VLOOKUP(B1465,[1]TQT_MASTER!B:O,3,0)</f>
        <v>Associate</v>
      </c>
      <c r="H1465" s="834">
        <f>VLOOKUP(B1465,[1]TQT_MASTER!B:O,6,0)</f>
        <v>12869</v>
      </c>
      <c r="I1465" s="834" t="str">
        <f>VLOOKUP(B1465,[1]TQT_MASTER!B:O,5,0)</f>
        <v>Shefa Obaid</v>
      </c>
      <c r="J1465" s="834" t="str">
        <f>VLOOKUP(B1465,[1]TQT_MASTER!B:O,7,0)</f>
        <v>TQT - People Management &amp; Performance</v>
      </c>
      <c r="K1465" s="834" t="str">
        <f>VLOOKUP(B1465,[1]TQT_MASTER!B:O,8,0)</f>
        <v>TQT - Chief Corporate Services Office</v>
      </c>
      <c r="L1465" s="834" t="str">
        <f>VLOOKUP(B1465,[1]TQT_MASTER!B:O,9,0)</f>
        <v>Human Resources - HRD</v>
      </c>
      <c r="M1465" s="834" t="str">
        <f>VLOOKUP(B1465,[1]TQT_MASTER!B:O,10,0)</f>
        <v>TRANSCO - Human Resources - HRD</v>
      </c>
      <c r="N1465" s="835">
        <f>VLOOKUP(B1465,[1]TQT_MASTER!B:O,11,0)</f>
        <v>29381</v>
      </c>
      <c r="O1465" s="833">
        <f>VLOOKUP(B1465,[1]TQT_MASTER!B:O,14,0)</f>
        <v>46342</v>
      </c>
      <c r="P1465" s="842" t="s">
        <v>611</v>
      </c>
      <c r="Q1465" s="834" t="s">
        <v>846</v>
      </c>
      <c r="R1465" s="842"/>
      <c r="S1465" s="842" t="s">
        <v>616</v>
      </c>
      <c r="T1465" s="839" t="s">
        <v>304</v>
      </c>
      <c r="U1465" s="842" t="s">
        <v>333</v>
      </c>
      <c r="V1465" s="836">
        <v>45978</v>
      </c>
      <c r="W1465" s="836">
        <v>45978</v>
      </c>
      <c r="X1465" s="836">
        <v>46265</v>
      </c>
      <c r="Y1465" s="882">
        <v>0.78904109589041094</v>
      </c>
      <c r="Z1465" s="902">
        <f t="shared" ca="1" si="82"/>
        <v>46</v>
      </c>
      <c r="AA1465" s="839" t="s">
        <v>600</v>
      </c>
      <c r="AB1465" s="883">
        <v>27688.5</v>
      </c>
      <c r="AC1465" s="841">
        <v>47209</v>
      </c>
      <c r="AD1465" s="842" t="s">
        <v>777</v>
      </c>
      <c r="AE1465" s="843" t="str">
        <f ca="1">IF(OR(Z1465="",NOT(ISNUMBER(Z1465))),"",LOOKUP(Z1465,{0,16,21,26,31,36,41,46,51,56,60,66},{"[0-15]","[16-20]","[21-25]","[26-30]","[31-35]","[36-40]","[41-45]","[46-50]","[51-55]","[56-59]","[60-65]","[66-99]"}))</f>
        <v>[46-50]</v>
      </c>
      <c r="AF1465" s="839" t="str">
        <f t="shared" si="80"/>
        <v>0-1 years</v>
      </c>
      <c r="AG1465" s="839" t="str">
        <f t="shared" ca="1" si="81"/>
        <v>Within 90 Days</v>
      </c>
    </row>
    <row r="1466" spans="1:33" ht="16.5" thickTop="1" thickBot="1" x14ac:dyDescent="0.3">
      <c r="A1466" s="839">
        <v>28</v>
      </c>
      <c r="B1466" s="830">
        <v>202033</v>
      </c>
      <c r="C1466" s="847">
        <v>14145</v>
      </c>
      <c r="D1466" s="880"/>
      <c r="E1466" s="887">
        <f>VLOOKUP(B1466,[1]TQT_MASTER!B:O,13,0)</f>
        <v>46006</v>
      </c>
      <c r="F1466" s="834" t="str">
        <f>VLOOKUP(B1466,[1]TQT_MASTER!B:O,4,0)</f>
        <v>Senior Engineer, Network Model Management</v>
      </c>
      <c r="G1466" s="834" t="str">
        <f>VLOOKUP(B1466,[1]TQT_MASTER!B:O,3,0)</f>
        <v>Senior Engineer</v>
      </c>
      <c r="H1466" s="834">
        <f>VLOOKUP(B1466,[1]TQT_MASTER!B:O,6,0)</f>
        <v>12404</v>
      </c>
      <c r="I1466" s="834" t="str">
        <f>VLOOKUP(B1466,[1]TQT_MASTER!B:O,5,0)</f>
        <v>Jayaprakash Ponraj</v>
      </c>
      <c r="J1466" s="834" t="str">
        <f>VLOOKUP(B1466,[1]TQT_MASTER!B:O,7,0)</f>
        <v>TQT - Asset Management</v>
      </c>
      <c r="K1466" s="834" t="str">
        <f>VLOOKUP(B1466,[1]TQT_MASTER!B:O,8,0)</f>
        <v>TQT - Chief Operating Office</v>
      </c>
      <c r="L1466" s="834" t="str">
        <f>VLOOKUP(B1466,[1]TQT_MASTER!B:O,9,0)</f>
        <v>TQT - Asset Management</v>
      </c>
      <c r="M1466" s="834" t="str">
        <f>VLOOKUP(B1466,[1]TQT_MASTER!B:O,10,0)</f>
        <v>TQT - Chief Operating Office</v>
      </c>
      <c r="N1466" s="835">
        <f>VLOOKUP(B1466,[1]TQT_MASTER!B:O,11,0)</f>
        <v>31049</v>
      </c>
      <c r="O1466" s="833">
        <f>VLOOKUP(B1466,[1]TQT_MASTER!B:O,14,0)</f>
        <v>46370</v>
      </c>
      <c r="P1466" s="842" t="s">
        <v>620</v>
      </c>
      <c r="Q1466" s="834" t="s">
        <v>846</v>
      </c>
      <c r="R1466" s="842"/>
      <c r="S1466" s="842"/>
      <c r="T1466" s="839" t="s">
        <v>304</v>
      </c>
      <c r="U1466" s="842" t="s">
        <v>333</v>
      </c>
      <c r="V1466" s="836">
        <v>46006</v>
      </c>
      <c r="W1466" s="836">
        <v>46006</v>
      </c>
      <c r="X1466" s="836">
        <v>46265</v>
      </c>
      <c r="Y1466" s="882">
        <v>0.71232876712328763</v>
      </c>
      <c r="Z1466" s="902">
        <f t="shared" ca="1" si="82"/>
        <v>41</v>
      </c>
      <c r="AA1466" s="839" t="s">
        <v>600</v>
      </c>
      <c r="AB1466" s="883">
        <v>31888.5</v>
      </c>
      <c r="AC1466" s="841">
        <v>47209</v>
      </c>
      <c r="AD1466" s="842" t="s">
        <v>777</v>
      </c>
      <c r="AE1466" s="843" t="str">
        <f ca="1">IF(OR(Z1466="",NOT(ISNUMBER(Z1466))),"",LOOKUP(Z1466,{0,16,21,26,31,36,41,46,51,56,60,66},{"[0-15]","[16-20]","[21-25]","[26-30]","[31-35]","[36-40]","[41-45]","[46-50]","[51-55]","[56-59]","[60-65]","[66-99]"}))</f>
        <v>[41-45]</v>
      </c>
      <c r="AF1466" s="839" t="str">
        <f t="shared" si="80"/>
        <v>0-1 years</v>
      </c>
      <c r="AG1466" s="839" t="str">
        <f t="shared" ca="1" si="81"/>
        <v>Within 90 Days</v>
      </c>
    </row>
    <row r="1467" spans="1:33" ht="16.5" thickTop="1" thickBot="1" x14ac:dyDescent="0.3">
      <c r="A1467" s="839">
        <v>29</v>
      </c>
      <c r="B1467" s="830">
        <v>202034</v>
      </c>
      <c r="C1467" s="847">
        <v>14174</v>
      </c>
      <c r="D1467" s="880"/>
      <c r="E1467" s="887">
        <f>VLOOKUP(B1467,[1]TQT_MASTER!B:O,13,0)</f>
        <v>46006</v>
      </c>
      <c r="F1467" s="834" t="str">
        <f>VLOOKUP(B1467,[1]TQT_MASTER!B:O,4,0)</f>
        <v>Associate, Accounts Payable Accounting</v>
      </c>
      <c r="G1467" s="834" t="str">
        <f>VLOOKUP(B1467,[1]TQT_MASTER!B:O,3,0)</f>
        <v>Associate</v>
      </c>
      <c r="H1467" s="834">
        <f>VLOOKUP(B1467,[1]TQT_MASTER!B:O,6,0)</f>
        <v>12667</v>
      </c>
      <c r="I1467" s="834" t="str">
        <f>VLOOKUP(B1467,[1]TQT_MASTER!B:O,5,0)</f>
        <v>Eid ABDULLAH Sidiqi Alhammadi</v>
      </c>
      <c r="J1467" s="834" t="str">
        <f>VLOOKUP(B1467,[1]TQT_MASTER!B:O,7,0)</f>
        <v>TQT - Financial Operations &amp; Internal Controls</v>
      </c>
      <c r="K1467" s="834" t="str">
        <f>VLOOKUP(B1467,[1]TQT_MASTER!B:O,8,0)</f>
        <v>TQT - Chief Financial Office</v>
      </c>
      <c r="L1467" s="834" t="str">
        <f>VLOOKUP(B1467,[1]TQT_MASTER!B:O,9,0)</f>
        <v>Finance - FIN</v>
      </c>
      <c r="M1467" s="834" t="str">
        <f>VLOOKUP(B1467,[1]TQT_MASTER!B:O,10,0)</f>
        <v>TRANSCO - Financial Operations - FIN</v>
      </c>
      <c r="N1467" s="835">
        <f>VLOOKUP(B1467,[1]TQT_MASTER!B:O,11,0)</f>
        <v>35364</v>
      </c>
      <c r="O1467" s="833">
        <f>VLOOKUP(B1467,[1]TQT_MASTER!B:O,14,0)</f>
        <v>46370</v>
      </c>
      <c r="P1467" s="842" t="s">
        <v>620</v>
      </c>
      <c r="Q1467" s="834" t="s">
        <v>846</v>
      </c>
      <c r="R1467" s="842"/>
      <c r="S1467" s="842"/>
      <c r="T1467" s="839" t="s">
        <v>304</v>
      </c>
      <c r="U1467" s="842" t="s">
        <v>356</v>
      </c>
      <c r="V1467" s="836">
        <v>46006</v>
      </c>
      <c r="W1467" s="836">
        <v>46006</v>
      </c>
      <c r="X1467" s="836">
        <v>46265</v>
      </c>
      <c r="Y1467" s="882">
        <v>0.71232876712328763</v>
      </c>
      <c r="Z1467" s="902">
        <f t="shared" ca="1" si="82"/>
        <v>29</v>
      </c>
      <c r="AA1467" s="839" t="s">
        <v>600</v>
      </c>
      <c r="AB1467" s="883">
        <v>21388.5</v>
      </c>
      <c r="AC1467" s="841">
        <v>47209</v>
      </c>
      <c r="AD1467" s="842" t="s">
        <v>777</v>
      </c>
      <c r="AE1467" s="843" t="str">
        <f ca="1">IF(OR(Z1467="",NOT(ISNUMBER(Z1467))),"",LOOKUP(Z1467,{0,16,21,26,31,36,41,46,51,56,60,66},{"[0-15]","[16-20]","[21-25]","[26-30]","[31-35]","[36-40]","[41-45]","[46-50]","[51-55]","[56-59]","[60-65]","[66-99]"}))</f>
        <v>[26-30]</v>
      </c>
      <c r="AF1467" s="839" t="str">
        <f t="shared" si="80"/>
        <v>0-1 years</v>
      </c>
      <c r="AG1467" s="839" t="str">
        <f t="shared" ca="1" si="81"/>
        <v>Within 90 Days</v>
      </c>
    </row>
    <row r="1468" spans="1:33" ht="16.5" thickTop="1" thickBot="1" x14ac:dyDescent="0.3">
      <c r="A1468" s="839">
        <v>30</v>
      </c>
      <c r="B1468" s="830">
        <v>202315</v>
      </c>
      <c r="C1468" s="847">
        <v>14335</v>
      </c>
      <c r="D1468" s="880"/>
      <c r="E1468" s="887">
        <f>VLOOKUP(B1468,[1]TQT_MASTER!B:O,13,0)</f>
        <v>46055</v>
      </c>
      <c r="F1468" s="834" t="str">
        <f>VLOOKUP(B1468,[1]TQT_MASTER!B:O,4,0)</f>
        <v>Officer, Communications</v>
      </c>
      <c r="G1468" s="834" t="str">
        <f>VLOOKUP(B1468,[1]TQT_MASTER!B:O,3,0)</f>
        <v>Officer</v>
      </c>
      <c r="H1468" s="834">
        <f>VLOOKUP(B1468,[1]TQT_MASTER!B:O,6,0)</f>
        <v>15077</v>
      </c>
      <c r="I1468" s="834" t="str">
        <f>VLOOKUP(B1468,[1]TQT_MASTER!B:O,5,0)</f>
        <v>Bahaa Khalil Omran</v>
      </c>
      <c r="J1468" s="834" t="str">
        <f>VLOOKUP(B1468,[1]TQT_MASTER!B:O,7,0)</f>
        <v>TQT - External Communications</v>
      </c>
      <c r="K1468" s="834" t="str">
        <f>VLOOKUP(B1468,[1]TQT_MASTER!B:O,8,0)</f>
        <v>TQT - Chief Corporate Services Office</v>
      </c>
      <c r="L1468" s="834" t="str">
        <f>VLOOKUP(B1468,[1]TQT_MASTER!B:O,9,0)</f>
        <v>Human Resources - HRD</v>
      </c>
      <c r="M1468" s="834" t="str">
        <f>VLOOKUP(B1468,[1]TQT_MASTER!B:O,10,0)</f>
        <v>TRANSCO - External Communications - HRD</v>
      </c>
      <c r="N1468" s="835">
        <f>VLOOKUP(B1468,[1]TQT_MASTER!B:O,11,0)</f>
        <v>34516</v>
      </c>
      <c r="O1468" s="833">
        <f>VLOOKUP(B1468,[1]TQT_MASTER!B:O,14,0)</f>
        <v>46389</v>
      </c>
      <c r="P1468" s="842" t="s">
        <v>611</v>
      </c>
      <c r="Q1468" s="834" t="s">
        <v>846</v>
      </c>
      <c r="R1468" s="842" t="s">
        <v>612</v>
      </c>
      <c r="S1468" s="842" t="s">
        <v>616</v>
      </c>
      <c r="T1468" s="839"/>
      <c r="U1468" s="842" t="s">
        <v>309</v>
      </c>
      <c r="V1468" s="836">
        <v>46055</v>
      </c>
      <c r="W1468" s="836">
        <v>46055</v>
      </c>
      <c r="X1468" s="836">
        <v>46265</v>
      </c>
      <c r="Y1468" s="882">
        <v>0.57808219178082187</v>
      </c>
      <c r="Z1468" s="902">
        <f t="shared" ca="1" si="82"/>
        <v>32</v>
      </c>
      <c r="AA1468" s="839" t="s">
        <v>600</v>
      </c>
      <c r="AB1468" s="883">
        <v>16138.5</v>
      </c>
      <c r="AC1468" s="841">
        <v>47209</v>
      </c>
      <c r="AD1468" s="842" t="s">
        <v>777</v>
      </c>
      <c r="AE1468" s="843" t="str">
        <f ca="1">IF(OR(Z1468="",NOT(ISNUMBER(Z1468))),"",LOOKUP(Z1468,{0,16,21,26,31,36,41,46,51,56,60,66},{"[0-15]","[16-20]","[21-25]","[26-30]","[31-35]","[36-40]","[41-45]","[46-50]","[51-55]","[56-59]","[60-65]","[66-99]"}))</f>
        <v>[31-35]</v>
      </c>
      <c r="AF1468" s="839" t="str">
        <f t="shared" si="80"/>
        <v>0-1 years</v>
      </c>
      <c r="AG1468" s="839" t="str">
        <f t="shared" ca="1" si="81"/>
        <v>Over 90 Days</v>
      </c>
    </row>
    <row r="1469" spans="1:33" ht="16.5" thickTop="1" thickBot="1" x14ac:dyDescent="0.3">
      <c r="A1469" s="839">
        <v>31</v>
      </c>
      <c r="B1469" s="830">
        <v>202372</v>
      </c>
      <c r="C1469" s="831">
        <v>202372</v>
      </c>
      <c r="D1469" s="880"/>
      <c r="E1469" s="887">
        <f>VLOOKUP(B1469,[1]TQT_MASTER!B:O,13,0)</f>
        <v>46083</v>
      </c>
      <c r="F1469" s="834" t="str">
        <f>VLOOKUP(B1469,[1]TQT_MASTER!B:O,4,0)</f>
        <v>Associate, Graphic Design</v>
      </c>
      <c r="G1469" s="834" t="str">
        <f>VLOOKUP(B1469,[1]TQT_MASTER!B:O,3,0)</f>
        <v>Associate</v>
      </c>
      <c r="H1469" s="834">
        <f>VLOOKUP(B1469,[1]TQT_MASTER!B:O,6,0)</f>
        <v>15077</v>
      </c>
      <c r="I1469" s="834" t="str">
        <f>VLOOKUP(B1469,[1]TQT_MASTER!B:O,5,0)</f>
        <v>Bahaa Khalil Omran</v>
      </c>
      <c r="J1469" s="834" t="str">
        <f>VLOOKUP(B1469,[1]TQT_MASTER!B:O,7,0)</f>
        <v>TQT - Corporate Communications</v>
      </c>
      <c r="K1469" s="834" t="str">
        <f>VLOOKUP(B1469,[1]TQT_MASTER!B:O,8,0)</f>
        <v>TQT - Chief Corporate Services Office</v>
      </c>
      <c r="L1469" s="834" t="str">
        <f>VLOOKUP(B1469,[1]TQT_MASTER!B:O,9,0)</f>
        <v>Human Resources - HRD</v>
      </c>
      <c r="M1469" s="834" t="str">
        <f>VLOOKUP(B1469,[1]TQT_MASTER!B:O,10,0)</f>
        <v>Corporate Communications</v>
      </c>
      <c r="N1469" s="835">
        <f>VLOOKUP(B1469,[1]TQT_MASTER!B:O,11,0)</f>
        <v>35936</v>
      </c>
      <c r="O1469" s="833">
        <f>VLOOKUP(B1469,[1]TQT_MASTER!B:O,14,0)</f>
        <v>46447</v>
      </c>
      <c r="P1469" s="842" t="s">
        <v>611</v>
      </c>
      <c r="Q1469" s="834" t="s">
        <v>846</v>
      </c>
      <c r="R1469" s="842" t="s">
        <v>612</v>
      </c>
      <c r="S1469" s="842" t="s">
        <v>616</v>
      </c>
      <c r="T1469" s="839"/>
      <c r="U1469" s="842" t="s">
        <v>356</v>
      </c>
      <c r="V1469" s="836">
        <v>46083</v>
      </c>
      <c r="W1469" s="836">
        <v>46083</v>
      </c>
      <c r="X1469" s="836">
        <v>46265</v>
      </c>
      <c r="Y1469" s="882">
        <v>0.50136986301369868</v>
      </c>
      <c r="Z1469" s="902">
        <f t="shared" ca="1" si="82"/>
        <v>28</v>
      </c>
      <c r="AA1469" s="839" t="s">
        <v>600</v>
      </c>
      <c r="AB1469" s="883">
        <v>16138.5</v>
      </c>
      <c r="AC1469" s="841">
        <v>47209</v>
      </c>
      <c r="AD1469" s="842" t="s">
        <v>777</v>
      </c>
      <c r="AE1469" s="843" t="str">
        <f ca="1">IF(OR(Z1469="",NOT(ISNUMBER(Z1469))),"",LOOKUP(Z1469,{0,16,21,26,31,36,41,46,51,56,60,66},{"[0-15]","[16-20]","[21-25]","[26-30]","[31-35]","[36-40]","[41-45]","[46-50]","[51-55]","[56-59]","[60-65]","[66-99]"}))</f>
        <v>[26-30]</v>
      </c>
      <c r="AF1469" s="839" t="str">
        <f t="shared" si="80"/>
        <v>0-1 years</v>
      </c>
      <c r="AG1469" s="839" t="str">
        <f t="shared" ca="1" si="81"/>
        <v>Over 90 Days</v>
      </c>
    </row>
    <row r="1470" spans="1:33" ht="16.5" thickTop="1" thickBot="1" x14ac:dyDescent="0.3">
      <c r="A1470" s="839">
        <v>32</v>
      </c>
      <c r="B1470" s="830">
        <v>202645</v>
      </c>
      <c r="C1470" s="831">
        <v>202645</v>
      </c>
      <c r="D1470" s="880"/>
      <c r="E1470" s="887">
        <f>VLOOKUP(B1470,[1]TQT_MASTER!B:O,13,0)</f>
        <v>46103</v>
      </c>
      <c r="F1470" s="834" t="str">
        <f>VLOOKUP(B1470,[1]TQT_MASTER!B:O,4,0)</f>
        <v>Engineer, Contract</v>
      </c>
      <c r="G1470" s="834" t="str">
        <f>VLOOKUP(B1470,[1]TQT_MASTER!B:O,3,0)</f>
        <v>Engineer</v>
      </c>
      <c r="H1470" s="834">
        <f>VLOOKUP(B1470,[1]TQT_MASTER!B:O,6,0)</f>
        <v>12214</v>
      </c>
      <c r="I1470" s="834" t="str">
        <f>VLOOKUP(B1470,[1]TQT_MASTER!B:O,5,0)</f>
        <v>Mahmood Abdulmunaim Saed</v>
      </c>
      <c r="J1470" s="834" t="str">
        <f>VLOOKUP(B1470,[1]TQT_MASTER!B:O,7,0)</f>
        <v>TQT - Supply Chain</v>
      </c>
      <c r="K1470" s="834" t="str">
        <f>VLOOKUP(B1470,[1]TQT_MASTER!B:O,8,0)</f>
        <v>TQT - Chief Financial Office</v>
      </c>
      <c r="L1470" s="834" t="str">
        <f>VLOOKUP(B1470,[1]TQT_MASTER!B:O,9,0)</f>
        <v>TQT - Supply Chain</v>
      </c>
      <c r="M1470" s="834" t="e">
        <f>VLOOKUP(B1470,[1]TQT_MASTER!B:O,10,0)</f>
        <v>#REF!</v>
      </c>
      <c r="N1470" s="835">
        <f>VLOOKUP(B1470,[1]TQT_MASTER!B:O,11,0)</f>
        <v>32325</v>
      </c>
      <c r="O1470" s="833">
        <f>VLOOKUP(B1470,[1]TQT_MASTER!B:O,14,0)</f>
        <v>46467</v>
      </c>
      <c r="P1470" s="842" t="s">
        <v>620</v>
      </c>
      <c r="Q1470" s="834" t="s">
        <v>846</v>
      </c>
      <c r="R1470" s="842"/>
      <c r="S1470" s="842"/>
      <c r="T1470" s="839"/>
      <c r="U1470" s="842" t="s">
        <v>333</v>
      </c>
      <c r="V1470" s="836">
        <v>46104</v>
      </c>
      <c r="W1470" s="836">
        <v>46104</v>
      </c>
      <c r="X1470" s="836">
        <v>46265</v>
      </c>
      <c r="Y1470" s="882">
        <v>0.44383561643835617</v>
      </c>
      <c r="Z1470" s="902">
        <f t="shared" ca="1" si="82"/>
        <v>38</v>
      </c>
      <c r="AA1470" s="839" t="s">
        <v>600</v>
      </c>
      <c r="AB1470" s="883">
        <v>35038.5</v>
      </c>
      <c r="AC1470" s="841">
        <v>47209</v>
      </c>
      <c r="AD1470" s="842" t="s">
        <v>777</v>
      </c>
      <c r="AE1470" s="843" t="str">
        <f ca="1">IF(OR(Z1470="",NOT(ISNUMBER(Z1470))),"",LOOKUP(Z1470,{0,16,21,26,31,36,41,46,51,56,60,66},{"[0-15]","[16-20]","[21-25]","[26-30]","[31-35]","[36-40]","[41-45]","[46-50]","[51-55]","[56-59]","[60-65]","[66-99]"}))</f>
        <v>[36-40]</v>
      </c>
      <c r="AF1470" s="839" t="str">
        <f t="shared" si="80"/>
        <v>0-1 years</v>
      </c>
      <c r="AG1470" s="839" t="str">
        <f t="shared" ca="1" si="81"/>
        <v>Over 90 Days</v>
      </c>
    </row>
    <row r="1471" spans="1:33" ht="16.5" thickTop="1" thickBot="1" x14ac:dyDescent="0.3">
      <c r="A1471" s="839">
        <v>33</v>
      </c>
      <c r="B1471" s="830">
        <v>203053</v>
      </c>
      <c r="C1471" s="831">
        <v>203053</v>
      </c>
      <c r="D1471" s="880"/>
      <c r="E1471" s="887">
        <f>VLOOKUP(B1471,[1]TQT_MASTER!B:O,13,0)</f>
        <v>46149</v>
      </c>
      <c r="F1471" s="834" t="str">
        <f>VLOOKUP(B1471,[1]TQT_MASTER!B:O,4,0)</f>
        <v>Sr Associate HR Projects</v>
      </c>
      <c r="G1471" s="834" t="str">
        <f>VLOOKUP(B1471,[1]TQT_MASTER!B:O,3,0)</f>
        <v>Sr Associate</v>
      </c>
      <c r="H1471" s="834" t="e">
        <f>VLOOKUP(B1471,[1]TQT_MASTER!B:O,6,0)</f>
        <v>#REF!</v>
      </c>
      <c r="I1471" s="834" t="str">
        <f>VLOOKUP(B1471,[1]TQT_MASTER!B:O,5,0)</f>
        <v>Bader Alhammadi</v>
      </c>
      <c r="J1471" s="834" t="e">
        <f>VLOOKUP(B1471,[1]TQT_MASTER!B:O,7,0)</f>
        <v>#REF!</v>
      </c>
      <c r="K1471" s="834" t="str">
        <f>VLOOKUP(B1471,[1]TQT_MASTER!B:O,8,0)</f>
        <v>TQT - Chief Corporate Services Office</v>
      </c>
      <c r="L1471" s="834" t="str">
        <f>VLOOKUP(B1471,[1]TQT_MASTER!B:O,9,0)</f>
        <v>Human Resources - HRD</v>
      </c>
      <c r="M1471" s="834" t="e">
        <f>VLOOKUP(B1471,[1]TQT_MASTER!B:O,10,0)</f>
        <v>#REF!</v>
      </c>
      <c r="N1471" s="835">
        <f>VLOOKUP(B1471,[1]TQT_MASTER!B:O,11,0)</f>
        <v>31815</v>
      </c>
      <c r="O1471" s="833">
        <f>VLOOKUP(B1471,[1]TQT_MASTER!B:O,14,0)</f>
        <v>46513</v>
      </c>
      <c r="P1471" s="842" t="s">
        <v>620</v>
      </c>
      <c r="Q1471" s="834" t="s">
        <v>846</v>
      </c>
      <c r="R1471" s="842"/>
      <c r="S1471" s="842"/>
      <c r="T1471" s="839"/>
      <c r="U1471" s="842" t="s">
        <v>650</v>
      </c>
      <c r="V1471" s="836">
        <v>46155</v>
      </c>
      <c r="W1471" s="836"/>
      <c r="X1471" s="836">
        <f>EDATE(V1471,36)</f>
        <v>47251</v>
      </c>
      <c r="Y1471" s="882">
        <v>2.7397260273972603E-3</v>
      </c>
      <c r="Z1471" s="838">
        <f t="shared" ca="1" si="82"/>
        <v>39</v>
      </c>
      <c r="AA1471" s="839" t="s">
        <v>600</v>
      </c>
      <c r="AB1471" s="883">
        <v>37138.5</v>
      </c>
      <c r="AC1471" s="841">
        <v>47209</v>
      </c>
      <c r="AD1471" s="842" t="s">
        <v>777</v>
      </c>
      <c r="AE1471" s="843" t="str">
        <f ca="1">IF(OR(Z1471="",NOT(ISNUMBER(Z1471))),"",LOOKUP(Z1471,{0,16,21,26,31,36,41,46,51,56,60,66},{"[0-15]","[16-20]","[21-25]","[26-30]","[31-35]","[36-40]","[41-45]","[46-50]","[51-55]","[56-59]","[60-65]","[66-99]"}))</f>
        <v>[36-40]</v>
      </c>
      <c r="AF1471" s="839" t="str">
        <f t="shared" si="80"/>
        <v>3+ years</v>
      </c>
      <c r="AG1471" s="839" t="str">
        <f t="shared" ca="1" si="81"/>
        <v>Over 90 Days</v>
      </c>
    </row>
    <row r="1472" spans="1:33" ht="16.5" thickTop="1" thickBot="1" x14ac:dyDescent="0.3">
      <c r="A1472" s="839">
        <v>34</v>
      </c>
      <c r="B1472" s="830">
        <v>202805</v>
      </c>
      <c r="C1472" s="831">
        <v>202805</v>
      </c>
      <c r="D1472" s="880"/>
      <c r="E1472" s="887">
        <f>VLOOKUP(B1472,[1]TQT_MASTER!B:O,13,0)</f>
        <v>46132</v>
      </c>
      <c r="F1472" s="834" t="str">
        <f>VLOOKUP(B1472,[1]TQT_MASTER!B:O,4,0)</f>
        <v>CEO Advisor</v>
      </c>
      <c r="G1472" s="834" t="str">
        <f>VLOOKUP(B1472,[1]TQT_MASTER!B:O,3,0)</f>
        <v>Advisor</v>
      </c>
      <c r="H1472" s="834">
        <v>12759</v>
      </c>
      <c r="I1472" s="834" t="s">
        <v>954</v>
      </c>
      <c r="J1472" s="834" t="e">
        <f>VLOOKUP(B1472,[1]TQT_MASTER!B:O,7,0)</f>
        <v>#REF!</v>
      </c>
      <c r="K1472" s="834" t="str">
        <f>VLOOKUP(B1472,[1]TQT_MASTER!B:O,8,0)</f>
        <v>TQT - Chief Executive Office</v>
      </c>
      <c r="L1472" s="834" t="e">
        <f>VLOOKUP(B1472,[1]TQT_MASTER!B:O,9,0)</f>
        <v>#REF!</v>
      </c>
      <c r="M1472" s="834" t="e">
        <f>VLOOKUP(B1472,[1]TQT_MASTER!B:O,10,0)</f>
        <v>#REF!</v>
      </c>
      <c r="N1472" s="884">
        <v>22892</v>
      </c>
      <c r="O1472" s="885">
        <v>46496</v>
      </c>
      <c r="P1472" s="842" t="s">
        <v>611</v>
      </c>
      <c r="Q1472" s="834" t="s">
        <v>846</v>
      </c>
      <c r="R1472" s="842"/>
      <c r="S1472" s="842"/>
      <c r="T1472" s="839"/>
      <c r="U1472" s="842" t="s">
        <v>650</v>
      </c>
      <c r="V1472" s="836">
        <v>46132</v>
      </c>
      <c r="W1472" s="836"/>
      <c r="X1472" s="836">
        <f>EDATE(V1472,36)</f>
        <v>47228</v>
      </c>
      <c r="Y1472" s="882">
        <v>2.7397260273972603E-3</v>
      </c>
      <c r="Z1472" s="904">
        <f ca="1">IF(N1472="","",DATEDIF(IF(ISNUMBER(N1472),N1472,DATE(IF(VALUE(RIGHT(N1472,LEN(N1472)-FIND("/",N1472,FIND("/",N1472)+1)))&lt;30,2000,1900)+VALUE(RIGHT(N1472,LEN(N1472)-FIND("/",N1472,FIND("/",N1472)+1))),VALUE(LEFT(N1472,FIND("/",N1472)-1)),VALUE(MID(N1472,FIND("/",N1472)+1,FIND("/",N1472,FIND("/",N1472)+1)-FIND("/",N1472)-1)))),TODAY(),"Y"))</f>
        <v>64</v>
      </c>
      <c r="AA1472" s="839" t="s">
        <v>600</v>
      </c>
      <c r="AB1472" s="883">
        <v>40288.5</v>
      </c>
      <c r="AC1472" s="841">
        <v>47209</v>
      </c>
      <c r="AD1472" s="842" t="s">
        <v>777</v>
      </c>
      <c r="AE1472" s="843" t="str">
        <f ca="1">IF(OR(Z1472="",NOT(ISNUMBER(Z1472))),"",LOOKUP(Z1472,{0,16,21,26,31,36,41,46,51,56,60,66},{"[0-15]","[16-20]","[21-25]","[26-30]","[31-35]","[36-40]","[41-45]","[46-50]","[51-55]","[56-59]","[60-65]","[66-99]"}))</f>
        <v>[60-65]</v>
      </c>
      <c r="AF1472" s="839" t="str">
        <f t="shared" si="80"/>
        <v>3+ years</v>
      </c>
      <c r="AG1472" s="839" t="str">
        <f t="shared" ca="1" si="81"/>
        <v>Over 90 Days</v>
      </c>
    </row>
    <row r="1473" spans="1:33" ht="16.5" thickTop="1" thickBot="1" x14ac:dyDescent="0.3">
      <c r="A1473" s="886">
        <v>35</v>
      </c>
      <c r="B1473" s="851">
        <v>203281</v>
      </c>
      <c r="C1473" s="851"/>
      <c r="D1473" s="852"/>
      <c r="E1473" s="887">
        <f>VLOOKUP(B1473,[1]TQT_MASTER!B:O,13,0)</f>
        <v>46244</v>
      </c>
      <c r="F1473" s="854" t="str">
        <f>VLOOKUP(B1473,[1]TQT_MASTER!B:O,4,0)</f>
        <v>Sr Associate Branding &amp; Internal Communication</v>
      </c>
      <c r="G1473" s="854" t="str">
        <f>VLOOKUP(B1473,[1]TQT_MASTER!B:O,3,0)</f>
        <v>Sr Associate</v>
      </c>
      <c r="H1473" s="854" t="e">
        <f>VLOOKUP(B1473,[1]TQT_MASTER!B:O,6,0)</f>
        <v>#REF!</v>
      </c>
      <c r="I1473" s="854" t="s">
        <v>955</v>
      </c>
      <c r="J1473" s="854" t="e">
        <f>VLOOKUP(B1473,[1]TQT_MASTER!B:O,7,0)</f>
        <v>#REF!</v>
      </c>
      <c r="K1473" s="854" t="str">
        <f>VLOOKUP(B1473,[1]TQT_MASTER!B:O,8,0)</f>
        <v>TQT - Chief Corporate Services Office</v>
      </c>
      <c r="L1473" s="854" t="str">
        <f>VLOOKUP(B1473,[1]TQT_MASTER!B:O,9,0)</f>
        <v>Human Resources - HRD</v>
      </c>
      <c r="M1473" s="854" t="str">
        <f>VLOOKUP(B1473,[1]TQT_MASTER!B:O,10,0)</f>
        <v>Corporate Communications</v>
      </c>
      <c r="N1473" s="855">
        <v>32051</v>
      </c>
      <c r="O1473" s="853">
        <v>46295</v>
      </c>
      <c r="P1473" s="854" t="s">
        <v>611</v>
      </c>
      <c r="Q1473" s="854" t="s">
        <v>846</v>
      </c>
      <c r="R1473" s="857"/>
      <c r="S1473" s="857"/>
      <c r="T1473" s="858"/>
      <c r="U1473" s="854"/>
      <c r="V1473" s="859">
        <v>46211</v>
      </c>
      <c r="W1473" s="860"/>
      <c r="X1473" s="859">
        <v>46295</v>
      </c>
      <c r="Y1473" s="861"/>
      <c r="Z1473" s="862">
        <f t="shared" ref="Z1473:Z1506" ca="1" si="83">IF(N1473="","",DATEDIF(IF(ISNUMBER(N1473),N1473,DATE(IF(VALUE(RIGHT(N1473,LEN(N1473)-FIND("/",N1473,FIND("/",N1473)+1)))&lt;30,2000,1900)+VALUE(RIGHT(N1473,LEN(N1473)-FIND("/",N1473,FIND("/",N1473)+1))),VALUE(LEFT(N1473,FIND("/",N1473)-1)),VALUE(MID(N1473,FIND("/",N1473)+1,FIND("/",N1473,FIND("/",N1473)+1)-FIND("/",N1473)-1)))),TODAY(),"Y"))</f>
        <v>38</v>
      </c>
      <c r="AA1473" s="858" t="s">
        <v>600</v>
      </c>
      <c r="AB1473" s="906">
        <v>32500</v>
      </c>
      <c r="AC1473" s="864">
        <v>47209</v>
      </c>
      <c r="AD1473" s="857" t="s">
        <v>777</v>
      </c>
      <c r="AE1473" s="843" t="str">
        <f ca="1">IF(OR(Z1473="",NOT(ISNUMBER(Z1473))),"",LOOKUP(Z1473,{0,16,21,26,31,36,41,46,51,56,60,66},{"[0-15]","[16-20]","[21-25]","[26-30]","[31-35]","[36-40]","[41-45]","[46-50]","[51-55]","[56-59]","[60-65]","[66-99]"}))</f>
        <v>[36-40]</v>
      </c>
      <c r="AF1473" s="839" t="str">
        <f t="shared" si="80"/>
        <v>0-1 years</v>
      </c>
      <c r="AG1473" s="839" t="str">
        <f t="shared" ca="1" si="81"/>
        <v>Within 30 Days</v>
      </c>
    </row>
    <row r="1474" spans="1:33" ht="16.5" thickTop="1" thickBot="1" x14ac:dyDescent="0.3">
      <c r="A1474" s="875">
        <v>1</v>
      </c>
      <c r="B1474" s="866" t="s">
        <v>526</v>
      </c>
      <c r="C1474" s="875" t="s">
        <v>300</v>
      </c>
      <c r="D1474" s="888"/>
      <c r="E1474" s="887">
        <f>VLOOKUP(B1474,[1]TQT_MASTER!B:O,13,0)</f>
        <v>44566</v>
      </c>
      <c r="F1474" s="870" t="str">
        <f>VLOOKUP(B1474,[1]TQT_MASTER!B:O,4,0)</f>
        <v>Engineer, Water Asset Performance</v>
      </c>
      <c r="G1474" s="870" t="str">
        <f>VLOOKUP(B1474,[1]TQT_MASTER!B:O,3,0)</f>
        <v>Engineer</v>
      </c>
      <c r="H1474" s="870">
        <f>VLOOKUP(B1474,[1]TQT_MASTER!B:O,6,0)</f>
        <v>200662</v>
      </c>
      <c r="I1474" s="870" t="str">
        <f>VLOOKUP(B1474,[1]TQT_MASTER!B:O,5,0)</f>
        <v>Benjamin Redwood</v>
      </c>
      <c r="J1474" s="870" t="str">
        <f>VLOOKUP(B1474,[1]TQT_MASTER!B:O,7,0)</f>
        <v>TQT - Asset Management</v>
      </c>
      <c r="K1474" s="870" t="str">
        <f>VLOOKUP(B1474,[1]TQT_MASTER!B:O,8,0)</f>
        <v>TQT - Chief Operating Office</v>
      </c>
      <c r="L1474" s="870" t="str">
        <f>VLOOKUP(B1474,[1]TQT_MASTER!B:O,9,0)</f>
        <v>Asset Management - COO</v>
      </c>
      <c r="M1474" s="870" t="str">
        <f>VLOOKUP(B1474,[1]TQT_MASTER!B:O,10,0)</f>
        <v>TRANSCO - Water Asset Strategy &amp; Performance - COO</v>
      </c>
      <c r="N1474" s="871">
        <f>VLOOKUP(B1474,[1]TQT_MASTER!B:O,11,0)</f>
        <v>22312</v>
      </c>
      <c r="O1474" s="869">
        <f>VLOOKUP(B1474,[1]TQT_MASTER!B:O,14,0)</f>
        <v>46387</v>
      </c>
      <c r="P1474" s="878" t="s">
        <v>611</v>
      </c>
      <c r="Q1474" s="870" t="s">
        <v>846</v>
      </c>
      <c r="R1474" s="878" t="s">
        <v>612</v>
      </c>
      <c r="S1474" s="878"/>
      <c r="T1474" s="875" t="s">
        <v>304</v>
      </c>
      <c r="U1474" s="878" t="s">
        <v>305</v>
      </c>
      <c r="V1474" s="872">
        <v>44566</v>
      </c>
      <c r="W1474" s="872">
        <v>45170</v>
      </c>
      <c r="X1474" s="872">
        <v>46265</v>
      </c>
      <c r="Y1474" s="889">
        <v>3.0027397260273974</v>
      </c>
      <c r="Z1474" s="903">
        <f t="shared" ca="1" si="83"/>
        <v>65</v>
      </c>
      <c r="AA1474" s="875" t="s">
        <v>600</v>
      </c>
      <c r="AB1474" s="890">
        <v>33988.5</v>
      </c>
      <c r="AC1474" s="877">
        <v>47239</v>
      </c>
      <c r="AD1474" s="878" t="s">
        <v>777</v>
      </c>
      <c r="AE1474" s="843" t="str">
        <f ca="1">IF(OR(Z1474="",NOT(ISNUMBER(Z1474))),"",LOOKUP(Z1474,{0,16,21,26,31,36,41,46,51,56,60,66},{"[0-15]","[16-20]","[21-25]","[26-30]","[31-35]","[36-40]","[41-45]","[46-50]","[51-55]","[56-59]","[60-65]","[66-99]"}))</f>
        <v>[60-65]</v>
      </c>
      <c r="AF1474" s="839" t="str">
        <f t="shared" si="80"/>
        <v>3+ years</v>
      </c>
      <c r="AG1474" s="839" t="str">
        <f t="shared" ca="1" si="81"/>
        <v>Over 90 Days</v>
      </c>
    </row>
    <row r="1475" spans="1:33" ht="16.5" thickTop="1" thickBot="1" x14ac:dyDescent="0.3">
      <c r="A1475" s="839">
        <v>2</v>
      </c>
      <c r="B1475" s="830" t="s">
        <v>537</v>
      </c>
      <c r="C1475" s="839" t="s">
        <v>306</v>
      </c>
      <c r="D1475" s="880"/>
      <c r="E1475" s="887">
        <f>VLOOKUP(B1475,[1]TQT_MASTER!B:O,13,0)</f>
        <v>44571</v>
      </c>
      <c r="F1475" s="834" t="str">
        <f>VLOOKUP(B1475,[1]TQT_MASTER!B:O,4,0)</f>
        <v>Technical Advisor</v>
      </c>
      <c r="G1475" s="834" t="str">
        <f>VLOOKUP(B1475,[1]TQT_MASTER!B:O,3,0)</f>
        <v>Advisor</v>
      </c>
      <c r="H1475" s="834">
        <f>VLOOKUP(B1475,[1]TQT_MASTER!B:O,6,0)</f>
        <v>10924</v>
      </c>
      <c r="I1475" s="834" t="str">
        <f>VLOOKUP(B1475,[1]TQT_MASTER!B:O,5,0)</f>
        <v>Bruce</v>
      </c>
      <c r="J1475" s="834" t="str">
        <f>VLOOKUP(B1475,[1]TQT_MASTER!B:O,7,0)</f>
        <v>TQT - Chief Operating Office</v>
      </c>
      <c r="K1475" s="834" t="str">
        <f>VLOOKUP(B1475,[1]TQT_MASTER!B:O,8,0)</f>
        <v>TQT - Chief Operating Office</v>
      </c>
      <c r="L1475" s="834" t="str">
        <f>VLOOKUP(B1475,[1]TQT_MASTER!B:O,9,0)</f>
        <v>Asset Management - COO</v>
      </c>
      <c r="M1475" s="834" t="str">
        <f>VLOOKUP(B1475,[1]TQT_MASTER!B:O,10,0)</f>
        <v>TRANSCO - Power Asset Management - COO</v>
      </c>
      <c r="N1475" s="835">
        <f>VLOOKUP(B1475,[1]TQT_MASTER!B:O,11,0)</f>
        <v>21098</v>
      </c>
      <c r="O1475" s="833">
        <f>VLOOKUP(B1475,[1]TQT_MASTER!B:O,14,0)</f>
        <v>46387</v>
      </c>
      <c r="P1475" s="842" t="s">
        <v>611</v>
      </c>
      <c r="Q1475" s="834" t="s">
        <v>846</v>
      </c>
      <c r="R1475" s="842" t="s">
        <v>612</v>
      </c>
      <c r="S1475" s="842" t="s">
        <v>616</v>
      </c>
      <c r="T1475" s="839" t="s">
        <v>304</v>
      </c>
      <c r="U1475" s="842" t="s">
        <v>309</v>
      </c>
      <c r="V1475" s="836">
        <v>44571</v>
      </c>
      <c r="W1475" s="836">
        <v>45170</v>
      </c>
      <c r="X1475" s="836">
        <v>46265</v>
      </c>
      <c r="Y1475" s="882">
        <v>3.0027397260273974</v>
      </c>
      <c r="Z1475" s="902">
        <f t="shared" ca="1" si="83"/>
        <v>68</v>
      </c>
      <c r="AA1475" s="839" t="s">
        <v>600</v>
      </c>
      <c r="AB1475" s="883">
        <v>55116.6</v>
      </c>
      <c r="AC1475" s="841">
        <v>47239</v>
      </c>
      <c r="AD1475" s="842" t="s">
        <v>777</v>
      </c>
      <c r="AE1475" s="843" t="str">
        <f ca="1">IF(OR(Z1475="",NOT(ISNUMBER(Z1475))),"",LOOKUP(Z1475,{0,16,21,26,31,36,41,46,51,56,60,66},{"[0-15]","[16-20]","[21-25]","[26-30]","[31-35]","[36-40]","[41-45]","[46-50]","[51-55]","[56-59]","[60-65]","[66-99]"}))</f>
        <v>[66-99]</v>
      </c>
      <c r="AF1475" s="839" t="str">
        <f t="shared" ref="AF1475:AF1538" si="84">IF(OR(V1475="",X1475=""),"",IF(YEARFRAC(V1475,X1475,1)&lt;1,"0-1 years",IF(YEARFRAC(V1475,X1475,1)&lt;2,"1-2 years",IF(YEARFRAC(V1475,X1475,1)&lt;3,"2-3 years","3+ years"))))</f>
        <v>3+ years</v>
      </c>
      <c r="AG1475" s="839" t="str">
        <f t="shared" ref="AG1475:AG1538" ca="1" si="85">IF(O1475="","",IF(O1475&lt;TODAY(),"Expired",IF(O1475&lt;=TODAY()+30,"Within 30 Days",IF(O1475&lt;=TODAY()+60,"Within 60 Days",IF(O1475&lt;=TODAY()+90,"Within 90 Days","Over 90 Days")))))</f>
        <v>Over 90 Days</v>
      </c>
    </row>
    <row r="1476" spans="1:33" ht="16.5" thickTop="1" thickBot="1" x14ac:dyDescent="0.3">
      <c r="A1476" s="839">
        <v>3</v>
      </c>
      <c r="B1476" s="830" t="s">
        <v>310</v>
      </c>
      <c r="C1476" s="839" t="s">
        <v>310</v>
      </c>
      <c r="D1476" s="880"/>
      <c r="E1476" s="887">
        <v>44571</v>
      </c>
      <c r="F1476" s="834" t="s">
        <v>312</v>
      </c>
      <c r="G1476" s="834" t="s">
        <v>312</v>
      </c>
      <c r="H1476" s="834"/>
      <c r="I1476" s="834"/>
      <c r="J1476" s="845"/>
      <c r="K1476" s="845" t="s">
        <v>905</v>
      </c>
      <c r="L1476" s="834"/>
      <c r="M1476" s="834"/>
      <c r="N1476" s="835">
        <v>20821</v>
      </c>
      <c r="O1476" s="833">
        <v>46203</v>
      </c>
      <c r="P1476" s="842" t="s">
        <v>611</v>
      </c>
      <c r="Q1476" s="834" t="s">
        <v>846</v>
      </c>
      <c r="R1476" s="842" t="s">
        <v>612</v>
      </c>
      <c r="S1476" s="842"/>
      <c r="T1476" s="839" t="s">
        <v>304</v>
      </c>
      <c r="U1476" s="842" t="s">
        <v>305</v>
      </c>
      <c r="V1476" s="836">
        <v>44571</v>
      </c>
      <c r="W1476" s="836">
        <v>46203</v>
      </c>
      <c r="X1476" s="836">
        <v>46265</v>
      </c>
      <c r="Y1476" s="882">
        <v>3.0027397260273974</v>
      </c>
      <c r="Z1476" s="904">
        <f t="shared" ca="1" si="83"/>
        <v>69</v>
      </c>
      <c r="AA1476" s="839" t="s">
        <v>600</v>
      </c>
      <c r="AB1476" s="883">
        <v>45390.45</v>
      </c>
      <c r="AC1476" s="841">
        <v>47239</v>
      </c>
      <c r="AD1476" s="842" t="s">
        <v>928</v>
      </c>
      <c r="AE1476" s="843" t="str">
        <f ca="1">IF(OR(Z1476="",NOT(ISNUMBER(Z1476))),"",LOOKUP(Z1476,{0,16,21,26,31,36,41,46,51,56,60,66},{"[0-15]","[16-20]","[21-25]","[26-30]","[31-35]","[36-40]","[41-45]","[46-50]","[51-55]","[56-59]","[60-65]","[66-99]"}))</f>
        <v>[66-99]</v>
      </c>
      <c r="AF1476" s="839" t="str">
        <f t="shared" si="84"/>
        <v>3+ years</v>
      </c>
      <c r="AG1476" s="839" t="str">
        <f t="shared" ca="1" si="85"/>
        <v>Expired</v>
      </c>
    </row>
    <row r="1477" spans="1:33" ht="16.5" thickTop="1" thickBot="1" x14ac:dyDescent="0.3">
      <c r="A1477" s="839">
        <v>4</v>
      </c>
      <c r="B1477" s="830" t="s">
        <v>527</v>
      </c>
      <c r="C1477" s="839" t="s">
        <v>313</v>
      </c>
      <c r="D1477" s="880"/>
      <c r="E1477" s="887">
        <f>VLOOKUP(B1477,[1]TQT_MASTER!B:O,13,0)</f>
        <v>44571</v>
      </c>
      <c r="F1477" s="834" t="str">
        <f>VLOOKUP(B1477,[1]TQT_MASTER!B:O,4,0)</f>
        <v>Sr. Engineer, Infrastructure Coordination</v>
      </c>
      <c r="G1477" s="834" t="str">
        <f>VLOOKUP(B1477,[1]TQT_MASTER!B:O,3,0)</f>
        <v>Senior Engineer</v>
      </c>
      <c r="H1477" s="834">
        <f>VLOOKUP(B1477,[1]TQT_MASTER!B:O,6,0)</f>
        <v>11810</v>
      </c>
      <c r="I1477" s="834" t="str">
        <f>VLOOKUP(B1477,[1]TQT_MASTER!B:O,5,0)</f>
        <v>YOUSIF ABDUL RAHMAN AHMED MOHAMMED ALMARZOUQI</v>
      </c>
      <c r="J1477" s="834" t="str">
        <f>VLOOKUP(B1477,[1]TQT_MASTER!B:O,7,0)</f>
        <v>TQT - Asset Management</v>
      </c>
      <c r="K1477" s="834" t="str">
        <f>VLOOKUP(B1477,[1]TQT_MASTER!B:O,8,0)</f>
        <v>TQT - Chief Operating Office</v>
      </c>
      <c r="L1477" s="834" t="str">
        <f>VLOOKUP(B1477,[1]TQT_MASTER!B:O,9,0)</f>
        <v>Asset Management - COO</v>
      </c>
      <c r="M1477" s="834" t="str">
        <f>VLOOKUP(B1477,[1]TQT_MASTER!B:O,10,0)</f>
        <v>TRANSCO - Infrastructure Coordination &amp; Services - COO</v>
      </c>
      <c r="N1477" s="835">
        <f>VLOOKUP(B1477,[1]TQT_MASTER!B:O,11,0)</f>
        <v>21283</v>
      </c>
      <c r="O1477" s="833">
        <f>VLOOKUP(B1477,[1]TQT_MASTER!B:O,14,0)</f>
        <v>46387</v>
      </c>
      <c r="P1477" s="842" t="s">
        <v>611</v>
      </c>
      <c r="Q1477" s="834" t="s">
        <v>846</v>
      </c>
      <c r="R1477" s="842" t="s">
        <v>612</v>
      </c>
      <c r="S1477" s="842"/>
      <c r="T1477" s="839" t="s">
        <v>304</v>
      </c>
      <c r="U1477" s="842" t="s">
        <v>316</v>
      </c>
      <c r="V1477" s="836">
        <v>44571</v>
      </c>
      <c r="W1477" s="836">
        <v>45170</v>
      </c>
      <c r="X1477" s="836">
        <v>46265</v>
      </c>
      <c r="Y1477" s="882">
        <v>3.0027397260273974</v>
      </c>
      <c r="Z1477" s="905">
        <f t="shared" ca="1" si="83"/>
        <v>68</v>
      </c>
      <c r="AA1477" s="839" t="s">
        <v>600</v>
      </c>
      <c r="AB1477" s="883">
        <v>47355</v>
      </c>
      <c r="AC1477" s="841">
        <v>47239</v>
      </c>
      <c r="AD1477" s="842" t="s">
        <v>777</v>
      </c>
      <c r="AE1477" s="843" t="str">
        <f ca="1">IF(OR(Z1477="",NOT(ISNUMBER(Z1477))),"",LOOKUP(Z1477,{0,16,21,26,31,36,41,46,51,56,60,66},{"[0-15]","[16-20]","[21-25]","[26-30]","[31-35]","[36-40]","[41-45]","[46-50]","[51-55]","[56-59]","[60-65]","[66-99]"}))</f>
        <v>[66-99]</v>
      </c>
      <c r="AF1477" s="839" t="str">
        <f t="shared" si="84"/>
        <v>3+ years</v>
      </c>
      <c r="AG1477" s="839" t="str">
        <f t="shared" ca="1" si="85"/>
        <v>Over 90 Days</v>
      </c>
    </row>
    <row r="1478" spans="1:33" ht="16.5" thickTop="1" thickBot="1" x14ac:dyDescent="0.3">
      <c r="A1478" s="839">
        <v>5</v>
      </c>
      <c r="B1478" s="830" t="s">
        <v>536</v>
      </c>
      <c r="C1478" s="839" t="s">
        <v>317</v>
      </c>
      <c r="D1478" s="880"/>
      <c r="E1478" s="887">
        <f>VLOOKUP(B1478,[1]TQT_MASTER!B:O,13,0)</f>
        <v>44571</v>
      </c>
      <c r="F1478" s="834" t="str">
        <f>VLOOKUP(B1478,[1]TQT_MASTER!B:O,4,0)</f>
        <v>Sr. Technician, Surveying</v>
      </c>
      <c r="G1478" s="834" t="str">
        <f>VLOOKUP(B1478,[1]TQT_MASTER!B:O,3,0)</f>
        <v>Senior Technician</v>
      </c>
      <c r="H1478" s="834">
        <f>VLOOKUP(B1478,[1]TQT_MASTER!B:O,6,0)</f>
        <v>11810</v>
      </c>
      <c r="I1478" s="834" t="str">
        <f>VLOOKUP(B1478,[1]TQT_MASTER!B:O,5,0)</f>
        <v>YOUSIF ABDUL RAHMAN AHMED MOHAMMED ALMARZOUQI</v>
      </c>
      <c r="J1478" s="834" t="str">
        <f>VLOOKUP(B1478,[1]TQT_MASTER!B:O,7,0)</f>
        <v>TQT - Asset Management</v>
      </c>
      <c r="K1478" s="834" t="str">
        <f>VLOOKUP(B1478,[1]TQT_MASTER!B:O,8,0)</f>
        <v>TQT - Chief Operating Office</v>
      </c>
      <c r="L1478" s="834" t="str">
        <f>VLOOKUP(B1478,[1]TQT_MASTER!B:O,9,0)</f>
        <v>Asset Management - COO</v>
      </c>
      <c r="M1478" s="834" t="str">
        <f>VLOOKUP(B1478,[1]TQT_MASTER!B:O,10,0)</f>
        <v>TRANSCO - Infrastructure Coordination &amp; Services - COO</v>
      </c>
      <c r="N1478" s="835">
        <f>VLOOKUP(B1478,[1]TQT_MASTER!B:O,11,0)</f>
        <v>22277</v>
      </c>
      <c r="O1478" s="833">
        <f>VLOOKUP(B1478,[1]TQT_MASTER!B:O,14,0)</f>
        <v>46387</v>
      </c>
      <c r="P1478" s="842" t="s">
        <v>611</v>
      </c>
      <c r="Q1478" s="834" t="s">
        <v>846</v>
      </c>
      <c r="R1478" s="842" t="s">
        <v>612</v>
      </c>
      <c r="S1478" s="842" t="s">
        <v>616</v>
      </c>
      <c r="T1478" s="839" t="s">
        <v>304</v>
      </c>
      <c r="U1478" s="842" t="s">
        <v>309</v>
      </c>
      <c r="V1478" s="836">
        <v>44571</v>
      </c>
      <c r="W1478" s="836">
        <v>45170</v>
      </c>
      <c r="X1478" s="836">
        <v>46265</v>
      </c>
      <c r="Y1478" s="882">
        <v>3.0027397260273974</v>
      </c>
      <c r="Z1478" s="904">
        <f t="shared" ca="1" si="83"/>
        <v>65</v>
      </c>
      <c r="AA1478" s="839" t="s">
        <v>600</v>
      </c>
      <c r="AB1478" s="883">
        <v>21750.75</v>
      </c>
      <c r="AC1478" s="841">
        <v>47239</v>
      </c>
      <c r="AD1478" s="842" t="s">
        <v>777</v>
      </c>
      <c r="AE1478" s="843" t="str">
        <f ca="1">IF(OR(Z1478="",NOT(ISNUMBER(Z1478))),"",LOOKUP(Z1478,{0,16,21,26,31,36,41,46,51,56,60,66},{"[0-15]","[16-20]","[21-25]","[26-30]","[31-35]","[36-40]","[41-45]","[46-50]","[51-55]","[56-59]","[60-65]","[66-99]"}))</f>
        <v>[60-65]</v>
      </c>
      <c r="AF1478" s="839" t="str">
        <f t="shared" si="84"/>
        <v>3+ years</v>
      </c>
      <c r="AG1478" s="839" t="str">
        <f t="shared" ca="1" si="85"/>
        <v>Over 90 Days</v>
      </c>
    </row>
    <row r="1479" spans="1:33" ht="16.5" thickTop="1" thickBot="1" x14ac:dyDescent="0.3">
      <c r="A1479" s="839">
        <v>6</v>
      </c>
      <c r="B1479" s="830" t="s">
        <v>531</v>
      </c>
      <c r="C1479" s="839" t="s">
        <v>323</v>
      </c>
      <c r="D1479" s="880"/>
      <c r="E1479" s="887">
        <f>VLOOKUP(B1479,[1]TQT_MASTER!B:O,13,0)</f>
        <v>44571</v>
      </c>
      <c r="F1479" s="834" t="str">
        <f>VLOOKUP(B1479,[1]TQT_MASTER!B:O,4,0)</f>
        <v>Sr. Associate, Inventory</v>
      </c>
      <c r="G1479" s="834" t="str">
        <f>VLOOKUP(B1479,[1]TQT_MASTER!B:O,3,0)</f>
        <v>Senior Associate</v>
      </c>
      <c r="H1479" s="834">
        <f>VLOOKUP(B1479,[1]TQT_MASTER!B:O,6,0)</f>
        <v>11888</v>
      </c>
      <c r="I1479" s="834" t="str">
        <f>VLOOKUP(B1479,[1]TQT_MASTER!B:O,5,0)</f>
        <v>MOHAMED ALI MOHAMED A. FAISAL ALSHEHHI</v>
      </c>
      <c r="J1479" s="834" t="str">
        <f>VLOOKUP(B1479,[1]TQT_MASTER!B:O,7,0)</f>
        <v>TQT - Supply Chain</v>
      </c>
      <c r="K1479" s="834" t="str">
        <f>VLOOKUP(B1479,[1]TQT_MASTER!B:O,8,0)</f>
        <v>TQT - Chief Financial Office</v>
      </c>
      <c r="L1479" s="834" t="str">
        <f>VLOOKUP(B1479,[1]TQT_MASTER!B:O,9,0)</f>
        <v>Supply Chain - PSS</v>
      </c>
      <c r="M1479" s="834" t="str">
        <f>VLOOKUP(B1479,[1]TQT_MASTER!B:O,10,0)</f>
        <v>TRANSCO - Inventory Management - PSS</v>
      </c>
      <c r="N1479" s="835">
        <f>VLOOKUP(B1479,[1]TQT_MASTER!B:O,11,0)</f>
        <v>24080</v>
      </c>
      <c r="O1479" s="833">
        <f>VLOOKUP(B1479,[1]TQT_MASTER!B:O,14,0)</f>
        <v>46387</v>
      </c>
      <c r="P1479" s="842" t="s">
        <v>611</v>
      </c>
      <c r="Q1479" s="834" t="s">
        <v>846</v>
      </c>
      <c r="R1479" s="842" t="s">
        <v>612</v>
      </c>
      <c r="S1479" s="842" t="s">
        <v>619</v>
      </c>
      <c r="T1479" s="839" t="s">
        <v>304</v>
      </c>
      <c r="U1479" s="842" t="s">
        <v>305</v>
      </c>
      <c r="V1479" s="836">
        <v>44571</v>
      </c>
      <c r="W1479" s="836">
        <v>45170</v>
      </c>
      <c r="X1479" s="836">
        <v>46265</v>
      </c>
      <c r="Y1479" s="882">
        <v>3.0027397260273974</v>
      </c>
      <c r="Z1479" s="902">
        <f t="shared" ca="1" si="83"/>
        <v>60</v>
      </c>
      <c r="AA1479" s="839" t="s">
        <v>600</v>
      </c>
      <c r="AB1479" s="883">
        <v>40461.75</v>
      </c>
      <c r="AC1479" s="841">
        <v>47239</v>
      </c>
      <c r="AD1479" s="842" t="s">
        <v>777</v>
      </c>
      <c r="AE1479" s="843" t="str">
        <f ca="1">IF(OR(Z1479="",NOT(ISNUMBER(Z1479))),"",LOOKUP(Z1479,{0,16,21,26,31,36,41,46,51,56,60,66},{"[0-15]","[16-20]","[21-25]","[26-30]","[31-35]","[36-40]","[41-45]","[46-50]","[51-55]","[56-59]","[60-65]","[66-99]"}))</f>
        <v>[60-65]</v>
      </c>
      <c r="AF1479" s="839" t="str">
        <f t="shared" si="84"/>
        <v>3+ years</v>
      </c>
      <c r="AG1479" s="839" t="str">
        <f t="shared" ca="1" si="85"/>
        <v>Over 90 Days</v>
      </c>
    </row>
    <row r="1480" spans="1:33" ht="16.5" thickTop="1" thickBot="1" x14ac:dyDescent="0.3">
      <c r="A1480" s="839">
        <v>7</v>
      </c>
      <c r="B1480" s="830" t="s">
        <v>530</v>
      </c>
      <c r="C1480" s="839" t="s">
        <v>326</v>
      </c>
      <c r="D1480" s="880"/>
      <c r="E1480" s="887">
        <f>VLOOKUP(B1480,[1]TQT_MASTER!B:O,13,0)</f>
        <v>44571</v>
      </c>
      <c r="F1480" s="834" t="str">
        <f>VLOOKUP(B1480,[1]TQT_MASTER!B:O,4,0)</f>
        <v>Clerk, Driver</v>
      </c>
      <c r="G1480" s="834" t="str">
        <f>VLOOKUP(B1480,[1]TQT_MASTER!B:O,3,0)</f>
        <v>Clerk</v>
      </c>
      <c r="H1480" s="834">
        <f>VLOOKUP(B1480,[1]TQT_MASTER!B:O,6,0)</f>
        <v>11969</v>
      </c>
      <c r="I1480" s="834" t="str">
        <f>VLOOKUP(B1480,[1]TQT_MASTER!B:O,5,0)</f>
        <v>AHMED NASSER MOHAMMED NASSER AL SENANI</v>
      </c>
      <c r="J1480" s="834" t="str">
        <f>VLOOKUP(B1480,[1]TQT_MASTER!B:O,7,0)</f>
        <v>TQT - Support Services</v>
      </c>
      <c r="K1480" s="834" t="str">
        <f>VLOOKUP(B1480,[1]TQT_MASTER!B:O,8,0)</f>
        <v>TQT - Chief Corporate Services Office</v>
      </c>
      <c r="L1480" s="834" t="str">
        <f>VLOOKUP(B1480,[1]TQT_MASTER!B:O,9,0)</f>
        <v>Shared Services - PSS</v>
      </c>
      <c r="M1480" s="834" t="str">
        <f>VLOOKUP(B1480,[1]TQT_MASTER!B:O,10,0)</f>
        <v>TRANSCO - Transport - PSS</v>
      </c>
      <c r="N1480" s="835">
        <f>VLOOKUP(B1480,[1]TQT_MASTER!B:O,11,0)</f>
        <v>28284</v>
      </c>
      <c r="O1480" s="833">
        <f>VLOOKUP(B1480,[1]TQT_MASTER!B:O,14,0)</f>
        <v>46387</v>
      </c>
      <c r="P1480" s="842" t="s">
        <v>611</v>
      </c>
      <c r="Q1480" s="834" t="s">
        <v>846</v>
      </c>
      <c r="R1480" s="842" t="s">
        <v>612</v>
      </c>
      <c r="S1480" s="842" t="s">
        <v>621</v>
      </c>
      <c r="T1480" s="839" t="s">
        <v>304</v>
      </c>
      <c r="U1480" s="842" t="s">
        <v>329</v>
      </c>
      <c r="V1480" s="836">
        <v>44571</v>
      </c>
      <c r="W1480" s="836">
        <v>45170</v>
      </c>
      <c r="X1480" s="836">
        <v>46265</v>
      </c>
      <c r="Y1480" s="882">
        <v>3.0027397260273974</v>
      </c>
      <c r="Z1480" s="902">
        <f t="shared" ca="1" si="83"/>
        <v>49</v>
      </c>
      <c r="AA1480" s="839" t="s">
        <v>600</v>
      </c>
      <c r="AB1480" s="883">
        <v>5587.7955000000002</v>
      </c>
      <c r="AC1480" s="841">
        <v>47239</v>
      </c>
      <c r="AD1480" s="842" t="s">
        <v>777</v>
      </c>
      <c r="AE1480" s="843" t="str">
        <f ca="1">IF(OR(Z1480="",NOT(ISNUMBER(Z1480))),"",LOOKUP(Z1480,{0,16,21,26,31,36,41,46,51,56,60,66},{"[0-15]","[16-20]","[21-25]","[26-30]","[31-35]","[36-40]","[41-45]","[46-50]","[51-55]","[56-59]","[60-65]","[66-99]"}))</f>
        <v>[46-50]</v>
      </c>
      <c r="AF1480" s="839" t="str">
        <f t="shared" si="84"/>
        <v>3+ years</v>
      </c>
      <c r="AG1480" s="839" t="str">
        <f t="shared" ca="1" si="85"/>
        <v>Over 90 Days</v>
      </c>
    </row>
    <row r="1481" spans="1:33" ht="16.5" thickTop="1" thickBot="1" x14ac:dyDescent="0.3">
      <c r="A1481" s="839">
        <v>8</v>
      </c>
      <c r="B1481" s="830" t="s">
        <v>524</v>
      </c>
      <c r="C1481" s="839" t="s">
        <v>330</v>
      </c>
      <c r="D1481" s="880"/>
      <c r="E1481" s="887">
        <f>VLOOKUP(B1481,[1]TQT_MASTER!B:O,13,0)</f>
        <v>44566</v>
      </c>
      <c r="F1481" s="834" t="str">
        <f>VLOOKUP(B1481,[1]TQT_MASTER!B:O,4,0)</f>
        <v>Assistant, Management</v>
      </c>
      <c r="G1481" s="834" t="str">
        <f>VLOOKUP(B1481,[1]TQT_MASTER!B:O,3,0)</f>
        <v>Assistant</v>
      </c>
      <c r="H1481" s="834">
        <f>VLOOKUP(B1481,[1]TQT_MASTER!B:O,6,0)</f>
        <v>11566</v>
      </c>
      <c r="I1481" s="834" t="str">
        <f>VLOOKUP(B1481,[1]TQT_MASTER!B:O,5,0)</f>
        <v>PAUL ANDREW ROBERTS</v>
      </c>
      <c r="J1481" s="834" t="str">
        <f>VLOOKUP(B1481,[1]TQT_MASTER!B:O,7,0)</f>
        <v>TQT - Safety &amp; Risk Management</v>
      </c>
      <c r="K1481" s="834" t="str">
        <f>VLOOKUP(B1481,[1]TQT_MASTER!B:O,8,0)</f>
        <v>TQT - Chief Executive Office</v>
      </c>
      <c r="L1481" s="834" t="str">
        <f>VLOOKUP(B1481,[1]TQT_MASTER!B:O,9,0)</f>
        <v>HSEQ</v>
      </c>
      <c r="M1481" s="834" t="str">
        <f>VLOOKUP(B1481,[1]TQT_MASTER!B:O,10,0)</f>
        <v>TRANSCO - HSEQ - SRM</v>
      </c>
      <c r="N1481" s="835">
        <f>VLOOKUP(B1481,[1]TQT_MASTER!B:O,11,0)</f>
        <v>33248</v>
      </c>
      <c r="O1481" s="833">
        <f>VLOOKUP(B1481,[1]TQT_MASTER!B:O,14,0)</f>
        <v>46387</v>
      </c>
      <c r="P1481" s="842" t="s">
        <v>611</v>
      </c>
      <c r="Q1481" s="834" t="s">
        <v>846</v>
      </c>
      <c r="R1481" s="842" t="s">
        <v>612</v>
      </c>
      <c r="S1481" s="842" t="s">
        <v>621</v>
      </c>
      <c r="T1481" s="839" t="s">
        <v>304</v>
      </c>
      <c r="U1481" s="842" t="s">
        <v>333</v>
      </c>
      <c r="V1481" s="836">
        <v>44566</v>
      </c>
      <c r="W1481" s="836">
        <v>45170</v>
      </c>
      <c r="X1481" s="836">
        <v>46265</v>
      </c>
      <c r="Y1481" s="882">
        <v>3.0027397260273974</v>
      </c>
      <c r="Z1481" s="902">
        <f t="shared" ca="1" si="83"/>
        <v>35</v>
      </c>
      <c r="AA1481" s="839" t="s">
        <v>600</v>
      </c>
      <c r="AB1481" s="883">
        <v>12988.5</v>
      </c>
      <c r="AC1481" s="841">
        <v>47239</v>
      </c>
      <c r="AD1481" s="842" t="s">
        <v>777</v>
      </c>
      <c r="AE1481" s="843" t="str">
        <f ca="1">IF(OR(Z1481="",NOT(ISNUMBER(Z1481))),"",LOOKUP(Z1481,{0,16,21,26,31,36,41,46,51,56,60,66},{"[0-15]","[16-20]","[21-25]","[26-30]","[31-35]","[36-40]","[41-45]","[46-50]","[51-55]","[56-59]","[60-65]","[66-99]"}))</f>
        <v>[31-35]</v>
      </c>
      <c r="AF1481" s="839" t="str">
        <f t="shared" si="84"/>
        <v>3+ years</v>
      </c>
      <c r="AG1481" s="839" t="str">
        <f t="shared" ca="1" si="85"/>
        <v>Over 90 Days</v>
      </c>
    </row>
    <row r="1482" spans="1:33" ht="16.5" thickTop="1" thickBot="1" x14ac:dyDescent="0.3">
      <c r="A1482" s="839">
        <v>9</v>
      </c>
      <c r="B1482" s="830" t="s">
        <v>529</v>
      </c>
      <c r="C1482" s="839" t="s">
        <v>334</v>
      </c>
      <c r="D1482" s="880"/>
      <c r="E1482" s="887">
        <f>VLOOKUP(B1482,[1]TQT_MASTER!B:O,13,0)</f>
        <v>44566</v>
      </c>
      <c r="F1482" s="834" t="str">
        <f>VLOOKUP(B1482,[1]TQT_MASTER!B:O,4,0)</f>
        <v>Advisor, Technical</v>
      </c>
      <c r="G1482" s="834" t="str">
        <f>VLOOKUP(B1482,[1]TQT_MASTER!B:O,3,0)</f>
        <v>Advisor</v>
      </c>
      <c r="H1482" s="834">
        <f>VLOOKUP(B1482,[1]TQT_MASTER!B:O,6,0)</f>
        <v>12759</v>
      </c>
      <c r="I1482" s="834" t="str">
        <f>VLOOKUP(B1482,[1]TQT_MASTER!B:O,5,0)</f>
        <v>Afif Saif Nasser Harhara Alyafei</v>
      </c>
      <c r="J1482" s="834" t="str">
        <f>VLOOKUP(B1482,[1]TQT_MASTER!B:O,7,0)</f>
        <v>TQT - Chief Executive Office</v>
      </c>
      <c r="K1482" s="834" t="str">
        <f>VLOOKUP(B1482,[1]TQT_MASTER!B:O,8,0)</f>
        <v>TQT - Chief Executive Office</v>
      </c>
      <c r="L1482" s="834" t="str">
        <f>VLOOKUP(B1482,[1]TQT_MASTER!B:O,9,0)</f>
        <v>CEO</v>
      </c>
      <c r="M1482" s="834" t="str">
        <f>VLOOKUP(B1482,[1]TQT_MASTER!B:O,10,0)</f>
        <v>TRANSCO - CEO</v>
      </c>
      <c r="N1482" s="835">
        <f>VLOOKUP(B1482,[1]TQT_MASTER!B:O,11,0)</f>
        <v>24289</v>
      </c>
      <c r="O1482" s="833">
        <f>VLOOKUP(B1482,[1]TQT_MASTER!B:O,14,0)</f>
        <v>46387</v>
      </c>
      <c r="P1482" s="842" t="s">
        <v>620</v>
      </c>
      <c r="Q1482" s="834" t="s">
        <v>846</v>
      </c>
      <c r="R1482" s="842"/>
      <c r="S1482" s="842"/>
      <c r="T1482" s="839" t="s">
        <v>336</v>
      </c>
      <c r="U1482" s="842" t="s">
        <v>337</v>
      </c>
      <c r="V1482" s="836">
        <v>44566</v>
      </c>
      <c r="W1482" s="836">
        <v>45170</v>
      </c>
      <c r="X1482" s="836">
        <v>46265</v>
      </c>
      <c r="Y1482" s="882">
        <v>3.0027397260273974</v>
      </c>
      <c r="Z1482" s="904">
        <f t="shared" ca="1" si="83"/>
        <v>60</v>
      </c>
      <c r="AA1482" s="839" t="s">
        <v>600</v>
      </c>
      <c r="AB1482" s="883">
        <v>69688.5</v>
      </c>
      <c r="AC1482" s="841">
        <v>47239</v>
      </c>
      <c r="AD1482" s="842" t="s">
        <v>777</v>
      </c>
      <c r="AE1482" s="843" t="str">
        <f ca="1">IF(OR(Z1482="",NOT(ISNUMBER(Z1482))),"",LOOKUP(Z1482,{0,16,21,26,31,36,41,46,51,56,60,66},{"[0-15]","[16-20]","[21-25]","[26-30]","[31-35]","[36-40]","[41-45]","[46-50]","[51-55]","[56-59]","[60-65]","[66-99]"}))</f>
        <v>[60-65]</v>
      </c>
      <c r="AF1482" s="839" t="str">
        <f t="shared" si="84"/>
        <v>3+ years</v>
      </c>
      <c r="AG1482" s="839" t="str">
        <f t="shared" ca="1" si="85"/>
        <v>Over 90 Days</v>
      </c>
    </row>
    <row r="1483" spans="1:33" ht="16.5" thickTop="1" thickBot="1" x14ac:dyDescent="0.3">
      <c r="A1483" s="839">
        <v>10</v>
      </c>
      <c r="B1483" s="830" t="s">
        <v>523</v>
      </c>
      <c r="C1483" s="839" t="s">
        <v>338</v>
      </c>
      <c r="D1483" s="880"/>
      <c r="E1483" s="887">
        <f>VLOOKUP(B1483,[1]TQT_MASTER!B:O,13,0)</f>
        <v>44571</v>
      </c>
      <c r="F1483" s="834" t="str">
        <f>VLOOKUP(B1483,[1]TQT_MASTER!B:O,4,0)</f>
        <v>Clerk, Stores</v>
      </c>
      <c r="G1483" s="834" t="str">
        <f>VLOOKUP(B1483,[1]TQT_MASTER!B:O,3,0)</f>
        <v>Clerk</v>
      </c>
      <c r="H1483" s="834">
        <f>VLOOKUP(B1483,[1]TQT_MASTER!B:O,6,0)</f>
        <v>12667</v>
      </c>
      <c r="I1483" s="834" t="str">
        <f>VLOOKUP(B1483,[1]TQT_MASTER!B:O,5,0)</f>
        <v>Eid Abdulla Sidiqi Alhammadi</v>
      </c>
      <c r="J1483" s="834" t="str">
        <f>VLOOKUP(B1483,[1]TQT_MASTER!B:O,7,0)</f>
        <v>TQT - Financial Operations &amp; Internal Controls</v>
      </c>
      <c r="K1483" s="834" t="str">
        <f>VLOOKUP(B1483,[1]TQT_MASTER!B:O,8,0)</f>
        <v>TQT - Chief Financial Office</v>
      </c>
      <c r="L1483" s="834" t="str">
        <f>VLOOKUP(B1483,[1]TQT_MASTER!B:O,9,0)</f>
        <v>Finance - FIN</v>
      </c>
      <c r="M1483" s="834" t="str">
        <f>VLOOKUP(B1483,[1]TQT_MASTER!B:O,10,0)</f>
        <v>TRANSCO - Financial Operations - FIN</v>
      </c>
      <c r="N1483" s="835">
        <f>VLOOKUP(B1483,[1]TQT_MASTER!B:O,11,0)</f>
        <v>26910</v>
      </c>
      <c r="O1483" s="833">
        <f>VLOOKUP(B1483,[1]TQT_MASTER!B:O,14,0)</f>
        <v>46387</v>
      </c>
      <c r="P1483" s="842" t="s">
        <v>620</v>
      </c>
      <c r="Q1483" s="834" t="s">
        <v>846</v>
      </c>
      <c r="R1483" s="842"/>
      <c r="S1483" s="842"/>
      <c r="T1483" s="839" t="s">
        <v>304</v>
      </c>
      <c r="U1483" s="842" t="s">
        <v>305</v>
      </c>
      <c r="V1483" s="836">
        <v>44571</v>
      </c>
      <c r="W1483" s="836">
        <v>45170</v>
      </c>
      <c r="X1483" s="836">
        <v>46265</v>
      </c>
      <c r="Y1483" s="882">
        <v>3.0027397260273974</v>
      </c>
      <c r="Z1483" s="902">
        <f t="shared" ca="1" si="83"/>
        <v>53</v>
      </c>
      <c r="AA1483" s="839" t="s">
        <v>600</v>
      </c>
      <c r="AB1483" s="883">
        <v>6688.5</v>
      </c>
      <c r="AC1483" s="841">
        <v>47239</v>
      </c>
      <c r="AD1483" s="842" t="s">
        <v>777</v>
      </c>
      <c r="AE1483" s="843" t="str">
        <f ca="1">IF(OR(Z1483="",NOT(ISNUMBER(Z1483))),"",LOOKUP(Z1483,{0,16,21,26,31,36,41,46,51,56,60,66},{"[0-15]","[16-20]","[21-25]","[26-30]","[31-35]","[36-40]","[41-45]","[46-50]","[51-55]","[56-59]","[60-65]","[66-99]"}))</f>
        <v>[51-55]</v>
      </c>
      <c r="AF1483" s="839" t="str">
        <f t="shared" si="84"/>
        <v>3+ years</v>
      </c>
      <c r="AG1483" s="839" t="str">
        <f t="shared" ca="1" si="85"/>
        <v>Over 90 Days</v>
      </c>
    </row>
    <row r="1484" spans="1:33" ht="16.5" thickTop="1" thickBot="1" x14ac:dyDescent="0.3">
      <c r="A1484" s="839">
        <v>11</v>
      </c>
      <c r="B1484" s="830" t="s">
        <v>522</v>
      </c>
      <c r="C1484" s="839" t="s">
        <v>341</v>
      </c>
      <c r="D1484" s="880"/>
      <c r="E1484" s="887">
        <f>VLOOKUP(B1484,[1]TQT_MASTER!B:O,13,0)</f>
        <v>44571</v>
      </c>
      <c r="F1484" s="834" t="str">
        <f>VLOOKUP(B1484,[1]TQT_MASTER!B:O,4,0)</f>
        <v>Associate, Accounts Payable Accounting</v>
      </c>
      <c r="G1484" s="834" t="str">
        <f>VLOOKUP(B1484,[1]TQT_MASTER!B:O,3,0)</f>
        <v>Associate</v>
      </c>
      <c r="H1484" s="834">
        <f>VLOOKUP(B1484,[1]TQT_MASTER!B:O,6,0)</f>
        <v>12667</v>
      </c>
      <c r="I1484" s="834" t="str">
        <f>VLOOKUP(B1484,[1]TQT_MASTER!B:O,5,0)</f>
        <v>Eid Abdulla Sidiqi Alhammadi</v>
      </c>
      <c r="J1484" s="834" t="str">
        <f>VLOOKUP(B1484,[1]TQT_MASTER!B:O,7,0)</f>
        <v>TQT - Financial Operations &amp; Internal Controls</v>
      </c>
      <c r="K1484" s="834" t="str">
        <f>VLOOKUP(B1484,[1]TQT_MASTER!B:O,8,0)</f>
        <v>TQT - Chief Financial Office</v>
      </c>
      <c r="L1484" s="834" t="str">
        <f>VLOOKUP(B1484,[1]TQT_MASTER!B:O,9,0)</f>
        <v>Finance - FIN</v>
      </c>
      <c r="M1484" s="834" t="str">
        <f>VLOOKUP(B1484,[1]TQT_MASTER!B:O,10,0)</f>
        <v>TRANSCO - Financial Operations - FIN</v>
      </c>
      <c r="N1484" s="835">
        <f>VLOOKUP(B1484,[1]TQT_MASTER!B:O,11,0)</f>
        <v>22996</v>
      </c>
      <c r="O1484" s="833">
        <f>VLOOKUP(B1484,[1]TQT_MASTER!B:O,14,0)</f>
        <v>46387</v>
      </c>
      <c r="P1484" s="842" t="s">
        <v>611</v>
      </c>
      <c r="Q1484" s="834" t="s">
        <v>846</v>
      </c>
      <c r="R1484" s="842" t="s">
        <v>612</v>
      </c>
      <c r="S1484" s="842" t="s">
        <v>616</v>
      </c>
      <c r="T1484" s="839" t="s">
        <v>304</v>
      </c>
      <c r="U1484" s="842" t="s">
        <v>316</v>
      </c>
      <c r="V1484" s="836">
        <v>44571</v>
      </c>
      <c r="W1484" s="836">
        <v>45170</v>
      </c>
      <c r="X1484" s="836">
        <v>46265</v>
      </c>
      <c r="Y1484" s="882">
        <v>3.0027397260273974</v>
      </c>
      <c r="Z1484" s="902">
        <f t="shared" ca="1" si="83"/>
        <v>63</v>
      </c>
      <c r="AA1484" s="839" t="s">
        <v>600</v>
      </c>
      <c r="AB1484" s="883">
        <v>38811.15</v>
      </c>
      <c r="AC1484" s="841">
        <v>47239</v>
      </c>
      <c r="AD1484" s="842" t="s">
        <v>777</v>
      </c>
      <c r="AE1484" s="843" t="str">
        <f ca="1">IF(OR(Z1484="",NOT(ISNUMBER(Z1484))),"",LOOKUP(Z1484,{0,16,21,26,31,36,41,46,51,56,60,66},{"[0-15]","[16-20]","[21-25]","[26-30]","[31-35]","[36-40]","[41-45]","[46-50]","[51-55]","[56-59]","[60-65]","[66-99]"}))</f>
        <v>[60-65]</v>
      </c>
      <c r="AF1484" s="839" t="str">
        <f t="shared" si="84"/>
        <v>3+ years</v>
      </c>
      <c r="AG1484" s="839" t="str">
        <f t="shared" ca="1" si="85"/>
        <v>Over 90 Days</v>
      </c>
    </row>
    <row r="1485" spans="1:33" ht="16.5" thickTop="1" thickBot="1" x14ac:dyDescent="0.3">
      <c r="A1485" s="839">
        <v>12</v>
      </c>
      <c r="B1485" s="830" t="s">
        <v>528</v>
      </c>
      <c r="C1485" s="839" t="s">
        <v>344</v>
      </c>
      <c r="D1485" s="880"/>
      <c r="E1485" s="887">
        <f>VLOOKUP(B1485,[1]TQT_MASTER!B:O,13,0)</f>
        <v>44606</v>
      </c>
      <c r="F1485" s="834" t="str">
        <f>VLOOKUP(B1485,[1]TQT_MASTER!B:O,4,0)</f>
        <v>Lead, Automation &amp; Digitalization</v>
      </c>
      <c r="G1485" s="834" t="str">
        <f>VLOOKUP(B1485,[1]TQT_MASTER!B:O,3,0)</f>
        <v>Lead</v>
      </c>
      <c r="H1485" s="834">
        <f>VLOOKUP(B1485,[1]TQT_MASTER!B:O,6,0)</f>
        <v>11996</v>
      </c>
      <c r="I1485" s="834" t="str">
        <f>VLOOKUP(B1485,[1]TQT_MASTER!B:O,5,0)</f>
        <v>Ramakrishna Subramanian</v>
      </c>
      <c r="J1485" s="834" t="str">
        <f>VLOOKUP(B1485,[1]TQT_MASTER!B:O,7,0)</f>
        <v>TQT - Chief Executive Office</v>
      </c>
      <c r="K1485" s="834" t="str">
        <f>VLOOKUP(B1485,[1]TQT_MASTER!B:O,8,0)</f>
        <v>TQT - Chief Executive Office</v>
      </c>
      <c r="L1485" s="834" t="str">
        <f>VLOOKUP(B1485,[1]TQT_MASTER!B:O,9,0)</f>
        <v>CEO</v>
      </c>
      <c r="M1485" s="834" t="str">
        <f>VLOOKUP(B1485,[1]TQT_MASTER!B:O,10,0)</f>
        <v>TRANSCO - Operations - COO</v>
      </c>
      <c r="N1485" s="835">
        <f>VLOOKUP(B1485,[1]TQT_MASTER!B:O,11,0)</f>
        <v>21847</v>
      </c>
      <c r="O1485" s="833">
        <f>VLOOKUP(B1485,[1]TQT_MASTER!B:O,14,0)</f>
        <v>46387</v>
      </c>
      <c r="P1485" s="842" t="s">
        <v>611</v>
      </c>
      <c r="Q1485" s="834" t="s">
        <v>846</v>
      </c>
      <c r="R1485" s="842" t="s">
        <v>612</v>
      </c>
      <c r="S1485" s="842"/>
      <c r="T1485" s="839" t="s">
        <v>304</v>
      </c>
      <c r="U1485" s="842" t="s">
        <v>333</v>
      </c>
      <c r="V1485" s="836">
        <v>44608</v>
      </c>
      <c r="W1485" s="836">
        <v>45170</v>
      </c>
      <c r="X1485" s="836">
        <v>46265</v>
      </c>
      <c r="Y1485" s="882">
        <v>3.0027397260273974</v>
      </c>
      <c r="Z1485" s="902">
        <f t="shared" ca="1" si="83"/>
        <v>66</v>
      </c>
      <c r="AA1485" s="839" t="s">
        <v>600</v>
      </c>
      <c r="AB1485" s="883">
        <v>45013.5</v>
      </c>
      <c r="AC1485" s="841">
        <v>47239</v>
      </c>
      <c r="AD1485" s="842" t="s">
        <v>777</v>
      </c>
      <c r="AE1485" s="843" t="str">
        <f ca="1">IF(OR(Z1485="",NOT(ISNUMBER(Z1485))),"",LOOKUP(Z1485,{0,16,21,26,31,36,41,46,51,56,60,66},{"[0-15]","[16-20]","[21-25]","[26-30]","[31-35]","[36-40]","[41-45]","[46-50]","[51-55]","[56-59]","[60-65]","[66-99]"}))</f>
        <v>[66-99]</v>
      </c>
      <c r="AF1485" s="839" t="str">
        <f t="shared" si="84"/>
        <v>3+ years</v>
      </c>
      <c r="AG1485" s="839" t="str">
        <f t="shared" ca="1" si="85"/>
        <v>Over 90 Days</v>
      </c>
    </row>
    <row r="1486" spans="1:33" ht="16.5" thickTop="1" thickBot="1" x14ac:dyDescent="0.3">
      <c r="A1486" s="839">
        <v>13</v>
      </c>
      <c r="B1486" s="830" t="s">
        <v>539</v>
      </c>
      <c r="C1486" s="839" t="s">
        <v>347</v>
      </c>
      <c r="D1486" s="880"/>
      <c r="E1486" s="887">
        <f>VLOOKUP(B1486,[1]TQT_MASTER!B:O,13,0)</f>
        <v>44816</v>
      </c>
      <c r="F1486" s="834" t="str">
        <f>VLOOKUP(B1486,[1]TQT_MASTER!B:O,4,0)</f>
        <v>Engineer, CMMS Data Quality Governance</v>
      </c>
      <c r="G1486" s="834" t="str">
        <f>VLOOKUP(B1486,[1]TQT_MASTER!B:O,3,0)</f>
        <v>Engineer</v>
      </c>
      <c r="H1486" s="834">
        <f>VLOOKUP(B1486,[1]TQT_MASTER!B:O,6,0)</f>
        <v>12713</v>
      </c>
      <c r="I1486" s="834" t="str">
        <f>VLOOKUP(B1486,[1]TQT_MASTER!B:O,5,0)</f>
        <v>Ahmed Mohamed Abdulla ALWahedi</v>
      </c>
      <c r="J1486" s="834" t="str">
        <f>VLOOKUP(B1486,[1]TQT_MASTER!B:O,7,0)</f>
        <v>TQT - Asset Management</v>
      </c>
      <c r="K1486" s="834" t="str">
        <f>VLOOKUP(B1486,[1]TQT_MASTER!B:O,8,0)</f>
        <v>TQT - Chief Operating Office</v>
      </c>
      <c r="L1486" s="834" t="str">
        <f>VLOOKUP(B1486,[1]TQT_MASTER!B:O,9,0)</f>
        <v>Asset Management - COO</v>
      </c>
      <c r="M1486" s="834" t="str">
        <f>VLOOKUP(B1486,[1]TQT_MASTER!B:O,10,0)</f>
        <v>TRANSCO - Asset Information - COO</v>
      </c>
      <c r="N1486" s="835">
        <f>VLOOKUP(B1486,[1]TQT_MASTER!B:O,11,0)</f>
        <v>26032</v>
      </c>
      <c r="O1486" s="833">
        <f>VLOOKUP(B1486,[1]TQT_MASTER!B:O,14,0)</f>
        <v>46578</v>
      </c>
      <c r="P1486" s="842" t="s">
        <v>620</v>
      </c>
      <c r="Q1486" s="834" t="s">
        <v>846</v>
      </c>
      <c r="R1486" s="842"/>
      <c r="S1486" s="842"/>
      <c r="T1486" s="839" t="s">
        <v>304</v>
      </c>
      <c r="U1486" s="842" t="s">
        <v>333</v>
      </c>
      <c r="V1486" s="836">
        <v>44816</v>
      </c>
      <c r="W1486" s="836">
        <v>45170</v>
      </c>
      <c r="X1486" s="836">
        <v>46265</v>
      </c>
      <c r="Y1486" s="882">
        <v>3.0027397260273974</v>
      </c>
      <c r="Z1486" s="902">
        <f t="shared" ca="1" si="83"/>
        <v>55</v>
      </c>
      <c r="AA1486" s="839" t="s">
        <v>600</v>
      </c>
      <c r="AB1486" s="883">
        <v>26638.5</v>
      </c>
      <c r="AC1486" s="841">
        <v>47239</v>
      </c>
      <c r="AD1486" s="842" t="s">
        <v>777</v>
      </c>
      <c r="AE1486" s="843" t="str">
        <f ca="1">IF(OR(Z1486="",NOT(ISNUMBER(Z1486))),"",LOOKUP(Z1486,{0,16,21,26,31,36,41,46,51,56,60,66},{"[0-15]","[16-20]","[21-25]","[26-30]","[31-35]","[36-40]","[41-45]","[46-50]","[51-55]","[56-59]","[60-65]","[66-99]"}))</f>
        <v>[51-55]</v>
      </c>
      <c r="AF1486" s="839" t="str">
        <f t="shared" si="84"/>
        <v>3+ years</v>
      </c>
      <c r="AG1486" s="839" t="str">
        <f t="shared" ca="1" si="85"/>
        <v>Over 90 Days</v>
      </c>
    </row>
    <row r="1487" spans="1:33" ht="16.5" thickTop="1" thickBot="1" x14ac:dyDescent="0.3">
      <c r="A1487" s="839">
        <v>14</v>
      </c>
      <c r="B1487" s="830" t="s">
        <v>541</v>
      </c>
      <c r="C1487" s="839" t="s">
        <v>350</v>
      </c>
      <c r="D1487" s="880"/>
      <c r="E1487" s="887">
        <f>VLOOKUP(B1487,[1]TQT_MASTER!B:O,13,0)</f>
        <v>44809</v>
      </c>
      <c r="F1487" s="834" t="str">
        <f>VLOOKUP(B1487,[1]TQT_MASTER!B:O,4,0)</f>
        <v>Associate, Graphic Design</v>
      </c>
      <c r="G1487" s="834" t="str">
        <f>VLOOKUP(B1487,[1]TQT_MASTER!B:O,3,0)</f>
        <v>Associate</v>
      </c>
      <c r="H1487" s="834" t="e">
        <f>VLOOKUP(B1487,[1]TQT_MASTER!B:O,6,0)</f>
        <v>#REF!</v>
      </c>
      <c r="I1487" s="834" t="str">
        <f>VLOOKUP(B1487,[1]TQT_MASTER!B:O,5,0)</f>
        <v>Hessa Alemadi</v>
      </c>
      <c r="J1487" s="834" t="str">
        <f>VLOOKUP(B1487,[1]TQT_MASTER!B:O,7,0)</f>
        <v>TQT - External Communications</v>
      </c>
      <c r="K1487" s="834" t="str">
        <f>VLOOKUP(B1487,[1]TQT_MASTER!B:O,8,0)</f>
        <v>TQT - Chief Corporate Services Office</v>
      </c>
      <c r="L1487" s="834" t="str">
        <f>VLOOKUP(B1487,[1]TQT_MASTER!B:O,9,0)</f>
        <v>Human Resources - HRD</v>
      </c>
      <c r="M1487" s="834" t="str">
        <f>VLOOKUP(B1487,[1]TQT_MASTER!B:O,10,0)</f>
        <v>TRANSCO - External Communications - HRD</v>
      </c>
      <c r="N1487" s="835">
        <f>VLOOKUP(B1487,[1]TQT_MASTER!B:O,11,0)</f>
        <v>32200</v>
      </c>
      <c r="O1487" s="833">
        <f>VLOOKUP(B1487,[1]TQT_MASTER!B:O,14,0)</f>
        <v>46269</v>
      </c>
      <c r="P1487" s="842" t="s">
        <v>611</v>
      </c>
      <c r="Q1487" s="834" t="s">
        <v>846</v>
      </c>
      <c r="R1487" s="842" t="s">
        <v>612</v>
      </c>
      <c r="S1487" s="842"/>
      <c r="T1487" s="839" t="s">
        <v>304</v>
      </c>
      <c r="U1487" s="842" t="s">
        <v>333</v>
      </c>
      <c r="V1487" s="836">
        <v>44809</v>
      </c>
      <c r="W1487" s="836">
        <v>45170</v>
      </c>
      <c r="X1487" s="836">
        <v>46265</v>
      </c>
      <c r="Y1487" s="882">
        <v>3.0027397260273974</v>
      </c>
      <c r="Z1487" s="902">
        <f t="shared" ca="1" si="83"/>
        <v>38</v>
      </c>
      <c r="AA1487" s="839" t="s">
        <v>600</v>
      </c>
      <c r="AB1487" s="883">
        <v>26638.5</v>
      </c>
      <c r="AC1487" s="841">
        <v>47239</v>
      </c>
      <c r="AD1487" s="842" t="s">
        <v>777</v>
      </c>
      <c r="AE1487" s="843" t="str">
        <f ca="1">IF(OR(Z1487="",NOT(ISNUMBER(Z1487))),"",LOOKUP(Z1487,{0,16,21,26,31,36,41,46,51,56,60,66},{"[0-15]","[16-20]","[21-25]","[26-30]","[31-35]","[36-40]","[41-45]","[46-50]","[51-55]","[56-59]","[60-65]","[66-99]"}))</f>
        <v>[36-40]</v>
      </c>
      <c r="AF1487" s="839" t="str">
        <f t="shared" si="84"/>
        <v>3+ years</v>
      </c>
      <c r="AG1487" s="839" t="str">
        <f t="shared" ca="1" si="85"/>
        <v>Expired</v>
      </c>
    </row>
    <row r="1488" spans="1:33" ht="16.5" thickTop="1" thickBot="1" x14ac:dyDescent="0.3">
      <c r="A1488" s="839">
        <v>15</v>
      </c>
      <c r="B1488" s="830" t="s">
        <v>533</v>
      </c>
      <c r="C1488" s="839" t="s">
        <v>353</v>
      </c>
      <c r="D1488" s="880"/>
      <c r="E1488" s="887">
        <f>VLOOKUP(B1488,[1]TQT_MASTER!B:O,13,0)</f>
        <v>44830</v>
      </c>
      <c r="F1488" s="834" t="str">
        <f>VLOOKUP(B1488,[1]TQT_MASTER!B:O,4,0)</f>
        <v>Associate, General Ledger Accounting</v>
      </c>
      <c r="G1488" s="834" t="str">
        <f>VLOOKUP(B1488,[1]TQT_MASTER!B:O,3,0)</f>
        <v>Associate</v>
      </c>
      <c r="H1488" s="834">
        <f>VLOOKUP(B1488,[1]TQT_MASTER!B:O,6,0)</f>
        <v>12959</v>
      </c>
      <c r="I1488" s="834" t="str">
        <f>VLOOKUP(B1488,[1]TQT_MASTER!B:O,5,0)</f>
        <v>Jasmine Kooner</v>
      </c>
      <c r="J1488" s="834" t="str">
        <f>VLOOKUP(B1488,[1]TQT_MASTER!B:O,7,0)</f>
        <v>TQT - Financial Control</v>
      </c>
      <c r="K1488" s="834" t="str">
        <f>VLOOKUP(B1488,[1]TQT_MASTER!B:O,8,0)</f>
        <v>TQT - Chief Financial Office</v>
      </c>
      <c r="L1488" s="834" t="str">
        <f>VLOOKUP(B1488,[1]TQT_MASTER!B:O,9,0)</f>
        <v>Finance - FIN</v>
      </c>
      <c r="M1488" s="834" t="str">
        <f>VLOOKUP(B1488,[1]TQT_MASTER!B:O,10,0)</f>
        <v>TRANSCO - Financial Controlling - FIN</v>
      </c>
      <c r="N1488" s="835">
        <f>VLOOKUP(B1488,[1]TQT_MASTER!B:O,11,0)</f>
        <v>31575</v>
      </c>
      <c r="O1488" s="833">
        <f>VLOOKUP(B1488,[1]TQT_MASTER!B:O,14,0)</f>
        <v>46471</v>
      </c>
      <c r="P1488" s="842" t="s">
        <v>620</v>
      </c>
      <c r="Q1488" s="834" t="s">
        <v>846</v>
      </c>
      <c r="R1488" s="842"/>
      <c r="S1488" s="842"/>
      <c r="T1488" s="839" t="s">
        <v>304</v>
      </c>
      <c r="U1488" s="842" t="s">
        <v>356</v>
      </c>
      <c r="V1488" s="836">
        <v>44831</v>
      </c>
      <c r="W1488" s="836">
        <v>45170</v>
      </c>
      <c r="X1488" s="836">
        <v>46265</v>
      </c>
      <c r="Y1488" s="882">
        <v>3.0027397260273974</v>
      </c>
      <c r="Z1488" s="902">
        <f t="shared" ca="1" si="83"/>
        <v>40</v>
      </c>
      <c r="AA1488" s="839" t="s">
        <v>600</v>
      </c>
      <c r="AB1488" s="883">
        <v>26638.5</v>
      </c>
      <c r="AC1488" s="841">
        <v>47239</v>
      </c>
      <c r="AD1488" s="842" t="s">
        <v>777</v>
      </c>
      <c r="AE1488" s="843" t="str">
        <f ca="1">IF(OR(Z1488="",NOT(ISNUMBER(Z1488))),"",LOOKUP(Z1488,{0,16,21,26,31,36,41,46,51,56,60,66},{"[0-15]","[16-20]","[21-25]","[26-30]","[31-35]","[36-40]","[41-45]","[46-50]","[51-55]","[56-59]","[60-65]","[66-99]"}))</f>
        <v>[36-40]</v>
      </c>
      <c r="AF1488" s="839" t="str">
        <f t="shared" si="84"/>
        <v>3+ years</v>
      </c>
      <c r="AG1488" s="839" t="str">
        <f t="shared" ca="1" si="85"/>
        <v>Over 90 Days</v>
      </c>
    </row>
    <row r="1489" spans="1:33" ht="16.5" thickTop="1" thickBot="1" x14ac:dyDescent="0.3">
      <c r="A1489" s="839">
        <v>16</v>
      </c>
      <c r="B1489" s="830" t="s">
        <v>532</v>
      </c>
      <c r="C1489" s="839" t="s">
        <v>357</v>
      </c>
      <c r="D1489" s="880"/>
      <c r="E1489" s="887">
        <f>VLOOKUP(B1489,[1]TQT_MASTER!B:O,13,0)</f>
        <v>44970</v>
      </c>
      <c r="F1489" s="834" t="str">
        <f>VLOOKUP(B1489,[1]TQT_MASTER!B:O,4,0)</f>
        <v>Associate, Talent Acquisition</v>
      </c>
      <c r="G1489" s="834" t="str">
        <f>VLOOKUP(B1489,[1]TQT_MASTER!B:O,3,0)</f>
        <v>Associate</v>
      </c>
      <c r="H1489" s="834">
        <f>VLOOKUP(B1489,[1]TQT_MASTER!B:O,6,0)</f>
        <v>15131</v>
      </c>
      <c r="I1489" s="834" t="str">
        <f>VLOOKUP(B1489,[1]TQT_MASTER!B:O,5,0)</f>
        <v>Abdulrahman Mohammed R AlMane</v>
      </c>
      <c r="J1489" s="834" t="str">
        <f>VLOOKUP(B1489,[1]TQT_MASTER!B:O,7,0)</f>
        <v>TQT - HR Operations</v>
      </c>
      <c r="K1489" s="834" t="str">
        <f>VLOOKUP(B1489,[1]TQT_MASTER!B:O,8,0)</f>
        <v>TQT - Chief Corporate Services Office</v>
      </c>
      <c r="L1489" s="834" t="str">
        <f>VLOOKUP(B1489,[1]TQT_MASTER!B:O,9,0)</f>
        <v>Human Resources - HRD</v>
      </c>
      <c r="M1489" s="834" t="str">
        <f>VLOOKUP(B1489,[1]TQT_MASTER!B:O,10,0)</f>
        <v>TRANSCO - Talent Acquisition - HRD</v>
      </c>
      <c r="N1489" s="835">
        <f>VLOOKUP(B1489,[1]TQT_MASTER!B:O,11,0)</f>
        <v>31644</v>
      </c>
      <c r="O1489" s="833">
        <f>VLOOKUP(B1489,[1]TQT_MASTER!B:O,14,0)</f>
        <v>46429</v>
      </c>
      <c r="P1489" s="842" t="s">
        <v>620</v>
      </c>
      <c r="Q1489" s="834" t="s">
        <v>846</v>
      </c>
      <c r="R1489" s="842"/>
      <c r="S1489" s="842"/>
      <c r="T1489" s="839" t="s">
        <v>304</v>
      </c>
      <c r="U1489" s="842" t="s">
        <v>333</v>
      </c>
      <c r="V1489" s="836">
        <v>44970</v>
      </c>
      <c r="W1489" s="836">
        <v>45170</v>
      </c>
      <c r="X1489" s="836">
        <v>46265</v>
      </c>
      <c r="Y1489" s="882">
        <v>3.0027397260273974</v>
      </c>
      <c r="Z1489" s="902">
        <f t="shared" ca="1" si="83"/>
        <v>40</v>
      </c>
      <c r="AA1489" s="839" t="s">
        <v>600</v>
      </c>
      <c r="AB1489" s="883">
        <v>21388.5</v>
      </c>
      <c r="AC1489" s="841">
        <v>47239</v>
      </c>
      <c r="AD1489" s="842" t="s">
        <v>777</v>
      </c>
      <c r="AE1489" s="843" t="str">
        <f ca="1">IF(OR(Z1489="",NOT(ISNUMBER(Z1489))),"",LOOKUP(Z1489,{0,16,21,26,31,36,41,46,51,56,60,66},{"[0-15]","[16-20]","[21-25]","[26-30]","[31-35]","[36-40]","[41-45]","[46-50]","[51-55]","[56-59]","[60-65]","[66-99]"}))</f>
        <v>[36-40]</v>
      </c>
      <c r="AF1489" s="839" t="str">
        <f t="shared" si="84"/>
        <v>3+ years</v>
      </c>
      <c r="AG1489" s="839" t="str">
        <f t="shared" ca="1" si="85"/>
        <v>Over 90 Days</v>
      </c>
    </row>
    <row r="1490" spans="1:33" ht="16.5" thickTop="1" thickBot="1" x14ac:dyDescent="0.3">
      <c r="A1490" s="839">
        <v>17</v>
      </c>
      <c r="B1490" s="830" t="s">
        <v>540</v>
      </c>
      <c r="C1490" s="839" t="s">
        <v>360</v>
      </c>
      <c r="D1490" s="880"/>
      <c r="E1490" s="887">
        <f>VLOOKUP(B1490,[1]TQT_MASTER!B:O,13,0)</f>
        <v>45152</v>
      </c>
      <c r="F1490" s="834" t="str">
        <f>VLOOKUP(B1490,[1]TQT_MASTER!B:O,4,0)</f>
        <v>Executive Assistant, Corporate Services Office</v>
      </c>
      <c r="G1490" s="834" t="str">
        <f>VLOOKUP(B1490,[1]TQT_MASTER!B:O,3,0)</f>
        <v>Assistant</v>
      </c>
      <c r="H1490" s="834">
        <f>VLOOKUP(B1490,[1]TQT_MASTER!B:O,6,0)</f>
        <v>12780</v>
      </c>
      <c r="I1490" s="834" t="str">
        <f>VLOOKUP(B1490,[1]TQT_MASTER!B:O,5,0)</f>
        <v>Bader Ahmed Mohamed Saqer Al Hammadi</v>
      </c>
      <c r="J1490" s="834" t="str">
        <f>VLOOKUP(B1490,[1]TQT_MASTER!B:O,7,0)</f>
        <v>TQT - Chief Corporate Services Office</v>
      </c>
      <c r="K1490" s="834" t="str">
        <f>VLOOKUP(B1490,[1]TQT_MASTER!B:O,8,0)</f>
        <v>TQT - Chief Corporate Services Office</v>
      </c>
      <c r="L1490" s="834" t="str">
        <f>VLOOKUP(B1490,[1]TQT_MASTER!B:O,9,0)</f>
        <v>Human Resources - HRD</v>
      </c>
      <c r="M1490" s="834" t="str">
        <f>VLOOKUP(B1490,[1]TQT_MASTER!B:O,10,0)</f>
        <v>TRANSCO - Human Resources - HRD</v>
      </c>
      <c r="N1490" s="835">
        <f>VLOOKUP(B1490,[1]TQT_MASTER!B:O,11,0)</f>
        <v>29611</v>
      </c>
      <c r="O1490" s="833">
        <f>VLOOKUP(B1490,[1]TQT_MASTER!B:O,14,0)</f>
        <v>46248</v>
      </c>
      <c r="P1490" s="842" t="s">
        <v>620</v>
      </c>
      <c r="Q1490" s="834" t="s">
        <v>846</v>
      </c>
      <c r="R1490" s="842"/>
      <c r="S1490" s="842"/>
      <c r="T1490" s="839" t="s">
        <v>304</v>
      </c>
      <c r="U1490" s="842" t="s">
        <v>305</v>
      </c>
      <c r="V1490" s="836">
        <v>45152</v>
      </c>
      <c r="W1490" s="836">
        <v>45170</v>
      </c>
      <c r="X1490" s="836">
        <v>46265</v>
      </c>
      <c r="Y1490" s="882">
        <v>3.0027397260273974</v>
      </c>
      <c r="Z1490" s="904">
        <f t="shared" ca="1" si="83"/>
        <v>45</v>
      </c>
      <c r="AA1490" s="839" t="s">
        <v>600</v>
      </c>
      <c r="AB1490" s="883">
        <v>29138.5</v>
      </c>
      <c r="AC1490" s="841">
        <v>47239</v>
      </c>
      <c r="AD1490" s="842" t="s">
        <v>777</v>
      </c>
      <c r="AE1490" s="843" t="str">
        <f ca="1">IF(OR(Z1490="",NOT(ISNUMBER(Z1490))),"",LOOKUP(Z1490,{0,16,21,26,31,36,41,46,51,56,60,66},{"[0-15]","[16-20]","[21-25]","[26-30]","[31-35]","[36-40]","[41-45]","[46-50]","[51-55]","[56-59]","[60-65]","[66-99]"}))</f>
        <v>[41-45]</v>
      </c>
      <c r="AF1490" s="839" t="str">
        <f t="shared" si="84"/>
        <v>3+ years</v>
      </c>
      <c r="AG1490" s="839" t="str">
        <f t="shared" ca="1" si="85"/>
        <v>Expired</v>
      </c>
    </row>
    <row r="1491" spans="1:33" ht="16.5" thickTop="1" thickBot="1" x14ac:dyDescent="0.3">
      <c r="A1491" s="839">
        <v>18</v>
      </c>
      <c r="B1491" s="830" t="s">
        <v>543</v>
      </c>
      <c r="C1491" s="839" t="s">
        <v>363</v>
      </c>
      <c r="D1491" s="880"/>
      <c r="E1491" s="887">
        <f>VLOOKUP(B1491,[1]TQT_MASTER!B:O,13,0)</f>
        <v>45236</v>
      </c>
      <c r="F1491" s="834" t="str">
        <f>VLOOKUP(B1491,[1]TQT_MASTER!B:O,4,0)</f>
        <v>Associate, Talent Acquisition</v>
      </c>
      <c r="G1491" s="834" t="str">
        <f>VLOOKUP(B1491,[1]TQT_MASTER!B:O,3,0)</f>
        <v>Associate</v>
      </c>
      <c r="H1491" s="834">
        <f>VLOOKUP(B1491,[1]TQT_MASTER!B:O,6,0)</f>
        <v>15131</v>
      </c>
      <c r="I1491" s="834" t="str">
        <f>VLOOKUP(B1491,[1]TQT_MASTER!B:O,5,0)</f>
        <v>Abdulrahman Mohammed R AlMane</v>
      </c>
      <c r="J1491" s="834" t="str">
        <f>VLOOKUP(B1491,[1]TQT_MASTER!B:O,7,0)</f>
        <v>TQT - HR Operations</v>
      </c>
      <c r="K1491" s="834" t="str">
        <f>VLOOKUP(B1491,[1]TQT_MASTER!B:O,8,0)</f>
        <v>TQT - Chief Corporate Services Office</v>
      </c>
      <c r="L1491" s="834" t="str">
        <f>VLOOKUP(B1491,[1]TQT_MASTER!B:O,9,0)</f>
        <v>Human Resources - HRD</v>
      </c>
      <c r="M1491" s="834" t="str">
        <f>VLOOKUP(B1491,[1]TQT_MASTER!B:O,10,0)</f>
        <v>TRANSCO - Talent Acquisition - HRD</v>
      </c>
      <c r="N1491" s="835">
        <f>VLOOKUP(B1491,[1]TQT_MASTER!B:O,11,0)</f>
        <v>32450</v>
      </c>
      <c r="O1491" s="833">
        <f>VLOOKUP(B1491,[1]TQT_MASTER!B:O,14,0)</f>
        <v>46331</v>
      </c>
      <c r="P1491" s="842" t="s">
        <v>611</v>
      </c>
      <c r="Q1491" s="834" t="s">
        <v>846</v>
      </c>
      <c r="R1491" s="842" t="s">
        <v>612</v>
      </c>
      <c r="S1491" s="842" t="s">
        <v>616</v>
      </c>
      <c r="T1491" s="839" t="s">
        <v>304</v>
      </c>
      <c r="U1491" s="842" t="s">
        <v>333</v>
      </c>
      <c r="V1491" s="836">
        <v>45236</v>
      </c>
      <c r="W1491" s="836">
        <v>45236</v>
      </c>
      <c r="X1491" s="836">
        <v>46265</v>
      </c>
      <c r="Y1491" s="882">
        <v>2.8219178082191783</v>
      </c>
      <c r="Z1491" s="902">
        <f t="shared" ca="1" si="83"/>
        <v>37</v>
      </c>
      <c r="AA1491" s="839" t="s">
        <v>600</v>
      </c>
      <c r="AB1491" s="883">
        <v>25063.5</v>
      </c>
      <c r="AC1491" s="841">
        <v>47239</v>
      </c>
      <c r="AD1491" s="842" t="s">
        <v>777</v>
      </c>
      <c r="AE1491" s="843" t="str">
        <f ca="1">IF(OR(Z1491="",NOT(ISNUMBER(Z1491))),"",LOOKUP(Z1491,{0,16,21,26,31,36,41,46,51,56,60,66},{"[0-15]","[16-20]","[21-25]","[26-30]","[31-35]","[36-40]","[41-45]","[46-50]","[51-55]","[56-59]","[60-65]","[66-99]"}))</f>
        <v>[36-40]</v>
      </c>
      <c r="AF1491" s="839" t="str">
        <f t="shared" si="84"/>
        <v>2-3 years</v>
      </c>
      <c r="AG1491" s="839" t="str">
        <f t="shared" ca="1" si="85"/>
        <v>Within 60 Days</v>
      </c>
    </row>
    <row r="1492" spans="1:33" ht="16.5" thickTop="1" thickBot="1" x14ac:dyDescent="0.3">
      <c r="A1492" s="839">
        <v>19</v>
      </c>
      <c r="B1492" s="830" t="s">
        <v>534</v>
      </c>
      <c r="C1492" s="839" t="s">
        <v>365</v>
      </c>
      <c r="D1492" s="880"/>
      <c r="E1492" s="887">
        <f>VLOOKUP(B1492,[1]TQT_MASTER!B:O,13,0)</f>
        <v>45411</v>
      </c>
      <c r="F1492" s="834" t="str">
        <f>VLOOKUP(B1492,[1]TQT_MASTER!B:O,4,0)</f>
        <v>Lead, Projects</v>
      </c>
      <c r="G1492" s="834" t="str">
        <f>VLOOKUP(B1492,[1]TQT_MASTER!B:O,3,0)</f>
        <v>Lead</v>
      </c>
      <c r="H1492" s="834">
        <f>VLOOKUP(B1492,[1]TQT_MASTER!B:O,6,0)</f>
        <v>11743</v>
      </c>
      <c r="I1492" s="834" t="str">
        <f>VLOOKUP(B1492,[1]TQT_MASTER!B:O,5,0)</f>
        <v>MARYAM ABDULLAH EBRAHIM ALGAZ ALALI</v>
      </c>
      <c r="J1492" s="834" t="str">
        <f>VLOOKUP(B1492,[1]TQT_MASTER!B:O,7,0)</f>
        <v>TQT - Asset Management</v>
      </c>
      <c r="K1492" s="834" t="str">
        <f>VLOOKUP(B1492,[1]TQT_MASTER!B:O,8,0)</f>
        <v>TQT - Chief Operating Office</v>
      </c>
      <c r="L1492" s="834" t="str">
        <f>VLOOKUP(B1492,[1]TQT_MASTER!B:O,9,0)</f>
        <v>Asset Management - COO</v>
      </c>
      <c r="M1492" s="834" t="str">
        <f>VLOOKUP(B1492,[1]TQT_MASTER!B:O,10,0)</f>
        <v>TRANSCO - Asset Management Services - COO</v>
      </c>
      <c r="N1492" s="835">
        <f>VLOOKUP(B1492,[1]TQT_MASTER!B:O,11,0)</f>
        <v>24421</v>
      </c>
      <c r="O1492" s="833">
        <f>VLOOKUP(B1492,[1]TQT_MASTER!B:O,14,0)</f>
        <v>46323</v>
      </c>
      <c r="P1492" s="842" t="s">
        <v>611</v>
      </c>
      <c r="Q1492" s="834" t="s">
        <v>846</v>
      </c>
      <c r="R1492" s="842" t="s">
        <v>612</v>
      </c>
      <c r="S1492" s="842"/>
      <c r="T1492" s="839" t="s">
        <v>304</v>
      </c>
      <c r="U1492" s="842" t="s">
        <v>368</v>
      </c>
      <c r="V1492" s="836">
        <v>45411</v>
      </c>
      <c r="W1492" s="836">
        <v>45411</v>
      </c>
      <c r="X1492" s="836">
        <v>46265</v>
      </c>
      <c r="Y1492" s="882">
        <v>2.3424657534246576</v>
      </c>
      <c r="Z1492" s="902">
        <f t="shared" ca="1" si="83"/>
        <v>59</v>
      </c>
      <c r="AA1492" s="839" t="s">
        <v>600</v>
      </c>
      <c r="AB1492" s="883">
        <v>68638.5</v>
      </c>
      <c r="AC1492" s="841">
        <v>47239</v>
      </c>
      <c r="AD1492" s="842" t="s">
        <v>777</v>
      </c>
      <c r="AE1492" s="843" t="str">
        <f ca="1">IF(OR(Z1492="",NOT(ISNUMBER(Z1492))),"",LOOKUP(Z1492,{0,16,21,26,31,36,41,46,51,56,60,66},{"[0-15]","[16-20]","[21-25]","[26-30]","[31-35]","[36-40]","[41-45]","[46-50]","[51-55]","[56-59]","[60-65]","[66-99]"}))</f>
        <v>[56-59]</v>
      </c>
      <c r="AF1492" s="839" t="str">
        <f t="shared" si="84"/>
        <v>2-3 years</v>
      </c>
      <c r="AG1492" s="839" t="str">
        <f t="shared" ca="1" si="85"/>
        <v>Within 60 Days</v>
      </c>
    </row>
    <row r="1493" spans="1:33" ht="16.5" thickTop="1" thickBot="1" x14ac:dyDescent="0.3">
      <c r="A1493" s="839">
        <v>20</v>
      </c>
      <c r="B1493" s="830" t="s">
        <v>535</v>
      </c>
      <c r="C1493" s="839" t="s">
        <v>369</v>
      </c>
      <c r="D1493" s="880"/>
      <c r="E1493" s="887">
        <f>VLOOKUP(B1493,[1]TQT_MASTER!B:O,13,0)</f>
        <v>45446</v>
      </c>
      <c r="F1493" s="834" t="str">
        <f>VLOOKUP(B1493,[1]TQT_MASTER!B:O,4,0)</f>
        <v>Business Partner, Talent Acquisition</v>
      </c>
      <c r="G1493" s="834" t="str">
        <f>VLOOKUP(B1493,[1]TQT_MASTER!B:O,3,0)</f>
        <v>Business Partner</v>
      </c>
      <c r="H1493" s="834">
        <f>VLOOKUP(B1493,[1]TQT_MASTER!B:O,6,0)</f>
        <v>15131</v>
      </c>
      <c r="I1493" s="834" t="str">
        <f>VLOOKUP(B1493,[1]TQT_MASTER!B:O,5,0)</f>
        <v>Abdulrahman Mohammed R AlMane</v>
      </c>
      <c r="J1493" s="834" t="str">
        <f>VLOOKUP(B1493,[1]TQT_MASTER!B:O,7,0)</f>
        <v>TQT - HR Operations</v>
      </c>
      <c r="K1493" s="834" t="str">
        <f>VLOOKUP(B1493,[1]TQT_MASTER!B:O,8,0)</f>
        <v>TQT - Chief Corporate Services Office</v>
      </c>
      <c r="L1493" s="834" t="str">
        <f>VLOOKUP(B1493,[1]TQT_MASTER!B:O,9,0)</f>
        <v>Human Resources - HRD</v>
      </c>
      <c r="M1493" s="834" t="str">
        <f>VLOOKUP(B1493,[1]TQT_MASTER!B:O,10,0)</f>
        <v>TRANSCO - Talent Acquisition - HRD</v>
      </c>
      <c r="N1493" s="835">
        <f>VLOOKUP(B1493,[1]TQT_MASTER!B:O,11,0)</f>
        <v>32081</v>
      </c>
      <c r="O1493" s="833">
        <f>VLOOKUP(B1493,[1]TQT_MASTER!B:O,14,0)</f>
        <v>46549</v>
      </c>
      <c r="P1493" s="842" t="s">
        <v>611</v>
      </c>
      <c r="Q1493" s="834" t="s">
        <v>846</v>
      </c>
      <c r="R1493" s="842"/>
      <c r="S1493" s="842" t="s">
        <v>621</v>
      </c>
      <c r="T1493" s="839" t="s">
        <v>304</v>
      </c>
      <c r="U1493" s="842" t="s">
        <v>333</v>
      </c>
      <c r="V1493" s="836">
        <v>45454</v>
      </c>
      <c r="W1493" s="836">
        <v>45454</v>
      </c>
      <c r="X1493" s="836">
        <v>46265</v>
      </c>
      <c r="Y1493" s="882">
        <v>2.2246575342465755</v>
      </c>
      <c r="Z1493" s="902">
        <f t="shared" ca="1" si="83"/>
        <v>38</v>
      </c>
      <c r="AA1493" s="839" t="s">
        <v>600</v>
      </c>
      <c r="AB1493" s="883">
        <v>35038.5</v>
      </c>
      <c r="AC1493" s="841">
        <v>47239</v>
      </c>
      <c r="AD1493" s="842" t="s">
        <v>777</v>
      </c>
      <c r="AE1493" s="843" t="str">
        <f ca="1">IF(OR(Z1493="",NOT(ISNUMBER(Z1493))),"",LOOKUP(Z1493,{0,16,21,26,31,36,41,46,51,56,60,66},{"[0-15]","[16-20]","[21-25]","[26-30]","[31-35]","[36-40]","[41-45]","[46-50]","[51-55]","[56-59]","[60-65]","[66-99]"}))</f>
        <v>[36-40]</v>
      </c>
      <c r="AF1493" s="839" t="str">
        <f t="shared" si="84"/>
        <v>2-3 years</v>
      </c>
      <c r="AG1493" s="839" t="str">
        <f t="shared" ca="1" si="85"/>
        <v>Over 90 Days</v>
      </c>
    </row>
    <row r="1494" spans="1:33" ht="16.5" thickTop="1" thickBot="1" x14ac:dyDescent="0.3">
      <c r="A1494" s="839">
        <v>21</v>
      </c>
      <c r="B1494" s="830" t="s">
        <v>542</v>
      </c>
      <c r="C1494" s="839" t="s">
        <v>372</v>
      </c>
      <c r="D1494" s="880"/>
      <c r="E1494" s="887">
        <f>VLOOKUP(B1494,[1]TQT_MASTER!B:O,13,0)</f>
        <v>45600</v>
      </c>
      <c r="F1494" s="834" t="str">
        <f>VLOOKUP(B1494,[1]TQT_MASTER!B:O,4,0)</f>
        <v>Lead, Procurement</v>
      </c>
      <c r="G1494" s="834" t="str">
        <f>VLOOKUP(B1494,[1]TQT_MASTER!B:O,3,0)</f>
        <v>Lead</v>
      </c>
      <c r="H1494" s="834">
        <f>VLOOKUP(B1494,[1]TQT_MASTER!B:O,6,0)</f>
        <v>12623</v>
      </c>
      <c r="I1494" s="834" t="str">
        <f>VLOOKUP(B1494,[1]TQT_MASTER!B:O,5,0)</f>
        <v>Alia Al Kaabi</v>
      </c>
      <c r="J1494" s="834" t="str">
        <f>VLOOKUP(B1494,[1]TQT_MASTER!B:O,7,0)</f>
        <v>TQT - Supply Chain</v>
      </c>
      <c r="K1494" s="834" t="str">
        <f>VLOOKUP(B1494,[1]TQT_MASTER!B:O,8,0)</f>
        <v>TQT - Chief Financial Office</v>
      </c>
      <c r="L1494" s="834" t="str">
        <f>VLOOKUP(B1494,[1]TQT_MASTER!B:O,9,0)</f>
        <v>Supply Chain - PSS</v>
      </c>
      <c r="M1494" s="834" t="e">
        <f>VLOOKUP(B1494,[1]TQT_MASTER!B:O,10,0)</f>
        <v>#REF!</v>
      </c>
      <c r="N1494" s="835">
        <f>VLOOKUP(B1494,[1]TQT_MASTER!B:O,11,0)</f>
        <v>22302</v>
      </c>
      <c r="O1494" s="833">
        <f>VLOOKUP(B1494,[1]TQT_MASTER!B:O,14,0)</f>
        <v>46329</v>
      </c>
      <c r="P1494" s="842" t="s">
        <v>620</v>
      </c>
      <c r="Q1494" s="834" t="s">
        <v>846</v>
      </c>
      <c r="R1494" s="842"/>
      <c r="S1494" s="842"/>
      <c r="T1494" s="839" t="s">
        <v>304</v>
      </c>
      <c r="U1494" s="842" t="s">
        <v>333</v>
      </c>
      <c r="V1494" s="836">
        <v>45600</v>
      </c>
      <c r="W1494" s="836">
        <v>45600</v>
      </c>
      <c r="X1494" s="836">
        <v>46265</v>
      </c>
      <c r="Y1494" s="882">
        <v>1.8246575342465754</v>
      </c>
      <c r="Z1494" s="902">
        <f t="shared" ca="1" si="83"/>
        <v>65</v>
      </c>
      <c r="AA1494" s="839" t="s">
        <v>600</v>
      </c>
      <c r="AB1494" s="883">
        <v>44488.5</v>
      </c>
      <c r="AC1494" s="841">
        <v>47239</v>
      </c>
      <c r="AD1494" s="842" t="s">
        <v>777</v>
      </c>
      <c r="AE1494" s="843" t="str">
        <f ca="1">IF(OR(Z1494="",NOT(ISNUMBER(Z1494))),"",LOOKUP(Z1494,{0,16,21,26,31,36,41,46,51,56,60,66},{"[0-15]","[16-20]","[21-25]","[26-30]","[31-35]","[36-40]","[41-45]","[46-50]","[51-55]","[56-59]","[60-65]","[66-99]"}))</f>
        <v>[60-65]</v>
      </c>
      <c r="AF1494" s="839" t="str">
        <f t="shared" si="84"/>
        <v>1-2 years</v>
      </c>
      <c r="AG1494" s="839" t="str">
        <f t="shared" ca="1" si="85"/>
        <v>Within 60 Days</v>
      </c>
    </row>
    <row r="1495" spans="1:33" ht="16.5" thickTop="1" thickBot="1" x14ac:dyDescent="0.3">
      <c r="A1495" s="839">
        <v>22</v>
      </c>
      <c r="B1495" s="830">
        <v>200088</v>
      </c>
      <c r="C1495" s="839" t="s">
        <v>378</v>
      </c>
      <c r="D1495" s="880"/>
      <c r="E1495" s="887">
        <f>VLOOKUP(B1495,[1]TQT_MASTER!B:O,13,0)</f>
        <v>45677</v>
      </c>
      <c r="F1495" s="834" t="str">
        <f>VLOOKUP(B1495,[1]TQT_MASTER!B:O,4,0)</f>
        <v>Advisor, Water Asset</v>
      </c>
      <c r="G1495" s="834" t="str">
        <f>VLOOKUP(B1495,[1]TQT_MASTER!B:O,3,0)</f>
        <v>Advisor</v>
      </c>
      <c r="H1495" s="834">
        <f>VLOOKUP(B1495,[1]TQT_MASTER!B:O,6,0)</f>
        <v>12013</v>
      </c>
      <c r="I1495" s="834" t="str">
        <f>VLOOKUP(B1495,[1]TQT_MASTER!B:O,5,0)</f>
        <v>ABDULLA MOHAMMED AL NUAIMI</v>
      </c>
      <c r="J1495" s="834" t="str">
        <f>VLOOKUP(B1495,[1]TQT_MASTER!B:O,7,0)</f>
        <v>TQT - Asset Management</v>
      </c>
      <c r="K1495" s="834" t="str">
        <f>VLOOKUP(B1495,[1]TQT_MASTER!B:O,8,0)</f>
        <v>TQT - Chief Operating Office</v>
      </c>
      <c r="L1495" s="834" t="str">
        <f>VLOOKUP(B1495,[1]TQT_MASTER!B:O,9,0)</f>
        <v>Asset Management - COO</v>
      </c>
      <c r="M1495" s="834" t="str">
        <f>VLOOKUP(B1495,[1]TQT_MASTER!B:O,10,0)</f>
        <v>TRANSCO - Water Assets</v>
      </c>
      <c r="N1495" s="835">
        <f>VLOOKUP(B1495,[1]TQT_MASTER!B:O,11,0)</f>
        <v>22282</v>
      </c>
      <c r="O1495" s="833">
        <f>VLOOKUP(B1495,[1]TQT_MASTER!B:O,14,0)</f>
        <v>46405</v>
      </c>
      <c r="P1495" s="842" t="s">
        <v>611</v>
      </c>
      <c r="Q1495" s="834" t="s">
        <v>846</v>
      </c>
      <c r="R1495" s="842" t="s">
        <v>612</v>
      </c>
      <c r="S1495" s="842" t="s">
        <v>616</v>
      </c>
      <c r="T1495" s="839" t="s">
        <v>304</v>
      </c>
      <c r="U1495" s="842" t="s">
        <v>309</v>
      </c>
      <c r="V1495" s="836">
        <v>45677</v>
      </c>
      <c r="W1495" s="836">
        <v>45677</v>
      </c>
      <c r="X1495" s="836">
        <v>46265</v>
      </c>
      <c r="Y1495" s="882">
        <v>1.6136986301369862</v>
      </c>
      <c r="Z1495" s="902">
        <f t="shared" ca="1" si="83"/>
        <v>65</v>
      </c>
      <c r="AA1495" s="839" t="s">
        <v>600</v>
      </c>
      <c r="AB1495" s="883">
        <v>52888.5</v>
      </c>
      <c r="AC1495" s="841">
        <v>47239</v>
      </c>
      <c r="AD1495" s="842" t="s">
        <v>777</v>
      </c>
      <c r="AE1495" s="843" t="str">
        <f ca="1">IF(OR(Z1495="",NOT(ISNUMBER(Z1495))),"",LOOKUP(Z1495,{0,16,21,26,31,36,41,46,51,56,60,66},{"[0-15]","[16-20]","[21-25]","[26-30]","[31-35]","[36-40]","[41-45]","[46-50]","[51-55]","[56-59]","[60-65]","[66-99]"}))</f>
        <v>[60-65]</v>
      </c>
      <c r="AF1495" s="839" t="str">
        <f t="shared" si="84"/>
        <v>1-2 years</v>
      </c>
      <c r="AG1495" s="839" t="str">
        <f t="shared" ca="1" si="85"/>
        <v>Over 90 Days</v>
      </c>
    </row>
    <row r="1496" spans="1:33" ht="16.5" thickTop="1" thickBot="1" x14ac:dyDescent="0.3">
      <c r="A1496" s="839">
        <v>23</v>
      </c>
      <c r="B1496" s="830">
        <v>200795</v>
      </c>
      <c r="C1496" s="839" t="s">
        <v>382</v>
      </c>
      <c r="D1496" s="880"/>
      <c r="E1496" s="887">
        <f>VLOOKUP(B1496,[1]TQT_MASTER!B:O,13,0)</f>
        <v>45831</v>
      </c>
      <c r="F1496" s="834" t="str">
        <f>VLOOKUP(B1496,[1]TQT_MASTER!B:O,4,0)</f>
        <v>Fusion EPM Support, Sr. Associate</v>
      </c>
      <c r="G1496" s="834" t="str">
        <f>VLOOKUP(B1496,[1]TQT_MASTER!B:O,3,0)</f>
        <v>Senior Associate</v>
      </c>
      <c r="H1496" s="834">
        <f>VLOOKUP(B1496,[1]TQT_MASTER!B:O,6,0)</f>
        <v>12775</v>
      </c>
      <c r="I1496" s="834" t="str">
        <f>VLOOKUP(B1496,[1]TQT_MASTER!B:O,5,0)</f>
        <v>Barend Pieter Van Der Walt</v>
      </c>
      <c r="J1496" s="834" t="str">
        <f>VLOOKUP(B1496,[1]TQT_MASTER!B:O,7,0)</f>
        <v>TQT - Business Planning</v>
      </c>
      <c r="K1496" s="834" t="str">
        <f>VLOOKUP(B1496,[1]TQT_MASTER!B:O,8,0)</f>
        <v>TQT - Chief Financial Office</v>
      </c>
      <c r="L1496" s="834" t="str">
        <f>VLOOKUP(B1496,[1]TQT_MASTER!B:O,9,0)</f>
        <v>Finance - FIN</v>
      </c>
      <c r="M1496" s="834" t="str">
        <f>VLOOKUP(B1496,[1]TQT_MASTER!B:O,10,0)</f>
        <v>TRANSCO - Business Planning - FIN</v>
      </c>
      <c r="N1496" s="835">
        <f>VLOOKUP(B1496,[1]TQT_MASTER!B:O,11,0)</f>
        <v>31222</v>
      </c>
      <c r="O1496" s="833">
        <f>VLOOKUP(B1496,[1]TQT_MASTER!B:O,14,0)</f>
        <v>46555</v>
      </c>
      <c r="P1496" s="842" t="s">
        <v>611</v>
      </c>
      <c r="Q1496" s="834" t="s">
        <v>846</v>
      </c>
      <c r="R1496" s="842"/>
      <c r="S1496" s="842"/>
      <c r="T1496" s="839" t="s">
        <v>304</v>
      </c>
      <c r="U1496" s="842" t="s">
        <v>333</v>
      </c>
      <c r="V1496" s="836">
        <v>45831</v>
      </c>
      <c r="W1496" s="836">
        <v>45831</v>
      </c>
      <c r="X1496" s="836">
        <v>46265</v>
      </c>
      <c r="Y1496" s="882">
        <v>1.1917808219178083</v>
      </c>
      <c r="Z1496" s="902">
        <f t="shared" ca="1" si="83"/>
        <v>41</v>
      </c>
      <c r="AA1496" s="839" t="s">
        <v>600</v>
      </c>
      <c r="AB1496" s="883">
        <v>31888.5</v>
      </c>
      <c r="AC1496" s="841">
        <v>47239</v>
      </c>
      <c r="AD1496" s="842" t="s">
        <v>777</v>
      </c>
      <c r="AE1496" s="843" t="str">
        <f ca="1">IF(OR(Z1496="",NOT(ISNUMBER(Z1496))),"",LOOKUP(Z1496,{0,16,21,26,31,36,41,46,51,56,60,66},{"[0-15]","[16-20]","[21-25]","[26-30]","[31-35]","[36-40]","[41-45]","[46-50]","[51-55]","[56-59]","[60-65]","[66-99]"}))</f>
        <v>[41-45]</v>
      </c>
      <c r="AF1496" s="839" t="str">
        <f t="shared" si="84"/>
        <v>1-2 years</v>
      </c>
      <c r="AG1496" s="839" t="str">
        <f t="shared" ca="1" si="85"/>
        <v>Over 90 Days</v>
      </c>
    </row>
    <row r="1497" spans="1:33" ht="16.5" thickTop="1" thickBot="1" x14ac:dyDescent="0.3">
      <c r="A1497" s="839">
        <v>24</v>
      </c>
      <c r="B1497" s="847">
        <v>201184</v>
      </c>
      <c r="C1497" s="839">
        <v>14221</v>
      </c>
      <c r="D1497" s="880"/>
      <c r="E1497" s="887">
        <f>VLOOKUP(B1497,[1]TQT_MASTER!B:O,13,0)</f>
        <v>45887</v>
      </c>
      <c r="F1497" s="834" t="str">
        <f>VLOOKUP(B1497,[1]TQT_MASTER!B:O,4,0)</f>
        <v>Associate, People Development</v>
      </c>
      <c r="G1497" s="834" t="str">
        <f>VLOOKUP(B1497,[1]TQT_MASTER!B:O,3,0)</f>
        <v>Associate</v>
      </c>
      <c r="H1497" s="834">
        <f>VLOOKUP(B1497,[1]TQT_MASTER!B:O,6,0)</f>
        <v>15162</v>
      </c>
      <c r="I1497" s="834" t="str">
        <f>VLOOKUP(B1497,[1]TQT_MASTER!B:O,5,0)</f>
        <v>Wadima Mohammed Hamad AlMazrouei</v>
      </c>
      <c r="J1497" s="834" t="str">
        <f>VLOOKUP(B1497,[1]TQT_MASTER!B:O,7,0)</f>
        <v>TQT - People Management &amp; Performance</v>
      </c>
      <c r="K1497" s="834" t="str">
        <f>VLOOKUP(B1497,[1]TQT_MASTER!B:O,8,0)</f>
        <v>TQT - Chief Corporate Services Office</v>
      </c>
      <c r="L1497" s="834" t="str">
        <f>VLOOKUP(B1497,[1]TQT_MASTER!B:O,9,0)</f>
        <v>Human Resources - HRD</v>
      </c>
      <c r="M1497" s="834" t="str">
        <f>VLOOKUP(B1497,[1]TQT_MASTER!B:O,10,0)</f>
        <v>TRANSCO - Human Resources - HRD</v>
      </c>
      <c r="N1497" s="835">
        <f>VLOOKUP(B1497,[1]TQT_MASTER!B:O,11,0)</f>
        <v>32306</v>
      </c>
      <c r="O1497" s="833">
        <f>VLOOKUP(B1497,[1]TQT_MASTER!B:O,14,0)</f>
        <v>46251</v>
      </c>
      <c r="P1497" s="842" t="s">
        <v>620</v>
      </c>
      <c r="Q1497" s="834" t="s">
        <v>846</v>
      </c>
      <c r="R1497" s="842"/>
      <c r="S1497" s="842"/>
      <c r="T1497" s="839" t="s">
        <v>304</v>
      </c>
      <c r="U1497" s="839" t="s">
        <v>333</v>
      </c>
      <c r="V1497" s="836">
        <v>45887</v>
      </c>
      <c r="W1497" s="836">
        <v>45887</v>
      </c>
      <c r="X1497" s="836">
        <v>46265</v>
      </c>
      <c r="Y1497" s="882">
        <v>1.0383561643835617</v>
      </c>
      <c r="Z1497" s="838">
        <f t="shared" ca="1" si="83"/>
        <v>38</v>
      </c>
      <c r="AA1497" s="839" t="s">
        <v>600</v>
      </c>
      <c r="AB1497" s="883">
        <v>23388.5</v>
      </c>
      <c r="AC1497" s="841">
        <v>47239</v>
      </c>
      <c r="AD1497" s="842" t="s">
        <v>777</v>
      </c>
      <c r="AE1497" s="843" t="str">
        <f ca="1">IF(OR(Z1497="",NOT(ISNUMBER(Z1497))),"",LOOKUP(Z1497,{0,16,21,26,31,36,41,46,51,56,60,66},{"[0-15]","[16-20]","[21-25]","[26-30]","[31-35]","[36-40]","[41-45]","[46-50]","[51-55]","[56-59]","[60-65]","[66-99]"}))</f>
        <v>[36-40]</v>
      </c>
      <c r="AF1497" s="839" t="str">
        <f t="shared" si="84"/>
        <v>1-2 years</v>
      </c>
      <c r="AG1497" s="839" t="str">
        <f t="shared" ca="1" si="85"/>
        <v>Expired</v>
      </c>
    </row>
    <row r="1498" spans="1:33" ht="16.5" thickTop="1" thickBot="1" x14ac:dyDescent="0.3">
      <c r="A1498" s="839">
        <v>25</v>
      </c>
      <c r="B1498" s="847">
        <v>201086</v>
      </c>
      <c r="C1498" s="839">
        <v>13919</v>
      </c>
      <c r="D1498" s="880"/>
      <c r="E1498" s="887">
        <f>VLOOKUP(B1498,[1]TQT_MASTER!B:O,13,0)</f>
        <v>45873</v>
      </c>
      <c r="F1498" s="834" t="str">
        <f>VLOOKUP(B1498,[1]TQT_MASTER!B:O,4,0)</f>
        <v>Senior Engineer, Network Model Management</v>
      </c>
      <c r="G1498" s="834" t="str">
        <f>VLOOKUP(B1498,[1]TQT_MASTER!B:O,3,0)</f>
        <v>Senior Engineer</v>
      </c>
      <c r="H1498" s="834">
        <f>VLOOKUP(B1498,[1]TQT_MASTER!B:O,6,0)</f>
        <v>11743</v>
      </c>
      <c r="I1498" s="834" t="str">
        <f>VLOOKUP(B1498,[1]TQT_MASTER!B:O,5,0)</f>
        <v>Maryam Abullah Ebrahim Algaz Alali</v>
      </c>
      <c r="J1498" s="834" t="str">
        <f>VLOOKUP(B1498,[1]TQT_MASTER!B:O,7,0)</f>
        <v>TQT - Asset Management</v>
      </c>
      <c r="K1498" s="834" t="str">
        <f>VLOOKUP(B1498,[1]TQT_MASTER!B:O,8,0)</f>
        <v>TQT - Chief Operating Office</v>
      </c>
      <c r="L1498" s="834" t="str">
        <f>VLOOKUP(B1498,[1]TQT_MASTER!B:O,9,0)</f>
        <v>Asset Management - COO</v>
      </c>
      <c r="M1498" s="834" t="str">
        <f>VLOOKUP(B1498,[1]TQT_MASTER!B:O,10,0)</f>
        <v>TQT - Operations Technology Strategy</v>
      </c>
      <c r="N1498" s="835">
        <f>VLOOKUP(B1498,[1]TQT_MASTER!B:O,11,0)</f>
        <v>33856</v>
      </c>
      <c r="O1498" s="833">
        <f>VLOOKUP(B1498,[1]TQT_MASTER!B:O,14,0)</f>
        <v>46237</v>
      </c>
      <c r="P1498" s="842" t="s">
        <v>620</v>
      </c>
      <c r="Q1498" s="834" t="s">
        <v>846</v>
      </c>
      <c r="R1498" s="842"/>
      <c r="S1498" s="842"/>
      <c r="T1498" s="839" t="s">
        <v>389</v>
      </c>
      <c r="U1498" s="842" t="s">
        <v>333</v>
      </c>
      <c r="V1498" s="836">
        <v>45873</v>
      </c>
      <c r="W1498" s="836">
        <v>45873</v>
      </c>
      <c r="X1498" s="836">
        <v>46265</v>
      </c>
      <c r="Y1498" s="882">
        <v>1.0767123287671232</v>
      </c>
      <c r="Z1498" s="902">
        <f t="shared" ca="1" si="83"/>
        <v>34</v>
      </c>
      <c r="AA1498" s="839" t="s">
        <v>600</v>
      </c>
      <c r="AB1498" s="883">
        <v>31888.5</v>
      </c>
      <c r="AC1498" s="841">
        <v>47239</v>
      </c>
      <c r="AD1498" s="842" t="s">
        <v>777</v>
      </c>
      <c r="AE1498" s="843" t="str">
        <f ca="1">IF(OR(Z1498="",NOT(ISNUMBER(Z1498))),"",LOOKUP(Z1498,{0,16,21,26,31,36,41,46,51,56,60,66},{"[0-15]","[16-20]","[21-25]","[26-30]","[31-35]","[36-40]","[41-45]","[46-50]","[51-55]","[56-59]","[60-65]","[66-99]"}))</f>
        <v>[31-35]</v>
      </c>
      <c r="AF1498" s="839" t="str">
        <f t="shared" si="84"/>
        <v>1-2 years</v>
      </c>
      <c r="AG1498" s="839" t="str">
        <f t="shared" ca="1" si="85"/>
        <v>Expired</v>
      </c>
    </row>
    <row r="1499" spans="1:33" ht="16.5" thickTop="1" thickBot="1" x14ac:dyDescent="0.3">
      <c r="A1499" s="839">
        <v>26</v>
      </c>
      <c r="B1499" s="830">
        <v>201085</v>
      </c>
      <c r="C1499" s="830">
        <v>201085</v>
      </c>
      <c r="D1499" s="880"/>
      <c r="E1499" s="887">
        <f>VLOOKUP(B1499,[1]TQT_MASTER!B:O,13,0)</f>
        <v>45901</v>
      </c>
      <c r="F1499" s="834" t="str">
        <f>VLOOKUP(B1499,[1]TQT_MASTER!B:O,4,0)</f>
        <v>Engineer, Power Systems</v>
      </c>
      <c r="G1499" s="834" t="str">
        <f>VLOOKUP(B1499,[1]TQT_MASTER!B:O,3,0)</f>
        <v>Engineer</v>
      </c>
      <c r="H1499" s="834">
        <f>VLOOKUP(B1499,[1]TQT_MASTER!B:O,6,0)</f>
        <v>10903</v>
      </c>
      <c r="I1499" s="834" t="str">
        <f>VLOOKUP(B1499,[1]TQT_MASTER!B:O,5,0)</f>
        <v>Ahmed Attia Saber Ghazi</v>
      </c>
      <c r="J1499" s="834" t="str">
        <f>VLOOKUP(B1499,[1]TQT_MASTER!B:O,7,0)</f>
        <v>TQT - Asset Management</v>
      </c>
      <c r="K1499" s="834" t="str">
        <f>VLOOKUP(B1499,[1]TQT_MASTER!B:O,8,0)</f>
        <v>TQT - Chief Operating Office</v>
      </c>
      <c r="L1499" s="834" t="str">
        <f>VLOOKUP(B1499,[1]TQT_MASTER!B:O,9,0)</f>
        <v>Asset Management - COO</v>
      </c>
      <c r="M1499" s="834" t="str">
        <f>VLOOKUP(B1499,[1]TQT_MASTER!B:O,10,0)</f>
        <v>TQT - Power Planning</v>
      </c>
      <c r="N1499" s="835">
        <f>VLOOKUP(B1499,[1]TQT_MASTER!B:O,11,0)</f>
        <v>36486</v>
      </c>
      <c r="O1499" s="833">
        <f>VLOOKUP(B1499,[1]TQT_MASTER!B:O,14,0)</f>
        <v>46265</v>
      </c>
      <c r="P1499" s="842" t="s">
        <v>620</v>
      </c>
      <c r="Q1499" s="834" t="s">
        <v>846</v>
      </c>
      <c r="R1499" s="842"/>
      <c r="S1499" s="842"/>
      <c r="T1499" s="839" t="s">
        <v>304</v>
      </c>
      <c r="U1499" s="842" t="s">
        <v>333</v>
      </c>
      <c r="V1499" s="836">
        <v>45901</v>
      </c>
      <c r="W1499" s="836">
        <v>45901</v>
      </c>
      <c r="X1499" s="836">
        <v>46265</v>
      </c>
      <c r="Y1499" s="882">
        <v>1</v>
      </c>
      <c r="Z1499" s="902">
        <f t="shared" ca="1" si="83"/>
        <v>26</v>
      </c>
      <c r="AA1499" s="839" t="s">
        <v>600</v>
      </c>
      <c r="AB1499" s="883">
        <v>18238.5</v>
      </c>
      <c r="AC1499" s="841">
        <v>47239</v>
      </c>
      <c r="AD1499" s="842" t="s">
        <v>777</v>
      </c>
      <c r="AE1499" s="843" t="str">
        <f ca="1">IF(OR(Z1499="",NOT(ISNUMBER(Z1499))),"",LOOKUP(Z1499,{0,16,21,26,31,36,41,46,51,56,60,66},{"[0-15]","[16-20]","[21-25]","[26-30]","[31-35]","[36-40]","[41-45]","[46-50]","[51-55]","[56-59]","[60-65]","[66-99]"}))</f>
        <v>[26-30]</v>
      </c>
      <c r="AF1499" s="839" t="str">
        <f t="shared" si="84"/>
        <v>0-1 years</v>
      </c>
      <c r="AG1499" s="839" t="str">
        <f t="shared" ca="1" si="85"/>
        <v>Expired</v>
      </c>
    </row>
    <row r="1500" spans="1:33" ht="16.5" thickTop="1" thickBot="1" x14ac:dyDescent="0.3">
      <c r="A1500" s="839">
        <v>27</v>
      </c>
      <c r="B1500" s="830">
        <v>201773</v>
      </c>
      <c r="C1500" s="847">
        <v>14158</v>
      </c>
      <c r="D1500" s="880"/>
      <c r="E1500" s="887">
        <f>VLOOKUP(B1500,[1]TQT_MASTER!B:O,13,0)</f>
        <v>45978</v>
      </c>
      <c r="F1500" s="834" t="str">
        <f>VLOOKUP(B1500,[1]TQT_MASTER!B:O,4,0)</f>
        <v>Associate, OD &amp; Planning</v>
      </c>
      <c r="G1500" s="834" t="str">
        <f>VLOOKUP(B1500,[1]TQT_MASTER!B:O,3,0)</f>
        <v>Associate</v>
      </c>
      <c r="H1500" s="834">
        <f>VLOOKUP(B1500,[1]TQT_MASTER!B:O,6,0)</f>
        <v>12869</v>
      </c>
      <c r="I1500" s="834" t="str">
        <f>VLOOKUP(B1500,[1]TQT_MASTER!B:O,5,0)</f>
        <v>Shefa Obaid</v>
      </c>
      <c r="J1500" s="834" t="str">
        <f>VLOOKUP(B1500,[1]TQT_MASTER!B:O,7,0)</f>
        <v>TQT - People Management &amp; Performance</v>
      </c>
      <c r="K1500" s="834" t="str">
        <f>VLOOKUP(B1500,[1]TQT_MASTER!B:O,8,0)</f>
        <v>TQT - Chief Corporate Services Office</v>
      </c>
      <c r="L1500" s="834" t="str">
        <f>VLOOKUP(B1500,[1]TQT_MASTER!B:O,9,0)</f>
        <v>Human Resources - HRD</v>
      </c>
      <c r="M1500" s="834" t="str">
        <f>VLOOKUP(B1500,[1]TQT_MASTER!B:O,10,0)</f>
        <v>TRANSCO - Human Resources - HRD</v>
      </c>
      <c r="N1500" s="835">
        <f>VLOOKUP(B1500,[1]TQT_MASTER!B:O,11,0)</f>
        <v>29381</v>
      </c>
      <c r="O1500" s="833">
        <f>VLOOKUP(B1500,[1]TQT_MASTER!B:O,14,0)</f>
        <v>46342</v>
      </c>
      <c r="P1500" s="842" t="s">
        <v>611</v>
      </c>
      <c r="Q1500" s="834" t="s">
        <v>846</v>
      </c>
      <c r="R1500" s="842"/>
      <c r="S1500" s="842" t="s">
        <v>616</v>
      </c>
      <c r="T1500" s="839" t="s">
        <v>304</v>
      </c>
      <c r="U1500" s="842" t="s">
        <v>333</v>
      </c>
      <c r="V1500" s="836">
        <v>45978</v>
      </c>
      <c r="W1500" s="836">
        <v>45978</v>
      </c>
      <c r="X1500" s="836">
        <v>46265</v>
      </c>
      <c r="Y1500" s="882">
        <v>0.78904109589041094</v>
      </c>
      <c r="Z1500" s="902">
        <f t="shared" ca="1" si="83"/>
        <v>46</v>
      </c>
      <c r="AA1500" s="839" t="s">
        <v>600</v>
      </c>
      <c r="AB1500" s="883">
        <v>27688.5</v>
      </c>
      <c r="AC1500" s="841">
        <v>47239</v>
      </c>
      <c r="AD1500" s="842" t="s">
        <v>777</v>
      </c>
      <c r="AE1500" s="843" t="str">
        <f ca="1">IF(OR(Z1500="",NOT(ISNUMBER(Z1500))),"",LOOKUP(Z1500,{0,16,21,26,31,36,41,46,51,56,60,66},{"[0-15]","[16-20]","[21-25]","[26-30]","[31-35]","[36-40]","[41-45]","[46-50]","[51-55]","[56-59]","[60-65]","[66-99]"}))</f>
        <v>[46-50]</v>
      </c>
      <c r="AF1500" s="839" t="str">
        <f t="shared" si="84"/>
        <v>0-1 years</v>
      </c>
      <c r="AG1500" s="839" t="str">
        <f t="shared" ca="1" si="85"/>
        <v>Within 90 Days</v>
      </c>
    </row>
    <row r="1501" spans="1:33" ht="16.5" thickTop="1" thickBot="1" x14ac:dyDescent="0.3">
      <c r="A1501" s="839">
        <v>28</v>
      </c>
      <c r="B1501" s="830">
        <v>202033</v>
      </c>
      <c r="C1501" s="847">
        <v>14145</v>
      </c>
      <c r="D1501" s="880"/>
      <c r="E1501" s="887">
        <f>VLOOKUP(B1501,[1]TQT_MASTER!B:O,13,0)</f>
        <v>46006</v>
      </c>
      <c r="F1501" s="834" t="str">
        <f>VLOOKUP(B1501,[1]TQT_MASTER!B:O,4,0)</f>
        <v>Senior Engineer, Network Model Management</v>
      </c>
      <c r="G1501" s="834" t="str">
        <f>VLOOKUP(B1501,[1]TQT_MASTER!B:O,3,0)</f>
        <v>Senior Engineer</v>
      </c>
      <c r="H1501" s="834">
        <f>VLOOKUP(B1501,[1]TQT_MASTER!B:O,6,0)</f>
        <v>12404</v>
      </c>
      <c r="I1501" s="834" t="str">
        <f>VLOOKUP(B1501,[1]TQT_MASTER!B:O,5,0)</f>
        <v>Jayaprakash Ponraj</v>
      </c>
      <c r="J1501" s="834" t="str">
        <f>VLOOKUP(B1501,[1]TQT_MASTER!B:O,7,0)</f>
        <v>TQT - Asset Management</v>
      </c>
      <c r="K1501" s="834" t="str">
        <f>VLOOKUP(B1501,[1]TQT_MASTER!B:O,8,0)</f>
        <v>TQT - Chief Operating Office</v>
      </c>
      <c r="L1501" s="834" t="str">
        <f>VLOOKUP(B1501,[1]TQT_MASTER!B:O,9,0)</f>
        <v>TQT - Asset Management</v>
      </c>
      <c r="M1501" s="834" t="str">
        <f>VLOOKUP(B1501,[1]TQT_MASTER!B:O,10,0)</f>
        <v>TQT - Chief Operating Office</v>
      </c>
      <c r="N1501" s="835">
        <f>VLOOKUP(B1501,[1]TQT_MASTER!B:O,11,0)</f>
        <v>31049</v>
      </c>
      <c r="O1501" s="833">
        <f>VLOOKUP(B1501,[1]TQT_MASTER!B:O,14,0)</f>
        <v>46370</v>
      </c>
      <c r="P1501" s="842" t="s">
        <v>620</v>
      </c>
      <c r="Q1501" s="834" t="s">
        <v>846</v>
      </c>
      <c r="R1501" s="842"/>
      <c r="S1501" s="842"/>
      <c r="T1501" s="839" t="s">
        <v>304</v>
      </c>
      <c r="U1501" s="842" t="s">
        <v>333</v>
      </c>
      <c r="V1501" s="836">
        <v>46006</v>
      </c>
      <c r="W1501" s="836">
        <v>46006</v>
      </c>
      <c r="X1501" s="836">
        <v>46265</v>
      </c>
      <c r="Y1501" s="882">
        <v>0.71232876712328763</v>
      </c>
      <c r="Z1501" s="902">
        <f t="shared" ca="1" si="83"/>
        <v>41</v>
      </c>
      <c r="AA1501" s="839" t="s">
        <v>600</v>
      </c>
      <c r="AB1501" s="883">
        <v>31888.5</v>
      </c>
      <c r="AC1501" s="841">
        <v>47239</v>
      </c>
      <c r="AD1501" s="842" t="s">
        <v>777</v>
      </c>
      <c r="AE1501" s="843" t="str">
        <f ca="1">IF(OR(Z1501="",NOT(ISNUMBER(Z1501))),"",LOOKUP(Z1501,{0,16,21,26,31,36,41,46,51,56,60,66},{"[0-15]","[16-20]","[21-25]","[26-30]","[31-35]","[36-40]","[41-45]","[46-50]","[51-55]","[56-59]","[60-65]","[66-99]"}))</f>
        <v>[41-45]</v>
      </c>
      <c r="AF1501" s="839" t="str">
        <f t="shared" si="84"/>
        <v>0-1 years</v>
      </c>
      <c r="AG1501" s="839" t="str">
        <f t="shared" ca="1" si="85"/>
        <v>Within 90 Days</v>
      </c>
    </row>
    <row r="1502" spans="1:33" ht="16.5" thickTop="1" thickBot="1" x14ac:dyDescent="0.3">
      <c r="A1502" s="839">
        <v>29</v>
      </c>
      <c r="B1502" s="830">
        <v>202034</v>
      </c>
      <c r="C1502" s="847">
        <v>14174</v>
      </c>
      <c r="D1502" s="880"/>
      <c r="E1502" s="887">
        <f>VLOOKUP(B1502,[1]TQT_MASTER!B:O,13,0)</f>
        <v>46006</v>
      </c>
      <c r="F1502" s="834" t="str">
        <f>VLOOKUP(B1502,[1]TQT_MASTER!B:O,4,0)</f>
        <v>Associate, Accounts Payable Accounting</v>
      </c>
      <c r="G1502" s="834" t="str">
        <f>VLOOKUP(B1502,[1]TQT_MASTER!B:O,3,0)</f>
        <v>Associate</v>
      </c>
      <c r="H1502" s="834">
        <f>VLOOKUP(B1502,[1]TQT_MASTER!B:O,6,0)</f>
        <v>12667</v>
      </c>
      <c r="I1502" s="834" t="str">
        <f>VLOOKUP(B1502,[1]TQT_MASTER!B:O,5,0)</f>
        <v>Eid ABDULLAH Sidiqi Alhammadi</v>
      </c>
      <c r="J1502" s="834" t="str">
        <f>VLOOKUP(B1502,[1]TQT_MASTER!B:O,7,0)</f>
        <v>TQT - Financial Operations &amp; Internal Controls</v>
      </c>
      <c r="K1502" s="834" t="str">
        <f>VLOOKUP(B1502,[1]TQT_MASTER!B:O,8,0)</f>
        <v>TQT - Chief Financial Office</v>
      </c>
      <c r="L1502" s="834" t="str">
        <f>VLOOKUP(B1502,[1]TQT_MASTER!B:O,9,0)</f>
        <v>Finance - FIN</v>
      </c>
      <c r="M1502" s="834" t="str">
        <f>VLOOKUP(B1502,[1]TQT_MASTER!B:O,10,0)</f>
        <v>TRANSCO - Financial Operations - FIN</v>
      </c>
      <c r="N1502" s="835">
        <f>VLOOKUP(B1502,[1]TQT_MASTER!B:O,11,0)</f>
        <v>35364</v>
      </c>
      <c r="O1502" s="833">
        <f>VLOOKUP(B1502,[1]TQT_MASTER!B:O,14,0)</f>
        <v>46370</v>
      </c>
      <c r="P1502" s="842" t="s">
        <v>620</v>
      </c>
      <c r="Q1502" s="834" t="s">
        <v>846</v>
      </c>
      <c r="R1502" s="842"/>
      <c r="S1502" s="842"/>
      <c r="T1502" s="839" t="s">
        <v>304</v>
      </c>
      <c r="U1502" s="842" t="s">
        <v>356</v>
      </c>
      <c r="V1502" s="836">
        <v>46006</v>
      </c>
      <c r="W1502" s="836">
        <v>46006</v>
      </c>
      <c r="X1502" s="836">
        <v>46265</v>
      </c>
      <c r="Y1502" s="882">
        <v>0.71232876712328763</v>
      </c>
      <c r="Z1502" s="902">
        <f t="shared" ca="1" si="83"/>
        <v>29</v>
      </c>
      <c r="AA1502" s="839" t="s">
        <v>600</v>
      </c>
      <c r="AB1502" s="883">
        <v>21388.5</v>
      </c>
      <c r="AC1502" s="841">
        <v>47239</v>
      </c>
      <c r="AD1502" s="842" t="s">
        <v>777</v>
      </c>
      <c r="AE1502" s="843" t="str">
        <f ca="1">IF(OR(Z1502="",NOT(ISNUMBER(Z1502))),"",LOOKUP(Z1502,{0,16,21,26,31,36,41,46,51,56,60,66},{"[0-15]","[16-20]","[21-25]","[26-30]","[31-35]","[36-40]","[41-45]","[46-50]","[51-55]","[56-59]","[60-65]","[66-99]"}))</f>
        <v>[26-30]</v>
      </c>
      <c r="AF1502" s="839" t="str">
        <f t="shared" si="84"/>
        <v>0-1 years</v>
      </c>
      <c r="AG1502" s="839" t="str">
        <f t="shared" ca="1" si="85"/>
        <v>Within 90 Days</v>
      </c>
    </row>
    <row r="1503" spans="1:33" ht="16.5" thickTop="1" thickBot="1" x14ac:dyDescent="0.3">
      <c r="A1503" s="839">
        <v>30</v>
      </c>
      <c r="B1503" s="830">
        <v>202315</v>
      </c>
      <c r="C1503" s="847">
        <v>14335</v>
      </c>
      <c r="D1503" s="880"/>
      <c r="E1503" s="887">
        <f>VLOOKUP(B1503,[1]TQT_MASTER!B:O,13,0)</f>
        <v>46055</v>
      </c>
      <c r="F1503" s="834" t="str">
        <f>VLOOKUP(B1503,[1]TQT_MASTER!B:O,4,0)</f>
        <v>Officer, Communications</v>
      </c>
      <c r="G1503" s="834" t="str">
        <f>VLOOKUP(B1503,[1]TQT_MASTER!B:O,3,0)</f>
        <v>Officer</v>
      </c>
      <c r="H1503" s="834">
        <f>VLOOKUP(B1503,[1]TQT_MASTER!B:O,6,0)</f>
        <v>15077</v>
      </c>
      <c r="I1503" s="834" t="str">
        <f>VLOOKUP(B1503,[1]TQT_MASTER!B:O,5,0)</f>
        <v>Bahaa Khalil Omran</v>
      </c>
      <c r="J1503" s="834" t="str">
        <f>VLOOKUP(B1503,[1]TQT_MASTER!B:O,7,0)</f>
        <v>TQT - External Communications</v>
      </c>
      <c r="K1503" s="834" t="str">
        <f>VLOOKUP(B1503,[1]TQT_MASTER!B:O,8,0)</f>
        <v>TQT - Chief Corporate Services Office</v>
      </c>
      <c r="L1503" s="834" t="str">
        <f>VLOOKUP(B1503,[1]TQT_MASTER!B:O,9,0)</f>
        <v>Human Resources - HRD</v>
      </c>
      <c r="M1503" s="834" t="str">
        <f>VLOOKUP(B1503,[1]TQT_MASTER!B:O,10,0)</f>
        <v>TRANSCO - External Communications - HRD</v>
      </c>
      <c r="N1503" s="835">
        <f>VLOOKUP(B1503,[1]TQT_MASTER!B:O,11,0)</f>
        <v>34516</v>
      </c>
      <c r="O1503" s="833">
        <f>VLOOKUP(B1503,[1]TQT_MASTER!B:O,14,0)</f>
        <v>46389</v>
      </c>
      <c r="P1503" s="842" t="s">
        <v>611</v>
      </c>
      <c r="Q1503" s="834" t="s">
        <v>846</v>
      </c>
      <c r="R1503" s="842" t="s">
        <v>612</v>
      </c>
      <c r="S1503" s="842" t="s">
        <v>616</v>
      </c>
      <c r="T1503" s="839"/>
      <c r="U1503" s="842" t="s">
        <v>309</v>
      </c>
      <c r="V1503" s="836">
        <v>46055</v>
      </c>
      <c r="W1503" s="836">
        <v>46055</v>
      </c>
      <c r="X1503" s="836">
        <v>46265</v>
      </c>
      <c r="Y1503" s="882">
        <v>0.57808219178082187</v>
      </c>
      <c r="Z1503" s="902">
        <f t="shared" ca="1" si="83"/>
        <v>32</v>
      </c>
      <c r="AA1503" s="839" t="s">
        <v>600</v>
      </c>
      <c r="AB1503" s="883">
        <v>16138.5</v>
      </c>
      <c r="AC1503" s="841">
        <v>47239</v>
      </c>
      <c r="AD1503" s="842" t="s">
        <v>777</v>
      </c>
      <c r="AE1503" s="843" t="str">
        <f ca="1">IF(OR(Z1503="",NOT(ISNUMBER(Z1503))),"",LOOKUP(Z1503,{0,16,21,26,31,36,41,46,51,56,60,66},{"[0-15]","[16-20]","[21-25]","[26-30]","[31-35]","[36-40]","[41-45]","[46-50]","[51-55]","[56-59]","[60-65]","[66-99]"}))</f>
        <v>[31-35]</v>
      </c>
      <c r="AF1503" s="839" t="str">
        <f t="shared" si="84"/>
        <v>0-1 years</v>
      </c>
      <c r="AG1503" s="839" t="str">
        <f t="shared" ca="1" si="85"/>
        <v>Over 90 Days</v>
      </c>
    </row>
    <row r="1504" spans="1:33" ht="16.5" thickTop="1" thickBot="1" x14ac:dyDescent="0.3">
      <c r="A1504" s="839">
        <v>31</v>
      </c>
      <c r="B1504" s="830">
        <v>202372</v>
      </c>
      <c r="C1504" s="831">
        <v>202372</v>
      </c>
      <c r="D1504" s="880"/>
      <c r="E1504" s="887">
        <f>VLOOKUP(B1504,[1]TQT_MASTER!B:O,13,0)</f>
        <v>46083</v>
      </c>
      <c r="F1504" s="834" t="str">
        <f>VLOOKUP(B1504,[1]TQT_MASTER!B:O,4,0)</f>
        <v>Associate, Graphic Design</v>
      </c>
      <c r="G1504" s="834" t="str">
        <f>VLOOKUP(B1504,[1]TQT_MASTER!B:O,3,0)</f>
        <v>Associate</v>
      </c>
      <c r="H1504" s="834">
        <f>VLOOKUP(B1504,[1]TQT_MASTER!B:O,6,0)</f>
        <v>15077</v>
      </c>
      <c r="I1504" s="834" t="str">
        <f>VLOOKUP(B1504,[1]TQT_MASTER!B:O,5,0)</f>
        <v>Bahaa Khalil Omran</v>
      </c>
      <c r="J1504" s="834" t="str">
        <f>VLOOKUP(B1504,[1]TQT_MASTER!B:O,7,0)</f>
        <v>TQT - Corporate Communications</v>
      </c>
      <c r="K1504" s="834" t="str">
        <f>VLOOKUP(B1504,[1]TQT_MASTER!B:O,8,0)</f>
        <v>TQT - Chief Corporate Services Office</v>
      </c>
      <c r="L1504" s="834" t="str">
        <f>VLOOKUP(B1504,[1]TQT_MASTER!B:O,9,0)</f>
        <v>Human Resources - HRD</v>
      </c>
      <c r="M1504" s="834" t="str">
        <f>VLOOKUP(B1504,[1]TQT_MASTER!B:O,10,0)</f>
        <v>Corporate Communications</v>
      </c>
      <c r="N1504" s="835">
        <f>VLOOKUP(B1504,[1]TQT_MASTER!B:O,11,0)</f>
        <v>35936</v>
      </c>
      <c r="O1504" s="833">
        <f>VLOOKUP(B1504,[1]TQT_MASTER!B:O,14,0)</f>
        <v>46447</v>
      </c>
      <c r="P1504" s="842" t="s">
        <v>611</v>
      </c>
      <c r="Q1504" s="834" t="s">
        <v>846</v>
      </c>
      <c r="R1504" s="842" t="s">
        <v>612</v>
      </c>
      <c r="S1504" s="842" t="s">
        <v>616</v>
      </c>
      <c r="T1504" s="839"/>
      <c r="U1504" s="842" t="s">
        <v>356</v>
      </c>
      <c r="V1504" s="836">
        <v>46083</v>
      </c>
      <c r="W1504" s="836">
        <v>46083</v>
      </c>
      <c r="X1504" s="836">
        <v>46265</v>
      </c>
      <c r="Y1504" s="882">
        <v>0.50136986301369868</v>
      </c>
      <c r="Z1504" s="902">
        <f t="shared" ca="1" si="83"/>
        <v>28</v>
      </c>
      <c r="AA1504" s="839" t="s">
        <v>600</v>
      </c>
      <c r="AB1504" s="883">
        <v>16138.5</v>
      </c>
      <c r="AC1504" s="841">
        <v>47239</v>
      </c>
      <c r="AD1504" s="842" t="s">
        <v>777</v>
      </c>
      <c r="AE1504" s="843" t="str">
        <f ca="1">IF(OR(Z1504="",NOT(ISNUMBER(Z1504))),"",LOOKUP(Z1504,{0,16,21,26,31,36,41,46,51,56,60,66},{"[0-15]","[16-20]","[21-25]","[26-30]","[31-35]","[36-40]","[41-45]","[46-50]","[51-55]","[56-59]","[60-65]","[66-99]"}))</f>
        <v>[26-30]</v>
      </c>
      <c r="AF1504" s="839" t="str">
        <f t="shared" si="84"/>
        <v>0-1 years</v>
      </c>
      <c r="AG1504" s="839" t="str">
        <f t="shared" ca="1" si="85"/>
        <v>Over 90 Days</v>
      </c>
    </row>
    <row r="1505" spans="1:33" ht="16.5" thickTop="1" thickBot="1" x14ac:dyDescent="0.3">
      <c r="A1505" s="839">
        <v>32</v>
      </c>
      <c r="B1505" s="830">
        <v>202645</v>
      </c>
      <c r="C1505" s="831">
        <v>202645</v>
      </c>
      <c r="D1505" s="880"/>
      <c r="E1505" s="887">
        <f>VLOOKUP(B1505,[1]TQT_MASTER!B:O,13,0)</f>
        <v>46103</v>
      </c>
      <c r="F1505" s="834" t="str">
        <f>VLOOKUP(B1505,[1]TQT_MASTER!B:O,4,0)</f>
        <v>Engineer, Contract</v>
      </c>
      <c r="G1505" s="834" t="str">
        <f>VLOOKUP(B1505,[1]TQT_MASTER!B:O,3,0)</f>
        <v>Engineer</v>
      </c>
      <c r="H1505" s="834">
        <f>VLOOKUP(B1505,[1]TQT_MASTER!B:O,6,0)</f>
        <v>12214</v>
      </c>
      <c r="I1505" s="834" t="str">
        <f>VLOOKUP(B1505,[1]TQT_MASTER!B:O,5,0)</f>
        <v>Mahmood Abdulmunaim Saed</v>
      </c>
      <c r="J1505" s="834" t="str">
        <f>VLOOKUP(B1505,[1]TQT_MASTER!B:O,7,0)</f>
        <v>TQT - Supply Chain</v>
      </c>
      <c r="K1505" s="834" t="str">
        <f>VLOOKUP(B1505,[1]TQT_MASTER!B:O,8,0)</f>
        <v>TQT - Chief Financial Office</v>
      </c>
      <c r="L1505" s="834" t="str">
        <f>VLOOKUP(B1505,[1]TQT_MASTER!B:O,9,0)</f>
        <v>TQT - Supply Chain</v>
      </c>
      <c r="M1505" s="834" t="e">
        <f>VLOOKUP(B1505,[1]TQT_MASTER!B:O,10,0)</f>
        <v>#REF!</v>
      </c>
      <c r="N1505" s="835">
        <f>VLOOKUP(B1505,[1]TQT_MASTER!B:O,11,0)</f>
        <v>32325</v>
      </c>
      <c r="O1505" s="833">
        <f>VLOOKUP(B1505,[1]TQT_MASTER!B:O,14,0)</f>
        <v>46467</v>
      </c>
      <c r="P1505" s="842" t="s">
        <v>620</v>
      </c>
      <c r="Q1505" s="834" t="s">
        <v>846</v>
      </c>
      <c r="R1505" s="842"/>
      <c r="S1505" s="842"/>
      <c r="T1505" s="839"/>
      <c r="U1505" s="842" t="s">
        <v>333</v>
      </c>
      <c r="V1505" s="836">
        <v>46104</v>
      </c>
      <c r="W1505" s="836">
        <v>46104</v>
      </c>
      <c r="X1505" s="836">
        <v>46265</v>
      </c>
      <c r="Y1505" s="882">
        <v>0.44383561643835617</v>
      </c>
      <c r="Z1505" s="902">
        <f t="shared" ca="1" si="83"/>
        <v>38</v>
      </c>
      <c r="AA1505" s="839" t="s">
        <v>600</v>
      </c>
      <c r="AB1505" s="883">
        <v>35038.5</v>
      </c>
      <c r="AC1505" s="841">
        <v>47239</v>
      </c>
      <c r="AD1505" s="842" t="s">
        <v>777</v>
      </c>
      <c r="AE1505" s="843" t="str">
        <f ca="1">IF(OR(Z1505="",NOT(ISNUMBER(Z1505))),"",LOOKUP(Z1505,{0,16,21,26,31,36,41,46,51,56,60,66},{"[0-15]","[16-20]","[21-25]","[26-30]","[31-35]","[36-40]","[41-45]","[46-50]","[51-55]","[56-59]","[60-65]","[66-99]"}))</f>
        <v>[36-40]</v>
      </c>
      <c r="AF1505" s="839" t="str">
        <f t="shared" si="84"/>
        <v>0-1 years</v>
      </c>
      <c r="AG1505" s="839" t="str">
        <f t="shared" ca="1" si="85"/>
        <v>Over 90 Days</v>
      </c>
    </row>
    <row r="1506" spans="1:33" ht="16.5" thickTop="1" thickBot="1" x14ac:dyDescent="0.3">
      <c r="A1506" s="839">
        <v>33</v>
      </c>
      <c r="B1506" s="830">
        <v>203053</v>
      </c>
      <c r="C1506" s="831">
        <v>203053</v>
      </c>
      <c r="D1506" s="880"/>
      <c r="E1506" s="887">
        <f>VLOOKUP(B1506,[1]TQT_MASTER!B:O,13,0)</f>
        <v>46149</v>
      </c>
      <c r="F1506" s="834" t="str">
        <f>VLOOKUP(B1506,[1]TQT_MASTER!B:O,4,0)</f>
        <v>Sr Associate HR Projects</v>
      </c>
      <c r="G1506" s="834" t="str">
        <f>VLOOKUP(B1506,[1]TQT_MASTER!B:O,3,0)</f>
        <v>Sr Associate</v>
      </c>
      <c r="H1506" s="834" t="e">
        <f>VLOOKUP(B1506,[1]TQT_MASTER!B:O,6,0)</f>
        <v>#REF!</v>
      </c>
      <c r="I1506" s="834" t="str">
        <f>VLOOKUP(B1506,[1]TQT_MASTER!B:O,5,0)</f>
        <v>Bader Alhammadi</v>
      </c>
      <c r="J1506" s="834" t="e">
        <f>VLOOKUP(B1506,[1]TQT_MASTER!B:O,7,0)</f>
        <v>#REF!</v>
      </c>
      <c r="K1506" s="834" t="str">
        <f>VLOOKUP(B1506,[1]TQT_MASTER!B:O,8,0)</f>
        <v>TQT - Chief Corporate Services Office</v>
      </c>
      <c r="L1506" s="834" t="str">
        <f>VLOOKUP(B1506,[1]TQT_MASTER!B:O,9,0)</f>
        <v>Human Resources - HRD</v>
      </c>
      <c r="M1506" s="834" t="e">
        <f>VLOOKUP(B1506,[1]TQT_MASTER!B:O,10,0)</f>
        <v>#REF!</v>
      </c>
      <c r="N1506" s="835">
        <f>VLOOKUP(B1506,[1]TQT_MASTER!B:O,11,0)</f>
        <v>31815</v>
      </c>
      <c r="O1506" s="833">
        <f>VLOOKUP(B1506,[1]TQT_MASTER!B:O,14,0)</f>
        <v>46513</v>
      </c>
      <c r="P1506" s="842" t="s">
        <v>620</v>
      </c>
      <c r="Q1506" s="834" t="s">
        <v>846</v>
      </c>
      <c r="R1506" s="842"/>
      <c r="S1506" s="842"/>
      <c r="T1506" s="839"/>
      <c r="U1506" s="842" t="s">
        <v>650</v>
      </c>
      <c r="V1506" s="836">
        <v>46155</v>
      </c>
      <c r="W1506" s="836"/>
      <c r="X1506" s="836">
        <f>EDATE(V1506,36)</f>
        <v>47251</v>
      </c>
      <c r="Y1506" s="882">
        <v>2.7397260273972603E-3</v>
      </c>
      <c r="Z1506" s="838">
        <f t="shared" ca="1" si="83"/>
        <v>39</v>
      </c>
      <c r="AA1506" s="839" t="s">
        <v>600</v>
      </c>
      <c r="AB1506" s="883">
        <v>37138.5</v>
      </c>
      <c r="AC1506" s="841">
        <v>47239</v>
      </c>
      <c r="AD1506" s="842" t="s">
        <v>777</v>
      </c>
      <c r="AE1506" s="843" t="str">
        <f ca="1">IF(OR(Z1506="",NOT(ISNUMBER(Z1506))),"",LOOKUP(Z1506,{0,16,21,26,31,36,41,46,51,56,60,66},{"[0-15]","[16-20]","[21-25]","[26-30]","[31-35]","[36-40]","[41-45]","[46-50]","[51-55]","[56-59]","[60-65]","[66-99]"}))</f>
        <v>[36-40]</v>
      </c>
      <c r="AF1506" s="839" t="str">
        <f t="shared" si="84"/>
        <v>3+ years</v>
      </c>
      <c r="AG1506" s="839" t="str">
        <f t="shared" ca="1" si="85"/>
        <v>Over 90 Days</v>
      </c>
    </row>
    <row r="1507" spans="1:33" ht="16.5" thickTop="1" thickBot="1" x14ac:dyDescent="0.3">
      <c r="A1507" s="839">
        <v>34</v>
      </c>
      <c r="B1507" s="830">
        <v>202805</v>
      </c>
      <c r="C1507" s="831">
        <v>202805</v>
      </c>
      <c r="D1507" s="880"/>
      <c r="E1507" s="887">
        <f>VLOOKUP(B1507,[1]TQT_MASTER!B:O,13,0)</f>
        <v>46132</v>
      </c>
      <c r="F1507" s="834" t="str">
        <f>VLOOKUP(B1507,[1]TQT_MASTER!B:O,4,0)</f>
        <v>CEO Advisor</v>
      </c>
      <c r="G1507" s="834" t="str">
        <f>VLOOKUP(B1507,[1]TQT_MASTER!B:O,3,0)</f>
        <v>Advisor</v>
      </c>
      <c r="H1507" s="834">
        <v>12759</v>
      </c>
      <c r="I1507" s="834" t="s">
        <v>954</v>
      </c>
      <c r="J1507" s="834" t="e">
        <f>VLOOKUP(B1507,[1]TQT_MASTER!B:O,7,0)</f>
        <v>#REF!</v>
      </c>
      <c r="K1507" s="834" t="str">
        <f>VLOOKUP(B1507,[1]TQT_MASTER!B:O,8,0)</f>
        <v>TQT - Chief Executive Office</v>
      </c>
      <c r="L1507" s="834" t="e">
        <f>VLOOKUP(B1507,[1]TQT_MASTER!B:O,9,0)</f>
        <v>#REF!</v>
      </c>
      <c r="M1507" s="834" t="e">
        <f>VLOOKUP(B1507,[1]TQT_MASTER!B:O,10,0)</f>
        <v>#REF!</v>
      </c>
      <c r="N1507" s="884">
        <v>22892</v>
      </c>
      <c r="O1507" s="885">
        <v>46496</v>
      </c>
      <c r="P1507" s="842" t="s">
        <v>611</v>
      </c>
      <c r="Q1507" s="834" t="s">
        <v>846</v>
      </c>
      <c r="R1507" s="842"/>
      <c r="S1507" s="842"/>
      <c r="T1507" s="839"/>
      <c r="U1507" s="842" t="s">
        <v>650</v>
      </c>
      <c r="V1507" s="836">
        <v>46132</v>
      </c>
      <c r="W1507" s="836"/>
      <c r="X1507" s="836">
        <f>EDATE(V1507,36)</f>
        <v>47228</v>
      </c>
      <c r="Y1507" s="882">
        <v>2.7397260273972603E-3</v>
      </c>
      <c r="Z1507" s="904">
        <f ca="1">IF(N1507="","",DATEDIF(IF(ISNUMBER(N1507),N1507,DATE(IF(VALUE(RIGHT(N1507,LEN(N1507)-FIND("/",N1507,FIND("/",N1507)+1)))&lt;30,2000,1900)+VALUE(RIGHT(N1507,LEN(N1507)-FIND("/",N1507,FIND("/",N1507)+1))),VALUE(LEFT(N1507,FIND("/",N1507)-1)),VALUE(MID(N1507,FIND("/",N1507)+1,FIND("/",N1507,FIND("/",N1507)+1)-FIND("/",N1507)-1)))),TODAY(),"Y"))</f>
        <v>64</v>
      </c>
      <c r="AA1507" s="839" t="s">
        <v>600</v>
      </c>
      <c r="AB1507" s="883">
        <v>40288.5</v>
      </c>
      <c r="AC1507" s="841">
        <v>47239</v>
      </c>
      <c r="AD1507" s="842" t="s">
        <v>777</v>
      </c>
      <c r="AE1507" s="843" t="str">
        <f ca="1">IF(OR(Z1507="",NOT(ISNUMBER(Z1507))),"",LOOKUP(Z1507,{0,16,21,26,31,36,41,46,51,56,60,66},{"[0-15]","[16-20]","[21-25]","[26-30]","[31-35]","[36-40]","[41-45]","[46-50]","[51-55]","[56-59]","[60-65]","[66-99]"}))</f>
        <v>[60-65]</v>
      </c>
      <c r="AF1507" s="839" t="str">
        <f t="shared" si="84"/>
        <v>3+ years</v>
      </c>
      <c r="AG1507" s="839" t="str">
        <f t="shared" ca="1" si="85"/>
        <v>Over 90 Days</v>
      </c>
    </row>
    <row r="1508" spans="1:33" ht="16.5" thickTop="1" thickBot="1" x14ac:dyDescent="0.3">
      <c r="A1508" s="886">
        <v>35</v>
      </c>
      <c r="B1508" s="851">
        <v>203281</v>
      </c>
      <c r="C1508" s="851"/>
      <c r="D1508" s="852"/>
      <c r="E1508" s="887">
        <f>VLOOKUP(B1508,[1]TQT_MASTER!B:O,13,0)</f>
        <v>46244</v>
      </c>
      <c r="F1508" s="854" t="str">
        <f>VLOOKUP(B1508,[1]TQT_MASTER!B:O,4,0)</f>
        <v>Sr Associate Branding &amp; Internal Communication</v>
      </c>
      <c r="G1508" s="854" t="str">
        <f>VLOOKUP(B1508,[1]TQT_MASTER!B:O,3,0)</f>
        <v>Sr Associate</v>
      </c>
      <c r="H1508" s="854" t="e">
        <f>VLOOKUP(B1508,[1]TQT_MASTER!B:O,6,0)</f>
        <v>#REF!</v>
      </c>
      <c r="I1508" s="854" t="s">
        <v>955</v>
      </c>
      <c r="J1508" s="854" t="e">
        <f>VLOOKUP(B1508,[1]TQT_MASTER!B:O,7,0)</f>
        <v>#REF!</v>
      </c>
      <c r="K1508" s="854" t="str">
        <f>VLOOKUP(B1508,[1]TQT_MASTER!B:O,8,0)</f>
        <v>TQT - Chief Corporate Services Office</v>
      </c>
      <c r="L1508" s="854" t="str">
        <f>VLOOKUP(B1508,[1]TQT_MASTER!B:O,9,0)</f>
        <v>Human Resources - HRD</v>
      </c>
      <c r="M1508" s="854" t="str">
        <f>VLOOKUP(B1508,[1]TQT_MASTER!B:O,10,0)</f>
        <v>Corporate Communications</v>
      </c>
      <c r="N1508" s="855">
        <v>32051</v>
      </c>
      <c r="O1508" s="853">
        <v>46295</v>
      </c>
      <c r="P1508" s="854" t="s">
        <v>611</v>
      </c>
      <c r="Q1508" s="854" t="s">
        <v>846</v>
      </c>
      <c r="R1508" s="857"/>
      <c r="S1508" s="857"/>
      <c r="T1508" s="858"/>
      <c r="U1508" s="854"/>
      <c r="V1508" s="859">
        <v>46211</v>
      </c>
      <c r="W1508" s="860"/>
      <c r="X1508" s="859">
        <v>46295</v>
      </c>
      <c r="Y1508" s="861"/>
      <c r="Z1508" s="862">
        <f t="shared" ref="Z1508:Z1541" ca="1" si="86">IF(N1508="","",DATEDIF(IF(ISNUMBER(N1508),N1508,DATE(IF(VALUE(RIGHT(N1508,LEN(N1508)-FIND("/",N1508,FIND("/",N1508)+1)))&lt;30,2000,1900)+VALUE(RIGHT(N1508,LEN(N1508)-FIND("/",N1508,FIND("/",N1508)+1))),VALUE(LEFT(N1508,FIND("/",N1508)-1)),VALUE(MID(N1508,FIND("/",N1508)+1,FIND("/",N1508,FIND("/",N1508)+1)-FIND("/",N1508)-1)))),TODAY(),"Y"))</f>
        <v>38</v>
      </c>
      <c r="AA1508" s="858" t="s">
        <v>600</v>
      </c>
      <c r="AB1508" s="906">
        <v>32500</v>
      </c>
      <c r="AC1508" s="864">
        <v>47239</v>
      </c>
      <c r="AD1508" s="857" t="s">
        <v>777</v>
      </c>
      <c r="AE1508" s="843" t="str">
        <f ca="1">IF(OR(Z1508="",NOT(ISNUMBER(Z1508))),"",LOOKUP(Z1508,{0,16,21,26,31,36,41,46,51,56,60,66},{"[0-15]","[16-20]","[21-25]","[26-30]","[31-35]","[36-40]","[41-45]","[46-50]","[51-55]","[56-59]","[60-65]","[66-99]"}))</f>
        <v>[36-40]</v>
      </c>
      <c r="AF1508" s="839" t="str">
        <f t="shared" si="84"/>
        <v>0-1 years</v>
      </c>
      <c r="AG1508" s="839" t="str">
        <f t="shared" ca="1" si="85"/>
        <v>Within 30 Days</v>
      </c>
    </row>
    <row r="1509" spans="1:33" ht="16.5" thickTop="1" thickBot="1" x14ac:dyDescent="0.3">
      <c r="A1509" s="875">
        <v>1</v>
      </c>
      <c r="B1509" s="866" t="s">
        <v>526</v>
      </c>
      <c r="C1509" s="875" t="s">
        <v>300</v>
      </c>
      <c r="D1509" s="888"/>
      <c r="E1509" s="887">
        <f>VLOOKUP(B1509,[1]TQT_MASTER!B:O,13,0)</f>
        <v>44566</v>
      </c>
      <c r="F1509" s="870" t="str">
        <f>VLOOKUP(B1509,[1]TQT_MASTER!B:O,4,0)</f>
        <v>Engineer, Water Asset Performance</v>
      </c>
      <c r="G1509" s="870" t="str">
        <f>VLOOKUP(B1509,[1]TQT_MASTER!B:O,3,0)</f>
        <v>Engineer</v>
      </c>
      <c r="H1509" s="870">
        <f>VLOOKUP(B1509,[1]TQT_MASTER!B:O,6,0)</f>
        <v>200662</v>
      </c>
      <c r="I1509" s="870" t="str">
        <f>VLOOKUP(B1509,[1]TQT_MASTER!B:O,5,0)</f>
        <v>Benjamin Redwood</v>
      </c>
      <c r="J1509" s="870" t="str">
        <f>VLOOKUP(B1509,[1]TQT_MASTER!B:O,7,0)</f>
        <v>TQT - Asset Management</v>
      </c>
      <c r="K1509" s="870" t="str">
        <f>VLOOKUP(B1509,[1]TQT_MASTER!B:O,8,0)</f>
        <v>TQT - Chief Operating Office</v>
      </c>
      <c r="L1509" s="870" t="str">
        <f>VLOOKUP(B1509,[1]TQT_MASTER!B:O,9,0)</f>
        <v>Asset Management - COO</v>
      </c>
      <c r="M1509" s="870" t="str">
        <f>VLOOKUP(B1509,[1]TQT_MASTER!B:O,10,0)</f>
        <v>TRANSCO - Water Asset Strategy &amp; Performance - COO</v>
      </c>
      <c r="N1509" s="871">
        <f>VLOOKUP(B1509,[1]TQT_MASTER!B:O,11,0)</f>
        <v>22312</v>
      </c>
      <c r="O1509" s="869">
        <f>VLOOKUP(B1509,[1]TQT_MASTER!B:O,14,0)</f>
        <v>46387</v>
      </c>
      <c r="P1509" s="878" t="s">
        <v>611</v>
      </c>
      <c r="Q1509" s="870" t="s">
        <v>846</v>
      </c>
      <c r="R1509" s="878" t="s">
        <v>612</v>
      </c>
      <c r="S1509" s="878"/>
      <c r="T1509" s="875" t="s">
        <v>304</v>
      </c>
      <c r="U1509" s="878" t="s">
        <v>305</v>
      </c>
      <c r="V1509" s="872">
        <v>44566</v>
      </c>
      <c r="W1509" s="872">
        <v>45170</v>
      </c>
      <c r="X1509" s="872">
        <v>46265</v>
      </c>
      <c r="Y1509" s="889">
        <v>3.0027397260273974</v>
      </c>
      <c r="Z1509" s="903">
        <f t="shared" ca="1" si="86"/>
        <v>65</v>
      </c>
      <c r="AA1509" s="875" t="s">
        <v>600</v>
      </c>
      <c r="AB1509" s="890">
        <v>33988.5</v>
      </c>
      <c r="AC1509" s="877">
        <v>47270</v>
      </c>
      <c r="AD1509" s="878" t="s">
        <v>777</v>
      </c>
      <c r="AE1509" s="843" t="str">
        <f ca="1">IF(OR(Z1509="",NOT(ISNUMBER(Z1509))),"",LOOKUP(Z1509,{0,16,21,26,31,36,41,46,51,56,60,66},{"[0-15]","[16-20]","[21-25]","[26-30]","[31-35]","[36-40]","[41-45]","[46-50]","[51-55]","[56-59]","[60-65]","[66-99]"}))</f>
        <v>[60-65]</v>
      </c>
      <c r="AF1509" s="839" t="str">
        <f t="shared" si="84"/>
        <v>3+ years</v>
      </c>
      <c r="AG1509" s="839" t="str">
        <f t="shared" ca="1" si="85"/>
        <v>Over 90 Days</v>
      </c>
    </row>
    <row r="1510" spans="1:33" ht="16.5" thickTop="1" thickBot="1" x14ac:dyDescent="0.3">
      <c r="A1510" s="839">
        <v>2</v>
      </c>
      <c r="B1510" s="830" t="s">
        <v>537</v>
      </c>
      <c r="C1510" s="839" t="s">
        <v>306</v>
      </c>
      <c r="D1510" s="880"/>
      <c r="E1510" s="887">
        <f>VLOOKUP(B1510,[1]TQT_MASTER!B:O,13,0)</f>
        <v>44571</v>
      </c>
      <c r="F1510" s="834" t="str">
        <f>VLOOKUP(B1510,[1]TQT_MASTER!B:O,4,0)</f>
        <v>Technical Advisor</v>
      </c>
      <c r="G1510" s="834" t="str">
        <f>VLOOKUP(B1510,[1]TQT_MASTER!B:O,3,0)</f>
        <v>Advisor</v>
      </c>
      <c r="H1510" s="834">
        <f>VLOOKUP(B1510,[1]TQT_MASTER!B:O,6,0)</f>
        <v>10924</v>
      </c>
      <c r="I1510" s="834" t="str">
        <f>VLOOKUP(B1510,[1]TQT_MASTER!B:O,5,0)</f>
        <v>Bruce</v>
      </c>
      <c r="J1510" s="834" t="str">
        <f>VLOOKUP(B1510,[1]TQT_MASTER!B:O,7,0)</f>
        <v>TQT - Chief Operating Office</v>
      </c>
      <c r="K1510" s="834" t="str">
        <f>VLOOKUP(B1510,[1]TQT_MASTER!B:O,8,0)</f>
        <v>TQT - Chief Operating Office</v>
      </c>
      <c r="L1510" s="834" t="str">
        <f>VLOOKUP(B1510,[1]TQT_MASTER!B:O,9,0)</f>
        <v>Asset Management - COO</v>
      </c>
      <c r="M1510" s="834" t="str">
        <f>VLOOKUP(B1510,[1]TQT_MASTER!B:O,10,0)</f>
        <v>TRANSCO - Power Asset Management - COO</v>
      </c>
      <c r="N1510" s="835">
        <f>VLOOKUP(B1510,[1]TQT_MASTER!B:O,11,0)</f>
        <v>21098</v>
      </c>
      <c r="O1510" s="833">
        <f>VLOOKUP(B1510,[1]TQT_MASTER!B:O,14,0)</f>
        <v>46387</v>
      </c>
      <c r="P1510" s="842" t="s">
        <v>611</v>
      </c>
      <c r="Q1510" s="834" t="s">
        <v>846</v>
      </c>
      <c r="R1510" s="842" t="s">
        <v>612</v>
      </c>
      <c r="S1510" s="842" t="s">
        <v>616</v>
      </c>
      <c r="T1510" s="839" t="s">
        <v>304</v>
      </c>
      <c r="U1510" s="842" t="s">
        <v>309</v>
      </c>
      <c r="V1510" s="836">
        <v>44571</v>
      </c>
      <c r="W1510" s="836">
        <v>45170</v>
      </c>
      <c r="X1510" s="836">
        <v>46265</v>
      </c>
      <c r="Y1510" s="882">
        <v>3.0027397260273974</v>
      </c>
      <c r="Z1510" s="902">
        <f t="shared" ca="1" si="86"/>
        <v>68</v>
      </c>
      <c r="AA1510" s="839" t="s">
        <v>600</v>
      </c>
      <c r="AB1510" s="883">
        <v>55116.6</v>
      </c>
      <c r="AC1510" s="841">
        <v>47270</v>
      </c>
      <c r="AD1510" s="842" t="s">
        <v>777</v>
      </c>
      <c r="AE1510" s="843" t="str">
        <f ca="1">IF(OR(Z1510="",NOT(ISNUMBER(Z1510))),"",LOOKUP(Z1510,{0,16,21,26,31,36,41,46,51,56,60,66},{"[0-15]","[16-20]","[21-25]","[26-30]","[31-35]","[36-40]","[41-45]","[46-50]","[51-55]","[56-59]","[60-65]","[66-99]"}))</f>
        <v>[66-99]</v>
      </c>
      <c r="AF1510" s="839" t="str">
        <f t="shared" si="84"/>
        <v>3+ years</v>
      </c>
      <c r="AG1510" s="839" t="str">
        <f t="shared" ca="1" si="85"/>
        <v>Over 90 Days</v>
      </c>
    </row>
    <row r="1511" spans="1:33" ht="16.5" thickTop="1" thickBot="1" x14ac:dyDescent="0.3">
      <c r="A1511" s="839">
        <v>3</v>
      </c>
      <c r="B1511" s="830" t="s">
        <v>310</v>
      </c>
      <c r="C1511" s="839" t="s">
        <v>310</v>
      </c>
      <c r="D1511" s="880"/>
      <c r="E1511" s="887">
        <v>44571</v>
      </c>
      <c r="F1511" s="834" t="s">
        <v>312</v>
      </c>
      <c r="G1511" s="834" t="s">
        <v>312</v>
      </c>
      <c r="H1511" s="834"/>
      <c r="I1511" s="834"/>
      <c r="J1511" s="845"/>
      <c r="K1511" s="845" t="s">
        <v>905</v>
      </c>
      <c r="L1511" s="834"/>
      <c r="M1511" s="834"/>
      <c r="N1511" s="835">
        <v>20821</v>
      </c>
      <c r="O1511" s="833">
        <v>46203</v>
      </c>
      <c r="P1511" s="842" t="s">
        <v>611</v>
      </c>
      <c r="Q1511" s="834" t="s">
        <v>846</v>
      </c>
      <c r="R1511" s="842" t="s">
        <v>612</v>
      </c>
      <c r="S1511" s="842"/>
      <c r="T1511" s="839" t="s">
        <v>304</v>
      </c>
      <c r="U1511" s="842" t="s">
        <v>305</v>
      </c>
      <c r="V1511" s="836">
        <v>44571</v>
      </c>
      <c r="W1511" s="836">
        <v>46203</v>
      </c>
      <c r="X1511" s="836">
        <v>46265</v>
      </c>
      <c r="Y1511" s="882">
        <v>3.0027397260273974</v>
      </c>
      <c r="Z1511" s="904">
        <f t="shared" ca="1" si="86"/>
        <v>69</v>
      </c>
      <c r="AA1511" s="839" t="s">
        <v>600</v>
      </c>
      <c r="AB1511" s="883">
        <v>45390.45</v>
      </c>
      <c r="AC1511" s="841">
        <v>47270</v>
      </c>
      <c r="AD1511" s="842" t="s">
        <v>928</v>
      </c>
      <c r="AE1511" s="843" t="str">
        <f ca="1">IF(OR(Z1511="",NOT(ISNUMBER(Z1511))),"",LOOKUP(Z1511,{0,16,21,26,31,36,41,46,51,56,60,66},{"[0-15]","[16-20]","[21-25]","[26-30]","[31-35]","[36-40]","[41-45]","[46-50]","[51-55]","[56-59]","[60-65]","[66-99]"}))</f>
        <v>[66-99]</v>
      </c>
      <c r="AF1511" s="839" t="str">
        <f t="shared" si="84"/>
        <v>3+ years</v>
      </c>
      <c r="AG1511" s="839" t="str">
        <f t="shared" ca="1" si="85"/>
        <v>Expired</v>
      </c>
    </row>
    <row r="1512" spans="1:33" ht="16.5" thickTop="1" thickBot="1" x14ac:dyDescent="0.3">
      <c r="A1512" s="839">
        <v>4</v>
      </c>
      <c r="B1512" s="830" t="s">
        <v>527</v>
      </c>
      <c r="C1512" s="839" t="s">
        <v>313</v>
      </c>
      <c r="D1512" s="880"/>
      <c r="E1512" s="887">
        <f>VLOOKUP(B1512,[1]TQT_MASTER!B:O,13,0)</f>
        <v>44571</v>
      </c>
      <c r="F1512" s="834" t="str">
        <f>VLOOKUP(B1512,[1]TQT_MASTER!B:O,4,0)</f>
        <v>Sr. Engineer, Infrastructure Coordination</v>
      </c>
      <c r="G1512" s="834" t="str">
        <f>VLOOKUP(B1512,[1]TQT_MASTER!B:O,3,0)</f>
        <v>Senior Engineer</v>
      </c>
      <c r="H1512" s="834">
        <f>VLOOKUP(B1512,[1]TQT_MASTER!B:O,6,0)</f>
        <v>11810</v>
      </c>
      <c r="I1512" s="834" t="str">
        <f>VLOOKUP(B1512,[1]TQT_MASTER!B:O,5,0)</f>
        <v>YOUSIF ABDUL RAHMAN AHMED MOHAMMED ALMARZOUQI</v>
      </c>
      <c r="J1512" s="834" t="str">
        <f>VLOOKUP(B1512,[1]TQT_MASTER!B:O,7,0)</f>
        <v>TQT - Asset Management</v>
      </c>
      <c r="K1512" s="834" t="str">
        <f>VLOOKUP(B1512,[1]TQT_MASTER!B:O,8,0)</f>
        <v>TQT - Chief Operating Office</v>
      </c>
      <c r="L1512" s="834" t="str">
        <f>VLOOKUP(B1512,[1]TQT_MASTER!B:O,9,0)</f>
        <v>Asset Management - COO</v>
      </c>
      <c r="M1512" s="834" t="str">
        <f>VLOOKUP(B1512,[1]TQT_MASTER!B:O,10,0)</f>
        <v>TRANSCO - Infrastructure Coordination &amp; Services - COO</v>
      </c>
      <c r="N1512" s="835">
        <f>VLOOKUP(B1512,[1]TQT_MASTER!B:O,11,0)</f>
        <v>21283</v>
      </c>
      <c r="O1512" s="833">
        <f>VLOOKUP(B1512,[1]TQT_MASTER!B:O,14,0)</f>
        <v>46387</v>
      </c>
      <c r="P1512" s="842" t="s">
        <v>611</v>
      </c>
      <c r="Q1512" s="834" t="s">
        <v>846</v>
      </c>
      <c r="R1512" s="842" t="s">
        <v>612</v>
      </c>
      <c r="S1512" s="842"/>
      <c r="T1512" s="839" t="s">
        <v>304</v>
      </c>
      <c r="U1512" s="842" t="s">
        <v>316</v>
      </c>
      <c r="V1512" s="836">
        <v>44571</v>
      </c>
      <c r="W1512" s="836">
        <v>45170</v>
      </c>
      <c r="X1512" s="836">
        <v>46265</v>
      </c>
      <c r="Y1512" s="882">
        <v>3.0027397260273974</v>
      </c>
      <c r="Z1512" s="905">
        <f t="shared" ca="1" si="86"/>
        <v>68</v>
      </c>
      <c r="AA1512" s="839" t="s">
        <v>600</v>
      </c>
      <c r="AB1512" s="883">
        <v>47355</v>
      </c>
      <c r="AC1512" s="841">
        <v>47270</v>
      </c>
      <c r="AD1512" s="842" t="s">
        <v>777</v>
      </c>
      <c r="AE1512" s="843" t="str">
        <f ca="1">IF(OR(Z1512="",NOT(ISNUMBER(Z1512))),"",LOOKUP(Z1512,{0,16,21,26,31,36,41,46,51,56,60,66},{"[0-15]","[16-20]","[21-25]","[26-30]","[31-35]","[36-40]","[41-45]","[46-50]","[51-55]","[56-59]","[60-65]","[66-99]"}))</f>
        <v>[66-99]</v>
      </c>
      <c r="AF1512" s="839" t="str">
        <f t="shared" si="84"/>
        <v>3+ years</v>
      </c>
      <c r="AG1512" s="839" t="str">
        <f t="shared" ca="1" si="85"/>
        <v>Over 90 Days</v>
      </c>
    </row>
    <row r="1513" spans="1:33" ht="16.5" thickTop="1" thickBot="1" x14ac:dyDescent="0.3">
      <c r="A1513" s="839">
        <v>5</v>
      </c>
      <c r="B1513" s="830" t="s">
        <v>536</v>
      </c>
      <c r="C1513" s="839" t="s">
        <v>317</v>
      </c>
      <c r="D1513" s="880"/>
      <c r="E1513" s="887">
        <f>VLOOKUP(B1513,[1]TQT_MASTER!B:O,13,0)</f>
        <v>44571</v>
      </c>
      <c r="F1513" s="834" t="str">
        <f>VLOOKUP(B1513,[1]TQT_MASTER!B:O,4,0)</f>
        <v>Sr. Technician, Surveying</v>
      </c>
      <c r="G1513" s="834" t="str">
        <f>VLOOKUP(B1513,[1]TQT_MASTER!B:O,3,0)</f>
        <v>Senior Technician</v>
      </c>
      <c r="H1513" s="834">
        <f>VLOOKUP(B1513,[1]TQT_MASTER!B:O,6,0)</f>
        <v>11810</v>
      </c>
      <c r="I1513" s="834" t="str">
        <f>VLOOKUP(B1513,[1]TQT_MASTER!B:O,5,0)</f>
        <v>YOUSIF ABDUL RAHMAN AHMED MOHAMMED ALMARZOUQI</v>
      </c>
      <c r="J1513" s="834" t="str">
        <f>VLOOKUP(B1513,[1]TQT_MASTER!B:O,7,0)</f>
        <v>TQT - Asset Management</v>
      </c>
      <c r="K1513" s="834" t="str">
        <f>VLOOKUP(B1513,[1]TQT_MASTER!B:O,8,0)</f>
        <v>TQT - Chief Operating Office</v>
      </c>
      <c r="L1513" s="834" t="str">
        <f>VLOOKUP(B1513,[1]TQT_MASTER!B:O,9,0)</f>
        <v>Asset Management - COO</v>
      </c>
      <c r="M1513" s="834" t="str">
        <f>VLOOKUP(B1513,[1]TQT_MASTER!B:O,10,0)</f>
        <v>TRANSCO - Infrastructure Coordination &amp; Services - COO</v>
      </c>
      <c r="N1513" s="835">
        <f>VLOOKUP(B1513,[1]TQT_MASTER!B:O,11,0)</f>
        <v>22277</v>
      </c>
      <c r="O1513" s="833">
        <f>VLOOKUP(B1513,[1]TQT_MASTER!B:O,14,0)</f>
        <v>46387</v>
      </c>
      <c r="P1513" s="842" t="s">
        <v>611</v>
      </c>
      <c r="Q1513" s="834" t="s">
        <v>846</v>
      </c>
      <c r="R1513" s="842" t="s">
        <v>612</v>
      </c>
      <c r="S1513" s="842" t="s">
        <v>616</v>
      </c>
      <c r="T1513" s="839" t="s">
        <v>304</v>
      </c>
      <c r="U1513" s="842" t="s">
        <v>309</v>
      </c>
      <c r="V1513" s="836">
        <v>44571</v>
      </c>
      <c r="W1513" s="836">
        <v>45170</v>
      </c>
      <c r="X1513" s="836">
        <v>46265</v>
      </c>
      <c r="Y1513" s="882">
        <v>3.0027397260273974</v>
      </c>
      <c r="Z1513" s="904">
        <f t="shared" ca="1" si="86"/>
        <v>65</v>
      </c>
      <c r="AA1513" s="839" t="s">
        <v>600</v>
      </c>
      <c r="AB1513" s="883">
        <v>21750.75</v>
      </c>
      <c r="AC1513" s="841">
        <v>47270</v>
      </c>
      <c r="AD1513" s="842" t="s">
        <v>777</v>
      </c>
      <c r="AE1513" s="843" t="str">
        <f ca="1">IF(OR(Z1513="",NOT(ISNUMBER(Z1513))),"",LOOKUP(Z1513,{0,16,21,26,31,36,41,46,51,56,60,66},{"[0-15]","[16-20]","[21-25]","[26-30]","[31-35]","[36-40]","[41-45]","[46-50]","[51-55]","[56-59]","[60-65]","[66-99]"}))</f>
        <v>[60-65]</v>
      </c>
      <c r="AF1513" s="839" t="str">
        <f t="shared" si="84"/>
        <v>3+ years</v>
      </c>
      <c r="AG1513" s="839" t="str">
        <f t="shared" ca="1" si="85"/>
        <v>Over 90 Days</v>
      </c>
    </row>
    <row r="1514" spans="1:33" ht="16.5" thickTop="1" thickBot="1" x14ac:dyDescent="0.3">
      <c r="A1514" s="839">
        <v>6</v>
      </c>
      <c r="B1514" s="830" t="s">
        <v>531</v>
      </c>
      <c r="C1514" s="839" t="s">
        <v>323</v>
      </c>
      <c r="D1514" s="880"/>
      <c r="E1514" s="887">
        <f>VLOOKUP(B1514,[1]TQT_MASTER!B:O,13,0)</f>
        <v>44571</v>
      </c>
      <c r="F1514" s="834" t="str">
        <f>VLOOKUP(B1514,[1]TQT_MASTER!B:O,4,0)</f>
        <v>Sr. Associate, Inventory</v>
      </c>
      <c r="G1514" s="834" t="str">
        <f>VLOOKUP(B1514,[1]TQT_MASTER!B:O,3,0)</f>
        <v>Senior Associate</v>
      </c>
      <c r="H1514" s="834">
        <f>VLOOKUP(B1514,[1]TQT_MASTER!B:O,6,0)</f>
        <v>11888</v>
      </c>
      <c r="I1514" s="834" t="str">
        <f>VLOOKUP(B1514,[1]TQT_MASTER!B:O,5,0)</f>
        <v>MOHAMED ALI MOHAMED A. FAISAL ALSHEHHI</v>
      </c>
      <c r="J1514" s="834" t="str">
        <f>VLOOKUP(B1514,[1]TQT_MASTER!B:O,7,0)</f>
        <v>TQT - Supply Chain</v>
      </c>
      <c r="K1514" s="834" t="str">
        <f>VLOOKUP(B1514,[1]TQT_MASTER!B:O,8,0)</f>
        <v>TQT - Chief Financial Office</v>
      </c>
      <c r="L1514" s="834" t="str">
        <f>VLOOKUP(B1514,[1]TQT_MASTER!B:O,9,0)</f>
        <v>Supply Chain - PSS</v>
      </c>
      <c r="M1514" s="834" t="str">
        <f>VLOOKUP(B1514,[1]TQT_MASTER!B:O,10,0)</f>
        <v>TRANSCO - Inventory Management - PSS</v>
      </c>
      <c r="N1514" s="835">
        <f>VLOOKUP(B1514,[1]TQT_MASTER!B:O,11,0)</f>
        <v>24080</v>
      </c>
      <c r="O1514" s="833">
        <f>VLOOKUP(B1514,[1]TQT_MASTER!B:O,14,0)</f>
        <v>46387</v>
      </c>
      <c r="P1514" s="842" t="s">
        <v>611</v>
      </c>
      <c r="Q1514" s="834" t="s">
        <v>846</v>
      </c>
      <c r="R1514" s="842" t="s">
        <v>612</v>
      </c>
      <c r="S1514" s="842" t="s">
        <v>619</v>
      </c>
      <c r="T1514" s="839" t="s">
        <v>304</v>
      </c>
      <c r="U1514" s="842" t="s">
        <v>305</v>
      </c>
      <c r="V1514" s="836">
        <v>44571</v>
      </c>
      <c r="W1514" s="836">
        <v>45170</v>
      </c>
      <c r="X1514" s="836">
        <v>46265</v>
      </c>
      <c r="Y1514" s="882">
        <v>3.0027397260273974</v>
      </c>
      <c r="Z1514" s="902">
        <f t="shared" ca="1" si="86"/>
        <v>60</v>
      </c>
      <c r="AA1514" s="839" t="s">
        <v>600</v>
      </c>
      <c r="AB1514" s="883">
        <v>40461.75</v>
      </c>
      <c r="AC1514" s="841">
        <v>47270</v>
      </c>
      <c r="AD1514" s="842" t="s">
        <v>777</v>
      </c>
      <c r="AE1514" s="843" t="str">
        <f ca="1">IF(OR(Z1514="",NOT(ISNUMBER(Z1514))),"",LOOKUP(Z1514,{0,16,21,26,31,36,41,46,51,56,60,66},{"[0-15]","[16-20]","[21-25]","[26-30]","[31-35]","[36-40]","[41-45]","[46-50]","[51-55]","[56-59]","[60-65]","[66-99]"}))</f>
        <v>[60-65]</v>
      </c>
      <c r="AF1514" s="839" t="str">
        <f t="shared" si="84"/>
        <v>3+ years</v>
      </c>
      <c r="AG1514" s="839" t="str">
        <f t="shared" ca="1" si="85"/>
        <v>Over 90 Days</v>
      </c>
    </row>
    <row r="1515" spans="1:33" ht="16.5" thickTop="1" thickBot="1" x14ac:dyDescent="0.3">
      <c r="A1515" s="839">
        <v>7</v>
      </c>
      <c r="B1515" s="830" t="s">
        <v>530</v>
      </c>
      <c r="C1515" s="839" t="s">
        <v>326</v>
      </c>
      <c r="D1515" s="880"/>
      <c r="E1515" s="887">
        <f>VLOOKUP(B1515,[1]TQT_MASTER!B:O,13,0)</f>
        <v>44571</v>
      </c>
      <c r="F1515" s="834" t="str">
        <f>VLOOKUP(B1515,[1]TQT_MASTER!B:O,4,0)</f>
        <v>Clerk, Driver</v>
      </c>
      <c r="G1515" s="834" t="str">
        <f>VLOOKUP(B1515,[1]TQT_MASTER!B:O,3,0)</f>
        <v>Clerk</v>
      </c>
      <c r="H1515" s="834">
        <f>VLOOKUP(B1515,[1]TQT_MASTER!B:O,6,0)</f>
        <v>11969</v>
      </c>
      <c r="I1515" s="834" t="str">
        <f>VLOOKUP(B1515,[1]TQT_MASTER!B:O,5,0)</f>
        <v>AHMED NASSER MOHAMMED NASSER AL SENANI</v>
      </c>
      <c r="J1515" s="834" t="str">
        <f>VLOOKUP(B1515,[1]TQT_MASTER!B:O,7,0)</f>
        <v>TQT - Support Services</v>
      </c>
      <c r="K1515" s="834" t="str">
        <f>VLOOKUP(B1515,[1]TQT_MASTER!B:O,8,0)</f>
        <v>TQT - Chief Corporate Services Office</v>
      </c>
      <c r="L1515" s="834" t="str">
        <f>VLOOKUP(B1515,[1]TQT_MASTER!B:O,9,0)</f>
        <v>Shared Services - PSS</v>
      </c>
      <c r="M1515" s="834" t="str">
        <f>VLOOKUP(B1515,[1]TQT_MASTER!B:O,10,0)</f>
        <v>TRANSCO - Transport - PSS</v>
      </c>
      <c r="N1515" s="835">
        <f>VLOOKUP(B1515,[1]TQT_MASTER!B:O,11,0)</f>
        <v>28284</v>
      </c>
      <c r="O1515" s="833">
        <f>VLOOKUP(B1515,[1]TQT_MASTER!B:O,14,0)</f>
        <v>46387</v>
      </c>
      <c r="P1515" s="842" t="s">
        <v>611</v>
      </c>
      <c r="Q1515" s="834" t="s">
        <v>846</v>
      </c>
      <c r="R1515" s="842" t="s">
        <v>612</v>
      </c>
      <c r="S1515" s="842" t="s">
        <v>621</v>
      </c>
      <c r="T1515" s="839" t="s">
        <v>304</v>
      </c>
      <c r="U1515" s="842" t="s">
        <v>329</v>
      </c>
      <c r="V1515" s="836">
        <v>44571</v>
      </c>
      <c r="W1515" s="836">
        <v>45170</v>
      </c>
      <c r="X1515" s="836">
        <v>46265</v>
      </c>
      <c r="Y1515" s="882">
        <v>3.0027397260273974</v>
      </c>
      <c r="Z1515" s="902">
        <f t="shared" ca="1" si="86"/>
        <v>49</v>
      </c>
      <c r="AA1515" s="839" t="s">
        <v>600</v>
      </c>
      <c r="AB1515" s="883">
        <v>5587.7955000000002</v>
      </c>
      <c r="AC1515" s="841">
        <v>47270</v>
      </c>
      <c r="AD1515" s="842" t="s">
        <v>777</v>
      </c>
      <c r="AE1515" s="843" t="str">
        <f ca="1">IF(OR(Z1515="",NOT(ISNUMBER(Z1515))),"",LOOKUP(Z1515,{0,16,21,26,31,36,41,46,51,56,60,66},{"[0-15]","[16-20]","[21-25]","[26-30]","[31-35]","[36-40]","[41-45]","[46-50]","[51-55]","[56-59]","[60-65]","[66-99]"}))</f>
        <v>[46-50]</v>
      </c>
      <c r="AF1515" s="839" t="str">
        <f t="shared" si="84"/>
        <v>3+ years</v>
      </c>
      <c r="AG1515" s="839" t="str">
        <f t="shared" ca="1" si="85"/>
        <v>Over 90 Days</v>
      </c>
    </row>
    <row r="1516" spans="1:33" ht="16.5" thickTop="1" thickBot="1" x14ac:dyDescent="0.3">
      <c r="A1516" s="839">
        <v>8</v>
      </c>
      <c r="B1516" s="830" t="s">
        <v>524</v>
      </c>
      <c r="C1516" s="839" t="s">
        <v>330</v>
      </c>
      <c r="D1516" s="880"/>
      <c r="E1516" s="887">
        <f>VLOOKUP(B1516,[1]TQT_MASTER!B:O,13,0)</f>
        <v>44566</v>
      </c>
      <c r="F1516" s="834" t="str">
        <f>VLOOKUP(B1516,[1]TQT_MASTER!B:O,4,0)</f>
        <v>Assistant, Management</v>
      </c>
      <c r="G1516" s="834" t="str">
        <f>VLOOKUP(B1516,[1]TQT_MASTER!B:O,3,0)</f>
        <v>Assistant</v>
      </c>
      <c r="H1516" s="834">
        <f>VLOOKUP(B1516,[1]TQT_MASTER!B:O,6,0)</f>
        <v>11566</v>
      </c>
      <c r="I1516" s="834" t="str">
        <f>VLOOKUP(B1516,[1]TQT_MASTER!B:O,5,0)</f>
        <v>PAUL ANDREW ROBERTS</v>
      </c>
      <c r="J1516" s="834" t="str">
        <f>VLOOKUP(B1516,[1]TQT_MASTER!B:O,7,0)</f>
        <v>TQT - Safety &amp; Risk Management</v>
      </c>
      <c r="K1516" s="834" t="str">
        <f>VLOOKUP(B1516,[1]TQT_MASTER!B:O,8,0)</f>
        <v>TQT - Chief Executive Office</v>
      </c>
      <c r="L1516" s="834" t="str">
        <f>VLOOKUP(B1516,[1]TQT_MASTER!B:O,9,0)</f>
        <v>HSEQ</v>
      </c>
      <c r="M1516" s="834" t="str">
        <f>VLOOKUP(B1516,[1]TQT_MASTER!B:O,10,0)</f>
        <v>TRANSCO - HSEQ - SRM</v>
      </c>
      <c r="N1516" s="835">
        <f>VLOOKUP(B1516,[1]TQT_MASTER!B:O,11,0)</f>
        <v>33248</v>
      </c>
      <c r="O1516" s="833">
        <f>VLOOKUP(B1516,[1]TQT_MASTER!B:O,14,0)</f>
        <v>46387</v>
      </c>
      <c r="P1516" s="842" t="s">
        <v>611</v>
      </c>
      <c r="Q1516" s="834" t="s">
        <v>846</v>
      </c>
      <c r="R1516" s="842" t="s">
        <v>612</v>
      </c>
      <c r="S1516" s="842" t="s">
        <v>621</v>
      </c>
      <c r="T1516" s="839" t="s">
        <v>304</v>
      </c>
      <c r="U1516" s="842" t="s">
        <v>333</v>
      </c>
      <c r="V1516" s="836">
        <v>44566</v>
      </c>
      <c r="W1516" s="836">
        <v>45170</v>
      </c>
      <c r="X1516" s="836">
        <v>46265</v>
      </c>
      <c r="Y1516" s="882">
        <v>3.0027397260273974</v>
      </c>
      <c r="Z1516" s="902">
        <f t="shared" ca="1" si="86"/>
        <v>35</v>
      </c>
      <c r="AA1516" s="839" t="s">
        <v>600</v>
      </c>
      <c r="AB1516" s="883">
        <v>12988.5</v>
      </c>
      <c r="AC1516" s="841">
        <v>47270</v>
      </c>
      <c r="AD1516" s="842" t="s">
        <v>777</v>
      </c>
      <c r="AE1516" s="843" t="str">
        <f ca="1">IF(OR(Z1516="",NOT(ISNUMBER(Z1516))),"",LOOKUP(Z1516,{0,16,21,26,31,36,41,46,51,56,60,66},{"[0-15]","[16-20]","[21-25]","[26-30]","[31-35]","[36-40]","[41-45]","[46-50]","[51-55]","[56-59]","[60-65]","[66-99]"}))</f>
        <v>[31-35]</v>
      </c>
      <c r="AF1516" s="839" t="str">
        <f t="shared" si="84"/>
        <v>3+ years</v>
      </c>
      <c r="AG1516" s="839" t="str">
        <f t="shared" ca="1" si="85"/>
        <v>Over 90 Days</v>
      </c>
    </row>
    <row r="1517" spans="1:33" ht="16.5" thickTop="1" thickBot="1" x14ac:dyDescent="0.3">
      <c r="A1517" s="839">
        <v>9</v>
      </c>
      <c r="B1517" s="830" t="s">
        <v>529</v>
      </c>
      <c r="C1517" s="839" t="s">
        <v>334</v>
      </c>
      <c r="D1517" s="880"/>
      <c r="E1517" s="887">
        <f>VLOOKUP(B1517,[1]TQT_MASTER!B:O,13,0)</f>
        <v>44566</v>
      </c>
      <c r="F1517" s="834" t="str">
        <f>VLOOKUP(B1517,[1]TQT_MASTER!B:O,4,0)</f>
        <v>Advisor, Technical</v>
      </c>
      <c r="G1517" s="834" t="str">
        <f>VLOOKUP(B1517,[1]TQT_MASTER!B:O,3,0)</f>
        <v>Advisor</v>
      </c>
      <c r="H1517" s="834">
        <f>VLOOKUP(B1517,[1]TQT_MASTER!B:O,6,0)</f>
        <v>12759</v>
      </c>
      <c r="I1517" s="834" t="str">
        <f>VLOOKUP(B1517,[1]TQT_MASTER!B:O,5,0)</f>
        <v>Afif Saif Nasser Harhara Alyafei</v>
      </c>
      <c r="J1517" s="834" t="str">
        <f>VLOOKUP(B1517,[1]TQT_MASTER!B:O,7,0)</f>
        <v>TQT - Chief Executive Office</v>
      </c>
      <c r="K1517" s="834" t="str">
        <f>VLOOKUP(B1517,[1]TQT_MASTER!B:O,8,0)</f>
        <v>TQT - Chief Executive Office</v>
      </c>
      <c r="L1517" s="834" t="str">
        <f>VLOOKUP(B1517,[1]TQT_MASTER!B:O,9,0)</f>
        <v>CEO</v>
      </c>
      <c r="M1517" s="834" t="str">
        <f>VLOOKUP(B1517,[1]TQT_MASTER!B:O,10,0)</f>
        <v>TRANSCO - CEO</v>
      </c>
      <c r="N1517" s="835">
        <f>VLOOKUP(B1517,[1]TQT_MASTER!B:O,11,0)</f>
        <v>24289</v>
      </c>
      <c r="O1517" s="833">
        <f>VLOOKUP(B1517,[1]TQT_MASTER!B:O,14,0)</f>
        <v>46387</v>
      </c>
      <c r="P1517" s="842" t="s">
        <v>620</v>
      </c>
      <c r="Q1517" s="834" t="s">
        <v>846</v>
      </c>
      <c r="R1517" s="842"/>
      <c r="S1517" s="842"/>
      <c r="T1517" s="839" t="s">
        <v>336</v>
      </c>
      <c r="U1517" s="842" t="s">
        <v>337</v>
      </c>
      <c r="V1517" s="836">
        <v>44566</v>
      </c>
      <c r="W1517" s="836">
        <v>45170</v>
      </c>
      <c r="X1517" s="836">
        <v>46265</v>
      </c>
      <c r="Y1517" s="882">
        <v>3.0027397260273974</v>
      </c>
      <c r="Z1517" s="904">
        <f t="shared" ca="1" si="86"/>
        <v>60</v>
      </c>
      <c r="AA1517" s="839" t="s">
        <v>600</v>
      </c>
      <c r="AB1517" s="883">
        <v>69688.5</v>
      </c>
      <c r="AC1517" s="841">
        <v>47270</v>
      </c>
      <c r="AD1517" s="842" t="s">
        <v>777</v>
      </c>
      <c r="AE1517" s="843" t="str">
        <f ca="1">IF(OR(Z1517="",NOT(ISNUMBER(Z1517))),"",LOOKUP(Z1517,{0,16,21,26,31,36,41,46,51,56,60,66},{"[0-15]","[16-20]","[21-25]","[26-30]","[31-35]","[36-40]","[41-45]","[46-50]","[51-55]","[56-59]","[60-65]","[66-99]"}))</f>
        <v>[60-65]</v>
      </c>
      <c r="AF1517" s="839" t="str">
        <f t="shared" si="84"/>
        <v>3+ years</v>
      </c>
      <c r="AG1517" s="839" t="str">
        <f t="shared" ca="1" si="85"/>
        <v>Over 90 Days</v>
      </c>
    </row>
    <row r="1518" spans="1:33" ht="16.5" thickTop="1" thickBot="1" x14ac:dyDescent="0.3">
      <c r="A1518" s="839">
        <v>10</v>
      </c>
      <c r="B1518" s="830" t="s">
        <v>523</v>
      </c>
      <c r="C1518" s="839" t="s">
        <v>338</v>
      </c>
      <c r="D1518" s="880"/>
      <c r="E1518" s="887">
        <f>VLOOKUP(B1518,[1]TQT_MASTER!B:O,13,0)</f>
        <v>44571</v>
      </c>
      <c r="F1518" s="834" t="str">
        <f>VLOOKUP(B1518,[1]TQT_MASTER!B:O,4,0)</f>
        <v>Clerk, Stores</v>
      </c>
      <c r="G1518" s="834" t="str">
        <f>VLOOKUP(B1518,[1]TQT_MASTER!B:O,3,0)</f>
        <v>Clerk</v>
      </c>
      <c r="H1518" s="834">
        <f>VLOOKUP(B1518,[1]TQT_MASTER!B:O,6,0)</f>
        <v>12667</v>
      </c>
      <c r="I1518" s="834" t="str">
        <f>VLOOKUP(B1518,[1]TQT_MASTER!B:O,5,0)</f>
        <v>Eid Abdulla Sidiqi Alhammadi</v>
      </c>
      <c r="J1518" s="834" t="str">
        <f>VLOOKUP(B1518,[1]TQT_MASTER!B:O,7,0)</f>
        <v>TQT - Financial Operations &amp; Internal Controls</v>
      </c>
      <c r="K1518" s="834" t="str">
        <f>VLOOKUP(B1518,[1]TQT_MASTER!B:O,8,0)</f>
        <v>TQT - Chief Financial Office</v>
      </c>
      <c r="L1518" s="834" t="str">
        <f>VLOOKUP(B1518,[1]TQT_MASTER!B:O,9,0)</f>
        <v>Finance - FIN</v>
      </c>
      <c r="M1518" s="834" t="str">
        <f>VLOOKUP(B1518,[1]TQT_MASTER!B:O,10,0)</f>
        <v>TRANSCO - Financial Operations - FIN</v>
      </c>
      <c r="N1518" s="835">
        <f>VLOOKUP(B1518,[1]TQT_MASTER!B:O,11,0)</f>
        <v>26910</v>
      </c>
      <c r="O1518" s="833">
        <f>VLOOKUP(B1518,[1]TQT_MASTER!B:O,14,0)</f>
        <v>46387</v>
      </c>
      <c r="P1518" s="842" t="s">
        <v>620</v>
      </c>
      <c r="Q1518" s="834" t="s">
        <v>846</v>
      </c>
      <c r="R1518" s="842"/>
      <c r="S1518" s="842"/>
      <c r="T1518" s="839" t="s">
        <v>304</v>
      </c>
      <c r="U1518" s="842" t="s">
        <v>305</v>
      </c>
      <c r="V1518" s="836">
        <v>44571</v>
      </c>
      <c r="W1518" s="836">
        <v>45170</v>
      </c>
      <c r="X1518" s="836">
        <v>46265</v>
      </c>
      <c r="Y1518" s="882">
        <v>3.0027397260273974</v>
      </c>
      <c r="Z1518" s="902">
        <f t="shared" ca="1" si="86"/>
        <v>53</v>
      </c>
      <c r="AA1518" s="839" t="s">
        <v>600</v>
      </c>
      <c r="AB1518" s="883">
        <v>6688.5</v>
      </c>
      <c r="AC1518" s="841">
        <v>47270</v>
      </c>
      <c r="AD1518" s="842" t="s">
        <v>777</v>
      </c>
      <c r="AE1518" s="843" t="str">
        <f ca="1">IF(OR(Z1518="",NOT(ISNUMBER(Z1518))),"",LOOKUP(Z1518,{0,16,21,26,31,36,41,46,51,56,60,66},{"[0-15]","[16-20]","[21-25]","[26-30]","[31-35]","[36-40]","[41-45]","[46-50]","[51-55]","[56-59]","[60-65]","[66-99]"}))</f>
        <v>[51-55]</v>
      </c>
      <c r="AF1518" s="839" t="str">
        <f t="shared" si="84"/>
        <v>3+ years</v>
      </c>
      <c r="AG1518" s="839" t="str">
        <f t="shared" ca="1" si="85"/>
        <v>Over 90 Days</v>
      </c>
    </row>
    <row r="1519" spans="1:33" ht="16.5" thickTop="1" thickBot="1" x14ac:dyDescent="0.3">
      <c r="A1519" s="839">
        <v>11</v>
      </c>
      <c r="B1519" s="830" t="s">
        <v>522</v>
      </c>
      <c r="C1519" s="839" t="s">
        <v>341</v>
      </c>
      <c r="D1519" s="880"/>
      <c r="E1519" s="887">
        <f>VLOOKUP(B1519,[1]TQT_MASTER!B:O,13,0)</f>
        <v>44571</v>
      </c>
      <c r="F1519" s="834" t="str">
        <f>VLOOKUP(B1519,[1]TQT_MASTER!B:O,4,0)</f>
        <v>Associate, Accounts Payable Accounting</v>
      </c>
      <c r="G1519" s="834" t="str">
        <f>VLOOKUP(B1519,[1]TQT_MASTER!B:O,3,0)</f>
        <v>Associate</v>
      </c>
      <c r="H1519" s="834">
        <f>VLOOKUP(B1519,[1]TQT_MASTER!B:O,6,0)</f>
        <v>12667</v>
      </c>
      <c r="I1519" s="834" t="str">
        <f>VLOOKUP(B1519,[1]TQT_MASTER!B:O,5,0)</f>
        <v>Eid Abdulla Sidiqi Alhammadi</v>
      </c>
      <c r="J1519" s="834" t="str">
        <f>VLOOKUP(B1519,[1]TQT_MASTER!B:O,7,0)</f>
        <v>TQT - Financial Operations &amp; Internal Controls</v>
      </c>
      <c r="K1519" s="834" t="str">
        <f>VLOOKUP(B1519,[1]TQT_MASTER!B:O,8,0)</f>
        <v>TQT - Chief Financial Office</v>
      </c>
      <c r="L1519" s="834" t="str">
        <f>VLOOKUP(B1519,[1]TQT_MASTER!B:O,9,0)</f>
        <v>Finance - FIN</v>
      </c>
      <c r="M1519" s="834" t="str">
        <f>VLOOKUP(B1519,[1]TQT_MASTER!B:O,10,0)</f>
        <v>TRANSCO - Financial Operations - FIN</v>
      </c>
      <c r="N1519" s="835">
        <f>VLOOKUP(B1519,[1]TQT_MASTER!B:O,11,0)</f>
        <v>22996</v>
      </c>
      <c r="O1519" s="833">
        <f>VLOOKUP(B1519,[1]TQT_MASTER!B:O,14,0)</f>
        <v>46387</v>
      </c>
      <c r="P1519" s="842" t="s">
        <v>611</v>
      </c>
      <c r="Q1519" s="834" t="s">
        <v>846</v>
      </c>
      <c r="R1519" s="842" t="s">
        <v>612</v>
      </c>
      <c r="S1519" s="842" t="s">
        <v>616</v>
      </c>
      <c r="T1519" s="839" t="s">
        <v>304</v>
      </c>
      <c r="U1519" s="842" t="s">
        <v>316</v>
      </c>
      <c r="V1519" s="836">
        <v>44571</v>
      </c>
      <c r="W1519" s="836">
        <v>45170</v>
      </c>
      <c r="X1519" s="836">
        <v>46265</v>
      </c>
      <c r="Y1519" s="882">
        <v>3.0027397260273974</v>
      </c>
      <c r="Z1519" s="902">
        <f t="shared" ca="1" si="86"/>
        <v>63</v>
      </c>
      <c r="AA1519" s="839" t="s">
        <v>600</v>
      </c>
      <c r="AB1519" s="883">
        <v>38811.15</v>
      </c>
      <c r="AC1519" s="841">
        <v>47270</v>
      </c>
      <c r="AD1519" s="842" t="s">
        <v>777</v>
      </c>
      <c r="AE1519" s="843" t="str">
        <f ca="1">IF(OR(Z1519="",NOT(ISNUMBER(Z1519))),"",LOOKUP(Z1519,{0,16,21,26,31,36,41,46,51,56,60,66},{"[0-15]","[16-20]","[21-25]","[26-30]","[31-35]","[36-40]","[41-45]","[46-50]","[51-55]","[56-59]","[60-65]","[66-99]"}))</f>
        <v>[60-65]</v>
      </c>
      <c r="AF1519" s="839" t="str">
        <f t="shared" si="84"/>
        <v>3+ years</v>
      </c>
      <c r="AG1519" s="839" t="str">
        <f t="shared" ca="1" si="85"/>
        <v>Over 90 Days</v>
      </c>
    </row>
    <row r="1520" spans="1:33" ht="16.5" thickTop="1" thickBot="1" x14ac:dyDescent="0.3">
      <c r="A1520" s="839">
        <v>12</v>
      </c>
      <c r="B1520" s="830" t="s">
        <v>528</v>
      </c>
      <c r="C1520" s="839" t="s">
        <v>344</v>
      </c>
      <c r="D1520" s="880"/>
      <c r="E1520" s="887">
        <f>VLOOKUP(B1520,[1]TQT_MASTER!B:O,13,0)</f>
        <v>44606</v>
      </c>
      <c r="F1520" s="834" t="str">
        <f>VLOOKUP(B1520,[1]TQT_MASTER!B:O,4,0)</f>
        <v>Lead, Automation &amp; Digitalization</v>
      </c>
      <c r="G1520" s="834" t="str">
        <f>VLOOKUP(B1520,[1]TQT_MASTER!B:O,3,0)</f>
        <v>Lead</v>
      </c>
      <c r="H1520" s="834">
        <f>VLOOKUP(B1520,[1]TQT_MASTER!B:O,6,0)</f>
        <v>11996</v>
      </c>
      <c r="I1520" s="834" t="str">
        <f>VLOOKUP(B1520,[1]TQT_MASTER!B:O,5,0)</f>
        <v>Ramakrishna Subramanian</v>
      </c>
      <c r="J1520" s="834" t="str">
        <f>VLOOKUP(B1520,[1]TQT_MASTER!B:O,7,0)</f>
        <v>TQT - Chief Executive Office</v>
      </c>
      <c r="K1520" s="834" t="str">
        <f>VLOOKUP(B1520,[1]TQT_MASTER!B:O,8,0)</f>
        <v>TQT - Chief Executive Office</v>
      </c>
      <c r="L1520" s="834" t="str">
        <f>VLOOKUP(B1520,[1]TQT_MASTER!B:O,9,0)</f>
        <v>CEO</v>
      </c>
      <c r="M1520" s="834" t="str">
        <f>VLOOKUP(B1520,[1]TQT_MASTER!B:O,10,0)</f>
        <v>TRANSCO - Operations - COO</v>
      </c>
      <c r="N1520" s="835">
        <f>VLOOKUP(B1520,[1]TQT_MASTER!B:O,11,0)</f>
        <v>21847</v>
      </c>
      <c r="O1520" s="833">
        <f>VLOOKUP(B1520,[1]TQT_MASTER!B:O,14,0)</f>
        <v>46387</v>
      </c>
      <c r="P1520" s="842" t="s">
        <v>611</v>
      </c>
      <c r="Q1520" s="834" t="s">
        <v>846</v>
      </c>
      <c r="R1520" s="842" t="s">
        <v>612</v>
      </c>
      <c r="S1520" s="842"/>
      <c r="T1520" s="839" t="s">
        <v>304</v>
      </c>
      <c r="U1520" s="842" t="s">
        <v>333</v>
      </c>
      <c r="V1520" s="836">
        <v>44608</v>
      </c>
      <c r="W1520" s="836">
        <v>45170</v>
      </c>
      <c r="X1520" s="836">
        <v>46265</v>
      </c>
      <c r="Y1520" s="882">
        <v>3.0027397260273974</v>
      </c>
      <c r="Z1520" s="902">
        <f t="shared" ca="1" si="86"/>
        <v>66</v>
      </c>
      <c r="AA1520" s="839" t="s">
        <v>600</v>
      </c>
      <c r="AB1520" s="883">
        <v>45013.5</v>
      </c>
      <c r="AC1520" s="841">
        <v>47270</v>
      </c>
      <c r="AD1520" s="842" t="s">
        <v>777</v>
      </c>
      <c r="AE1520" s="843" t="str">
        <f ca="1">IF(OR(Z1520="",NOT(ISNUMBER(Z1520))),"",LOOKUP(Z1520,{0,16,21,26,31,36,41,46,51,56,60,66},{"[0-15]","[16-20]","[21-25]","[26-30]","[31-35]","[36-40]","[41-45]","[46-50]","[51-55]","[56-59]","[60-65]","[66-99]"}))</f>
        <v>[66-99]</v>
      </c>
      <c r="AF1520" s="839" t="str">
        <f t="shared" si="84"/>
        <v>3+ years</v>
      </c>
      <c r="AG1520" s="839" t="str">
        <f t="shared" ca="1" si="85"/>
        <v>Over 90 Days</v>
      </c>
    </row>
    <row r="1521" spans="1:33" ht="16.5" thickTop="1" thickBot="1" x14ac:dyDescent="0.3">
      <c r="A1521" s="839">
        <v>13</v>
      </c>
      <c r="B1521" s="830" t="s">
        <v>539</v>
      </c>
      <c r="C1521" s="839" t="s">
        <v>347</v>
      </c>
      <c r="D1521" s="880"/>
      <c r="E1521" s="887">
        <f>VLOOKUP(B1521,[1]TQT_MASTER!B:O,13,0)</f>
        <v>44816</v>
      </c>
      <c r="F1521" s="834" t="str">
        <f>VLOOKUP(B1521,[1]TQT_MASTER!B:O,4,0)</f>
        <v>Engineer, CMMS Data Quality Governance</v>
      </c>
      <c r="G1521" s="834" t="str">
        <f>VLOOKUP(B1521,[1]TQT_MASTER!B:O,3,0)</f>
        <v>Engineer</v>
      </c>
      <c r="H1521" s="834">
        <f>VLOOKUP(B1521,[1]TQT_MASTER!B:O,6,0)</f>
        <v>12713</v>
      </c>
      <c r="I1521" s="834" t="str">
        <f>VLOOKUP(B1521,[1]TQT_MASTER!B:O,5,0)</f>
        <v>Ahmed Mohamed Abdulla ALWahedi</v>
      </c>
      <c r="J1521" s="834" t="str">
        <f>VLOOKUP(B1521,[1]TQT_MASTER!B:O,7,0)</f>
        <v>TQT - Asset Management</v>
      </c>
      <c r="K1521" s="834" t="str">
        <f>VLOOKUP(B1521,[1]TQT_MASTER!B:O,8,0)</f>
        <v>TQT - Chief Operating Office</v>
      </c>
      <c r="L1521" s="834" t="str">
        <f>VLOOKUP(B1521,[1]TQT_MASTER!B:O,9,0)</f>
        <v>Asset Management - COO</v>
      </c>
      <c r="M1521" s="834" t="str">
        <f>VLOOKUP(B1521,[1]TQT_MASTER!B:O,10,0)</f>
        <v>TRANSCO - Asset Information - COO</v>
      </c>
      <c r="N1521" s="835">
        <f>VLOOKUP(B1521,[1]TQT_MASTER!B:O,11,0)</f>
        <v>26032</v>
      </c>
      <c r="O1521" s="833">
        <f>VLOOKUP(B1521,[1]TQT_MASTER!B:O,14,0)</f>
        <v>46578</v>
      </c>
      <c r="P1521" s="842" t="s">
        <v>620</v>
      </c>
      <c r="Q1521" s="834" t="s">
        <v>846</v>
      </c>
      <c r="R1521" s="842"/>
      <c r="S1521" s="842"/>
      <c r="T1521" s="839" t="s">
        <v>304</v>
      </c>
      <c r="U1521" s="842" t="s">
        <v>333</v>
      </c>
      <c r="V1521" s="836">
        <v>44816</v>
      </c>
      <c r="W1521" s="836">
        <v>45170</v>
      </c>
      <c r="X1521" s="836">
        <v>46265</v>
      </c>
      <c r="Y1521" s="882">
        <v>3.0027397260273974</v>
      </c>
      <c r="Z1521" s="902">
        <f t="shared" ca="1" si="86"/>
        <v>55</v>
      </c>
      <c r="AA1521" s="839" t="s">
        <v>600</v>
      </c>
      <c r="AB1521" s="883">
        <v>26638.5</v>
      </c>
      <c r="AC1521" s="841">
        <v>47270</v>
      </c>
      <c r="AD1521" s="842" t="s">
        <v>777</v>
      </c>
      <c r="AE1521" s="843" t="str">
        <f ca="1">IF(OR(Z1521="",NOT(ISNUMBER(Z1521))),"",LOOKUP(Z1521,{0,16,21,26,31,36,41,46,51,56,60,66},{"[0-15]","[16-20]","[21-25]","[26-30]","[31-35]","[36-40]","[41-45]","[46-50]","[51-55]","[56-59]","[60-65]","[66-99]"}))</f>
        <v>[51-55]</v>
      </c>
      <c r="AF1521" s="839" t="str">
        <f t="shared" si="84"/>
        <v>3+ years</v>
      </c>
      <c r="AG1521" s="839" t="str">
        <f t="shared" ca="1" si="85"/>
        <v>Over 90 Days</v>
      </c>
    </row>
    <row r="1522" spans="1:33" ht="16.5" thickTop="1" thickBot="1" x14ac:dyDescent="0.3">
      <c r="A1522" s="839">
        <v>14</v>
      </c>
      <c r="B1522" s="830" t="s">
        <v>541</v>
      </c>
      <c r="C1522" s="839" t="s">
        <v>350</v>
      </c>
      <c r="D1522" s="880"/>
      <c r="E1522" s="887">
        <f>VLOOKUP(B1522,[1]TQT_MASTER!B:O,13,0)</f>
        <v>44809</v>
      </c>
      <c r="F1522" s="834" t="str">
        <f>VLOOKUP(B1522,[1]TQT_MASTER!B:O,4,0)</f>
        <v>Associate, Graphic Design</v>
      </c>
      <c r="G1522" s="834" t="str">
        <f>VLOOKUP(B1522,[1]TQT_MASTER!B:O,3,0)</f>
        <v>Associate</v>
      </c>
      <c r="H1522" s="834" t="e">
        <f>VLOOKUP(B1522,[1]TQT_MASTER!B:O,6,0)</f>
        <v>#REF!</v>
      </c>
      <c r="I1522" s="834" t="str">
        <f>VLOOKUP(B1522,[1]TQT_MASTER!B:O,5,0)</f>
        <v>Hessa Alemadi</v>
      </c>
      <c r="J1522" s="834" t="str">
        <f>VLOOKUP(B1522,[1]TQT_MASTER!B:O,7,0)</f>
        <v>TQT - External Communications</v>
      </c>
      <c r="K1522" s="834" t="str">
        <f>VLOOKUP(B1522,[1]TQT_MASTER!B:O,8,0)</f>
        <v>TQT - Chief Corporate Services Office</v>
      </c>
      <c r="L1522" s="834" t="str">
        <f>VLOOKUP(B1522,[1]TQT_MASTER!B:O,9,0)</f>
        <v>Human Resources - HRD</v>
      </c>
      <c r="M1522" s="834" t="str">
        <f>VLOOKUP(B1522,[1]TQT_MASTER!B:O,10,0)</f>
        <v>TRANSCO - External Communications - HRD</v>
      </c>
      <c r="N1522" s="835">
        <f>VLOOKUP(B1522,[1]TQT_MASTER!B:O,11,0)</f>
        <v>32200</v>
      </c>
      <c r="O1522" s="833">
        <f>VLOOKUP(B1522,[1]TQT_MASTER!B:O,14,0)</f>
        <v>46269</v>
      </c>
      <c r="P1522" s="842" t="s">
        <v>611</v>
      </c>
      <c r="Q1522" s="834" t="s">
        <v>846</v>
      </c>
      <c r="R1522" s="842" t="s">
        <v>612</v>
      </c>
      <c r="S1522" s="842"/>
      <c r="T1522" s="839" t="s">
        <v>304</v>
      </c>
      <c r="U1522" s="842" t="s">
        <v>333</v>
      </c>
      <c r="V1522" s="836">
        <v>44809</v>
      </c>
      <c r="W1522" s="836">
        <v>45170</v>
      </c>
      <c r="X1522" s="836">
        <v>46265</v>
      </c>
      <c r="Y1522" s="882">
        <v>3.0027397260273974</v>
      </c>
      <c r="Z1522" s="902">
        <f t="shared" ca="1" si="86"/>
        <v>38</v>
      </c>
      <c r="AA1522" s="839" t="s">
        <v>600</v>
      </c>
      <c r="AB1522" s="883">
        <v>26638.5</v>
      </c>
      <c r="AC1522" s="841">
        <v>47270</v>
      </c>
      <c r="AD1522" s="842" t="s">
        <v>777</v>
      </c>
      <c r="AE1522" s="843" t="str">
        <f ca="1">IF(OR(Z1522="",NOT(ISNUMBER(Z1522))),"",LOOKUP(Z1522,{0,16,21,26,31,36,41,46,51,56,60,66},{"[0-15]","[16-20]","[21-25]","[26-30]","[31-35]","[36-40]","[41-45]","[46-50]","[51-55]","[56-59]","[60-65]","[66-99]"}))</f>
        <v>[36-40]</v>
      </c>
      <c r="AF1522" s="839" t="str">
        <f t="shared" si="84"/>
        <v>3+ years</v>
      </c>
      <c r="AG1522" s="839" t="str">
        <f t="shared" ca="1" si="85"/>
        <v>Expired</v>
      </c>
    </row>
    <row r="1523" spans="1:33" ht="16.5" thickTop="1" thickBot="1" x14ac:dyDescent="0.3">
      <c r="A1523" s="839">
        <v>15</v>
      </c>
      <c r="B1523" s="830" t="s">
        <v>533</v>
      </c>
      <c r="C1523" s="839" t="s">
        <v>353</v>
      </c>
      <c r="D1523" s="880"/>
      <c r="E1523" s="887">
        <f>VLOOKUP(B1523,[1]TQT_MASTER!B:O,13,0)</f>
        <v>44830</v>
      </c>
      <c r="F1523" s="834" t="str">
        <f>VLOOKUP(B1523,[1]TQT_MASTER!B:O,4,0)</f>
        <v>Associate, General Ledger Accounting</v>
      </c>
      <c r="G1523" s="834" t="str">
        <f>VLOOKUP(B1523,[1]TQT_MASTER!B:O,3,0)</f>
        <v>Associate</v>
      </c>
      <c r="H1523" s="834">
        <f>VLOOKUP(B1523,[1]TQT_MASTER!B:O,6,0)</f>
        <v>12959</v>
      </c>
      <c r="I1523" s="834" t="str">
        <f>VLOOKUP(B1523,[1]TQT_MASTER!B:O,5,0)</f>
        <v>Jasmine Kooner</v>
      </c>
      <c r="J1523" s="834" t="str">
        <f>VLOOKUP(B1523,[1]TQT_MASTER!B:O,7,0)</f>
        <v>TQT - Financial Control</v>
      </c>
      <c r="K1523" s="834" t="str">
        <f>VLOOKUP(B1523,[1]TQT_MASTER!B:O,8,0)</f>
        <v>TQT - Chief Financial Office</v>
      </c>
      <c r="L1523" s="834" t="str">
        <f>VLOOKUP(B1523,[1]TQT_MASTER!B:O,9,0)</f>
        <v>Finance - FIN</v>
      </c>
      <c r="M1523" s="834" t="str">
        <f>VLOOKUP(B1523,[1]TQT_MASTER!B:O,10,0)</f>
        <v>TRANSCO - Financial Controlling - FIN</v>
      </c>
      <c r="N1523" s="835">
        <f>VLOOKUP(B1523,[1]TQT_MASTER!B:O,11,0)</f>
        <v>31575</v>
      </c>
      <c r="O1523" s="833">
        <f>VLOOKUP(B1523,[1]TQT_MASTER!B:O,14,0)</f>
        <v>46471</v>
      </c>
      <c r="P1523" s="842" t="s">
        <v>620</v>
      </c>
      <c r="Q1523" s="834" t="s">
        <v>846</v>
      </c>
      <c r="R1523" s="842"/>
      <c r="S1523" s="842"/>
      <c r="T1523" s="839" t="s">
        <v>304</v>
      </c>
      <c r="U1523" s="842" t="s">
        <v>356</v>
      </c>
      <c r="V1523" s="836">
        <v>44831</v>
      </c>
      <c r="W1523" s="836">
        <v>45170</v>
      </c>
      <c r="X1523" s="836">
        <v>46265</v>
      </c>
      <c r="Y1523" s="882">
        <v>3.0027397260273974</v>
      </c>
      <c r="Z1523" s="902">
        <f t="shared" ca="1" si="86"/>
        <v>40</v>
      </c>
      <c r="AA1523" s="839" t="s">
        <v>600</v>
      </c>
      <c r="AB1523" s="883">
        <v>26638.5</v>
      </c>
      <c r="AC1523" s="841">
        <v>47270</v>
      </c>
      <c r="AD1523" s="842" t="s">
        <v>777</v>
      </c>
      <c r="AE1523" s="843" t="str">
        <f ca="1">IF(OR(Z1523="",NOT(ISNUMBER(Z1523))),"",LOOKUP(Z1523,{0,16,21,26,31,36,41,46,51,56,60,66},{"[0-15]","[16-20]","[21-25]","[26-30]","[31-35]","[36-40]","[41-45]","[46-50]","[51-55]","[56-59]","[60-65]","[66-99]"}))</f>
        <v>[36-40]</v>
      </c>
      <c r="AF1523" s="839" t="str">
        <f t="shared" si="84"/>
        <v>3+ years</v>
      </c>
      <c r="AG1523" s="839" t="str">
        <f t="shared" ca="1" si="85"/>
        <v>Over 90 Days</v>
      </c>
    </row>
    <row r="1524" spans="1:33" ht="16.5" thickTop="1" thickBot="1" x14ac:dyDescent="0.3">
      <c r="A1524" s="839">
        <v>16</v>
      </c>
      <c r="B1524" s="830" t="s">
        <v>532</v>
      </c>
      <c r="C1524" s="839" t="s">
        <v>357</v>
      </c>
      <c r="D1524" s="880"/>
      <c r="E1524" s="887">
        <f>VLOOKUP(B1524,[1]TQT_MASTER!B:O,13,0)</f>
        <v>44970</v>
      </c>
      <c r="F1524" s="834" t="str">
        <f>VLOOKUP(B1524,[1]TQT_MASTER!B:O,4,0)</f>
        <v>Associate, Talent Acquisition</v>
      </c>
      <c r="G1524" s="834" t="str">
        <f>VLOOKUP(B1524,[1]TQT_MASTER!B:O,3,0)</f>
        <v>Associate</v>
      </c>
      <c r="H1524" s="834">
        <f>VLOOKUP(B1524,[1]TQT_MASTER!B:O,6,0)</f>
        <v>15131</v>
      </c>
      <c r="I1524" s="834" t="str">
        <f>VLOOKUP(B1524,[1]TQT_MASTER!B:O,5,0)</f>
        <v>Abdulrahman Mohammed R AlMane</v>
      </c>
      <c r="J1524" s="834" t="str">
        <f>VLOOKUP(B1524,[1]TQT_MASTER!B:O,7,0)</f>
        <v>TQT - HR Operations</v>
      </c>
      <c r="K1524" s="834" t="str">
        <f>VLOOKUP(B1524,[1]TQT_MASTER!B:O,8,0)</f>
        <v>TQT - Chief Corporate Services Office</v>
      </c>
      <c r="L1524" s="834" t="str">
        <f>VLOOKUP(B1524,[1]TQT_MASTER!B:O,9,0)</f>
        <v>Human Resources - HRD</v>
      </c>
      <c r="M1524" s="834" t="str">
        <f>VLOOKUP(B1524,[1]TQT_MASTER!B:O,10,0)</f>
        <v>TRANSCO - Talent Acquisition - HRD</v>
      </c>
      <c r="N1524" s="835">
        <f>VLOOKUP(B1524,[1]TQT_MASTER!B:O,11,0)</f>
        <v>31644</v>
      </c>
      <c r="O1524" s="833">
        <f>VLOOKUP(B1524,[1]TQT_MASTER!B:O,14,0)</f>
        <v>46429</v>
      </c>
      <c r="P1524" s="842" t="s">
        <v>620</v>
      </c>
      <c r="Q1524" s="834" t="s">
        <v>846</v>
      </c>
      <c r="R1524" s="842"/>
      <c r="S1524" s="842"/>
      <c r="T1524" s="839" t="s">
        <v>304</v>
      </c>
      <c r="U1524" s="842" t="s">
        <v>333</v>
      </c>
      <c r="V1524" s="836">
        <v>44970</v>
      </c>
      <c r="W1524" s="836">
        <v>45170</v>
      </c>
      <c r="X1524" s="836">
        <v>46265</v>
      </c>
      <c r="Y1524" s="882">
        <v>3.0027397260273974</v>
      </c>
      <c r="Z1524" s="902">
        <f t="shared" ca="1" si="86"/>
        <v>40</v>
      </c>
      <c r="AA1524" s="839" t="s">
        <v>600</v>
      </c>
      <c r="AB1524" s="883">
        <v>21388.5</v>
      </c>
      <c r="AC1524" s="841">
        <v>47270</v>
      </c>
      <c r="AD1524" s="842" t="s">
        <v>777</v>
      </c>
      <c r="AE1524" s="843" t="str">
        <f ca="1">IF(OR(Z1524="",NOT(ISNUMBER(Z1524))),"",LOOKUP(Z1524,{0,16,21,26,31,36,41,46,51,56,60,66},{"[0-15]","[16-20]","[21-25]","[26-30]","[31-35]","[36-40]","[41-45]","[46-50]","[51-55]","[56-59]","[60-65]","[66-99]"}))</f>
        <v>[36-40]</v>
      </c>
      <c r="AF1524" s="839" t="str">
        <f t="shared" si="84"/>
        <v>3+ years</v>
      </c>
      <c r="AG1524" s="839" t="str">
        <f t="shared" ca="1" si="85"/>
        <v>Over 90 Days</v>
      </c>
    </row>
    <row r="1525" spans="1:33" ht="16.5" thickTop="1" thickBot="1" x14ac:dyDescent="0.3">
      <c r="A1525" s="839">
        <v>17</v>
      </c>
      <c r="B1525" s="830" t="s">
        <v>540</v>
      </c>
      <c r="C1525" s="839" t="s">
        <v>360</v>
      </c>
      <c r="D1525" s="880"/>
      <c r="E1525" s="887">
        <f>VLOOKUP(B1525,[1]TQT_MASTER!B:O,13,0)</f>
        <v>45152</v>
      </c>
      <c r="F1525" s="834" t="str">
        <f>VLOOKUP(B1525,[1]TQT_MASTER!B:O,4,0)</f>
        <v>Executive Assistant, Corporate Services Office</v>
      </c>
      <c r="G1525" s="834" t="str">
        <f>VLOOKUP(B1525,[1]TQT_MASTER!B:O,3,0)</f>
        <v>Assistant</v>
      </c>
      <c r="H1525" s="834">
        <f>VLOOKUP(B1525,[1]TQT_MASTER!B:O,6,0)</f>
        <v>12780</v>
      </c>
      <c r="I1525" s="834" t="str">
        <f>VLOOKUP(B1525,[1]TQT_MASTER!B:O,5,0)</f>
        <v>Bader Ahmed Mohamed Saqer Al Hammadi</v>
      </c>
      <c r="J1525" s="834" t="str">
        <f>VLOOKUP(B1525,[1]TQT_MASTER!B:O,7,0)</f>
        <v>TQT - Chief Corporate Services Office</v>
      </c>
      <c r="K1525" s="834" t="str">
        <f>VLOOKUP(B1525,[1]TQT_MASTER!B:O,8,0)</f>
        <v>TQT - Chief Corporate Services Office</v>
      </c>
      <c r="L1525" s="834" t="str">
        <f>VLOOKUP(B1525,[1]TQT_MASTER!B:O,9,0)</f>
        <v>Human Resources - HRD</v>
      </c>
      <c r="M1525" s="834" t="str">
        <f>VLOOKUP(B1525,[1]TQT_MASTER!B:O,10,0)</f>
        <v>TRANSCO - Human Resources - HRD</v>
      </c>
      <c r="N1525" s="835">
        <f>VLOOKUP(B1525,[1]TQT_MASTER!B:O,11,0)</f>
        <v>29611</v>
      </c>
      <c r="O1525" s="833">
        <f>VLOOKUP(B1525,[1]TQT_MASTER!B:O,14,0)</f>
        <v>46248</v>
      </c>
      <c r="P1525" s="842" t="s">
        <v>620</v>
      </c>
      <c r="Q1525" s="834" t="s">
        <v>846</v>
      </c>
      <c r="R1525" s="842"/>
      <c r="S1525" s="842"/>
      <c r="T1525" s="839" t="s">
        <v>304</v>
      </c>
      <c r="U1525" s="842" t="s">
        <v>305</v>
      </c>
      <c r="V1525" s="836">
        <v>45152</v>
      </c>
      <c r="W1525" s="836">
        <v>45170</v>
      </c>
      <c r="X1525" s="836">
        <v>46265</v>
      </c>
      <c r="Y1525" s="882">
        <v>3.0027397260273974</v>
      </c>
      <c r="Z1525" s="904">
        <f t="shared" ca="1" si="86"/>
        <v>45</v>
      </c>
      <c r="AA1525" s="839" t="s">
        <v>600</v>
      </c>
      <c r="AB1525" s="883">
        <v>29138.5</v>
      </c>
      <c r="AC1525" s="841">
        <v>47270</v>
      </c>
      <c r="AD1525" s="842" t="s">
        <v>777</v>
      </c>
      <c r="AE1525" s="843" t="str">
        <f ca="1">IF(OR(Z1525="",NOT(ISNUMBER(Z1525))),"",LOOKUP(Z1525,{0,16,21,26,31,36,41,46,51,56,60,66},{"[0-15]","[16-20]","[21-25]","[26-30]","[31-35]","[36-40]","[41-45]","[46-50]","[51-55]","[56-59]","[60-65]","[66-99]"}))</f>
        <v>[41-45]</v>
      </c>
      <c r="AF1525" s="839" t="str">
        <f t="shared" si="84"/>
        <v>3+ years</v>
      </c>
      <c r="AG1525" s="839" t="str">
        <f t="shared" ca="1" si="85"/>
        <v>Expired</v>
      </c>
    </row>
    <row r="1526" spans="1:33" ht="16.5" thickTop="1" thickBot="1" x14ac:dyDescent="0.3">
      <c r="A1526" s="839">
        <v>18</v>
      </c>
      <c r="B1526" s="830" t="s">
        <v>543</v>
      </c>
      <c r="C1526" s="839" t="s">
        <v>363</v>
      </c>
      <c r="D1526" s="880"/>
      <c r="E1526" s="887">
        <f>VLOOKUP(B1526,[1]TQT_MASTER!B:O,13,0)</f>
        <v>45236</v>
      </c>
      <c r="F1526" s="834" t="str">
        <f>VLOOKUP(B1526,[1]TQT_MASTER!B:O,4,0)</f>
        <v>Associate, Talent Acquisition</v>
      </c>
      <c r="G1526" s="834" t="str">
        <f>VLOOKUP(B1526,[1]TQT_MASTER!B:O,3,0)</f>
        <v>Associate</v>
      </c>
      <c r="H1526" s="834">
        <f>VLOOKUP(B1526,[1]TQT_MASTER!B:O,6,0)</f>
        <v>15131</v>
      </c>
      <c r="I1526" s="834" t="str">
        <f>VLOOKUP(B1526,[1]TQT_MASTER!B:O,5,0)</f>
        <v>Abdulrahman Mohammed R AlMane</v>
      </c>
      <c r="J1526" s="834" t="str">
        <f>VLOOKUP(B1526,[1]TQT_MASTER!B:O,7,0)</f>
        <v>TQT - HR Operations</v>
      </c>
      <c r="K1526" s="834" t="str">
        <f>VLOOKUP(B1526,[1]TQT_MASTER!B:O,8,0)</f>
        <v>TQT - Chief Corporate Services Office</v>
      </c>
      <c r="L1526" s="834" t="str">
        <f>VLOOKUP(B1526,[1]TQT_MASTER!B:O,9,0)</f>
        <v>Human Resources - HRD</v>
      </c>
      <c r="M1526" s="834" t="str">
        <f>VLOOKUP(B1526,[1]TQT_MASTER!B:O,10,0)</f>
        <v>TRANSCO - Talent Acquisition - HRD</v>
      </c>
      <c r="N1526" s="835">
        <f>VLOOKUP(B1526,[1]TQT_MASTER!B:O,11,0)</f>
        <v>32450</v>
      </c>
      <c r="O1526" s="833">
        <f>VLOOKUP(B1526,[1]TQT_MASTER!B:O,14,0)</f>
        <v>46331</v>
      </c>
      <c r="P1526" s="842" t="s">
        <v>611</v>
      </c>
      <c r="Q1526" s="834" t="s">
        <v>846</v>
      </c>
      <c r="R1526" s="842" t="s">
        <v>612</v>
      </c>
      <c r="S1526" s="842" t="s">
        <v>616</v>
      </c>
      <c r="T1526" s="839" t="s">
        <v>304</v>
      </c>
      <c r="U1526" s="842" t="s">
        <v>333</v>
      </c>
      <c r="V1526" s="836">
        <v>45236</v>
      </c>
      <c r="W1526" s="836">
        <v>45236</v>
      </c>
      <c r="X1526" s="836">
        <v>46265</v>
      </c>
      <c r="Y1526" s="882">
        <v>2.8219178082191783</v>
      </c>
      <c r="Z1526" s="902">
        <f t="shared" ca="1" si="86"/>
        <v>37</v>
      </c>
      <c r="AA1526" s="839" t="s">
        <v>600</v>
      </c>
      <c r="AB1526" s="883">
        <v>25063.5</v>
      </c>
      <c r="AC1526" s="841">
        <v>47270</v>
      </c>
      <c r="AD1526" s="842" t="s">
        <v>777</v>
      </c>
      <c r="AE1526" s="843" t="str">
        <f ca="1">IF(OR(Z1526="",NOT(ISNUMBER(Z1526))),"",LOOKUP(Z1526,{0,16,21,26,31,36,41,46,51,56,60,66},{"[0-15]","[16-20]","[21-25]","[26-30]","[31-35]","[36-40]","[41-45]","[46-50]","[51-55]","[56-59]","[60-65]","[66-99]"}))</f>
        <v>[36-40]</v>
      </c>
      <c r="AF1526" s="839" t="str">
        <f t="shared" si="84"/>
        <v>2-3 years</v>
      </c>
      <c r="AG1526" s="839" t="str">
        <f t="shared" ca="1" si="85"/>
        <v>Within 60 Days</v>
      </c>
    </row>
    <row r="1527" spans="1:33" ht="16.5" thickTop="1" thickBot="1" x14ac:dyDescent="0.3">
      <c r="A1527" s="839">
        <v>19</v>
      </c>
      <c r="B1527" s="830" t="s">
        <v>534</v>
      </c>
      <c r="C1527" s="839" t="s">
        <v>365</v>
      </c>
      <c r="D1527" s="880"/>
      <c r="E1527" s="887">
        <f>VLOOKUP(B1527,[1]TQT_MASTER!B:O,13,0)</f>
        <v>45411</v>
      </c>
      <c r="F1527" s="834" t="str">
        <f>VLOOKUP(B1527,[1]TQT_MASTER!B:O,4,0)</f>
        <v>Lead, Projects</v>
      </c>
      <c r="G1527" s="834" t="str">
        <f>VLOOKUP(B1527,[1]TQT_MASTER!B:O,3,0)</f>
        <v>Lead</v>
      </c>
      <c r="H1527" s="834">
        <f>VLOOKUP(B1527,[1]TQT_MASTER!B:O,6,0)</f>
        <v>11743</v>
      </c>
      <c r="I1527" s="834" t="str">
        <f>VLOOKUP(B1527,[1]TQT_MASTER!B:O,5,0)</f>
        <v>MARYAM ABDULLAH EBRAHIM ALGAZ ALALI</v>
      </c>
      <c r="J1527" s="834" t="str">
        <f>VLOOKUP(B1527,[1]TQT_MASTER!B:O,7,0)</f>
        <v>TQT - Asset Management</v>
      </c>
      <c r="K1527" s="834" t="str">
        <f>VLOOKUP(B1527,[1]TQT_MASTER!B:O,8,0)</f>
        <v>TQT - Chief Operating Office</v>
      </c>
      <c r="L1527" s="834" t="str">
        <f>VLOOKUP(B1527,[1]TQT_MASTER!B:O,9,0)</f>
        <v>Asset Management - COO</v>
      </c>
      <c r="M1527" s="834" t="str">
        <f>VLOOKUP(B1527,[1]TQT_MASTER!B:O,10,0)</f>
        <v>TRANSCO - Asset Management Services - COO</v>
      </c>
      <c r="N1527" s="835">
        <f>VLOOKUP(B1527,[1]TQT_MASTER!B:O,11,0)</f>
        <v>24421</v>
      </c>
      <c r="O1527" s="833">
        <f>VLOOKUP(B1527,[1]TQT_MASTER!B:O,14,0)</f>
        <v>46323</v>
      </c>
      <c r="P1527" s="842" t="s">
        <v>611</v>
      </c>
      <c r="Q1527" s="834" t="s">
        <v>846</v>
      </c>
      <c r="R1527" s="842" t="s">
        <v>612</v>
      </c>
      <c r="S1527" s="842"/>
      <c r="T1527" s="839" t="s">
        <v>304</v>
      </c>
      <c r="U1527" s="842" t="s">
        <v>368</v>
      </c>
      <c r="V1527" s="836">
        <v>45411</v>
      </c>
      <c r="W1527" s="836">
        <v>45411</v>
      </c>
      <c r="X1527" s="836">
        <v>46265</v>
      </c>
      <c r="Y1527" s="882">
        <v>2.3424657534246576</v>
      </c>
      <c r="Z1527" s="902">
        <f t="shared" ca="1" si="86"/>
        <v>59</v>
      </c>
      <c r="AA1527" s="839" t="s">
        <v>600</v>
      </c>
      <c r="AB1527" s="883">
        <v>68638.5</v>
      </c>
      <c r="AC1527" s="841">
        <v>47270</v>
      </c>
      <c r="AD1527" s="842" t="s">
        <v>777</v>
      </c>
      <c r="AE1527" s="843" t="str">
        <f ca="1">IF(OR(Z1527="",NOT(ISNUMBER(Z1527))),"",LOOKUP(Z1527,{0,16,21,26,31,36,41,46,51,56,60,66},{"[0-15]","[16-20]","[21-25]","[26-30]","[31-35]","[36-40]","[41-45]","[46-50]","[51-55]","[56-59]","[60-65]","[66-99]"}))</f>
        <v>[56-59]</v>
      </c>
      <c r="AF1527" s="839" t="str">
        <f t="shared" si="84"/>
        <v>2-3 years</v>
      </c>
      <c r="AG1527" s="839" t="str">
        <f t="shared" ca="1" si="85"/>
        <v>Within 60 Days</v>
      </c>
    </row>
    <row r="1528" spans="1:33" ht="16.5" thickTop="1" thickBot="1" x14ac:dyDescent="0.3">
      <c r="A1528" s="839">
        <v>20</v>
      </c>
      <c r="B1528" s="830" t="s">
        <v>535</v>
      </c>
      <c r="C1528" s="839" t="s">
        <v>369</v>
      </c>
      <c r="D1528" s="880"/>
      <c r="E1528" s="887">
        <f>VLOOKUP(B1528,[1]TQT_MASTER!B:O,13,0)</f>
        <v>45446</v>
      </c>
      <c r="F1528" s="834" t="str">
        <f>VLOOKUP(B1528,[1]TQT_MASTER!B:O,4,0)</f>
        <v>Business Partner, Talent Acquisition</v>
      </c>
      <c r="G1528" s="834" t="str">
        <f>VLOOKUP(B1528,[1]TQT_MASTER!B:O,3,0)</f>
        <v>Business Partner</v>
      </c>
      <c r="H1528" s="834">
        <f>VLOOKUP(B1528,[1]TQT_MASTER!B:O,6,0)</f>
        <v>15131</v>
      </c>
      <c r="I1528" s="834" t="str">
        <f>VLOOKUP(B1528,[1]TQT_MASTER!B:O,5,0)</f>
        <v>Abdulrahman Mohammed R AlMane</v>
      </c>
      <c r="J1528" s="834" t="str">
        <f>VLOOKUP(B1528,[1]TQT_MASTER!B:O,7,0)</f>
        <v>TQT - HR Operations</v>
      </c>
      <c r="K1528" s="834" t="str">
        <f>VLOOKUP(B1528,[1]TQT_MASTER!B:O,8,0)</f>
        <v>TQT - Chief Corporate Services Office</v>
      </c>
      <c r="L1528" s="834" t="str">
        <f>VLOOKUP(B1528,[1]TQT_MASTER!B:O,9,0)</f>
        <v>Human Resources - HRD</v>
      </c>
      <c r="M1528" s="834" t="str">
        <f>VLOOKUP(B1528,[1]TQT_MASTER!B:O,10,0)</f>
        <v>TRANSCO - Talent Acquisition - HRD</v>
      </c>
      <c r="N1528" s="835">
        <f>VLOOKUP(B1528,[1]TQT_MASTER!B:O,11,0)</f>
        <v>32081</v>
      </c>
      <c r="O1528" s="833">
        <f>VLOOKUP(B1528,[1]TQT_MASTER!B:O,14,0)</f>
        <v>46549</v>
      </c>
      <c r="P1528" s="842" t="s">
        <v>611</v>
      </c>
      <c r="Q1528" s="834" t="s">
        <v>846</v>
      </c>
      <c r="R1528" s="842"/>
      <c r="S1528" s="842" t="s">
        <v>621</v>
      </c>
      <c r="T1528" s="839" t="s">
        <v>304</v>
      </c>
      <c r="U1528" s="842" t="s">
        <v>333</v>
      </c>
      <c r="V1528" s="836">
        <v>45454</v>
      </c>
      <c r="W1528" s="836">
        <v>45454</v>
      </c>
      <c r="X1528" s="836">
        <v>46265</v>
      </c>
      <c r="Y1528" s="882">
        <v>2.2246575342465755</v>
      </c>
      <c r="Z1528" s="902">
        <f t="shared" ca="1" si="86"/>
        <v>38</v>
      </c>
      <c r="AA1528" s="839" t="s">
        <v>600</v>
      </c>
      <c r="AB1528" s="883">
        <v>35038.5</v>
      </c>
      <c r="AC1528" s="841">
        <v>47270</v>
      </c>
      <c r="AD1528" s="842" t="s">
        <v>777</v>
      </c>
      <c r="AE1528" s="843" t="str">
        <f ca="1">IF(OR(Z1528="",NOT(ISNUMBER(Z1528))),"",LOOKUP(Z1528,{0,16,21,26,31,36,41,46,51,56,60,66},{"[0-15]","[16-20]","[21-25]","[26-30]","[31-35]","[36-40]","[41-45]","[46-50]","[51-55]","[56-59]","[60-65]","[66-99]"}))</f>
        <v>[36-40]</v>
      </c>
      <c r="AF1528" s="839" t="str">
        <f t="shared" si="84"/>
        <v>2-3 years</v>
      </c>
      <c r="AG1528" s="839" t="str">
        <f t="shared" ca="1" si="85"/>
        <v>Over 90 Days</v>
      </c>
    </row>
    <row r="1529" spans="1:33" ht="16.5" thickTop="1" thickBot="1" x14ac:dyDescent="0.3">
      <c r="A1529" s="839">
        <v>21</v>
      </c>
      <c r="B1529" s="830" t="s">
        <v>542</v>
      </c>
      <c r="C1529" s="839" t="s">
        <v>372</v>
      </c>
      <c r="D1529" s="880"/>
      <c r="E1529" s="887">
        <f>VLOOKUP(B1529,[1]TQT_MASTER!B:O,13,0)</f>
        <v>45600</v>
      </c>
      <c r="F1529" s="834" t="str">
        <f>VLOOKUP(B1529,[1]TQT_MASTER!B:O,4,0)</f>
        <v>Lead, Procurement</v>
      </c>
      <c r="G1529" s="834" t="str">
        <f>VLOOKUP(B1529,[1]TQT_MASTER!B:O,3,0)</f>
        <v>Lead</v>
      </c>
      <c r="H1529" s="834">
        <f>VLOOKUP(B1529,[1]TQT_MASTER!B:O,6,0)</f>
        <v>12623</v>
      </c>
      <c r="I1529" s="834" t="str">
        <f>VLOOKUP(B1529,[1]TQT_MASTER!B:O,5,0)</f>
        <v>Alia Al Kaabi</v>
      </c>
      <c r="J1529" s="834" t="str">
        <f>VLOOKUP(B1529,[1]TQT_MASTER!B:O,7,0)</f>
        <v>TQT - Supply Chain</v>
      </c>
      <c r="K1529" s="834" t="str">
        <f>VLOOKUP(B1529,[1]TQT_MASTER!B:O,8,0)</f>
        <v>TQT - Chief Financial Office</v>
      </c>
      <c r="L1529" s="834" t="str">
        <f>VLOOKUP(B1529,[1]TQT_MASTER!B:O,9,0)</f>
        <v>Supply Chain - PSS</v>
      </c>
      <c r="M1529" s="834" t="e">
        <f>VLOOKUP(B1529,[1]TQT_MASTER!B:O,10,0)</f>
        <v>#REF!</v>
      </c>
      <c r="N1529" s="835">
        <f>VLOOKUP(B1529,[1]TQT_MASTER!B:O,11,0)</f>
        <v>22302</v>
      </c>
      <c r="O1529" s="833">
        <f>VLOOKUP(B1529,[1]TQT_MASTER!B:O,14,0)</f>
        <v>46329</v>
      </c>
      <c r="P1529" s="842" t="s">
        <v>620</v>
      </c>
      <c r="Q1529" s="834" t="s">
        <v>846</v>
      </c>
      <c r="R1529" s="842"/>
      <c r="S1529" s="842"/>
      <c r="T1529" s="839" t="s">
        <v>304</v>
      </c>
      <c r="U1529" s="842" t="s">
        <v>333</v>
      </c>
      <c r="V1529" s="836">
        <v>45600</v>
      </c>
      <c r="W1529" s="836">
        <v>45600</v>
      </c>
      <c r="X1529" s="836">
        <v>46265</v>
      </c>
      <c r="Y1529" s="882">
        <v>1.8246575342465754</v>
      </c>
      <c r="Z1529" s="902">
        <f t="shared" ca="1" si="86"/>
        <v>65</v>
      </c>
      <c r="AA1529" s="839" t="s">
        <v>600</v>
      </c>
      <c r="AB1529" s="883">
        <v>44488.5</v>
      </c>
      <c r="AC1529" s="841">
        <v>47270</v>
      </c>
      <c r="AD1529" s="842" t="s">
        <v>777</v>
      </c>
      <c r="AE1529" s="843" t="str">
        <f ca="1">IF(OR(Z1529="",NOT(ISNUMBER(Z1529))),"",LOOKUP(Z1529,{0,16,21,26,31,36,41,46,51,56,60,66},{"[0-15]","[16-20]","[21-25]","[26-30]","[31-35]","[36-40]","[41-45]","[46-50]","[51-55]","[56-59]","[60-65]","[66-99]"}))</f>
        <v>[60-65]</v>
      </c>
      <c r="AF1529" s="839" t="str">
        <f t="shared" si="84"/>
        <v>1-2 years</v>
      </c>
      <c r="AG1529" s="839" t="str">
        <f t="shared" ca="1" si="85"/>
        <v>Within 60 Days</v>
      </c>
    </row>
    <row r="1530" spans="1:33" ht="16.5" thickTop="1" thickBot="1" x14ac:dyDescent="0.3">
      <c r="A1530" s="839">
        <v>22</v>
      </c>
      <c r="B1530" s="830">
        <v>200088</v>
      </c>
      <c r="C1530" s="839" t="s">
        <v>378</v>
      </c>
      <c r="D1530" s="880"/>
      <c r="E1530" s="887">
        <f>VLOOKUP(B1530,[1]TQT_MASTER!B:O,13,0)</f>
        <v>45677</v>
      </c>
      <c r="F1530" s="834" t="str">
        <f>VLOOKUP(B1530,[1]TQT_MASTER!B:O,4,0)</f>
        <v>Advisor, Water Asset</v>
      </c>
      <c r="G1530" s="834" t="str">
        <f>VLOOKUP(B1530,[1]TQT_MASTER!B:O,3,0)</f>
        <v>Advisor</v>
      </c>
      <c r="H1530" s="834">
        <f>VLOOKUP(B1530,[1]TQT_MASTER!B:O,6,0)</f>
        <v>12013</v>
      </c>
      <c r="I1530" s="834" t="str">
        <f>VLOOKUP(B1530,[1]TQT_MASTER!B:O,5,0)</f>
        <v>ABDULLA MOHAMMED AL NUAIMI</v>
      </c>
      <c r="J1530" s="834" t="str">
        <f>VLOOKUP(B1530,[1]TQT_MASTER!B:O,7,0)</f>
        <v>TQT - Asset Management</v>
      </c>
      <c r="K1530" s="834" t="str">
        <f>VLOOKUP(B1530,[1]TQT_MASTER!B:O,8,0)</f>
        <v>TQT - Chief Operating Office</v>
      </c>
      <c r="L1530" s="834" t="str">
        <f>VLOOKUP(B1530,[1]TQT_MASTER!B:O,9,0)</f>
        <v>Asset Management - COO</v>
      </c>
      <c r="M1530" s="834" t="str">
        <f>VLOOKUP(B1530,[1]TQT_MASTER!B:O,10,0)</f>
        <v>TRANSCO - Water Assets</v>
      </c>
      <c r="N1530" s="835">
        <f>VLOOKUP(B1530,[1]TQT_MASTER!B:O,11,0)</f>
        <v>22282</v>
      </c>
      <c r="O1530" s="833">
        <f>VLOOKUP(B1530,[1]TQT_MASTER!B:O,14,0)</f>
        <v>46405</v>
      </c>
      <c r="P1530" s="842" t="s">
        <v>611</v>
      </c>
      <c r="Q1530" s="834" t="s">
        <v>846</v>
      </c>
      <c r="R1530" s="842" t="s">
        <v>612</v>
      </c>
      <c r="S1530" s="842" t="s">
        <v>616</v>
      </c>
      <c r="T1530" s="839" t="s">
        <v>304</v>
      </c>
      <c r="U1530" s="842" t="s">
        <v>309</v>
      </c>
      <c r="V1530" s="836">
        <v>45677</v>
      </c>
      <c r="W1530" s="836">
        <v>45677</v>
      </c>
      <c r="X1530" s="836">
        <v>46265</v>
      </c>
      <c r="Y1530" s="882">
        <v>1.6136986301369862</v>
      </c>
      <c r="Z1530" s="902">
        <f t="shared" ca="1" si="86"/>
        <v>65</v>
      </c>
      <c r="AA1530" s="839" t="s">
        <v>600</v>
      </c>
      <c r="AB1530" s="883">
        <v>52888.5</v>
      </c>
      <c r="AC1530" s="841">
        <v>47270</v>
      </c>
      <c r="AD1530" s="842" t="s">
        <v>777</v>
      </c>
      <c r="AE1530" s="843" t="str">
        <f ca="1">IF(OR(Z1530="",NOT(ISNUMBER(Z1530))),"",LOOKUP(Z1530,{0,16,21,26,31,36,41,46,51,56,60,66},{"[0-15]","[16-20]","[21-25]","[26-30]","[31-35]","[36-40]","[41-45]","[46-50]","[51-55]","[56-59]","[60-65]","[66-99]"}))</f>
        <v>[60-65]</v>
      </c>
      <c r="AF1530" s="839" t="str">
        <f t="shared" si="84"/>
        <v>1-2 years</v>
      </c>
      <c r="AG1530" s="839" t="str">
        <f t="shared" ca="1" si="85"/>
        <v>Over 90 Days</v>
      </c>
    </row>
    <row r="1531" spans="1:33" ht="16.5" thickTop="1" thickBot="1" x14ac:dyDescent="0.3">
      <c r="A1531" s="839">
        <v>23</v>
      </c>
      <c r="B1531" s="830">
        <v>200795</v>
      </c>
      <c r="C1531" s="839" t="s">
        <v>382</v>
      </c>
      <c r="D1531" s="880"/>
      <c r="E1531" s="887">
        <f>VLOOKUP(B1531,[1]TQT_MASTER!B:O,13,0)</f>
        <v>45831</v>
      </c>
      <c r="F1531" s="834" t="str">
        <f>VLOOKUP(B1531,[1]TQT_MASTER!B:O,4,0)</f>
        <v>Fusion EPM Support, Sr. Associate</v>
      </c>
      <c r="G1531" s="834" t="str">
        <f>VLOOKUP(B1531,[1]TQT_MASTER!B:O,3,0)</f>
        <v>Senior Associate</v>
      </c>
      <c r="H1531" s="834">
        <f>VLOOKUP(B1531,[1]TQT_MASTER!B:O,6,0)</f>
        <v>12775</v>
      </c>
      <c r="I1531" s="834" t="str">
        <f>VLOOKUP(B1531,[1]TQT_MASTER!B:O,5,0)</f>
        <v>Barend Pieter Van Der Walt</v>
      </c>
      <c r="J1531" s="834" t="str">
        <f>VLOOKUP(B1531,[1]TQT_MASTER!B:O,7,0)</f>
        <v>TQT - Business Planning</v>
      </c>
      <c r="K1531" s="834" t="str">
        <f>VLOOKUP(B1531,[1]TQT_MASTER!B:O,8,0)</f>
        <v>TQT - Chief Financial Office</v>
      </c>
      <c r="L1531" s="834" t="str">
        <f>VLOOKUP(B1531,[1]TQT_MASTER!B:O,9,0)</f>
        <v>Finance - FIN</v>
      </c>
      <c r="M1531" s="834" t="str">
        <f>VLOOKUP(B1531,[1]TQT_MASTER!B:O,10,0)</f>
        <v>TRANSCO - Business Planning - FIN</v>
      </c>
      <c r="N1531" s="835">
        <f>VLOOKUP(B1531,[1]TQT_MASTER!B:O,11,0)</f>
        <v>31222</v>
      </c>
      <c r="O1531" s="833">
        <f>VLOOKUP(B1531,[1]TQT_MASTER!B:O,14,0)</f>
        <v>46555</v>
      </c>
      <c r="P1531" s="842" t="s">
        <v>611</v>
      </c>
      <c r="Q1531" s="834" t="s">
        <v>846</v>
      </c>
      <c r="R1531" s="842"/>
      <c r="S1531" s="842"/>
      <c r="T1531" s="839" t="s">
        <v>304</v>
      </c>
      <c r="U1531" s="842" t="s">
        <v>333</v>
      </c>
      <c r="V1531" s="836">
        <v>45831</v>
      </c>
      <c r="W1531" s="836">
        <v>45831</v>
      </c>
      <c r="X1531" s="836">
        <v>46265</v>
      </c>
      <c r="Y1531" s="882">
        <v>1.1917808219178083</v>
      </c>
      <c r="Z1531" s="902">
        <f t="shared" ca="1" si="86"/>
        <v>41</v>
      </c>
      <c r="AA1531" s="839" t="s">
        <v>600</v>
      </c>
      <c r="AB1531" s="883">
        <v>31888.5</v>
      </c>
      <c r="AC1531" s="841">
        <v>47270</v>
      </c>
      <c r="AD1531" s="842" t="s">
        <v>777</v>
      </c>
      <c r="AE1531" s="843" t="str">
        <f ca="1">IF(OR(Z1531="",NOT(ISNUMBER(Z1531))),"",LOOKUP(Z1531,{0,16,21,26,31,36,41,46,51,56,60,66},{"[0-15]","[16-20]","[21-25]","[26-30]","[31-35]","[36-40]","[41-45]","[46-50]","[51-55]","[56-59]","[60-65]","[66-99]"}))</f>
        <v>[41-45]</v>
      </c>
      <c r="AF1531" s="839" t="str">
        <f t="shared" si="84"/>
        <v>1-2 years</v>
      </c>
      <c r="AG1531" s="839" t="str">
        <f t="shared" ca="1" si="85"/>
        <v>Over 90 Days</v>
      </c>
    </row>
    <row r="1532" spans="1:33" ht="16.5" thickTop="1" thickBot="1" x14ac:dyDescent="0.3">
      <c r="A1532" s="839">
        <v>24</v>
      </c>
      <c r="B1532" s="847">
        <v>201184</v>
      </c>
      <c r="C1532" s="839">
        <v>14221</v>
      </c>
      <c r="D1532" s="880"/>
      <c r="E1532" s="887">
        <f>VLOOKUP(B1532,[1]TQT_MASTER!B:O,13,0)</f>
        <v>45887</v>
      </c>
      <c r="F1532" s="834" t="str">
        <f>VLOOKUP(B1532,[1]TQT_MASTER!B:O,4,0)</f>
        <v>Associate, People Development</v>
      </c>
      <c r="G1532" s="834" t="str">
        <f>VLOOKUP(B1532,[1]TQT_MASTER!B:O,3,0)</f>
        <v>Associate</v>
      </c>
      <c r="H1532" s="834">
        <f>VLOOKUP(B1532,[1]TQT_MASTER!B:O,6,0)</f>
        <v>15162</v>
      </c>
      <c r="I1532" s="834" t="str">
        <f>VLOOKUP(B1532,[1]TQT_MASTER!B:O,5,0)</f>
        <v>Wadima Mohammed Hamad AlMazrouei</v>
      </c>
      <c r="J1532" s="834" t="str">
        <f>VLOOKUP(B1532,[1]TQT_MASTER!B:O,7,0)</f>
        <v>TQT - People Management &amp; Performance</v>
      </c>
      <c r="K1532" s="834" t="str">
        <f>VLOOKUP(B1532,[1]TQT_MASTER!B:O,8,0)</f>
        <v>TQT - Chief Corporate Services Office</v>
      </c>
      <c r="L1532" s="834" t="str">
        <f>VLOOKUP(B1532,[1]TQT_MASTER!B:O,9,0)</f>
        <v>Human Resources - HRD</v>
      </c>
      <c r="M1532" s="834" t="str">
        <f>VLOOKUP(B1532,[1]TQT_MASTER!B:O,10,0)</f>
        <v>TRANSCO - Human Resources - HRD</v>
      </c>
      <c r="N1532" s="835">
        <f>VLOOKUP(B1532,[1]TQT_MASTER!B:O,11,0)</f>
        <v>32306</v>
      </c>
      <c r="O1532" s="833">
        <f>VLOOKUP(B1532,[1]TQT_MASTER!B:O,14,0)</f>
        <v>46251</v>
      </c>
      <c r="P1532" s="842" t="s">
        <v>620</v>
      </c>
      <c r="Q1532" s="834" t="s">
        <v>846</v>
      </c>
      <c r="R1532" s="842"/>
      <c r="S1532" s="842"/>
      <c r="T1532" s="839" t="s">
        <v>304</v>
      </c>
      <c r="U1532" s="839" t="s">
        <v>333</v>
      </c>
      <c r="V1532" s="836">
        <v>45887</v>
      </c>
      <c r="W1532" s="836">
        <v>45887</v>
      </c>
      <c r="X1532" s="836">
        <v>46265</v>
      </c>
      <c r="Y1532" s="882">
        <v>1.0383561643835617</v>
      </c>
      <c r="Z1532" s="838">
        <f t="shared" ca="1" si="86"/>
        <v>38</v>
      </c>
      <c r="AA1532" s="839" t="s">
        <v>600</v>
      </c>
      <c r="AB1532" s="883">
        <v>23388.5</v>
      </c>
      <c r="AC1532" s="841">
        <v>47270</v>
      </c>
      <c r="AD1532" s="842" t="s">
        <v>777</v>
      </c>
      <c r="AE1532" s="843" t="str">
        <f ca="1">IF(OR(Z1532="",NOT(ISNUMBER(Z1532))),"",LOOKUP(Z1532,{0,16,21,26,31,36,41,46,51,56,60,66},{"[0-15]","[16-20]","[21-25]","[26-30]","[31-35]","[36-40]","[41-45]","[46-50]","[51-55]","[56-59]","[60-65]","[66-99]"}))</f>
        <v>[36-40]</v>
      </c>
      <c r="AF1532" s="839" t="str">
        <f t="shared" si="84"/>
        <v>1-2 years</v>
      </c>
      <c r="AG1532" s="839" t="str">
        <f t="shared" ca="1" si="85"/>
        <v>Expired</v>
      </c>
    </row>
    <row r="1533" spans="1:33" ht="16.5" thickTop="1" thickBot="1" x14ac:dyDescent="0.3">
      <c r="A1533" s="839">
        <v>25</v>
      </c>
      <c r="B1533" s="847">
        <v>201086</v>
      </c>
      <c r="C1533" s="839">
        <v>13919</v>
      </c>
      <c r="D1533" s="880"/>
      <c r="E1533" s="887">
        <f>VLOOKUP(B1533,[1]TQT_MASTER!B:O,13,0)</f>
        <v>45873</v>
      </c>
      <c r="F1533" s="834" t="str">
        <f>VLOOKUP(B1533,[1]TQT_MASTER!B:O,4,0)</f>
        <v>Senior Engineer, Network Model Management</v>
      </c>
      <c r="G1533" s="834" t="str">
        <f>VLOOKUP(B1533,[1]TQT_MASTER!B:O,3,0)</f>
        <v>Senior Engineer</v>
      </c>
      <c r="H1533" s="834">
        <f>VLOOKUP(B1533,[1]TQT_MASTER!B:O,6,0)</f>
        <v>11743</v>
      </c>
      <c r="I1533" s="834" t="str">
        <f>VLOOKUP(B1533,[1]TQT_MASTER!B:O,5,0)</f>
        <v>Maryam Abullah Ebrahim Algaz Alali</v>
      </c>
      <c r="J1533" s="834" t="str">
        <f>VLOOKUP(B1533,[1]TQT_MASTER!B:O,7,0)</f>
        <v>TQT - Asset Management</v>
      </c>
      <c r="K1533" s="834" t="str">
        <f>VLOOKUP(B1533,[1]TQT_MASTER!B:O,8,0)</f>
        <v>TQT - Chief Operating Office</v>
      </c>
      <c r="L1533" s="834" t="str">
        <f>VLOOKUP(B1533,[1]TQT_MASTER!B:O,9,0)</f>
        <v>Asset Management - COO</v>
      </c>
      <c r="M1533" s="834" t="str">
        <f>VLOOKUP(B1533,[1]TQT_MASTER!B:O,10,0)</f>
        <v>TQT - Operations Technology Strategy</v>
      </c>
      <c r="N1533" s="835">
        <f>VLOOKUP(B1533,[1]TQT_MASTER!B:O,11,0)</f>
        <v>33856</v>
      </c>
      <c r="O1533" s="833">
        <f>VLOOKUP(B1533,[1]TQT_MASTER!B:O,14,0)</f>
        <v>46237</v>
      </c>
      <c r="P1533" s="842" t="s">
        <v>620</v>
      </c>
      <c r="Q1533" s="834" t="s">
        <v>846</v>
      </c>
      <c r="R1533" s="842"/>
      <c r="S1533" s="842"/>
      <c r="T1533" s="839" t="s">
        <v>389</v>
      </c>
      <c r="U1533" s="842" t="s">
        <v>333</v>
      </c>
      <c r="V1533" s="836">
        <v>45873</v>
      </c>
      <c r="W1533" s="836">
        <v>45873</v>
      </c>
      <c r="X1533" s="836">
        <v>46265</v>
      </c>
      <c r="Y1533" s="882">
        <v>1.0767123287671232</v>
      </c>
      <c r="Z1533" s="902">
        <f t="shared" ca="1" si="86"/>
        <v>34</v>
      </c>
      <c r="AA1533" s="839" t="s">
        <v>600</v>
      </c>
      <c r="AB1533" s="883">
        <v>31888.5</v>
      </c>
      <c r="AC1533" s="841">
        <v>47270</v>
      </c>
      <c r="AD1533" s="842" t="s">
        <v>777</v>
      </c>
      <c r="AE1533" s="843" t="str">
        <f ca="1">IF(OR(Z1533="",NOT(ISNUMBER(Z1533))),"",LOOKUP(Z1533,{0,16,21,26,31,36,41,46,51,56,60,66},{"[0-15]","[16-20]","[21-25]","[26-30]","[31-35]","[36-40]","[41-45]","[46-50]","[51-55]","[56-59]","[60-65]","[66-99]"}))</f>
        <v>[31-35]</v>
      </c>
      <c r="AF1533" s="839" t="str">
        <f t="shared" si="84"/>
        <v>1-2 years</v>
      </c>
      <c r="AG1533" s="839" t="str">
        <f t="shared" ca="1" si="85"/>
        <v>Expired</v>
      </c>
    </row>
    <row r="1534" spans="1:33" ht="16.5" thickTop="1" thickBot="1" x14ac:dyDescent="0.3">
      <c r="A1534" s="839">
        <v>26</v>
      </c>
      <c r="B1534" s="830">
        <v>201085</v>
      </c>
      <c r="C1534" s="830">
        <v>201085</v>
      </c>
      <c r="D1534" s="880"/>
      <c r="E1534" s="887">
        <f>VLOOKUP(B1534,[1]TQT_MASTER!B:O,13,0)</f>
        <v>45901</v>
      </c>
      <c r="F1534" s="834" t="str">
        <f>VLOOKUP(B1534,[1]TQT_MASTER!B:O,4,0)</f>
        <v>Engineer, Power Systems</v>
      </c>
      <c r="G1534" s="834" t="str">
        <f>VLOOKUP(B1534,[1]TQT_MASTER!B:O,3,0)</f>
        <v>Engineer</v>
      </c>
      <c r="H1534" s="834">
        <f>VLOOKUP(B1534,[1]TQT_MASTER!B:O,6,0)</f>
        <v>10903</v>
      </c>
      <c r="I1534" s="834" t="str">
        <f>VLOOKUP(B1534,[1]TQT_MASTER!B:O,5,0)</f>
        <v>Ahmed Attia Saber Ghazi</v>
      </c>
      <c r="J1534" s="834" t="str">
        <f>VLOOKUP(B1534,[1]TQT_MASTER!B:O,7,0)</f>
        <v>TQT - Asset Management</v>
      </c>
      <c r="K1534" s="834" t="str">
        <f>VLOOKUP(B1534,[1]TQT_MASTER!B:O,8,0)</f>
        <v>TQT - Chief Operating Office</v>
      </c>
      <c r="L1534" s="834" t="str">
        <f>VLOOKUP(B1534,[1]TQT_MASTER!B:O,9,0)</f>
        <v>Asset Management - COO</v>
      </c>
      <c r="M1534" s="834" t="str">
        <f>VLOOKUP(B1534,[1]TQT_MASTER!B:O,10,0)</f>
        <v>TQT - Power Planning</v>
      </c>
      <c r="N1534" s="835">
        <f>VLOOKUP(B1534,[1]TQT_MASTER!B:O,11,0)</f>
        <v>36486</v>
      </c>
      <c r="O1534" s="833">
        <f>VLOOKUP(B1534,[1]TQT_MASTER!B:O,14,0)</f>
        <v>46265</v>
      </c>
      <c r="P1534" s="842" t="s">
        <v>620</v>
      </c>
      <c r="Q1534" s="834" t="s">
        <v>846</v>
      </c>
      <c r="R1534" s="842"/>
      <c r="S1534" s="842"/>
      <c r="T1534" s="839" t="s">
        <v>304</v>
      </c>
      <c r="U1534" s="842" t="s">
        <v>333</v>
      </c>
      <c r="V1534" s="836">
        <v>45901</v>
      </c>
      <c r="W1534" s="836">
        <v>45901</v>
      </c>
      <c r="X1534" s="836">
        <v>46265</v>
      </c>
      <c r="Y1534" s="882">
        <v>1</v>
      </c>
      <c r="Z1534" s="902">
        <f t="shared" ca="1" si="86"/>
        <v>26</v>
      </c>
      <c r="AA1534" s="839" t="s">
        <v>600</v>
      </c>
      <c r="AB1534" s="883">
        <v>18238.5</v>
      </c>
      <c r="AC1534" s="841">
        <v>47270</v>
      </c>
      <c r="AD1534" s="842" t="s">
        <v>777</v>
      </c>
      <c r="AE1534" s="843" t="str">
        <f ca="1">IF(OR(Z1534="",NOT(ISNUMBER(Z1534))),"",LOOKUP(Z1534,{0,16,21,26,31,36,41,46,51,56,60,66},{"[0-15]","[16-20]","[21-25]","[26-30]","[31-35]","[36-40]","[41-45]","[46-50]","[51-55]","[56-59]","[60-65]","[66-99]"}))</f>
        <v>[26-30]</v>
      </c>
      <c r="AF1534" s="839" t="str">
        <f t="shared" si="84"/>
        <v>0-1 years</v>
      </c>
      <c r="AG1534" s="839" t="str">
        <f t="shared" ca="1" si="85"/>
        <v>Expired</v>
      </c>
    </row>
    <row r="1535" spans="1:33" ht="16.5" thickTop="1" thickBot="1" x14ac:dyDescent="0.3">
      <c r="A1535" s="839">
        <v>27</v>
      </c>
      <c r="B1535" s="830">
        <v>201773</v>
      </c>
      <c r="C1535" s="847">
        <v>14158</v>
      </c>
      <c r="D1535" s="880"/>
      <c r="E1535" s="887">
        <f>VLOOKUP(B1535,[1]TQT_MASTER!B:O,13,0)</f>
        <v>45978</v>
      </c>
      <c r="F1535" s="834" t="str">
        <f>VLOOKUP(B1535,[1]TQT_MASTER!B:O,4,0)</f>
        <v>Associate, OD &amp; Planning</v>
      </c>
      <c r="G1535" s="834" t="str">
        <f>VLOOKUP(B1535,[1]TQT_MASTER!B:O,3,0)</f>
        <v>Associate</v>
      </c>
      <c r="H1535" s="834">
        <f>VLOOKUP(B1535,[1]TQT_MASTER!B:O,6,0)</f>
        <v>12869</v>
      </c>
      <c r="I1535" s="834" t="str">
        <f>VLOOKUP(B1535,[1]TQT_MASTER!B:O,5,0)</f>
        <v>Shefa Obaid</v>
      </c>
      <c r="J1535" s="834" t="str">
        <f>VLOOKUP(B1535,[1]TQT_MASTER!B:O,7,0)</f>
        <v>TQT - People Management &amp; Performance</v>
      </c>
      <c r="K1535" s="834" t="str">
        <f>VLOOKUP(B1535,[1]TQT_MASTER!B:O,8,0)</f>
        <v>TQT - Chief Corporate Services Office</v>
      </c>
      <c r="L1535" s="834" t="str">
        <f>VLOOKUP(B1535,[1]TQT_MASTER!B:O,9,0)</f>
        <v>Human Resources - HRD</v>
      </c>
      <c r="M1535" s="834" t="str">
        <f>VLOOKUP(B1535,[1]TQT_MASTER!B:O,10,0)</f>
        <v>TRANSCO - Human Resources - HRD</v>
      </c>
      <c r="N1535" s="835">
        <f>VLOOKUP(B1535,[1]TQT_MASTER!B:O,11,0)</f>
        <v>29381</v>
      </c>
      <c r="O1535" s="833">
        <f>VLOOKUP(B1535,[1]TQT_MASTER!B:O,14,0)</f>
        <v>46342</v>
      </c>
      <c r="P1535" s="842" t="s">
        <v>611</v>
      </c>
      <c r="Q1535" s="834" t="s">
        <v>846</v>
      </c>
      <c r="R1535" s="842"/>
      <c r="S1535" s="842" t="s">
        <v>616</v>
      </c>
      <c r="T1535" s="839" t="s">
        <v>304</v>
      </c>
      <c r="U1535" s="842" t="s">
        <v>333</v>
      </c>
      <c r="V1535" s="836">
        <v>45978</v>
      </c>
      <c r="W1535" s="836">
        <v>45978</v>
      </c>
      <c r="X1535" s="836">
        <v>46265</v>
      </c>
      <c r="Y1535" s="882">
        <v>0.78904109589041094</v>
      </c>
      <c r="Z1535" s="902">
        <f t="shared" ca="1" si="86"/>
        <v>46</v>
      </c>
      <c r="AA1535" s="839" t="s">
        <v>600</v>
      </c>
      <c r="AB1535" s="883">
        <v>27688.5</v>
      </c>
      <c r="AC1535" s="841">
        <v>47270</v>
      </c>
      <c r="AD1535" s="842" t="s">
        <v>777</v>
      </c>
      <c r="AE1535" s="843" t="str">
        <f ca="1">IF(OR(Z1535="",NOT(ISNUMBER(Z1535))),"",LOOKUP(Z1535,{0,16,21,26,31,36,41,46,51,56,60,66},{"[0-15]","[16-20]","[21-25]","[26-30]","[31-35]","[36-40]","[41-45]","[46-50]","[51-55]","[56-59]","[60-65]","[66-99]"}))</f>
        <v>[46-50]</v>
      </c>
      <c r="AF1535" s="839" t="str">
        <f t="shared" si="84"/>
        <v>0-1 years</v>
      </c>
      <c r="AG1535" s="839" t="str">
        <f t="shared" ca="1" si="85"/>
        <v>Within 90 Days</v>
      </c>
    </row>
    <row r="1536" spans="1:33" ht="16.5" thickTop="1" thickBot="1" x14ac:dyDescent="0.3">
      <c r="A1536" s="839">
        <v>28</v>
      </c>
      <c r="B1536" s="830">
        <v>202033</v>
      </c>
      <c r="C1536" s="847">
        <v>14145</v>
      </c>
      <c r="D1536" s="880"/>
      <c r="E1536" s="887">
        <f>VLOOKUP(B1536,[1]TQT_MASTER!B:O,13,0)</f>
        <v>46006</v>
      </c>
      <c r="F1536" s="834" t="str">
        <f>VLOOKUP(B1536,[1]TQT_MASTER!B:O,4,0)</f>
        <v>Senior Engineer, Network Model Management</v>
      </c>
      <c r="G1536" s="834" t="str">
        <f>VLOOKUP(B1536,[1]TQT_MASTER!B:O,3,0)</f>
        <v>Senior Engineer</v>
      </c>
      <c r="H1536" s="834">
        <f>VLOOKUP(B1536,[1]TQT_MASTER!B:O,6,0)</f>
        <v>12404</v>
      </c>
      <c r="I1536" s="834" t="str">
        <f>VLOOKUP(B1536,[1]TQT_MASTER!B:O,5,0)</f>
        <v>Jayaprakash Ponraj</v>
      </c>
      <c r="J1536" s="834" t="str">
        <f>VLOOKUP(B1536,[1]TQT_MASTER!B:O,7,0)</f>
        <v>TQT - Asset Management</v>
      </c>
      <c r="K1536" s="834" t="str">
        <f>VLOOKUP(B1536,[1]TQT_MASTER!B:O,8,0)</f>
        <v>TQT - Chief Operating Office</v>
      </c>
      <c r="L1536" s="834" t="str">
        <f>VLOOKUP(B1536,[1]TQT_MASTER!B:O,9,0)</f>
        <v>TQT - Asset Management</v>
      </c>
      <c r="M1536" s="834" t="str">
        <f>VLOOKUP(B1536,[1]TQT_MASTER!B:O,10,0)</f>
        <v>TQT - Chief Operating Office</v>
      </c>
      <c r="N1536" s="835">
        <f>VLOOKUP(B1536,[1]TQT_MASTER!B:O,11,0)</f>
        <v>31049</v>
      </c>
      <c r="O1536" s="833">
        <f>VLOOKUP(B1536,[1]TQT_MASTER!B:O,14,0)</f>
        <v>46370</v>
      </c>
      <c r="P1536" s="842" t="s">
        <v>620</v>
      </c>
      <c r="Q1536" s="834" t="s">
        <v>846</v>
      </c>
      <c r="R1536" s="842"/>
      <c r="S1536" s="842"/>
      <c r="T1536" s="839" t="s">
        <v>304</v>
      </c>
      <c r="U1536" s="842" t="s">
        <v>333</v>
      </c>
      <c r="V1536" s="836">
        <v>46006</v>
      </c>
      <c r="W1536" s="836">
        <v>46006</v>
      </c>
      <c r="X1536" s="836">
        <v>46265</v>
      </c>
      <c r="Y1536" s="882">
        <v>0.71232876712328763</v>
      </c>
      <c r="Z1536" s="902">
        <f t="shared" ca="1" si="86"/>
        <v>41</v>
      </c>
      <c r="AA1536" s="839" t="s">
        <v>600</v>
      </c>
      <c r="AB1536" s="883">
        <v>31888.5</v>
      </c>
      <c r="AC1536" s="841">
        <v>47270</v>
      </c>
      <c r="AD1536" s="842" t="s">
        <v>777</v>
      </c>
      <c r="AE1536" s="843" t="str">
        <f ca="1">IF(OR(Z1536="",NOT(ISNUMBER(Z1536))),"",LOOKUP(Z1536,{0,16,21,26,31,36,41,46,51,56,60,66},{"[0-15]","[16-20]","[21-25]","[26-30]","[31-35]","[36-40]","[41-45]","[46-50]","[51-55]","[56-59]","[60-65]","[66-99]"}))</f>
        <v>[41-45]</v>
      </c>
      <c r="AF1536" s="839" t="str">
        <f t="shared" si="84"/>
        <v>0-1 years</v>
      </c>
      <c r="AG1536" s="839" t="str">
        <f t="shared" ca="1" si="85"/>
        <v>Within 90 Days</v>
      </c>
    </row>
    <row r="1537" spans="1:33" ht="16.5" thickTop="1" thickBot="1" x14ac:dyDescent="0.3">
      <c r="A1537" s="839">
        <v>29</v>
      </c>
      <c r="B1537" s="830">
        <v>202034</v>
      </c>
      <c r="C1537" s="847">
        <v>14174</v>
      </c>
      <c r="D1537" s="880"/>
      <c r="E1537" s="887">
        <f>VLOOKUP(B1537,[1]TQT_MASTER!B:O,13,0)</f>
        <v>46006</v>
      </c>
      <c r="F1537" s="834" t="str">
        <f>VLOOKUP(B1537,[1]TQT_MASTER!B:O,4,0)</f>
        <v>Associate, Accounts Payable Accounting</v>
      </c>
      <c r="G1537" s="834" t="str">
        <f>VLOOKUP(B1537,[1]TQT_MASTER!B:O,3,0)</f>
        <v>Associate</v>
      </c>
      <c r="H1537" s="834">
        <f>VLOOKUP(B1537,[1]TQT_MASTER!B:O,6,0)</f>
        <v>12667</v>
      </c>
      <c r="I1537" s="834" t="str">
        <f>VLOOKUP(B1537,[1]TQT_MASTER!B:O,5,0)</f>
        <v>Eid ABDULLAH Sidiqi Alhammadi</v>
      </c>
      <c r="J1537" s="834" t="str">
        <f>VLOOKUP(B1537,[1]TQT_MASTER!B:O,7,0)</f>
        <v>TQT - Financial Operations &amp; Internal Controls</v>
      </c>
      <c r="K1537" s="834" t="str">
        <f>VLOOKUP(B1537,[1]TQT_MASTER!B:O,8,0)</f>
        <v>TQT - Chief Financial Office</v>
      </c>
      <c r="L1537" s="834" t="str">
        <f>VLOOKUP(B1537,[1]TQT_MASTER!B:O,9,0)</f>
        <v>Finance - FIN</v>
      </c>
      <c r="M1537" s="834" t="str">
        <f>VLOOKUP(B1537,[1]TQT_MASTER!B:O,10,0)</f>
        <v>TRANSCO - Financial Operations - FIN</v>
      </c>
      <c r="N1537" s="835">
        <f>VLOOKUP(B1537,[1]TQT_MASTER!B:O,11,0)</f>
        <v>35364</v>
      </c>
      <c r="O1537" s="833">
        <f>VLOOKUP(B1537,[1]TQT_MASTER!B:O,14,0)</f>
        <v>46370</v>
      </c>
      <c r="P1537" s="842" t="s">
        <v>620</v>
      </c>
      <c r="Q1537" s="834" t="s">
        <v>846</v>
      </c>
      <c r="R1537" s="842"/>
      <c r="S1537" s="842"/>
      <c r="T1537" s="839" t="s">
        <v>304</v>
      </c>
      <c r="U1537" s="842" t="s">
        <v>356</v>
      </c>
      <c r="V1537" s="836">
        <v>46006</v>
      </c>
      <c r="W1537" s="836">
        <v>46006</v>
      </c>
      <c r="X1537" s="836">
        <v>46265</v>
      </c>
      <c r="Y1537" s="882">
        <v>0.71232876712328763</v>
      </c>
      <c r="Z1537" s="902">
        <f t="shared" ca="1" si="86"/>
        <v>29</v>
      </c>
      <c r="AA1537" s="839" t="s">
        <v>600</v>
      </c>
      <c r="AB1537" s="883">
        <v>21388.5</v>
      </c>
      <c r="AC1537" s="841">
        <v>47270</v>
      </c>
      <c r="AD1537" s="842" t="s">
        <v>777</v>
      </c>
      <c r="AE1537" s="843" t="str">
        <f ca="1">IF(OR(Z1537="",NOT(ISNUMBER(Z1537))),"",LOOKUP(Z1537,{0,16,21,26,31,36,41,46,51,56,60,66},{"[0-15]","[16-20]","[21-25]","[26-30]","[31-35]","[36-40]","[41-45]","[46-50]","[51-55]","[56-59]","[60-65]","[66-99]"}))</f>
        <v>[26-30]</v>
      </c>
      <c r="AF1537" s="839" t="str">
        <f t="shared" si="84"/>
        <v>0-1 years</v>
      </c>
      <c r="AG1537" s="839" t="str">
        <f t="shared" ca="1" si="85"/>
        <v>Within 90 Days</v>
      </c>
    </row>
    <row r="1538" spans="1:33" ht="16.5" thickTop="1" thickBot="1" x14ac:dyDescent="0.3">
      <c r="A1538" s="839">
        <v>30</v>
      </c>
      <c r="B1538" s="830">
        <v>202315</v>
      </c>
      <c r="C1538" s="847">
        <v>14335</v>
      </c>
      <c r="D1538" s="880"/>
      <c r="E1538" s="887">
        <f>VLOOKUP(B1538,[1]TQT_MASTER!B:O,13,0)</f>
        <v>46055</v>
      </c>
      <c r="F1538" s="834" t="str">
        <f>VLOOKUP(B1538,[1]TQT_MASTER!B:O,4,0)</f>
        <v>Officer, Communications</v>
      </c>
      <c r="G1538" s="834" t="str">
        <f>VLOOKUP(B1538,[1]TQT_MASTER!B:O,3,0)</f>
        <v>Officer</v>
      </c>
      <c r="H1538" s="834">
        <f>VLOOKUP(B1538,[1]TQT_MASTER!B:O,6,0)</f>
        <v>15077</v>
      </c>
      <c r="I1538" s="834" t="str">
        <f>VLOOKUP(B1538,[1]TQT_MASTER!B:O,5,0)</f>
        <v>Bahaa Khalil Omran</v>
      </c>
      <c r="J1538" s="834" t="str">
        <f>VLOOKUP(B1538,[1]TQT_MASTER!B:O,7,0)</f>
        <v>TQT - External Communications</v>
      </c>
      <c r="K1538" s="834" t="str">
        <f>VLOOKUP(B1538,[1]TQT_MASTER!B:O,8,0)</f>
        <v>TQT - Chief Corporate Services Office</v>
      </c>
      <c r="L1538" s="834" t="str">
        <f>VLOOKUP(B1538,[1]TQT_MASTER!B:O,9,0)</f>
        <v>Human Resources - HRD</v>
      </c>
      <c r="M1538" s="834" t="str">
        <f>VLOOKUP(B1538,[1]TQT_MASTER!B:O,10,0)</f>
        <v>TRANSCO - External Communications - HRD</v>
      </c>
      <c r="N1538" s="835">
        <f>VLOOKUP(B1538,[1]TQT_MASTER!B:O,11,0)</f>
        <v>34516</v>
      </c>
      <c r="O1538" s="833">
        <f>VLOOKUP(B1538,[1]TQT_MASTER!B:O,14,0)</f>
        <v>46389</v>
      </c>
      <c r="P1538" s="842" t="s">
        <v>611</v>
      </c>
      <c r="Q1538" s="834" t="s">
        <v>846</v>
      </c>
      <c r="R1538" s="842" t="s">
        <v>612</v>
      </c>
      <c r="S1538" s="842" t="s">
        <v>616</v>
      </c>
      <c r="T1538" s="839"/>
      <c r="U1538" s="842" t="s">
        <v>309</v>
      </c>
      <c r="V1538" s="836">
        <v>46055</v>
      </c>
      <c r="W1538" s="836">
        <v>46055</v>
      </c>
      <c r="X1538" s="836">
        <v>46265</v>
      </c>
      <c r="Y1538" s="882">
        <v>0.57808219178082187</v>
      </c>
      <c r="Z1538" s="902">
        <f t="shared" ca="1" si="86"/>
        <v>32</v>
      </c>
      <c r="AA1538" s="839" t="s">
        <v>600</v>
      </c>
      <c r="AB1538" s="883">
        <v>16138.5</v>
      </c>
      <c r="AC1538" s="841">
        <v>47270</v>
      </c>
      <c r="AD1538" s="842" t="s">
        <v>777</v>
      </c>
      <c r="AE1538" s="843" t="str">
        <f ca="1">IF(OR(Z1538="",NOT(ISNUMBER(Z1538))),"",LOOKUP(Z1538,{0,16,21,26,31,36,41,46,51,56,60,66},{"[0-15]","[16-20]","[21-25]","[26-30]","[31-35]","[36-40]","[41-45]","[46-50]","[51-55]","[56-59]","[60-65]","[66-99]"}))</f>
        <v>[31-35]</v>
      </c>
      <c r="AF1538" s="839" t="str">
        <f t="shared" si="84"/>
        <v>0-1 years</v>
      </c>
      <c r="AG1538" s="839" t="str">
        <f t="shared" ca="1" si="85"/>
        <v>Over 90 Days</v>
      </c>
    </row>
    <row r="1539" spans="1:33" ht="16.5" thickTop="1" thickBot="1" x14ac:dyDescent="0.3">
      <c r="A1539" s="839">
        <v>31</v>
      </c>
      <c r="B1539" s="830">
        <v>202372</v>
      </c>
      <c r="C1539" s="831">
        <v>202372</v>
      </c>
      <c r="D1539" s="880"/>
      <c r="E1539" s="887">
        <f>VLOOKUP(B1539,[1]TQT_MASTER!B:O,13,0)</f>
        <v>46083</v>
      </c>
      <c r="F1539" s="834" t="str">
        <f>VLOOKUP(B1539,[1]TQT_MASTER!B:O,4,0)</f>
        <v>Associate, Graphic Design</v>
      </c>
      <c r="G1539" s="834" t="str">
        <f>VLOOKUP(B1539,[1]TQT_MASTER!B:O,3,0)</f>
        <v>Associate</v>
      </c>
      <c r="H1539" s="834">
        <f>VLOOKUP(B1539,[1]TQT_MASTER!B:O,6,0)</f>
        <v>15077</v>
      </c>
      <c r="I1539" s="834" t="str">
        <f>VLOOKUP(B1539,[1]TQT_MASTER!B:O,5,0)</f>
        <v>Bahaa Khalil Omran</v>
      </c>
      <c r="J1539" s="834" t="str">
        <f>VLOOKUP(B1539,[1]TQT_MASTER!B:O,7,0)</f>
        <v>TQT - Corporate Communications</v>
      </c>
      <c r="K1539" s="834" t="str">
        <f>VLOOKUP(B1539,[1]TQT_MASTER!B:O,8,0)</f>
        <v>TQT - Chief Corporate Services Office</v>
      </c>
      <c r="L1539" s="834" t="str">
        <f>VLOOKUP(B1539,[1]TQT_MASTER!B:O,9,0)</f>
        <v>Human Resources - HRD</v>
      </c>
      <c r="M1539" s="834" t="str">
        <f>VLOOKUP(B1539,[1]TQT_MASTER!B:O,10,0)</f>
        <v>Corporate Communications</v>
      </c>
      <c r="N1539" s="835">
        <f>VLOOKUP(B1539,[1]TQT_MASTER!B:O,11,0)</f>
        <v>35936</v>
      </c>
      <c r="O1539" s="833">
        <f>VLOOKUP(B1539,[1]TQT_MASTER!B:O,14,0)</f>
        <v>46447</v>
      </c>
      <c r="P1539" s="842" t="s">
        <v>611</v>
      </c>
      <c r="Q1539" s="834" t="s">
        <v>846</v>
      </c>
      <c r="R1539" s="842" t="s">
        <v>612</v>
      </c>
      <c r="S1539" s="842" t="s">
        <v>616</v>
      </c>
      <c r="T1539" s="839"/>
      <c r="U1539" s="842" t="s">
        <v>356</v>
      </c>
      <c r="V1539" s="836">
        <v>46083</v>
      </c>
      <c r="W1539" s="836">
        <v>46083</v>
      </c>
      <c r="X1539" s="836">
        <v>46265</v>
      </c>
      <c r="Y1539" s="882">
        <v>0.50136986301369868</v>
      </c>
      <c r="Z1539" s="902">
        <f t="shared" ca="1" si="86"/>
        <v>28</v>
      </c>
      <c r="AA1539" s="839" t="s">
        <v>600</v>
      </c>
      <c r="AB1539" s="883">
        <v>16138.5</v>
      </c>
      <c r="AC1539" s="841">
        <v>47270</v>
      </c>
      <c r="AD1539" s="842" t="s">
        <v>777</v>
      </c>
      <c r="AE1539" s="843" t="str">
        <f ca="1">IF(OR(Z1539="",NOT(ISNUMBER(Z1539))),"",LOOKUP(Z1539,{0,16,21,26,31,36,41,46,51,56,60,66},{"[0-15]","[16-20]","[21-25]","[26-30]","[31-35]","[36-40]","[41-45]","[46-50]","[51-55]","[56-59]","[60-65]","[66-99]"}))</f>
        <v>[26-30]</v>
      </c>
      <c r="AF1539" s="839" t="str">
        <f t="shared" ref="AF1539:AF1602" si="87">IF(OR(V1539="",X1539=""),"",IF(YEARFRAC(V1539,X1539,1)&lt;1,"0-1 years",IF(YEARFRAC(V1539,X1539,1)&lt;2,"1-2 years",IF(YEARFRAC(V1539,X1539,1)&lt;3,"2-3 years","3+ years"))))</f>
        <v>0-1 years</v>
      </c>
      <c r="AG1539" s="839" t="str">
        <f t="shared" ref="AG1539:AG1602" ca="1" si="88">IF(O1539="","",IF(O1539&lt;TODAY(),"Expired",IF(O1539&lt;=TODAY()+30,"Within 30 Days",IF(O1539&lt;=TODAY()+60,"Within 60 Days",IF(O1539&lt;=TODAY()+90,"Within 90 Days","Over 90 Days")))))</f>
        <v>Over 90 Days</v>
      </c>
    </row>
    <row r="1540" spans="1:33" ht="16.5" thickTop="1" thickBot="1" x14ac:dyDescent="0.3">
      <c r="A1540" s="839">
        <v>32</v>
      </c>
      <c r="B1540" s="830">
        <v>202645</v>
      </c>
      <c r="C1540" s="831">
        <v>202645</v>
      </c>
      <c r="D1540" s="880"/>
      <c r="E1540" s="887">
        <f>VLOOKUP(B1540,[1]TQT_MASTER!B:O,13,0)</f>
        <v>46103</v>
      </c>
      <c r="F1540" s="834" t="str">
        <f>VLOOKUP(B1540,[1]TQT_MASTER!B:O,4,0)</f>
        <v>Engineer, Contract</v>
      </c>
      <c r="G1540" s="834" t="str">
        <f>VLOOKUP(B1540,[1]TQT_MASTER!B:O,3,0)</f>
        <v>Engineer</v>
      </c>
      <c r="H1540" s="834">
        <f>VLOOKUP(B1540,[1]TQT_MASTER!B:O,6,0)</f>
        <v>12214</v>
      </c>
      <c r="I1540" s="834" t="str">
        <f>VLOOKUP(B1540,[1]TQT_MASTER!B:O,5,0)</f>
        <v>Mahmood Abdulmunaim Saed</v>
      </c>
      <c r="J1540" s="834" t="str">
        <f>VLOOKUP(B1540,[1]TQT_MASTER!B:O,7,0)</f>
        <v>TQT - Supply Chain</v>
      </c>
      <c r="K1540" s="834" t="str">
        <f>VLOOKUP(B1540,[1]TQT_MASTER!B:O,8,0)</f>
        <v>TQT - Chief Financial Office</v>
      </c>
      <c r="L1540" s="834" t="str">
        <f>VLOOKUP(B1540,[1]TQT_MASTER!B:O,9,0)</f>
        <v>TQT - Supply Chain</v>
      </c>
      <c r="M1540" s="834" t="e">
        <f>VLOOKUP(B1540,[1]TQT_MASTER!B:O,10,0)</f>
        <v>#REF!</v>
      </c>
      <c r="N1540" s="835">
        <f>VLOOKUP(B1540,[1]TQT_MASTER!B:O,11,0)</f>
        <v>32325</v>
      </c>
      <c r="O1540" s="833">
        <f>VLOOKUP(B1540,[1]TQT_MASTER!B:O,14,0)</f>
        <v>46467</v>
      </c>
      <c r="P1540" s="842" t="s">
        <v>620</v>
      </c>
      <c r="Q1540" s="834" t="s">
        <v>846</v>
      </c>
      <c r="R1540" s="842"/>
      <c r="S1540" s="842"/>
      <c r="T1540" s="839"/>
      <c r="U1540" s="842" t="s">
        <v>333</v>
      </c>
      <c r="V1540" s="836">
        <v>46104</v>
      </c>
      <c r="W1540" s="836">
        <v>46104</v>
      </c>
      <c r="X1540" s="836">
        <v>46265</v>
      </c>
      <c r="Y1540" s="882">
        <v>0.44383561643835617</v>
      </c>
      <c r="Z1540" s="902">
        <f t="shared" ca="1" si="86"/>
        <v>38</v>
      </c>
      <c r="AA1540" s="839" t="s">
        <v>600</v>
      </c>
      <c r="AB1540" s="883">
        <v>35038.5</v>
      </c>
      <c r="AC1540" s="841">
        <v>47270</v>
      </c>
      <c r="AD1540" s="842" t="s">
        <v>777</v>
      </c>
      <c r="AE1540" s="843" t="str">
        <f ca="1">IF(OR(Z1540="",NOT(ISNUMBER(Z1540))),"",LOOKUP(Z1540,{0,16,21,26,31,36,41,46,51,56,60,66},{"[0-15]","[16-20]","[21-25]","[26-30]","[31-35]","[36-40]","[41-45]","[46-50]","[51-55]","[56-59]","[60-65]","[66-99]"}))</f>
        <v>[36-40]</v>
      </c>
      <c r="AF1540" s="839" t="str">
        <f t="shared" si="87"/>
        <v>0-1 years</v>
      </c>
      <c r="AG1540" s="839" t="str">
        <f t="shared" ca="1" si="88"/>
        <v>Over 90 Days</v>
      </c>
    </row>
    <row r="1541" spans="1:33" ht="16.5" thickTop="1" thickBot="1" x14ac:dyDescent="0.3">
      <c r="A1541" s="839">
        <v>33</v>
      </c>
      <c r="B1541" s="830">
        <v>203053</v>
      </c>
      <c r="C1541" s="831">
        <v>203053</v>
      </c>
      <c r="D1541" s="880"/>
      <c r="E1541" s="887">
        <f>VLOOKUP(B1541,[1]TQT_MASTER!B:O,13,0)</f>
        <v>46149</v>
      </c>
      <c r="F1541" s="834" t="str">
        <f>VLOOKUP(B1541,[1]TQT_MASTER!B:O,4,0)</f>
        <v>Sr Associate HR Projects</v>
      </c>
      <c r="G1541" s="834" t="str">
        <f>VLOOKUP(B1541,[1]TQT_MASTER!B:O,3,0)</f>
        <v>Sr Associate</v>
      </c>
      <c r="H1541" s="834" t="e">
        <f>VLOOKUP(B1541,[1]TQT_MASTER!B:O,6,0)</f>
        <v>#REF!</v>
      </c>
      <c r="I1541" s="834" t="str">
        <f>VLOOKUP(B1541,[1]TQT_MASTER!B:O,5,0)</f>
        <v>Bader Alhammadi</v>
      </c>
      <c r="J1541" s="834" t="e">
        <f>VLOOKUP(B1541,[1]TQT_MASTER!B:O,7,0)</f>
        <v>#REF!</v>
      </c>
      <c r="K1541" s="834" t="str">
        <f>VLOOKUP(B1541,[1]TQT_MASTER!B:O,8,0)</f>
        <v>TQT - Chief Corporate Services Office</v>
      </c>
      <c r="L1541" s="834" t="str">
        <f>VLOOKUP(B1541,[1]TQT_MASTER!B:O,9,0)</f>
        <v>Human Resources - HRD</v>
      </c>
      <c r="M1541" s="834" t="e">
        <f>VLOOKUP(B1541,[1]TQT_MASTER!B:O,10,0)</f>
        <v>#REF!</v>
      </c>
      <c r="N1541" s="835">
        <f>VLOOKUP(B1541,[1]TQT_MASTER!B:O,11,0)</f>
        <v>31815</v>
      </c>
      <c r="O1541" s="833">
        <f>VLOOKUP(B1541,[1]TQT_MASTER!B:O,14,0)</f>
        <v>46513</v>
      </c>
      <c r="P1541" s="842" t="s">
        <v>620</v>
      </c>
      <c r="Q1541" s="834" t="s">
        <v>846</v>
      </c>
      <c r="R1541" s="842"/>
      <c r="S1541" s="842"/>
      <c r="T1541" s="839"/>
      <c r="U1541" s="842" t="s">
        <v>650</v>
      </c>
      <c r="V1541" s="836">
        <v>46155</v>
      </c>
      <c r="W1541" s="836"/>
      <c r="X1541" s="836">
        <f>EDATE(V1541,36)</f>
        <v>47251</v>
      </c>
      <c r="Y1541" s="882">
        <v>2.7397260273972603E-3</v>
      </c>
      <c r="Z1541" s="838">
        <f t="shared" ca="1" si="86"/>
        <v>39</v>
      </c>
      <c r="AA1541" s="839" t="s">
        <v>600</v>
      </c>
      <c r="AB1541" s="883">
        <v>37138.5</v>
      </c>
      <c r="AC1541" s="841">
        <v>47270</v>
      </c>
      <c r="AD1541" s="842" t="s">
        <v>777</v>
      </c>
      <c r="AE1541" s="843" t="str">
        <f ca="1">IF(OR(Z1541="",NOT(ISNUMBER(Z1541))),"",LOOKUP(Z1541,{0,16,21,26,31,36,41,46,51,56,60,66},{"[0-15]","[16-20]","[21-25]","[26-30]","[31-35]","[36-40]","[41-45]","[46-50]","[51-55]","[56-59]","[60-65]","[66-99]"}))</f>
        <v>[36-40]</v>
      </c>
      <c r="AF1541" s="839" t="str">
        <f t="shared" si="87"/>
        <v>3+ years</v>
      </c>
      <c r="AG1541" s="839" t="str">
        <f t="shared" ca="1" si="88"/>
        <v>Over 90 Days</v>
      </c>
    </row>
    <row r="1542" spans="1:33" ht="16.5" thickTop="1" thickBot="1" x14ac:dyDescent="0.3">
      <c r="A1542" s="839">
        <v>34</v>
      </c>
      <c r="B1542" s="830">
        <v>202805</v>
      </c>
      <c r="C1542" s="831">
        <v>202805</v>
      </c>
      <c r="D1542" s="880"/>
      <c r="E1542" s="887">
        <f>VLOOKUP(B1542,[1]TQT_MASTER!B:O,13,0)</f>
        <v>46132</v>
      </c>
      <c r="F1542" s="834" t="str">
        <f>VLOOKUP(B1542,[1]TQT_MASTER!B:O,4,0)</f>
        <v>CEO Advisor</v>
      </c>
      <c r="G1542" s="834" t="str">
        <f>VLOOKUP(B1542,[1]TQT_MASTER!B:O,3,0)</f>
        <v>Advisor</v>
      </c>
      <c r="H1542" s="834">
        <v>12759</v>
      </c>
      <c r="I1542" s="834" t="s">
        <v>954</v>
      </c>
      <c r="J1542" s="834" t="e">
        <f>VLOOKUP(B1542,[1]TQT_MASTER!B:O,7,0)</f>
        <v>#REF!</v>
      </c>
      <c r="K1542" s="834" t="str">
        <f>VLOOKUP(B1542,[1]TQT_MASTER!B:O,8,0)</f>
        <v>TQT - Chief Executive Office</v>
      </c>
      <c r="L1542" s="834" t="e">
        <f>VLOOKUP(B1542,[1]TQT_MASTER!B:O,9,0)</f>
        <v>#REF!</v>
      </c>
      <c r="M1542" s="834" t="e">
        <f>VLOOKUP(B1542,[1]TQT_MASTER!B:O,10,0)</f>
        <v>#REF!</v>
      </c>
      <c r="N1542" s="884">
        <v>22892</v>
      </c>
      <c r="O1542" s="885">
        <v>46496</v>
      </c>
      <c r="P1542" s="842" t="s">
        <v>611</v>
      </c>
      <c r="Q1542" s="834" t="s">
        <v>846</v>
      </c>
      <c r="R1542" s="842"/>
      <c r="S1542" s="842"/>
      <c r="T1542" s="839"/>
      <c r="U1542" s="842" t="s">
        <v>650</v>
      </c>
      <c r="V1542" s="836">
        <v>46132</v>
      </c>
      <c r="W1542" s="836"/>
      <c r="X1542" s="836">
        <f>EDATE(V1542,36)</f>
        <v>47228</v>
      </c>
      <c r="Y1542" s="882">
        <v>2.7397260273972603E-3</v>
      </c>
      <c r="Z1542" s="904">
        <f ca="1">IF(N1542="","",DATEDIF(IF(ISNUMBER(N1542),N1542,DATE(IF(VALUE(RIGHT(N1542,LEN(N1542)-FIND("/",N1542,FIND("/",N1542)+1)))&lt;30,2000,1900)+VALUE(RIGHT(N1542,LEN(N1542)-FIND("/",N1542,FIND("/",N1542)+1))),VALUE(LEFT(N1542,FIND("/",N1542)-1)),VALUE(MID(N1542,FIND("/",N1542)+1,FIND("/",N1542,FIND("/",N1542)+1)-FIND("/",N1542)-1)))),TODAY(),"Y"))</f>
        <v>64</v>
      </c>
      <c r="AA1542" s="839" t="s">
        <v>600</v>
      </c>
      <c r="AB1542" s="883">
        <v>40288.5</v>
      </c>
      <c r="AC1542" s="841">
        <v>47270</v>
      </c>
      <c r="AD1542" s="842" t="s">
        <v>777</v>
      </c>
      <c r="AE1542" s="843" t="str">
        <f ca="1">IF(OR(Z1542="",NOT(ISNUMBER(Z1542))),"",LOOKUP(Z1542,{0,16,21,26,31,36,41,46,51,56,60,66},{"[0-15]","[16-20]","[21-25]","[26-30]","[31-35]","[36-40]","[41-45]","[46-50]","[51-55]","[56-59]","[60-65]","[66-99]"}))</f>
        <v>[60-65]</v>
      </c>
      <c r="AF1542" s="839" t="str">
        <f t="shared" si="87"/>
        <v>3+ years</v>
      </c>
      <c r="AG1542" s="839" t="str">
        <f t="shared" ca="1" si="88"/>
        <v>Over 90 Days</v>
      </c>
    </row>
    <row r="1543" spans="1:33" ht="16.5" thickTop="1" thickBot="1" x14ac:dyDescent="0.3">
      <c r="A1543" s="886">
        <v>35</v>
      </c>
      <c r="B1543" s="851">
        <v>203281</v>
      </c>
      <c r="C1543" s="851"/>
      <c r="D1543" s="852"/>
      <c r="E1543" s="887">
        <f>VLOOKUP(B1543,[1]TQT_MASTER!B:O,13,0)</f>
        <v>46244</v>
      </c>
      <c r="F1543" s="854" t="str">
        <f>VLOOKUP(B1543,[1]TQT_MASTER!B:O,4,0)</f>
        <v>Sr Associate Branding &amp; Internal Communication</v>
      </c>
      <c r="G1543" s="854" t="str">
        <f>VLOOKUP(B1543,[1]TQT_MASTER!B:O,3,0)</f>
        <v>Sr Associate</v>
      </c>
      <c r="H1543" s="854" t="e">
        <f>VLOOKUP(B1543,[1]TQT_MASTER!B:O,6,0)</f>
        <v>#REF!</v>
      </c>
      <c r="I1543" s="854" t="s">
        <v>955</v>
      </c>
      <c r="J1543" s="854" t="e">
        <f>VLOOKUP(B1543,[1]TQT_MASTER!B:O,7,0)</f>
        <v>#REF!</v>
      </c>
      <c r="K1543" s="854" t="str">
        <f>VLOOKUP(B1543,[1]TQT_MASTER!B:O,8,0)</f>
        <v>TQT - Chief Corporate Services Office</v>
      </c>
      <c r="L1543" s="854" t="str">
        <f>VLOOKUP(B1543,[1]TQT_MASTER!B:O,9,0)</f>
        <v>Human Resources - HRD</v>
      </c>
      <c r="M1543" s="854" t="str">
        <f>VLOOKUP(B1543,[1]TQT_MASTER!B:O,10,0)</f>
        <v>Corporate Communications</v>
      </c>
      <c r="N1543" s="855">
        <v>32051</v>
      </c>
      <c r="O1543" s="853">
        <v>46295</v>
      </c>
      <c r="P1543" s="854" t="s">
        <v>611</v>
      </c>
      <c r="Q1543" s="854" t="s">
        <v>846</v>
      </c>
      <c r="R1543" s="857"/>
      <c r="S1543" s="857"/>
      <c r="T1543" s="858"/>
      <c r="U1543" s="854"/>
      <c r="V1543" s="859">
        <v>46211</v>
      </c>
      <c r="W1543" s="860"/>
      <c r="X1543" s="859">
        <v>46295</v>
      </c>
      <c r="Y1543" s="861"/>
      <c r="Z1543" s="862">
        <f t="shared" ref="Z1543:Z1606" ca="1" si="89">IF(N1543="","",DATEDIF(IF(ISNUMBER(N1543),N1543,DATE(IF(VALUE(RIGHT(N1543,LEN(N1543)-FIND("/",N1543,FIND("/",N1543)+1)))&lt;30,2000,1900)+VALUE(RIGHT(N1543,LEN(N1543)-FIND("/",N1543,FIND("/",N1543)+1))),VALUE(LEFT(N1543,FIND("/",N1543)-1)),VALUE(MID(N1543,FIND("/",N1543)+1,FIND("/",N1543,FIND("/",N1543)+1)-FIND("/",N1543)-1)))),TODAY(),"Y"))</f>
        <v>38</v>
      </c>
      <c r="AA1543" s="858" t="s">
        <v>600</v>
      </c>
      <c r="AB1543" s="906">
        <v>32500</v>
      </c>
      <c r="AC1543" s="864">
        <v>47270</v>
      </c>
      <c r="AD1543" s="857" t="s">
        <v>777</v>
      </c>
      <c r="AE1543" s="843" t="str">
        <f ca="1">IF(OR(Z1543="",NOT(ISNUMBER(Z1543))),"",LOOKUP(Z1543,{0,16,21,26,31,36,41,46,51,56,60,66},{"[0-15]","[16-20]","[21-25]","[26-30]","[31-35]","[36-40]","[41-45]","[46-50]","[51-55]","[56-59]","[60-65]","[66-99]"}))</f>
        <v>[36-40]</v>
      </c>
      <c r="AF1543" s="839" t="str">
        <f t="shared" si="87"/>
        <v>0-1 years</v>
      </c>
      <c r="AG1543" s="839" t="str">
        <f t="shared" ca="1" si="88"/>
        <v>Within 30 Days</v>
      </c>
    </row>
    <row r="1544" spans="1:33" ht="16.5" thickTop="1" thickBot="1" x14ac:dyDescent="0.3">
      <c r="A1544" s="866">
        <v>1</v>
      </c>
      <c r="B1544" s="866" t="s">
        <v>526</v>
      </c>
      <c r="C1544" s="866" t="s">
        <v>300</v>
      </c>
      <c r="D1544" s="868"/>
      <c r="E1544" s="887">
        <f>VLOOKUP(B1544,[1]TQT_MASTER!B:O,13,0)</f>
        <v>44566</v>
      </c>
      <c r="F1544" s="870" t="str">
        <f>VLOOKUP(B1544,[1]TQT_MASTER!B:O,4,0)</f>
        <v>Engineer, Water Asset Performance</v>
      </c>
      <c r="G1544" s="870" t="str">
        <f>VLOOKUP(B1544,[1]TQT_MASTER!B:O,3,0)</f>
        <v>Engineer</v>
      </c>
      <c r="H1544" s="870">
        <f>VLOOKUP(B1544,[1]TQT_MASTER!B:O,6,0)</f>
        <v>200662</v>
      </c>
      <c r="I1544" s="870" t="str">
        <f>VLOOKUP(B1544,[1]TQT_MASTER!B:O,5,0)</f>
        <v>Benjamin Redwood</v>
      </c>
      <c r="J1544" s="870" t="str">
        <f>VLOOKUP(B1544,[1]TQT_MASTER!B:O,7,0)</f>
        <v>TQT - Asset Management</v>
      </c>
      <c r="K1544" s="870" t="str">
        <f>VLOOKUP(B1544,[1]TQT_MASTER!B:O,8,0)</f>
        <v>TQT - Chief Operating Office</v>
      </c>
      <c r="L1544" s="870" t="str">
        <f>VLOOKUP(B1544,[1]TQT_MASTER!B:O,9,0)</f>
        <v>Asset Management - COO</v>
      </c>
      <c r="M1544" s="870" t="str">
        <f>VLOOKUP(B1544,[1]TQT_MASTER!B:O,10,0)</f>
        <v>TRANSCO - Water Asset Strategy &amp; Performance - COO</v>
      </c>
      <c r="N1544" s="871">
        <f>VLOOKUP(B1544,[1]TQT_MASTER!B:O,11,0)</f>
        <v>22312</v>
      </c>
      <c r="O1544" s="869">
        <f>VLOOKUP(B1544,[1]TQT_MASTER!B:O,14,0)</f>
        <v>46387</v>
      </c>
      <c r="P1544" s="870" t="s">
        <v>611</v>
      </c>
      <c r="Q1544" s="870"/>
      <c r="R1544" s="870" t="s">
        <v>612</v>
      </c>
      <c r="S1544" s="870"/>
      <c r="T1544" s="866" t="s">
        <v>304</v>
      </c>
      <c r="U1544" s="870" t="s">
        <v>305</v>
      </c>
      <c r="V1544" s="872">
        <v>44566</v>
      </c>
      <c r="W1544" s="872">
        <v>45170</v>
      </c>
      <c r="X1544" s="872">
        <v>46265</v>
      </c>
      <c r="Y1544" s="873">
        <v>3.0027397260273974</v>
      </c>
      <c r="Z1544" s="874">
        <f t="shared" ca="1" si="89"/>
        <v>65</v>
      </c>
      <c r="AA1544" s="866" t="s">
        <v>444</v>
      </c>
      <c r="AB1544" s="890">
        <v>7680</v>
      </c>
      <c r="AC1544" s="877">
        <v>47300</v>
      </c>
      <c r="AD1544" s="878" t="s">
        <v>777</v>
      </c>
      <c r="AE1544" s="843" t="str">
        <f ca="1">IF(OR(Z1544="",NOT(ISNUMBER(Z1544))),"",LOOKUP(Z1544,{0,16,21,26,31,36,41,46,51,56,60,66},{"[0-15]","[16-20]","[21-25]","[26-30]","[31-35]","[36-40]","[41-45]","[46-50]","[51-55]","[56-59]","[60-65]","[66-99]"}))</f>
        <v>[60-65]</v>
      </c>
      <c r="AF1544" s="839" t="str">
        <f t="shared" si="87"/>
        <v>3+ years</v>
      </c>
      <c r="AG1544" s="839" t="str">
        <f t="shared" ca="1" si="88"/>
        <v>Over 90 Days</v>
      </c>
    </row>
    <row r="1545" spans="1:33" ht="16.5" thickTop="1" thickBot="1" x14ac:dyDescent="0.3">
      <c r="A1545" s="830">
        <v>2</v>
      </c>
      <c r="B1545" s="830" t="s">
        <v>537</v>
      </c>
      <c r="C1545" s="830" t="s">
        <v>306</v>
      </c>
      <c r="D1545" s="832"/>
      <c r="E1545" s="887">
        <f>VLOOKUP(B1545,[1]TQT_MASTER!B:O,13,0)</f>
        <v>44571</v>
      </c>
      <c r="F1545" s="834" t="str">
        <f>VLOOKUP(B1545,[1]TQT_MASTER!B:O,4,0)</f>
        <v>Technical Advisor</v>
      </c>
      <c r="G1545" s="834" t="str">
        <f>VLOOKUP(B1545,[1]TQT_MASTER!B:O,3,0)</f>
        <v>Advisor</v>
      </c>
      <c r="H1545" s="834">
        <f>VLOOKUP(B1545,[1]TQT_MASTER!B:O,6,0)</f>
        <v>10924</v>
      </c>
      <c r="I1545" s="834" t="str">
        <f>VLOOKUP(B1545,[1]TQT_MASTER!B:O,5,0)</f>
        <v>Bruce</v>
      </c>
      <c r="J1545" s="834" t="str">
        <f>VLOOKUP(B1545,[1]TQT_MASTER!B:O,7,0)</f>
        <v>TQT - Chief Operating Office</v>
      </c>
      <c r="K1545" s="834" t="str">
        <f>VLOOKUP(B1545,[1]TQT_MASTER!B:O,8,0)</f>
        <v>TQT - Chief Operating Office</v>
      </c>
      <c r="L1545" s="834" t="str">
        <f>VLOOKUP(B1545,[1]TQT_MASTER!B:O,9,0)</f>
        <v>Asset Management - COO</v>
      </c>
      <c r="M1545" s="834" t="str">
        <f>VLOOKUP(B1545,[1]TQT_MASTER!B:O,10,0)</f>
        <v>TRANSCO - Power Asset Management - COO</v>
      </c>
      <c r="N1545" s="835">
        <f>VLOOKUP(B1545,[1]TQT_MASTER!B:O,11,0)</f>
        <v>21098</v>
      </c>
      <c r="O1545" s="833">
        <f>VLOOKUP(B1545,[1]TQT_MASTER!B:O,14,0)</f>
        <v>46387</v>
      </c>
      <c r="P1545" s="834" t="s">
        <v>611</v>
      </c>
      <c r="Q1545" s="834"/>
      <c r="R1545" s="834" t="s">
        <v>612</v>
      </c>
      <c r="S1545" s="834" t="s">
        <v>616</v>
      </c>
      <c r="T1545" s="830" t="s">
        <v>304</v>
      </c>
      <c r="U1545" s="834" t="s">
        <v>309</v>
      </c>
      <c r="V1545" s="836">
        <v>44571</v>
      </c>
      <c r="W1545" s="836">
        <v>45170</v>
      </c>
      <c r="X1545" s="836">
        <v>46265</v>
      </c>
      <c r="Y1545" s="837">
        <v>3.0027397260273974</v>
      </c>
      <c r="Z1545" s="838">
        <f t="shared" ca="1" si="89"/>
        <v>68</v>
      </c>
      <c r="AA1545" s="830" t="s">
        <v>444</v>
      </c>
      <c r="AB1545" s="883">
        <v>12509.28</v>
      </c>
      <c r="AC1545" s="841">
        <v>47300</v>
      </c>
      <c r="AD1545" s="842" t="s">
        <v>777</v>
      </c>
      <c r="AE1545" s="843" t="str">
        <f ca="1">IF(OR(Z1545="",NOT(ISNUMBER(Z1545))),"",LOOKUP(Z1545,{0,16,21,26,31,36,41,46,51,56,60,66},{"[0-15]","[16-20]","[21-25]","[26-30]","[31-35]","[36-40]","[41-45]","[46-50]","[51-55]","[56-59]","[60-65]","[66-99]"}))</f>
        <v>[66-99]</v>
      </c>
      <c r="AF1545" s="839" t="str">
        <f t="shared" si="87"/>
        <v>3+ years</v>
      </c>
      <c r="AG1545" s="839" t="str">
        <f t="shared" ca="1" si="88"/>
        <v>Over 90 Days</v>
      </c>
    </row>
    <row r="1546" spans="1:33" ht="16.5" thickTop="1" thickBot="1" x14ac:dyDescent="0.3">
      <c r="A1546" s="830">
        <v>3</v>
      </c>
      <c r="B1546" s="830" t="s">
        <v>310</v>
      </c>
      <c r="C1546" s="830" t="s">
        <v>310</v>
      </c>
      <c r="D1546" s="832"/>
      <c r="E1546" s="887">
        <v>44571</v>
      </c>
      <c r="F1546" s="834" t="s">
        <v>312</v>
      </c>
      <c r="G1546" s="834" t="s">
        <v>312</v>
      </c>
      <c r="H1546" s="834"/>
      <c r="I1546" s="834"/>
      <c r="J1546" s="845"/>
      <c r="K1546" s="845" t="s">
        <v>905</v>
      </c>
      <c r="L1546" s="834"/>
      <c r="M1546" s="834"/>
      <c r="N1546" s="835">
        <v>20821</v>
      </c>
      <c r="O1546" s="833">
        <v>46203</v>
      </c>
      <c r="P1546" s="834" t="s">
        <v>611</v>
      </c>
      <c r="Q1546" s="834"/>
      <c r="R1546" s="834" t="s">
        <v>612</v>
      </c>
      <c r="S1546" s="834"/>
      <c r="T1546" s="830" t="s">
        <v>304</v>
      </c>
      <c r="U1546" s="834" t="s">
        <v>305</v>
      </c>
      <c r="V1546" s="836">
        <v>44571</v>
      </c>
      <c r="W1546" s="836">
        <v>46203</v>
      </c>
      <c r="X1546" s="836">
        <v>46265</v>
      </c>
      <c r="Y1546" s="837">
        <v>3.0027397260273974</v>
      </c>
      <c r="Z1546" s="838">
        <f t="shared" ca="1" si="89"/>
        <v>69</v>
      </c>
      <c r="AA1546" s="830" t="s">
        <v>444</v>
      </c>
      <c r="AB1546" s="883">
        <v>10286.16</v>
      </c>
      <c r="AC1546" s="841">
        <v>47300</v>
      </c>
      <c r="AD1546" s="842" t="s">
        <v>928</v>
      </c>
      <c r="AE1546" s="843" t="str">
        <f ca="1">IF(OR(Z1546="",NOT(ISNUMBER(Z1546))),"",LOOKUP(Z1546,{0,16,21,26,31,36,41,46,51,56,60,66},{"[0-15]","[16-20]","[21-25]","[26-30]","[31-35]","[36-40]","[41-45]","[46-50]","[51-55]","[56-59]","[60-65]","[66-99]"}))</f>
        <v>[66-99]</v>
      </c>
      <c r="AF1546" s="839" t="str">
        <f t="shared" si="87"/>
        <v>3+ years</v>
      </c>
      <c r="AG1546" s="839" t="str">
        <f t="shared" ca="1" si="88"/>
        <v>Expired</v>
      </c>
    </row>
    <row r="1547" spans="1:33" ht="16.5" thickTop="1" thickBot="1" x14ac:dyDescent="0.3">
      <c r="A1547" s="830">
        <v>4</v>
      </c>
      <c r="B1547" s="830" t="s">
        <v>527</v>
      </c>
      <c r="C1547" s="830" t="s">
        <v>313</v>
      </c>
      <c r="D1547" s="832"/>
      <c r="E1547" s="887">
        <f>VLOOKUP(B1547,[1]TQT_MASTER!B:O,13,0)</f>
        <v>44571</v>
      </c>
      <c r="F1547" s="834" t="str">
        <f>VLOOKUP(B1547,[1]TQT_MASTER!B:O,4,0)</f>
        <v>Sr. Engineer, Infrastructure Coordination</v>
      </c>
      <c r="G1547" s="834" t="str">
        <f>VLOOKUP(B1547,[1]TQT_MASTER!B:O,3,0)</f>
        <v>Senior Engineer</v>
      </c>
      <c r="H1547" s="834">
        <f>VLOOKUP(B1547,[1]TQT_MASTER!B:O,6,0)</f>
        <v>11810</v>
      </c>
      <c r="I1547" s="834" t="str">
        <f>VLOOKUP(B1547,[1]TQT_MASTER!B:O,5,0)</f>
        <v>YOUSIF ABDUL RAHMAN AHMED MOHAMMED ALMARZOUQI</v>
      </c>
      <c r="J1547" s="834" t="str">
        <f>VLOOKUP(B1547,[1]TQT_MASTER!B:O,7,0)</f>
        <v>TQT - Asset Management</v>
      </c>
      <c r="K1547" s="834" t="str">
        <f>VLOOKUP(B1547,[1]TQT_MASTER!B:O,8,0)</f>
        <v>TQT - Chief Operating Office</v>
      </c>
      <c r="L1547" s="834" t="str">
        <f>VLOOKUP(B1547,[1]TQT_MASTER!B:O,9,0)</f>
        <v>Asset Management - COO</v>
      </c>
      <c r="M1547" s="834" t="str">
        <f>VLOOKUP(B1547,[1]TQT_MASTER!B:O,10,0)</f>
        <v>TRANSCO - Infrastructure Coordination &amp; Services - COO</v>
      </c>
      <c r="N1547" s="835">
        <f>VLOOKUP(B1547,[1]TQT_MASTER!B:O,11,0)</f>
        <v>21283</v>
      </c>
      <c r="O1547" s="833">
        <f>VLOOKUP(B1547,[1]TQT_MASTER!B:O,14,0)</f>
        <v>46387</v>
      </c>
      <c r="P1547" s="834" t="s">
        <v>611</v>
      </c>
      <c r="Q1547" s="834"/>
      <c r="R1547" s="834" t="s">
        <v>612</v>
      </c>
      <c r="S1547" s="834"/>
      <c r="T1547" s="830" t="s">
        <v>304</v>
      </c>
      <c r="U1547" s="834" t="s">
        <v>316</v>
      </c>
      <c r="V1547" s="836">
        <v>44571</v>
      </c>
      <c r="W1547" s="836">
        <v>45170</v>
      </c>
      <c r="X1547" s="836">
        <v>46265</v>
      </c>
      <c r="Y1547" s="837">
        <v>3.0027397260273974</v>
      </c>
      <c r="Z1547" s="838">
        <f t="shared" ca="1" si="89"/>
        <v>68</v>
      </c>
      <c r="AA1547" s="830" t="s">
        <v>444</v>
      </c>
      <c r="AB1547" s="883">
        <v>10735.2</v>
      </c>
      <c r="AC1547" s="841">
        <v>47300</v>
      </c>
      <c r="AD1547" s="842" t="s">
        <v>777</v>
      </c>
      <c r="AE1547" s="843" t="str">
        <f ca="1">IF(OR(Z1547="",NOT(ISNUMBER(Z1547))),"",LOOKUP(Z1547,{0,16,21,26,31,36,41,46,51,56,60,66},{"[0-15]","[16-20]","[21-25]","[26-30]","[31-35]","[36-40]","[41-45]","[46-50]","[51-55]","[56-59]","[60-65]","[66-99]"}))</f>
        <v>[66-99]</v>
      </c>
      <c r="AF1547" s="839" t="str">
        <f t="shared" si="87"/>
        <v>3+ years</v>
      </c>
      <c r="AG1547" s="839" t="str">
        <f t="shared" ca="1" si="88"/>
        <v>Over 90 Days</v>
      </c>
    </row>
    <row r="1548" spans="1:33" ht="16.5" thickTop="1" thickBot="1" x14ac:dyDescent="0.3">
      <c r="A1548" s="830">
        <v>5</v>
      </c>
      <c r="B1548" s="830" t="s">
        <v>536</v>
      </c>
      <c r="C1548" s="830" t="s">
        <v>317</v>
      </c>
      <c r="D1548" s="832"/>
      <c r="E1548" s="887">
        <f>VLOOKUP(B1548,[1]TQT_MASTER!B:O,13,0)</f>
        <v>44571</v>
      </c>
      <c r="F1548" s="834" t="str">
        <f>VLOOKUP(B1548,[1]TQT_MASTER!B:O,4,0)</f>
        <v>Sr. Technician, Surveying</v>
      </c>
      <c r="G1548" s="834" t="str">
        <f>VLOOKUP(B1548,[1]TQT_MASTER!B:O,3,0)</f>
        <v>Senior Technician</v>
      </c>
      <c r="H1548" s="834">
        <f>VLOOKUP(B1548,[1]TQT_MASTER!B:O,6,0)</f>
        <v>11810</v>
      </c>
      <c r="I1548" s="834" t="str">
        <f>VLOOKUP(B1548,[1]TQT_MASTER!B:O,5,0)</f>
        <v>YOUSIF ABDUL RAHMAN AHMED MOHAMMED ALMARZOUQI</v>
      </c>
      <c r="J1548" s="834" t="str">
        <f>VLOOKUP(B1548,[1]TQT_MASTER!B:O,7,0)</f>
        <v>TQT - Asset Management</v>
      </c>
      <c r="K1548" s="834" t="str">
        <f>VLOOKUP(B1548,[1]TQT_MASTER!B:O,8,0)</f>
        <v>TQT - Chief Operating Office</v>
      </c>
      <c r="L1548" s="834" t="str">
        <f>VLOOKUP(B1548,[1]TQT_MASTER!B:O,9,0)</f>
        <v>Asset Management - COO</v>
      </c>
      <c r="M1548" s="834" t="str">
        <f>VLOOKUP(B1548,[1]TQT_MASTER!B:O,10,0)</f>
        <v>TRANSCO - Infrastructure Coordination &amp; Services - COO</v>
      </c>
      <c r="N1548" s="835">
        <f>VLOOKUP(B1548,[1]TQT_MASTER!B:O,11,0)</f>
        <v>22277</v>
      </c>
      <c r="O1548" s="833">
        <f>VLOOKUP(B1548,[1]TQT_MASTER!B:O,14,0)</f>
        <v>46387</v>
      </c>
      <c r="P1548" s="834" t="s">
        <v>611</v>
      </c>
      <c r="Q1548" s="834"/>
      <c r="R1548" s="834" t="s">
        <v>612</v>
      </c>
      <c r="S1548" s="834" t="s">
        <v>616</v>
      </c>
      <c r="T1548" s="830" t="s">
        <v>304</v>
      </c>
      <c r="U1548" s="834" t="s">
        <v>309</v>
      </c>
      <c r="V1548" s="836">
        <v>44571</v>
      </c>
      <c r="W1548" s="836">
        <v>45170</v>
      </c>
      <c r="X1548" s="836">
        <v>46265</v>
      </c>
      <c r="Y1548" s="837">
        <v>3.0027397260273974</v>
      </c>
      <c r="Z1548" s="838">
        <f t="shared" ca="1" si="89"/>
        <v>65</v>
      </c>
      <c r="AA1548" s="830" t="s">
        <v>444</v>
      </c>
      <c r="AB1548" s="883">
        <v>4882.8</v>
      </c>
      <c r="AC1548" s="841">
        <v>47300</v>
      </c>
      <c r="AD1548" s="842" t="s">
        <v>777</v>
      </c>
      <c r="AE1548" s="843" t="str">
        <f ca="1">IF(OR(Z1548="",NOT(ISNUMBER(Z1548))),"",LOOKUP(Z1548,{0,16,21,26,31,36,41,46,51,56,60,66},{"[0-15]","[16-20]","[21-25]","[26-30]","[31-35]","[36-40]","[41-45]","[46-50]","[51-55]","[56-59]","[60-65]","[66-99]"}))</f>
        <v>[60-65]</v>
      </c>
      <c r="AF1548" s="839" t="str">
        <f t="shared" si="87"/>
        <v>3+ years</v>
      </c>
      <c r="AG1548" s="839" t="str">
        <f t="shared" ca="1" si="88"/>
        <v>Over 90 Days</v>
      </c>
    </row>
    <row r="1549" spans="1:33" ht="16.5" thickTop="1" thickBot="1" x14ac:dyDescent="0.3">
      <c r="A1549" s="830">
        <v>6</v>
      </c>
      <c r="B1549" s="830" t="s">
        <v>531</v>
      </c>
      <c r="C1549" s="830" t="s">
        <v>323</v>
      </c>
      <c r="D1549" s="832"/>
      <c r="E1549" s="887">
        <f>VLOOKUP(B1549,[1]TQT_MASTER!B:O,13,0)</f>
        <v>44571</v>
      </c>
      <c r="F1549" s="834" t="str">
        <f>VLOOKUP(B1549,[1]TQT_MASTER!B:O,4,0)</f>
        <v>Sr. Associate, Inventory</v>
      </c>
      <c r="G1549" s="834" t="str">
        <f>VLOOKUP(B1549,[1]TQT_MASTER!B:O,3,0)</f>
        <v>Senior Associate</v>
      </c>
      <c r="H1549" s="834">
        <f>VLOOKUP(B1549,[1]TQT_MASTER!B:O,6,0)</f>
        <v>11888</v>
      </c>
      <c r="I1549" s="834" t="str">
        <f>VLOOKUP(B1549,[1]TQT_MASTER!B:O,5,0)</f>
        <v>MOHAMED ALI MOHAMED A. FAISAL ALSHEHHI</v>
      </c>
      <c r="J1549" s="834" t="str">
        <f>VLOOKUP(B1549,[1]TQT_MASTER!B:O,7,0)</f>
        <v>TQT - Supply Chain</v>
      </c>
      <c r="K1549" s="834" t="str">
        <f>VLOOKUP(B1549,[1]TQT_MASTER!B:O,8,0)</f>
        <v>TQT - Chief Financial Office</v>
      </c>
      <c r="L1549" s="834" t="str">
        <f>VLOOKUP(B1549,[1]TQT_MASTER!B:O,9,0)</f>
        <v>Supply Chain - PSS</v>
      </c>
      <c r="M1549" s="834" t="str">
        <f>VLOOKUP(B1549,[1]TQT_MASTER!B:O,10,0)</f>
        <v>TRANSCO - Inventory Management - PSS</v>
      </c>
      <c r="N1549" s="835">
        <f>VLOOKUP(B1549,[1]TQT_MASTER!B:O,11,0)</f>
        <v>24080</v>
      </c>
      <c r="O1549" s="833">
        <f>VLOOKUP(B1549,[1]TQT_MASTER!B:O,14,0)</f>
        <v>46387</v>
      </c>
      <c r="P1549" s="834" t="s">
        <v>611</v>
      </c>
      <c r="Q1549" s="834"/>
      <c r="R1549" s="834" t="s">
        <v>612</v>
      </c>
      <c r="S1549" s="834" t="s">
        <v>619</v>
      </c>
      <c r="T1549" s="830" t="s">
        <v>304</v>
      </c>
      <c r="U1549" s="834" t="s">
        <v>305</v>
      </c>
      <c r="V1549" s="836">
        <v>44571</v>
      </c>
      <c r="W1549" s="836">
        <v>45170</v>
      </c>
      <c r="X1549" s="836">
        <v>46265</v>
      </c>
      <c r="Y1549" s="837">
        <v>3.0027397260273974</v>
      </c>
      <c r="Z1549" s="838">
        <f t="shared" ca="1" si="89"/>
        <v>60</v>
      </c>
      <c r="AA1549" s="830" t="s">
        <v>444</v>
      </c>
      <c r="AB1549" s="883">
        <v>9159.6</v>
      </c>
      <c r="AC1549" s="841">
        <v>47300</v>
      </c>
      <c r="AD1549" s="842" t="s">
        <v>777</v>
      </c>
      <c r="AE1549" s="843" t="str">
        <f ca="1">IF(OR(Z1549="",NOT(ISNUMBER(Z1549))),"",LOOKUP(Z1549,{0,16,21,26,31,36,41,46,51,56,60,66},{"[0-15]","[16-20]","[21-25]","[26-30]","[31-35]","[36-40]","[41-45]","[46-50]","[51-55]","[56-59]","[60-65]","[66-99]"}))</f>
        <v>[60-65]</v>
      </c>
      <c r="AF1549" s="839" t="str">
        <f t="shared" si="87"/>
        <v>3+ years</v>
      </c>
      <c r="AG1549" s="839" t="str">
        <f t="shared" ca="1" si="88"/>
        <v>Over 90 Days</v>
      </c>
    </row>
    <row r="1550" spans="1:33" ht="16.5" thickTop="1" thickBot="1" x14ac:dyDescent="0.3">
      <c r="A1550" s="830">
        <v>7</v>
      </c>
      <c r="B1550" s="830" t="s">
        <v>530</v>
      </c>
      <c r="C1550" s="830" t="s">
        <v>326</v>
      </c>
      <c r="D1550" s="832"/>
      <c r="E1550" s="887">
        <f>VLOOKUP(B1550,[1]TQT_MASTER!B:O,13,0)</f>
        <v>44571</v>
      </c>
      <c r="F1550" s="834" t="str">
        <f>VLOOKUP(B1550,[1]TQT_MASTER!B:O,4,0)</f>
        <v>Clerk, Driver</v>
      </c>
      <c r="G1550" s="834" t="str">
        <f>VLOOKUP(B1550,[1]TQT_MASTER!B:O,3,0)</f>
        <v>Clerk</v>
      </c>
      <c r="H1550" s="834">
        <f>VLOOKUP(B1550,[1]TQT_MASTER!B:O,6,0)</f>
        <v>11969</v>
      </c>
      <c r="I1550" s="834" t="str">
        <f>VLOOKUP(B1550,[1]TQT_MASTER!B:O,5,0)</f>
        <v>AHMED NASSER MOHAMMED NASSER AL SENANI</v>
      </c>
      <c r="J1550" s="834" t="str">
        <f>VLOOKUP(B1550,[1]TQT_MASTER!B:O,7,0)</f>
        <v>TQT - Support Services</v>
      </c>
      <c r="K1550" s="834" t="str">
        <f>VLOOKUP(B1550,[1]TQT_MASTER!B:O,8,0)</f>
        <v>TQT - Chief Corporate Services Office</v>
      </c>
      <c r="L1550" s="834" t="str">
        <f>VLOOKUP(B1550,[1]TQT_MASTER!B:O,9,0)</f>
        <v>Shared Services - PSS</v>
      </c>
      <c r="M1550" s="834" t="str">
        <f>VLOOKUP(B1550,[1]TQT_MASTER!B:O,10,0)</f>
        <v>TRANSCO - Transport - PSS</v>
      </c>
      <c r="N1550" s="835">
        <f>VLOOKUP(B1550,[1]TQT_MASTER!B:O,11,0)</f>
        <v>28284</v>
      </c>
      <c r="O1550" s="833">
        <f>VLOOKUP(B1550,[1]TQT_MASTER!B:O,14,0)</f>
        <v>46387</v>
      </c>
      <c r="P1550" s="834" t="s">
        <v>611</v>
      </c>
      <c r="Q1550" s="834"/>
      <c r="R1550" s="834" t="s">
        <v>612</v>
      </c>
      <c r="S1550" s="834" t="s">
        <v>621</v>
      </c>
      <c r="T1550" s="830" t="s">
        <v>304</v>
      </c>
      <c r="U1550" s="834" t="s">
        <v>329</v>
      </c>
      <c r="V1550" s="836">
        <v>44571</v>
      </c>
      <c r="W1550" s="836">
        <v>45170</v>
      </c>
      <c r="X1550" s="836">
        <v>46265</v>
      </c>
      <c r="Y1550" s="837">
        <v>3.0027397260273974</v>
      </c>
      <c r="Z1550" s="838">
        <f t="shared" ca="1" si="89"/>
        <v>49</v>
      </c>
      <c r="AA1550" s="830" t="s">
        <v>444</v>
      </c>
      <c r="AB1550" s="883">
        <v>1070.6399999999999</v>
      </c>
      <c r="AC1550" s="841">
        <v>47300</v>
      </c>
      <c r="AD1550" s="842" t="s">
        <v>777</v>
      </c>
      <c r="AE1550" s="843" t="str">
        <f ca="1">IF(OR(Z1550="",NOT(ISNUMBER(Z1550))),"",LOOKUP(Z1550,{0,16,21,26,31,36,41,46,51,56,60,66},{"[0-15]","[16-20]","[21-25]","[26-30]","[31-35]","[36-40]","[41-45]","[46-50]","[51-55]","[56-59]","[60-65]","[66-99]"}))</f>
        <v>[46-50]</v>
      </c>
      <c r="AF1550" s="839" t="str">
        <f t="shared" si="87"/>
        <v>3+ years</v>
      </c>
      <c r="AG1550" s="839" t="str">
        <f t="shared" ca="1" si="88"/>
        <v>Over 90 Days</v>
      </c>
    </row>
    <row r="1551" spans="1:33" ht="16.5" thickTop="1" thickBot="1" x14ac:dyDescent="0.3">
      <c r="A1551" s="830">
        <v>8</v>
      </c>
      <c r="B1551" s="830" t="s">
        <v>524</v>
      </c>
      <c r="C1551" s="830" t="s">
        <v>330</v>
      </c>
      <c r="D1551" s="832"/>
      <c r="E1551" s="887">
        <f>VLOOKUP(B1551,[1]TQT_MASTER!B:O,13,0)</f>
        <v>44566</v>
      </c>
      <c r="F1551" s="834" t="str">
        <f>VLOOKUP(B1551,[1]TQT_MASTER!B:O,4,0)</f>
        <v>Assistant, Management</v>
      </c>
      <c r="G1551" s="834" t="str">
        <f>VLOOKUP(B1551,[1]TQT_MASTER!B:O,3,0)</f>
        <v>Assistant</v>
      </c>
      <c r="H1551" s="834">
        <f>VLOOKUP(B1551,[1]TQT_MASTER!B:O,6,0)</f>
        <v>11566</v>
      </c>
      <c r="I1551" s="834" t="str">
        <f>VLOOKUP(B1551,[1]TQT_MASTER!B:O,5,0)</f>
        <v>PAUL ANDREW ROBERTS</v>
      </c>
      <c r="J1551" s="834" t="str">
        <f>VLOOKUP(B1551,[1]TQT_MASTER!B:O,7,0)</f>
        <v>TQT - Safety &amp; Risk Management</v>
      </c>
      <c r="K1551" s="834" t="str">
        <f>VLOOKUP(B1551,[1]TQT_MASTER!B:O,8,0)</f>
        <v>TQT - Chief Executive Office</v>
      </c>
      <c r="L1551" s="834" t="str">
        <f>VLOOKUP(B1551,[1]TQT_MASTER!B:O,9,0)</f>
        <v>HSEQ</v>
      </c>
      <c r="M1551" s="834" t="str">
        <f>VLOOKUP(B1551,[1]TQT_MASTER!B:O,10,0)</f>
        <v>TRANSCO - HSEQ - SRM</v>
      </c>
      <c r="N1551" s="835">
        <f>VLOOKUP(B1551,[1]TQT_MASTER!B:O,11,0)</f>
        <v>33248</v>
      </c>
      <c r="O1551" s="833">
        <f>VLOOKUP(B1551,[1]TQT_MASTER!B:O,14,0)</f>
        <v>46387</v>
      </c>
      <c r="P1551" s="834" t="s">
        <v>611</v>
      </c>
      <c r="Q1551" s="834"/>
      <c r="R1551" s="834" t="s">
        <v>612</v>
      </c>
      <c r="S1551" s="834" t="s">
        <v>621</v>
      </c>
      <c r="T1551" s="830" t="s">
        <v>304</v>
      </c>
      <c r="U1551" s="834" t="s">
        <v>333</v>
      </c>
      <c r="V1551" s="836">
        <v>44566</v>
      </c>
      <c r="W1551" s="836">
        <v>45170</v>
      </c>
      <c r="X1551" s="836">
        <v>46265</v>
      </c>
      <c r="Y1551" s="837">
        <v>3.0027397260273974</v>
      </c>
      <c r="Z1551" s="838">
        <f t="shared" ca="1" si="89"/>
        <v>35</v>
      </c>
      <c r="AA1551" s="830" t="s">
        <v>444</v>
      </c>
      <c r="AB1551" s="883">
        <v>2880</v>
      </c>
      <c r="AC1551" s="841">
        <v>47300</v>
      </c>
      <c r="AD1551" s="842" t="s">
        <v>777</v>
      </c>
      <c r="AE1551" s="843" t="str">
        <f ca="1">IF(OR(Z1551="",NOT(ISNUMBER(Z1551))),"",LOOKUP(Z1551,{0,16,21,26,31,36,41,46,51,56,60,66},{"[0-15]","[16-20]","[21-25]","[26-30]","[31-35]","[36-40]","[41-45]","[46-50]","[51-55]","[56-59]","[60-65]","[66-99]"}))</f>
        <v>[31-35]</v>
      </c>
      <c r="AF1551" s="839" t="str">
        <f t="shared" si="87"/>
        <v>3+ years</v>
      </c>
      <c r="AG1551" s="839" t="str">
        <f t="shared" ca="1" si="88"/>
        <v>Over 90 Days</v>
      </c>
    </row>
    <row r="1552" spans="1:33" ht="16.5" thickTop="1" thickBot="1" x14ac:dyDescent="0.3">
      <c r="A1552" s="830">
        <v>9</v>
      </c>
      <c r="B1552" s="830" t="s">
        <v>529</v>
      </c>
      <c r="C1552" s="830" t="s">
        <v>334</v>
      </c>
      <c r="D1552" s="832"/>
      <c r="E1552" s="887">
        <f>VLOOKUP(B1552,[1]TQT_MASTER!B:O,13,0)</f>
        <v>44566</v>
      </c>
      <c r="F1552" s="834" t="str">
        <f>VLOOKUP(B1552,[1]TQT_MASTER!B:O,4,0)</f>
        <v>Advisor, Technical</v>
      </c>
      <c r="G1552" s="834" t="str">
        <f>VLOOKUP(B1552,[1]TQT_MASTER!B:O,3,0)</f>
        <v>Advisor</v>
      </c>
      <c r="H1552" s="834">
        <f>VLOOKUP(B1552,[1]TQT_MASTER!B:O,6,0)</f>
        <v>12759</v>
      </c>
      <c r="I1552" s="834" t="str">
        <f>VLOOKUP(B1552,[1]TQT_MASTER!B:O,5,0)</f>
        <v>Afif Saif Nasser Harhara Alyafei</v>
      </c>
      <c r="J1552" s="834" t="str">
        <f>VLOOKUP(B1552,[1]TQT_MASTER!B:O,7,0)</f>
        <v>TQT - Chief Executive Office</v>
      </c>
      <c r="K1552" s="834" t="str">
        <f>VLOOKUP(B1552,[1]TQT_MASTER!B:O,8,0)</f>
        <v>TQT - Chief Executive Office</v>
      </c>
      <c r="L1552" s="834" t="str">
        <f>VLOOKUP(B1552,[1]TQT_MASTER!B:O,9,0)</f>
        <v>CEO</v>
      </c>
      <c r="M1552" s="834" t="str">
        <f>VLOOKUP(B1552,[1]TQT_MASTER!B:O,10,0)</f>
        <v>TRANSCO - CEO</v>
      </c>
      <c r="N1552" s="835">
        <f>VLOOKUP(B1552,[1]TQT_MASTER!B:O,11,0)</f>
        <v>24289</v>
      </c>
      <c r="O1552" s="833">
        <f>VLOOKUP(B1552,[1]TQT_MASTER!B:O,14,0)</f>
        <v>46387</v>
      </c>
      <c r="P1552" s="834" t="s">
        <v>620</v>
      </c>
      <c r="Q1552" s="834" t="s">
        <v>846</v>
      </c>
      <c r="R1552" s="834"/>
      <c r="S1552" s="834"/>
      <c r="T1552" s="830" t="s">
        <v>336</v>
      </c>
      <c r="U1552" s="834" t="s">
        <v>337</v>
      </c>
      <c r="V1552" s="836">
        <v>44566</v>
      </c>
      <c r="W1552" s="836">
        <v>45170</v>
      </c>
      <c r="X1552" s="836">
        <v>46265</v>
      </c>
      <c r="Y1552" s="837">
        <v>3.0027397260273974</v>
      </c>
      <c r="Z1552" s="838">
        <f t="shared" ca="1" si="89"/>
        <v>60</v>
      </c>
      <c r="AA1552" s="830" t="s">
        <v>444</v>
      </c>
      <c r="AB1552" s="883">
        <v>15840</v>
      </c>
      <c r="AC1552" s="841">
        <v>47300</v>
      </c>
      <c r="AD1552" s="842" t="s">
        <v>777</v>
      </c>
      <c r="AE1552" s="843" t="str">
        <f ca="1">IF(OR(Z1552="",NOT(ISNUMBER(Z1552))),"",LOOKUP(Z1552,{0,16,21,26,31,36,41,46,51,56,60,66},{"[0-15]","[16-20]","[21-25]","[26-30]","[31-35]","[36-40]","[41-45]","[46-50]","[51-55]","[56-59]","[60-65]","[66-99]"}))</f>
        <v>[60-65]</v>
      </c>
      <c r="AF1552" s="839" t="str">
        <f t="shared" si="87"/>
        <v>3+ years</v>
      </c>
      <c r="AG1552" s="839" t="str">
        <f t="shared" ca="1" si="88"/>
        <v>Over 90 Days</v>
      </c>
    </row>
    <row r="1553" spans="1:33" ht="16.5" thickTop="1" thickBot="1" x14ac:dyDescent="0.3">
      <c r="A1553" s="830">
        <v>10</v>
      </c>
      <c r="B1553" s="830" t="s">
        <v>523</v>
      </c>
      <c r="C1553" s="830" t="s">
        <v>338</v>
      </c>
      <c r="D1553" s="832"/>
      <c r="E1553" s="887">
        <f>VLOOKUP(B1553,[1]TQT_MASTER!B:O,13,0)</f>
        <v>44571</v>
      </c>
      <c r="F1553" s="834" t="str">
        <f>VLOOKUP(B1553,[1]TQT_MASTER!B:O,4,0)</f>
        <v>Clerk, Stores</v>
      </c>
      <c r="G1553" s="834" t="str">
        <f>VLOOKUP(B1553,[1]TQT_MASTER!B:O,3,0)</f>
        <v>Clerk</v>
      </c>
      <c r="H1553" s="834">
        <f>VLOOKUP(B1553,[1]TQT_MASTER!B:O,6,0)</f>
        <v>12667</v>
      </c>
      <c r="I1553" s="834" t="str">
        <f>VLOOKUP(B1553,[1]TQT_MASTER!B:O,5,0)</f>
        <v>Eid Abdulla Sidiqi Alhammadi</v>
      </c>
      <c r="J1553" s="834" t="str">
        <f>VLOOKUP(B1553,[1]TQT_MASTER!B:O,7,0)</f>
        <v>TQT - Financial Operations &amp; Internal Controls</v>
      </c>
      <c r="K1553" s="834" t="str">
        <f>VLOOKUP(B1553,[1]TQT_MASTER!B:O,8,0)</f>
        <v>TQT - Chief Financial Office</v>
      </c>
      <c r="L1553" s="834" t="str">
        <f>VLOOKUP(B1553,[1]TQT_MASTER!B:O,9,0)</f>
        <v>Finance - FIN</v>
      </c>
      <c r="M1553" s="834" t="str">
        <f>VLOOKUP(B1553,[1]TQT_MASTER!B:O,10,0)</f>
        <v>TRANSCO - Financial Operations - FIN</v>
      </c>
      <c r="N1553" s="835">
        <f>VLOOKUP(B1553,[1]TQT_MASTER!B:O,11,0)</f>
        <v>26910</v>
      </c>
      <c r="O1553" s="833">
        <f>VLOOKUP(B1553,[1]TQT_MASTER!B:O,14,0)</f>
        <v>46387</v>
      </c>
      <c r="P1553" s="834" t="s">
        <v>620</v>
      </c>
      <c r="Q1553" s="834" t="s">
        <v>846</v>
      </c>
      <c r="R1553" s="834"/>
      <c r="S1553" s="834"/>
      <c r="T1553" s="830" t="s">
        <v>304</v>
      </c>
      <c r="U1553" s="834" t="s">
        <v>305</v>
      </c>
      <c r="V1553" s="836">
        <v>44571</v>
      </c>
      <c r="W1553" s="836">
        <v>45170</v>
      </c>
      <c r="X1553" s="836">
        <v>46265</v>
      </c>
      <c r="Y1553" s="837">
        <v>3.0027397260273974</v>
      </c>
      <c r="Z1553" s="838">
        <f t="shared" ca="1" si="89"/>
        <v>53</v>
      </c>
      <c r="AA1553" s="830" t="s">
        <v>444</v>
      </c>
      <c r="AB1553" s="883">
        <v>1440</v>
      </c>
      <c r="AC1553" s="841">
        <v>47300</v>
      </c>
      <c r="AD1553" s="842" t="s">
        <v>777</v>
      </c>
      <c r="AE1553" s="843" t="str">
        <f ca="1">IF(OR(Z1553="",NOT(ISNUMBER(Z1553))),"",LOOKUP(Z1553,{0,16,21,26,31,36,41,46,51,56,60,66},{"[0-15]","[16-20]","[21-25]","[26-30]","[31-35]","[36-40]","[41-45]","[46-50]","[51-55]","[56-59]","[60-65]","[66-99]"}))</f>
        <v>[51-55]</v>
      </c>
      <c r="AF1553" s="839" t="str">
        <f t="shared" si="87"/>
        <v>3+ years</v>
      </c>
      <c r="AG1553" s="839" t="str">
        <f t="shared" ca="1" si="88"/>
        <v>Over 90 Days</v>
      </c>
    </row>
    <row r="1554" spans="1:33" ht="16.5" thickTop="1" thickBot="1" x14ac:dyDescent="0.3">
      <c r="A1554" s="830">
        <v>11</v>
      </c>
      <c r="B1554" s="830" t="s">
        <v>522</v>
      </c>
      <c r="C1554" s="830" t="s">
        <v>341</v>
      </c>
      <c r="D1554" s="832"/>
      <c r="E1554" s="887">
        <f>VLOOKUP(B1554,[1]TQT_MASTER!B:O,13,0)</f>
        <v>44571</v>
      </c>
      <c r="F1554" s="834" t="str">
        <f>VLOOKUP(B1554,[1]TQT_MASTER!B:O,4,0)</f>
        <v>Associate, Accounts Payable Accounting</v>
      </c>
      <c r="G1554" s="834" t="str">
        <f>VLOOKUP(B1554,[1]TQT_MASTER!B:O,3,0)</f>
        <v>Associate</v>
      </c>
      <c r="H1554" s="834">
        <f>VLOOKUP(B1554,[1]TQT_MASTER!B:O,6,0)</f>
        <v>12667</v>
      </c>
      <c r="I1554" s="834" t="str">
        <f>VLOOKUP(B1554,[1]TQT_MASTER!B:O,5,0)</f>
        <v>Eid Abdulla Sidiqi Alhammadi</v>
      </c>
      <c r="J1554" s="834" t="str">
        <f>VLOOKUP(B1554,[1]TQT_MASTER!B:O,7,0)</f>
        <v>TQT - Financial Operations &amp; Internal Controls</v>
      </c>
      <c r="K1554" s="834" t="str">
        <f>VLOOKUP(B1554,[1]TQT_MASTER!B:O,8,0)</f>
        <v>TQT - Chief Financial Office</v>
      </c>
      <c r="L1554" s="834" t="str">
        <f>VLOOKUP(B1554,[1]TQT_MASTER!B:O,9,0)</f>
        <v>Finance - FIN</v>
      </c>
      <c r="M1554" s="834" t="str">
        <f>VLOOKUP(B1554,[1]TQT_MASTER!B:O,10,0)</f>
        <v>TRANSCO - Financial Operations - FIN</v>
      </c>
      <c r="N1554" s="835">
        <f>VLOOKUP(B1554,[1]TQT_MASTER!B:O,11,0)</f>
        <v>22996</v>
      </c>
      <c r="O1554" s="833">
        <f>VLOOKUP(B1554,[1]TQT_MASTER!B:O,14,0)</f>
        <v>46387</v>
      </c>
      <c r="P1554" s="834" t="s">
        <v>611</v>
      </c>
      <c r="Q1554" s="834"/>
      <c r="R1554" s="834" t="s">
        <v>612</v>
      </c>
      <c r="S1554" s="834" t="s">
        <v>616</v>
      </c>
      <c r="T1554" s="830" t="s">
        <v>304</v>
      </c>
      <c r="U1554" s="834" t="s">
        <v>316</v>
      </c>
      <c r="V1554" s="836">
        <v>44571</v>
      </c>
      <c r="W1554" s="836">
        <v>45170</v>
      </c>
      <c r="X1554" s="836">
        <v>46265</v>
      </c>
      <c r="Y1554" s="837">
        <v>3.0027397260273974</v>
      </c>
      <c r="Z1554" s="838">
        <f t="shared" ca="1" si="89"/>
        <v>63</v>
      </c>
      <c r="AA1554" s="830" t="s">
        <v>444</v>
      </c>
      <c r="AB1554" s="883">
        <v>8782.32</v>
      </c>
      <c r="AC1554" s="841">
        <v>47300</v>
      </c>
      <c r="AD1554" s="842" t="s">
        <v>777</v>
      </c>
      <c r="AE1554" s="843" t="str">
        <f ca="1">IF(OR(Z1554="",NOT(ISNUMBER(Z1554))),"",LOOKUP(Z1554,{0,16,21,26,31,36,41,46,51,56,60,66},{"[0-15]","[16-20]","[21-25]","[26-30]","[31-35]","[36-40]","[41-45]","[46-50]","[51-55]","[56-59]","[60-65]","[66-99]"}))</f>
        <v>[60-65]</v>
      </c>
      <c r="AF1554" s="839" t="str">
        <f t="shared" si="87"/>
        <v>3+ years</v>
      </c>
      <c r="AG1554" s="839" t="str">
        <f t="shared" ca="1" si="88"/>
        <v>Over 90 Days</v>
      </c>
    </row>
    <row r="1555" spans="1:33" ht="16.5" thickTop="1" thickBot="1" x14ac:dyDescent="0.3">
      <c r="A1555" s="830">
        <v>12</v>
      </c>
      <c r="B1555" s="830" t="s">
        <v>528</v>
      </c>
      <c r="C1555" s="830" t="s">
        <v>344</v>
      </c>
      <c r="D1555" s="832"/>
      <c r="E1555" s="887">
        <f>VLOOKUP(B1555,[1]TQT_MASTER!B:O,13,0)</f>
        <v>44606</v>
      </c>
      <c r="F1555" s="834" t="str">
        <f>VLOOKUP(B1555,[1]TQT_MASTER!B:O,4,0)</f>
        <v>Lead, Automation &amp; Digitalization</v>
      </c>
      <c r="G1555" s="834" t="str">
        <f>VLOOKUP(B1555,[1]TQT_MASTER!B:O,3,0)</f>
        <v>Lead</v>
      </c>
      <c r="H1555" s="834">
        <f>VLOOKUP(B1555,[1]TQT_MASTER!B:O,6,0)</f>
        <v>11996</v>
      </c>
      <c r="I1555" s="834" t="str">
        <f>VLOOKUP(B1555,[1]TQT_MASTER!B:O,5,0)</f>
        <v>Ramakrishna Subramanian</v>
      </c>
      <c r="J1555" s="834" t="str">
        <f>VLOOKUP(B1555,[1]TQT_MASTER!B:O,7,0)</f>
        <v>TQT - Chief Executive Office</v>
      </c>
      <c r="K1555" s="834" t="str">
        <f>VLOOKUP(B1555,[1]TQT_MASTER!B:O,8,0)</f>
        <v>TQT - Chief Executive Office</v>
      </c>
      <c r="L1555" s="834" t="str">
        <f>VLOOKUP(B1555,[1]TQT_MASTER!B:O,9,0)</f>
        <v>CEO</v>
      </c>
      <c r="M1555" s="834" t="str">
        <f>VLOOKUP(B1555,[1]TQT_MASTER!B:O,10,0)</f>
        <v>TRANSCO - Operations - COO</v>
      </c>
      <c r="N1555" s="835">
        <f>VLOOKUP(B1555,[1]TQT_MASTER!B:O,11,0)</f>
        <v>21847</v>
      </c>
      <c r="O1555" s="833">
        <f>VLOOKUP(B1555,[1]TQT_MASTER!B:O,14,0)</f>
        <v>46387</v>
      </c>
      <c r="P1555" s="834" t="s">
        <v>611</v>
      </c>
      <c r="Q1555" s="834"/>
      <c r="R1555" s="834" t="s">
        <v>612</v>
      </c>
      <c r="S1555" s="834"/>
      <c r="T1555" s="830" t="s">
        <v>304</v>
      </c>
      <c r="U1555" s="834" t="s">
        <v>333</v>
      </c>
      <c r="V1555" s="836">
        <v>44608</v>
      </c>
      <c r="W1555" s="836">
        <v>45170</v>
      </c>
      <c r="X1555" s="836">
        <v>46265</v>
      </c>
      <c r="Y1555" s="837">
        <v>3.0027397260273974</v>
      </c>
      <c r="Z1555" s="838">
        <f t="shared" ca="1" si="89"/>
        <v>66</v>
      </c>
      <c r="AA1555" s="830" t="s">
        <v>444</v>
      </c>
      <c r="AB1555" s="883">
        <v>10200</v>
      </c>
      <c r="AC1555" s="841">
        <v>47300</v>
      </c>
      <c r="AD1555" s="842" t="s">
        <v>777</v>
      </c>
      <c r="AE1555" s="843" t="str">
        <f ca="1">IF(OR(Z1555="",NOT(ISNUMBER(Z1555))),"",LOOKUP(Z1555,{0,16,21,26,31,36,41,46,51,56,60,66},{"[0-15]","[16-20]","[21-25]","[26-30]","[31-35]","[36-40]","[41-45]","[46-50]","[51-55]","[56-59]","[60-65]","[66-99]"}))</f>
        <v>[66-99]</v>
      </c>
      <c r="AF1555" s="839" t="str">
        <f t="shared" si="87"/>
        <v>3+ years</v>
      </c>
      <c r="AG1555" s="839" t="str">
        <f t="shared" ca="1" si="88"/>
        <v>Over 90 Days</v>
      </c>
    </row>
    <row r="1556" spans="1:33" ht="16.5" thickTop="1" thickBot="1" x14ac:dyDescent="0.3">
      <c r="A1556" s="830">
        <v>13</v>
      </c>
      <c r="B1556" s="830" t="s">
        <v>539</v>
      </c>
      <c r="C1556" s="830" t="s">
        <v>347</v>
      </c>
      <c r="D1556" s="832"/>
      <c r="E1556" s="887">
        <f>VLOOKUP(B1556,[1]TQT_MASTER!B:O,13,0)</f>
        <v>44816</v>
      </c>
      <c r="F1556" s="834" t="str">
        <f>VLOOKUP(B1556,[1]TQT_MASTER!B:O,4,0)</f>
        <v>Engineer, CMMS Data Quality Governance</v>
      </c>
      <c r="G1556" s="834" t="str">
        <f>VLOOKUP(B1556,[1]TQT_MASTER!B:O,3,0)</f>
        <v>Engineer</v>
      </c>
      <c r="H1556" s="834">
        <f>VLOOKUP(B1556,[1]TQT_MASTER!B:O,6,0)</f>
        <v>12713</v>
      </c>
      <c r="I1556" s="834" t="str">
        <f>VLOOKUP(B1556,[1]TQT_MASTER!B:O,5,0)</f>
        <v>Ahmed Mohamed Abdulla ALWahedi</v>
      </c>
      <c r="J1556" s="834" t="str">
        <f>VLOOKUP(B1556,[1]TQT_MASTER!B:O,7,0)</f>
        <v>TQT - Asset Management</v>
      </c>
      <c r="K1556" s="834" t="str">
        <f>VLOOKUP(B1556,[1]TQT_MASTER!B:O,8,0)</f>
        <v>TQT - Chief Operating Office</v>
      </c>
      <c r="L1556" s="834" t="str">
        <f>VLOOKUP(B1556,[1]TQT_MASTER!B:O,9,0)</f>
        <v>Asset Management - COO</v>
      </c>
      <c r="M1556" s="834" t="str">
        <f>VLOOKUP(B1556,[1]TQT_MASTER!B:O,10,0)</f>
        <v>TRANSCO - Asset Information - COO</v>
      </c>
      <c r="N1556" s="835">
        <f>VLOOKUP(B1556,[1]TQT_MASTER!B:O,11,0)</f>
        <v>26032</v>
      </c>
      <c r="O1556" s="833">
        <f>VLOOKUP(B1556,[1]TQT_MASTER!B:O,14,0)</f>
        <v>46578</v>
      </c>
      <c r="P1556" s="834" t="s">
        <v>620</v>
      </c>
      <c r="Q1556" s="834" t="s">
        <v>846</v>
      </c>
      <c r="R1556" s="834"/>
      <c r="S1556" s="834"/>
      <c r="T1556" s="830" t="s">
        <v>304</v>
      </c>
      <c r="U1556" s="834" t="s">
        <v>333</v>
      </c>
      <c r="V1556" s="836">
        <v>44816</v>
      </c>
      <c r="W1556" s="836">
        <v>45170</v>
      </c>
      <c r="X1556" s="836">
        <v>46265</v>
      </c>
      <c r="Y1556" s="837">
        <v>3.0027397260273974</v>
      </c>
      <c r="Z1556" s="838">
        <f t="shared" ca="1" si="89"/>
        <v>55</v>
      </c>
      <c r="AA1556" s="830" t="s">
        <v>444</v>
      </c>
      <c r="AB1556" s="883">
        <v>6000</v>
      </c>
      <c r="AC1556" s="841">
        <v>47300</v>
      </c>
      <c r="AD1556" s="842" t="s">
        <v>777</v>
      </c>
      <c r="AE1556" s="843" t="str">
        <f ca="1">IF(OR(Z1556="",NOT(ISNUMBER(Z1556))),"",LOOKUP(Z1556,{0,16,21,26,31,36,41,46,51,56,60,66},{"[0-15]","[16-20]","[21-25]","[26-30]","[31-35]","[36-40]","[41-45]","[46-50]","[51-55]","[56-59]","[60-65]","[66-99]"}))</f>
        <v>[51-55]</v>
      </c>
      <c r="AF1556" s="839" t="str">
        <f t="shared" si="87"/>
        <v>3+ years</v>
      </c>
      <c r="AG1556" s="839" t="str">
        <f t="shared" ca="1" si="88"/>
        <v>Over 90 Days</v>
      </c>
    </row>
    <row r="1557" spans="1:33" ht="16.5" thickTop="1" thickBot="1" x14ac:dyDescent="0.3">
      <c r="A1557" s="830">
        <v>14</v>
      </c>
      <c r="B1557" s="830" t="s">
        <v>541</v>
      </c>
      <c r="C1557" s="830" t="s">
        <v>350</v>
      </c>
      <c r="D1557" s="832"/>
      <c r="E1557" s="887">
        <f>VLOOKUP(B1557,[1]TQT_MASTER!B:O,13,0)</f>
        <v>44809</v>
      </c>
      <c r="F1557" s="834" t="str">
        <f>VLOOKUP(B1557,[1]TQT_MASTER!B:O,4,0)</f>
        <v>Associate, Graphic Design</v>
      </c>
      <c r="G1557" s="834" t="str">
        <f>VLOOKUP(B1557,[1]TQT_MASTER!B:O,3,0)</f>
        <v>Associate</v>
      </c>
      <c r="H1557" s="834" t="e">
        <f>VLOOKUP(B1557,[1]TQT_MASTER!B:O,6,0)</f>
        <v>#REF!</v>
      </c>
      <c r="I1557" s="834" t="str">
        <f>VLOOKUP(B1557,[1]TQT_MASTER!B:O,5,0)</f>
        <v>Hessa Alemadi</v>
      </c>
      <c r="J1557" s="834" t="str">
        <f>VLOOKUP(B1557,[1]TQT_MASTER!B:O,7,0)</f>
        <v>TQT - External Communications</v>
      </c>
      <c r="K1557" s="834" t="str">
        <f>VLOOKUP(B1557,[1]TQT_MASTER!B:O,8,0)</f>
        <v>TQT - Chief Corporate Services Office</v>
      </c>
      <c r="L1557" s="834" t="str">
        <f>VLOOKUP(B1557,[1]TQT_MASTER!B:O,9,0)</f>
        <v>Human Resources - HRD</v>
      </c>
      <c r="M1557" s="834" t="str">
        <f>VLOOKUP(B1557,[1]TQT_MASTER!B:O,10,0)</f>
        <v>TRANSCO - External Communications - HRD</v>
      </c>
      <c r="N1557" s="835">
        <f>VLOOKUP(B1557,[1]TQT_MASTER!B:O,11,0)</f>
        <v>32200</v>
      </c>
      <c r="O1557" s="833">
        <f>VLOOKUP(B1557,[1]TQT_MASTER!B:O,14,0)</f>
        <v>46269</v>
      </c>
      <c r="P1557" s="834" t="s">
        <v>611</v>
      </c>
      <c r="Q1557" s="834"/>
      <c r="R1557" s="834" t="s">
        <v>612</v>
      </c>
      <c r="S1557" s="834"/>
      <c r="T1557" s="830" t="s">
        <v>304</v>
      </c>
      <c r="U1557" s="834" t="s">
        <v>333</v>
      </c>
      <c r="V1557" s="836">
        <v>44809</v>
      </c>
      <c r="W1557" s="836">
        <v>45170</v>
      </c>
      <c r="X1557" s="836">
        <v>46265</v>
      </c>
      <c r="Y1557" s="837">
        <v>3.0027397260273974</v>
      </c>
      <c r="Z1557" s="838">
        <f t="shared" ca="1" si="89"/>
        <v>38</v>
      </c>
      <c r="AA1557" s="830" t="s">
        <v>444</v>
      </c>
      <c r="AB1557" s="883">
        <v>6000</v>
      </c>
      <c r="AC1557" s="841">
        <v>47300</v>
      </c>
      <c r="AD1557" s="842" t="s">
        <v>777</v>
      </c>
      <c r="AE1557" s="843" t="str">
        <f ca="1">IF(OR(Z1557="",NOT(ISNUMBER(Z1557))),"",LOOKUP(Z1557,{0,16,21,26,31,36,41,46,51,56,60,66},{"[0-15]","[16-20]","[21-25]","[26-30]","[31-35]","[36-40]","[41-45]","[46-50]","[51-55]","[56-59]","[60-65]","[66-99]"}))</f>
        <v>[36-40]</v>
      </c>
      <c r="AF1557" s="839" t="str">
        <f t="shared" si="87"/>
        <v>3+ years</v>
      </c>
      <c r="AG1557" s="839" t="str">
        <f t="shared" ca="1" si="88"/>
        <v>Expired</v>
      </c>
    </row>
    <row r="1558" spans="1:33" ht="16.5" thickTop="1" thickBot="1" x14ac:dyDescent="0.3">
      <c r="A1558" s="830">
        <v>15</v>
      </c>
      <c r="B1558" s="830" t="s">
        <v>533</v>
      </c>
      <c r="C1558" s="830" t="s">
        <v>353</v>
      </c>
      <c r="D1558" s="832"/>
      <c r="E1558" s="887">
        <f>VLOOKUP(B1558,[1]TQT_MASTER!B:O,13,0)</f>
        <v>44830</v>
      </c>
      <c r="F1558" s="834" t="str">
        <f>VLOOKUP(B1558,[1]TQT_MASTER!B:O,4,0)</f>
        <v>Associate, General Ledger Accounting</v>
      </c>
      <c r="G1558" s="834" t="str">
        <f>VLOOKUP(B1558,[1]TQT_MASTER!B:O,3,0)</f>
        <v>Associate</v>
      </c>
      <c r="H1558" s="834">
        <f>VLOOKUP(B1558,[1]TQT_MASTER!B:O,6,0)</f>
        <v>12959</v>
      </c>
      <c r="I1558" s="834" t="str">
        <f>VLOOKUP(B1558,[1]TQT_MASTER!B:O,5,0)</f>
        <v>Jasmine Kooner</v>
      </c>
      <c r="J1558" s="834" t="str">
        <f>VLOOKUP(B1558,[1]TQT_MASTER!B:O,7,0)</f>
        <v>TQT - Financial Control</v>
      </c>
      <c r="K1558" s="834" t="str">
        <f>VLOOKUP(B1558,[1]TQT_MASTER!B:O,8,0)</f>
        <v>TQT - Chief Financial Office</v>
      </c>
      <c r="L1558" s="834" t="str">
        <f>VLOOKUP(B1558,[1]TQT_MASTER!B:O,9,0)</f>
        <v>Finance - FIN</v>
      </c>
      <c r="M1558" s="834" t="str">
        <f>VLOOKUP(B1558,[1]TQT_MASTER!B:O,10,0)</f>
        <v>TRANSCO - Financial Controlling - FIN</v>
      </c>
      <c r="N1558" s="835">
        <f>VLOOKUP(B1558,[1]TQT_MASTER!B:O,11,0)</f>
        <v>31575</v>
      </c>
      <c r="O1558" s="833">
        <f>VLOOKUP(B1558,[1]TQT_MASTER!B:O,14,0)</f>
        <v>46471</v>
      </c>
      <c r="P1558" s="834" t="s">
        <v>620</v>
      </c>
      <c r="Q1558" s="834" t="s">
        <v>846</v>
      </c>
      <c r="R1558" s="834"/>
      <c r="S1558" s="834"/>
      <c r="T1558" s="830" t="s">
        <v>304</v>
      </c>
      <c r="U1558" s="834" t="s">
        <v>356</v>
      </c>
      <c r="V1558" s="836">
        <v>44831</v>
      </c>
      <c r="W1558" s="836">
        <v>45170</v>
      </c>
      <c r="X1558" s="836">
        <v>46265</v>
      </c>
      <c r="Y1558" s="837">
        <v>3.0027397260273974</v>
      </c>
      <c r="Z1558" s="838">
        <f t="shared" ca="1" si="89"/>
        <v>40</v>
      </c>
      <c r="AA1558" s="830" t="s">
        <v>444</v>
      </c>
      <c r="AB1558" s="883">
        <v>6000</v>
      </c>
      <c r="AC1558" s="841">
        <v>47300</v>
      </c>
      <c r="AD1558" s="842" t="s">
        <v>777</v>
      </c>
      <c r="AE1558" s="843" t="str">
        <f ca="1">IF(OR(Z1558="",NOT(ISNUMBER(Z1558))),"",LOOKUP(Z1558,{0,16,21,26,31,36,41,46,51,56,60,66},{"[0-15]","[16-20]","[21-25]","[26-30]","[31-35]","[36-40]","[41-45]","[46-50]","[51-55]","[56-59]","[60-65]","[66-99]"}))</f>
        <v>[36-40]</v>
      </c>
      <c r="AF1558" s="839" t="str">
        <f t="shared" si="87"/>
        <v>3+ years</v>
      </c>
      <c r="AG1558" s="839" t="str">
        <f t="shared" ca="1" si="88"/>
        <v>Over 90 Days</v>
      </c>
    </row>
    <row r="1559" spans="1:33" ht="16.5" thickTop="1" thickBot="1" x14ac:dyDescent="0.3">
      <c r="A1559" s="830">
        <v>16</v>
      </c>
      <c r="B1559" s="830" t="s">
        <v>532</v>
      </c>
      <c r="C1559" s="830" t="s">
        <v>357</v>
      </c>
      <c r="D1559" s="832"/>
      <c r="E1559" s="887">
        <f>VLOOKUP(B1559,[1]TQT_MASTER!B:O,13,0)</f>
        <v>44970</v>
      </c>
      <c r="F1559" s="834" t="str">
        <f>VLOOKUP(B1559,[1]TQT_MASTER!B:O,4,0)</f>
        <v>Associate, Talent Acquisition</v>
      </c>
      <c r="G1559" s="834" t="str">
        <f>VLOOKUP(B1559,[1]TQT_MASTER!B:O,3,0)</f>
        <v>Associate</v>
      </c>
      <c r="H1559" s="834">
        <f>VLOOKUP(B1559,[1]TQT_MASTER!B:O,6,0)</f>
        <v>15131</v>
      </c>
      <c r="I1559" s="834" t="str">
        <f>VLOOKUP(B1559,[1]TQT_MASTER!B:O,5,0)</f>
        <v>Abdulrahman Mohammed R AlMane</v>
      </c>
      <c r="J1559" s="834" t="str">
        <f>VLOOKUP(B1559,[1]TQT_MASTER!B:O,7,0)</f>
        <v>TQT - HR Operations</v>
      </c>
      <c r="K1559" s="834" t="str">
        <f>VLOOKUP(B1559,[1]TQT_MASTER!B:O,8,0)</f>
        <v>TQT - Chief Corporate Services Office</v>
      </c>
      <c r="L1559" s="834" t="str">
        <f>VLOOKUP(B1559,[1]TQT_MASTER!B:O,9,0)</f>
        <v>Human Resources - HRD</v>
      </c>
      <c r="M1559" s="834" t="str">
        <f>VLOOKUP(B1559,[1]TQT_MASTER!B:O,10,0)</f>
        <v>TRANSCO - Talent Acquisition - HRD</v>
      </c>
      <c r="N1559" s="835">
        <f>VLOOKUP(B1559,[1]TQT_MASTER!B:O,11,0)</f>
        <v>31644</v>
      </c>
      <c r="O1559" s="833">
        <f>VLOOKUP(B1559,[1]TQT_MASTER!B:O,14,0)</f>
        <v>46429</v>
      </c>
      <c r="P1559" s="834" t="s">
        <v>620</v>
      </c>
      <c r="Q1559" s="834" t="s">
        <v>846</v>
      </c>
      <c r="R1559" s="834"/>
      <c r="S1559" s="834"/>
      <c r="T1559" s="830" t="s">
        <v>304</v>
      </c>
      <c r="U1559" s="834" t="s">
        <v>333</v>
      </c>
      <c r="V1559" s="836">
        <v>44970</v>
      </c>
      <c r="W1559" s="836">
        <v>45170</v>
      </c>
      <c r="X1559" s="836">
        <v>46265</v>
      </c>
      <c r="Y1559" s="837">
        <v>3.0027397260273974</v>
      </c>
      <c r="Z1559" s="838">
        <f t="shared" ca="1" si="89"/>
        <v>40</v>
      </c>
      <c r="AA1559" s="830" t="s">
        <v>444</v>
      </c>
      <c r="AB1559" s="883">
        <v>4800</v>
      </c>
      <c r="AC1559" s="841">
        <v>47300</v>
      </c>
      <c r="AD1559" s="842" t="s">
        <v>777</v>
      </c>
      <c r="AE1559" s="843" t="str">
        <f ca="1">IF(OR(Z1559="",NOT(ISNUMBER(Z1559))),"",LOOKUP(Z1559,{0,16,21,26,31,36,41,46,51,56,60,66},{"[0-15]","[16-20]","[21-25]","[26-30]","[31-35]","[36-40]","[41-45]","[46-50]","[51-55]","[56-59]","[60-65]","[66-99]"}))</f>
        <v>[36-40]</v>
      </c>
      <c r="AF1559" s="839" t="str">
        <f t="shared" si="87"/>
        <v>3+ years</v>
      </c>
      <c r="AG1559" s="839" t="str">
        <f t="shared" ca="1" si="88"/>
        <v>Over 90 Days</v>
      </c>
    </row>
    <row r="1560" spans="1:33" ht="16.5" thickTop="1" thickBot="1" x14ac:dyDescent="0.3">
      <c r="A1560" s="830">
        <v>17</v>
      </c>
      <c r="B1560" s="830" t="s">
        <v>540</v>
      </c>
      <c r="C1560" s="830" t="s">
        <v>360</v>
      </c>
      <c r="D1560" s="832"/>
      <c r="E1560" s="887">
        <f>VLOOKUP(B1560,[1]TQT_MASTER!B:O,13,0)</f>
        <v>45152</v>
      </c>
      <c r="F1560" s="834" t="str">
        <f>VLOOKUP(B1560,[1]TQT_MASTER!B:O,4,0)</f>
        <v>Executive Assistant, Corporate Services Office</v>
      </c>
      <c r="G1560" s="834" t="str">
        <f>VLOOKUP(B1560,[1]TQT_MASTER!B:O,3,0)</f>
        <v>Assistant</v>
      </c>
      <c r="H1560" s="834">
        <f>VLOOKUP(B1560,[1]TQT_MASTER!B:O,6,0)</f>
        <v>12780</v>
      </c>
      <c r="I1560" s="834" t="str">
        <f>VLOOKUP(B1560,[1]TQT_MASTER!B:O,5,0)</f>
        <v>Bader Ahmed Mohamed Saqer Al Hammadi</v>
      </c>
      <c r="J1560" s="834" t="str">
        <f>VLOOKUP(B1560,[1]TQT_MASTER!B:O,7,0)</f>
        <v>TQT - Chief Corporate Services Office</v>
      </c>
      <c r="K1560" s="834" t="str">
        <f>VLOOKUP(B1560,[1]TQT_MASTER!B:O,8,0)</f>
        <v>TQT - Chief Corporate Services Office</v>
      </c>
      <c r="L1560" s="834" t="str">
        <f>VLOOKUP(B1560,[1]TQT_MASTER!B:O,9,0)</f>
        <v>Human Resources - HRD</v>
      </c>
      <c r="M1560" s="834" t="str">
        <f>VLOOKUP(B1560,[1]TQT_MASTER!B:O,10,0)</f>
        <v>TRANSCO - Human Resources - HRD</v>
      </c>
      <c r="N1560" s="835">
        <f>VLOOKUP(B1560,[1]TQT_MASTER!B:O,11,0)</f>
        <v>29611</v>
      </c>
      <c r="O1560" s="833">
        <f>VLOOKUP(B1560,[1]TQT_MASTER!B:O,14,0)</f>
        <v>46248</v>
      </c>
      <c r="P1560" s="834" t="s">
        <v>620</v>
      </c>
      <c r="Q1560" s="834" t="s">
        <v>846</v>
      </c>
      <c r="R1560" s="834"/>
      <c r="S1560" s="834"/>
      <c r="T1560" s="830" t="s">
        <v>304</v>
      </c>
      <c r="U1560" s="834" t="s">
        <v>305</v>
      </c>
      <c r="V1560" s="836">
        <v>45152</v>
      </c>
      <c r="W1560" s="836">
        <v>45170</v>
      </c>
      <c r="X1560" s="836">
        <v>46265</v>
      </c>
      <c r="Y1560" s="837">
        <v>3.0027397260273974</v>
      </c>
      <c r="Z1560" s="838">
        <f t="shared" ca="1" si="89"/>
        <v>45</v>
      </c>
      <c r="AA1560" s="830" t="s">
        <v>444</v>
      </c>
      <c r="AB1560" s="883">
        <v>874.15499999999997</v>
      </c>
      <c r="AC1560" s="841">
        <v>47300</v>
      </c>
      <c r="AD1560" s="842" t="s">
        <v>777</v>
      </c>
      <c r="AE1560" s="843" t="str">
        <f ca="1">IF(OR(Z1560="",NOT(ISNUMBER(Z1560))),"",LOOKUP(Z1560,{0,16,21,26,31,36,41,46,51,56,60,66},{"[0-15]","[16-20]","[21-25]","[26-30]","[31-35]","[36-40]","[41-45]","[46-50]","[51-55]","[56-59]","[60-65]","[66-99]"}))</f>
        <v>[41-45]</v>
      </c>
      <c r="AF1560" s="839" t="str">
        <f t="shared" si="87"/>
        <v>3+ years</v>
      </c>
      <c r="AG1560" s="839" t="str">
        <f t="shared" ca="1" si="88"/>
        <v>Expired</v>
      </c>
    </row>
    <row r="1561" spans="1:33" ht="16.5" thickTop="1" thickBot="1" x14ac:dyDescent="0.3">
      <c r="A1561" s="830">
        <v>18</v>
      </c>
      <c r="B1561" s="830" t="s">
        <v>543</v>
      </c>
      <c r="C1561" s="830" t="s">
        <v>363</v>
      </c>
      <c r="D1561" s="832"/>
      <c r="E1561" s="887">
        <f>VLOOKUP(B1561,[1]TQT_MASTER!B:O,13,0)</f>
        <v>45236</v>
      </c>
      <c r="F1561" s="834" t="str">
        <f>VLOOKUP(B1561,[1]TQT_MASTER!B:O,4,0)</f>
        <v>Associate, Talent Acquisition</v>
      </c>
      <c r="G1561" s="834" t="str">
        <f>VLOOKUP(B1561,[1]TQT_MASTER!B:O,3,0)</f>
        <v>Associate</v>
      </c>
      <c r="H1561" s="834">
        <f>VLOOKUP(B1561,[1]TQT_MASTER!B:O,6,0)</f>
        <v>15131</v>
      </c>
      <c r="I1561" s="834" t="str">
        <f>VLOOKUP(B1561,[1]TQT_MASTER!B:O,5,0)</f>
        <v>Abdulrahman Mohammed R AlMane</v>
      </c>
      <c r="J1561" s="834" t="str">
        <f>VLOOKUP(B1561,[1]TQT_MASTER!B:O,7,0)</f>
        <v>TQT - HR Operations</v>
      </c>
      <c r="K1561" s="834" t="str">
        <f>VLOOKUP(B1561,[1]TQT_MASTER!B:O,8,0)</f>
        <v>TQT - Chief Corporate Services Office</v>
      </c>
      <c r="L1561" s="834" t="str">
        <f>VLOOKUP(B1561,[1]TQT_MASTER!B:O,9,0)</f>
        <v>Human Resources - HRD</v>
      </c>
      <c r="M1561" s="834" t="str">
        <f>VLOOKUP(B1561,[1]TQT_MASTER!B:O,10,0)</f>
        <v>TRANSCO - Talent Acquisition - HRD</v>
      </c>
      <c r="N1561" s="835">
        <f>VLOOKUP(B1561,[1]TQT_MASTER!B:O,11,0)</f>
        <v>32450</v>
      </c>
      <c r="O1561" s="833">
        <f>VLOOKUP(B1561,[1]TQT_MASTER!B:O,14,0)</f>
        <v>46331</v>
      </c>
      <c r="P1561" s="834" t="s">
        <v>611</v>
      </c>
      <c r="Q1561" s="834"/>
      <c r="R1561" s="834" t="s">
        <v>612</v>
      </c>
      <c r="S1561" s="834" t="s">
        <v>616</v>
      </c>
      <c r="T1561" s="830" t="s">
        <v>304</v>
      </c>
      <c r="U1561" s="834" t="s">
        <v>333</v>
      </c>
      <c r="V1561" s="836">
        <v>45236</v>
      </c>
      <c r="W1561" s="846">
        <v>45236</v>
      </c>
      <c r="X1561" s="836">
        <v>46265</v>
      </c>
      <c r="Y1561" s="837">
        <v>2.8219178082191783</v>
      </c>
      <c r="Z1561" s="838">
        <f t="shared" ca="1" si="89"/>
        <v>37</v>
      </c>
      <c r="AA1561" s="830" t="s">
        <v>444</v>
      </c>
      <c r="AB1561" s="883">
        <v>5640</v>
      </c>
      <c r="AC1561" s="841">
        <v>47300</v>
      </c>
      <c r="AD1561" s="842" t="s">
        <v>777</v>
      </c>
      <c r="AE1561" s="843" t="str">
        <f ca="1">IF(OR(Z1561="",NOT(ISNUMBER(Z1561))),"",LOOKUP(Z1561,{0,16,21,26,31,36,41,46,51,56,60,66},{"[0-15]","[16-20]","[21-25]","[26-30]","[31-35]","[36-40]","[41-45]","[46-50]","[51-55]","[56-59]","[60-65]","[66-99]"}))</f>
        <v>[36-40]</v>
      </c>
      <c r="AF1561" s="839" t="str">
        <f t="shared" si="87"/>
        <v>2-3 years</v>
      </c>
      <c r="AG1561" s="839" t="str">
        <f t="shared" ca="1" si="88"/>
        <v>Within 60 Days</v>
      </c>
    </row>
    <row r="1562" spans="1:33" ht="16.5" thickTop="1" thickBot="1" x14ac:dyDescent="0.3">
      <c r="A1562" s="830">
        <v>19</v>
      </c>
      <c r="B1562" s="830" t="s">
        <v>534</v>
      </c>
      <c r="C1562" s="830" t="s">
        <v>365</v>
      </c>
      <c r="D1562" s="832"/>
      <c r="E1562" s="887">
        <f>VLOOKUP(B1562,[1]TQT_MASTER!B:O,13,0)</f>
        <v>45411</v>
      </c>
      <c r="F1562" s="834" t="str">
        <f>VLOOKUP(B1562,[1]TQT_MASTER!B:O,4,0)</f>
        <v>Lead, Projects</v>
      </c>
      <c r="G1562" s="834" t="str">
        <f>VLOOKUP(B1562,[1]TQT_MASTER!B:O,3,0)</f>
        <v>Lead</v>
      </c>
      <c r="H1562" s="834">
        <f>VLOOKUP(B1562,[1]TQT_MASTER!B:O,6,0)</f>
        <v>11743</v>
      </c>
      <c r="I1562" s="834" t="str">
        <f>VLOOKUP(B1562,[1]TQT_MASTER!B:O,5,0)</f>
        <v>MARYAM ABDULLAH EBRAHIM ALGAZ ALALI</v>
      </c>
      <c r="J1562" s="834" t="str">
        <f>VLOOKUP(B1562,[1]TQT_MASTER!B:O,7,0)</f>
        <v>TQT - Asset Management</v>
      </c>
      <c r="K1562" s="834" t="str">
        <f>VLOOKUP(B1562,[1]TQT_MASTER!B:O,8,0)</f>
        <v>TQT - Chief Operating Office</v>
      </c>
      <c r="L1562" s="834" t="str">
        <f>VLOOKUP(B1562,[1]TQT_MASTER!B:O,9,0)</f>
        <v>Asset Management - COO</v>
      </c>
      <c r="M1562" s="834" t="str">
        <f>VLOOKUP(B1562,[1]TQT_MASTER!B:O,10,0)</f>
        <v>TRANSCO - Asset Management Services - COO</v>
      </c>
      <c r="N1562" s="835">
        <f>VLOOKUP(B1562,[1]TQT_MASTER!B:O,11,0)</f>
        <v>24421</v>
      </c>
      <c r="O1562" s="833">
        <f>VLOOKUP(B1562,[1]TQT_MASTER!B:O,14,0)</f>
        <v>46323</v>
      </c>
      <c r="P1562" s="834" t="s">
        <v>611</v>
      </c>
      <c r="Q1562" s="834"/>
      <c r="R1562" s="834" t="s">
        <v>612</v>
      </c>
      <c r="S1562" s="834"/>
      <c r="T1562" s="830" t="s">
        <v>304</v>
      </c>
      <c r="U1562" s="834" t="s">
        <v>368</v>
      </c>
      <c r="V1562" s="836">
        <v>45411</v>
      </c>
      <c r="W1562" s="846">
        <v>45411</v>
      </c>
      <c r="X1562" s="836">
        <v>46265</v>
      </c>
      <c r="Y1562" s="837">
        <v>2.3424657534246576</v>
      </c>
      <c r="Z1562" s="838">
        <f t="shared" ca="1" si="89"/>
        <v>59</v>
      </c>
      <c r="AA1562" s="830" t="s">
        <v>444</v>
      </c>
      <c r="AB1562" s="883">
        <v>15600</v>
      </c>
      <c r="AC1562" s="841">
        <v>47300</v>
      </c>
      <c r="AD1562" s="842" t="s">
        <v>777</v>
      </c>
      <c r="AE1562" s="843" t="str">
        <f ca="1">IF(OR(Z1562="",NOT(ISNUMBER(Z1562))),"",LOOKUP(Z1562,{0,16,21,26,31,36,41,46,51,56,60,66},{"[0-15]","[16-20]","[21-25]","[26-30]","[31-35]","[36-40]","[41-45]","[46-50]","[51-55]","[56-59]","[60-65]","[66-99]"}))</f>
        <v>[56-59]</v>
      </c>
      <c r="AF1562" s="839" t="str">
        <f t="shared" si="87"/>
        <v>2-3 years</v>
      </c>
      <c r="AG1562" s="839" t="str">
        <f t="shared" ca="1" si="88"/>
        <v>Within 60 Days</v>
      </c>
    </row>
    <row r="1563" spans="1:33" ht="16.5" thickTop="1" thickBot="1" x14ac:dyDescent="0.3">
      <c r="A1563" s="830">
        <v>20</v>
      </c>
      <c r="B1563" s="830" t="s">
        <v>535</v>
      </c>
      <c r="C1563" s="830" t="s">
        <v>369</v>
      </c>
      <c r="D1563" s="832"/>
      <c r="E1563" s="887">
        <f>VLOOKUP(B1563,[1]TQT_MASTER!B:O,13,0)</f>
        <v>45446</v>
      </c>
      <c r="F1563" s="834" t="str">
        <f>VLOOKUP(B1563,[1]TQT_MASTER!B:O,4,0)</f>
        <v>Business Partner, Talent Acquisition</v>
      </c>
      <c r="G1563" s="834" t="str">
        <f>VLOOKUP(B1563,[1]TQT_MASTER!B:O,3,0)</f>
        <v>Business Partner</v>
      </c>
      <c r="H1563" s="834">
        <f>VLOOKUP(B1563,[1]TQT_MASTER!B:O,6,0)</f>
        <v>15131</v>
      </c>
      <c r="I1563" s="834" t="str">
        <f>VLOOKUP(B1563,[1]TQT_MASTER!B:O,5,0)</f>
        <v>Abdulrahman Mohammed R AlMane</v>
      </c>
      <c r="J1563" s="834" t="str">
        <f>VLOOKUP(B1563,[1]TQT_MASTER!B:O,7,0)</f>
        <v>TQT - HR Operations</v>
      </c>
      <c r="K1563" s="834" t="str">
        <f>VLOOKUP(B1563,[1]TQT_MASTER!B:O,8,0)</f>
        <v>TQT - Chief Corporate Services Office</v>
      </c>
      <c r="L1563" s="834" t="str">
        <f>VLOOKUP(B1563,[1]TQT_MASTER!B:O,9,0)</f>
        <v>Human Resources - HRD</v>
      </c>
      <c r="M1563" s="834" t="str">
        <f>VLOOKUP(B1563,[1]TQT_MASTER!B:O,10,0)</f>
        <v>TRANSCO - Talent Acquisition - HRD</v>
      </c>
      <c r="N1563" s="835">
        <f>VLOOKUP(B1563,[1]TQT_MASTER!B:O,11,0)</f>
        <v>32081</v>
      </c>
      <c r="O1563" s="833">
        <f>VLOOKUP(B1563,[1]TQT_MASTER!B:O,14,0)</f>
        <v>46549</v>
      </c>
      <c r="P1563" s="834" t="s">
        <v>611</v>
      </c>
      <c r="Q1563" s="834"/>
      <c r="R1563" s="834"/>
      <c r="S1563" s="834" t="s">
        <v>621</v>
      </c>
      <c r="T1563" s="830" t="s">
        <v>304</v>
      </c>
      <c r="U1563" s="834" t="s">
        <v>333</v>
      </c>
      <c r="V1563" s="836">
        <v>45454</v>
      </c>
      <c r="W1563" s="846">
        <v>45454</v>
      </c>
      <c r="X1563" s="836">
        <v>46265</v>
      </c>
      <c r="Y1563" s="837">
        <v>2.2246575342465755</v>
      </c>
      <c r="Z1563" s="838">
        <f t="shared" ca="1" si="89"/>
        <v>38</v>
      </c>
      <c r="AA1563" s="830" t="s">
        <v>444</v>
      </c>
      <c r="AB1563" s="883">
        <v>7920</v>
      </c>
      <c r="AC1563" s="841">
        <v>47300</v>
      </c>
      <c r="AD1563" s="842" t="s">
        <v>777</v>
      </c>
      <c r="AE1563" s="843" t="str">
        <f ca="1">IF(OR(Z1563="",NOT(ISNUMBER(Z1563))),"",LOOKUP(Z1563,{0,16,21,26,31,36,41,46,51,56,60,66},{"[0-15]","[16-20]","[21-25]","[26-30]","[31-35]","[36-40]","[41-45]","[46-50]","[51-55]","[56-59]","[60-65]","[66-99]"}))</f>
        <v>[36-40]</v>
      </c>
      <c r="AF1563" s="839" t="str">
        <f t="shared" si="87"/>
        <v>2-3 years</v>
      </c>
      <c r="AG1563" s="839" t="str">
        <f t="shared" ca="1" si="88"/>
        <v>Over 90 Days</v>
      </c>
    </row>
    <row r="1564" spans="1:33" ht="16.5" thickTop="1" thickBot="1" x14ac:dyDescent="0.3">
      <c r="A1564" s="830">
        <v>21</v>
      </c>
      <c r="B1564" s="830" t="s">
        <v>542</v>
      </c>
      <c r="C1564" s="830" t="s">
        <v>372</v>
      </c>
      <c r="D1564" s="832"/>
      <c r="E1564" s="887">
        <f>VLOOKUP(B1564,[1]TQT_MASTER!B:O,13,0)</f>
        <v>45600</v>
      </c>
      <c r="F1564" s="834" t="str">
        <f>VLOOKUP(B1564,[1]TQT_MASTER!B:O,4,0)</f>
        <v>Lead, Procurement</v>
      </c>
      <c r="G1564" s="834" t="str">
        <f>VLOOKUP(B1564,[1]TQT_MASTER!B:O,3,0)</f>
        <v>Lead</v>
      </c>
      <c r="H1564" s="834">
        <f>VLOOKUP(B1564,[1]TQT_MASTER!B:O,6,0)</f>
        <v>12623</v>
      </c>
      <c r="I1564" s="834" t="str">
        <f>VLOOKUP(B1564,[1]TQT_MASTER!B:O,5,0)</f>
        <v>Alia Al Kaabi</v>
      </c>
      <c r="J1564" s="834" t="str">
        <f>VLOOKUP(B1564,[1]TQT_MASTER!B:O,7,0)</f>
        <v>TQT - Supply Chain</v>
      </c>
      <c r="K1564" s="834" t="str">
        <f>VLOOKUP(B1564,[1]TQT_MASTER!B:O,8,0)</f>
        <v>TQT - Chief Financial Office</v>
      </c>
      <c r="L1564" s="834" t="str">
        <f>VLOOKUP(B1564,[1]TQT_MASTER!B:O,9,0)</f>
        <v>Supply Chain - PSS</v>
      </c>
      <c r="M1564" s="834" t="e">
        <f>VLOOKUP(B1564,[1]TQT_MASTER!B:O,10,0)</f>
        <v>#REF!</v>
      </c>
      <c r="N1564" s="835">
        <f>VLOOKUP(B1564,[1]TQT_MASTER!B:O,11,0)</f>
        <v>22302</v>
      </c>
      <c r="O1564" s="833">
        <f>VLOOKUP(B1564,[1]TQT_MASTER!B:O,14,0)</f>
        <v>46329</v>
      </c>
      <c r="P1564" s="834" t="s">
        <v>620</v>
      </c>
      <c r="Q1564" s="834" t="s">
        <v>846</v>
      </c>
      <c r="R1564" s="834"/>
      <c r="S1564" s="834"/>
      <c r="T1564" s="830" t="s">
        <v>304</v>
      </c>
      <c r="U1564" s="834" t="s">
        <v>333</v>
      </c>
      <c r="V1564" s="836">
        <v>45600</v>
      </c>
      <c r="W1564" s="846">
        <v>45600</v>
      </c>
      <c r="X1564" s="836">
        <v>46265</v>
      </c>
      <c r="Y1564" s="837">
        <v>1.8246575342465754</v>
      </c>
      <c r="Z1564" s="838">
        <f t="shared" ca="1" si="89"/>
        <v>65</v>
      </c>
      <c r="AA1564" s="830" t="s">
        <v>444</v>
      </c>
      <c r="AB1564" s="883">
        <v>10080</v>
      </c>
      <c r="AC1564" s="841">
        <v>47300</v>
      </c>
      <c r="AD1564" s="842" t="s">
        <v>777</v>
      </c>
      <c r="AE1564" s="843" t="str">
        <f ca="1">IF(OR(Z1564="",NOT(ISNUMBER(Z1564))),"",LOOKUP(Z1564,{0,16,21,26,31,36,41,46,51,56,60,66},{"[0-15]","[16-20]","[21-25]","[26-30]","[31-35]","[36-40]","[41-45]","[46-50]","[51-55]","[56-59]","[60-65]","[66-99]"}))</f>
        <v>[60-65]</v>
      </c>
      <c r="AF1564" s="839" t="str">
        <f t="shared" si="87"/>
        <v>1-2 years</v>
      </c>
      <c r="AG1564" s="839" t="str">
        <f t="shared" ca="1" si="88"/>
        <v>Within 60 Days</v>
      </c>
    </row>
    <row r="1565" spans="1:33" ht="16.5" thickTop="1" thickBot="1" x14ac:dyDescent="0.3">
      <c r="A1565" s="830">
        <v>22</v>
      </c>
      <c r="B1565" s="830">
        <v>200088</v>
      </c>
      <c r="C1565" s="830" t="s">
        <v>378</v>
      </c>
      <c r="D1565" s="832"/>
      <c r="E1565" s="887">
        <f>VLOOKUP(B1565,[1]TQT_MASTER!B:O,13,0)</f>
        <v>45677</v>
      </c>
      <c r="F1565" s="834" t="str">
        <f>VLOOKUP(B1565,[1]TQT_MASTER!B:O,4,0)</f>
        <v>Advisor, Water Asset</v>
      </c>
      <c r="G1565" s="834" t="str">
        <f>VLOOKUP(B1565,[1]TQT_MASTER!B:O,3,0)</f>
        <v>Advisor</v>
      </c>
      <c r="H1565" s="834">
        <f>VLOOKUP(B1565,[1]TQT_MASTER!B:O,6,0)</f>
        <v>12013</v>
      </c>
      <c r="I1565" s="834" t="str">
        <f>VLOOKUP(B1565,[1]TQT_MASTER!B:O,5,0)</f>
        <v>ABDULLA MOHAMMED AL NUAIMI</v>
      </c>
      <c r="J1565" s="834" t="str">
        <f>VLOOKUP(B1565,[1]TQT_MASTER!B:O,7,0)</f>
        <v>TQT - Asset Management</v>
      </c>
      <c r="K1565" s="834" t="str">
        <f>VLOOKUP(B1565,[1]TQT_MASTER!B:O,8,0)</f>
        <v>TQT - Chief Operating Office</v>
      </c>
      <c r="L1565" s="834" t="str">
        <f>VLOOKUP(B1565,[1]TQT_MASTER!B:O,9,0)</f>
        <v>Asset Management - COO</v>
      </c>
      <c r="M1565" s="834" t="str">
        <f>VLOOKUP(B1565,[1]TQT_MASTER!B:O,10,0)</f>
        <v>TRANSCO - Water Assets</v>
      </c>
      <c r="N1565" s="835">
        <f>VLOOKUP(B1565,[1]TQT_MASTER!B:O,11,0)</f>
        <v>22282</v>
      </c>
      <c r="O1565" s="833">
        <f>VLOOKUP(B1565,[1]TQT_MASTER!B:O,14,0)</f>
        <v>46405</v>
      </c>
      <c r="P1565" s="834" t="s">
        <v>611</v>
      </c>
      <c r="Q1565" s="834"/>
      <c r="R1565" s="834" t="s">
        <v>612</v>
      </c>
      <c r="S1565" s="834" t="s">
        <v>616</v>
      </c>
      <c r="T1565" s="830" t="s">
        <v>304</v>
      </c>
      <c r="U1565" s="834" t="s">
        <v>309</v>
      </c>
      <c r="V1565" s="836">
        <v>45677</v>
      </c>
      <c r="W1565" s="846">
        <v>45677</v>
      </c>
      <c r="X1565" s="836">
        <v>46265</v>
      </c>
      <c r="Y1565" s="837">
        <v>1.6136986301369862</v>
      </c>
      <c r="Z1565" s="838">
        <f t="shared" ca="1" si="89"/>
        <v>65</v>
      </c>
      <c r="AA1565" s="830" t="s">
        <v>444</v>
      </c>
      <c r="AB1565" s="883">
        <v>12000</v>
      </c>
      <c r="AC1565" s="841">
        <v>47300</v>
      </c>
      <c r="AD1565" s="842" t="s">
        <v>777</v>
      </c>
      <c r="AE1565" s="843" t="str">
        <f ca="1">IF(OR(Z1565="",NOT(ISNUMBER(Z1565))),"",LOOKUP(Z1565,{0,16,21,26,31,36,41,46,51,56,60,66},{"[0-15]","[16-20]","[21-25]","[26-30]","[31-35]","[36-40]","[41-45]","[46-50]","[51-55]","[56-59]","[60-65]","[66-99]"}))</f>
        <v>[60-65]</v>
      </c>
      <c r="AF1565" s="839" t="str">
        <f t="shared" si="87"/>
        <v>1-2 years</v>
      </c>
      <c r="AG1565" s="839" t="str">
        <f t="shared" ca="1" si="88"/>
        <v>Over 90 Days</v>
      </c>
    </row>
    <row r="1566" spans="1:33" ht="16.5" thickTop="1" thickBot="1" x14ac:dyDescent="0.3">
      <c r="A1566" s="830">
        <v>23</v>
      </c>
      <c r="B1566" s="830">
        <v>200795</v>
      </c>
      <c r="C1566" s="830" t="s">
        <v>382</v>
      </c>
      <c r="D1566" s="832"/>
      <c r="E1566" s="887">
        <f>VLOOKUP(B1566,[1]TQT_MASTER!B:O,13,0)</f>
        <v>45831</v>
      </c>
      <c r="F1566" s="834" t="str">
        <f>VLOOKUP(B1566,[1]TQT_MASTER!B:O,4,0)</f>
        <v>Fusion EPM Support, Sr. Associate</v>
      </c>
      <c r="G1566" s="834" t="str">
        <f>VLOOKUP(B1566,[1]TQT_MASTER!B:O,3,0)</f>
        <v>Senior Associate</v>
      </c>
      <c r="H1566" s="834">
        <f>VLOOKUP(B1566,[1]TQT_MASTER!B:O,6,0)</f>
        <v>12775</v>
      </c>
      <c r="I1566" s="834" t="str">
        <f>VLOOKUP(B1566,[1]TQT_MASTER!B:O,5,0)</f>
        <v>Barend Pieter Van Der Walt</v>
      </c>
      <c r="J1566" s="834" t="str">
        <f>VLOOKUP(B1566,[1]TQT_MASTER!B:O,7,0)</f>
        <v>TQT - Business Planning</v>
      </c>
      <c r="K1566" s="834" t="str">
        <f>VLOOKUP(B1566,[1]TQT_MASTER!B:O,8,0)</f>
        <v>TQT - Chief Financial Office</v>
      </c>
      <c r="L1566" s="834" t="str">
        <f>VLOOKUP(B1566,[1]TQT_MASTER!B:O,9,0)</f>
        <v>Finance - FIN</v>
      </c>
      <c r="M1566" s="834" t="str">
        <f>VLOOKUP(B1566,[1]TQT_MASTER!B:O,10,0)</f>
        <v>TRANSCO - Business Planning - FIN</v>
      </c>
      <c r="N1566" s="835">
        <f>VLOOKUP(B1566,[1]TQT_MASTER!B:O,11,0)</f>
        <v>31222</v>
      </c>
      <c r="O1566" s="833">
        <f>VLOOKUP(B1566,[1]TQT_MASTER!B:O,14,0)</f>
        <v>46555</v>
      </c>
      <c r="P1566" s="834" t="s">
        <v>611</v>
      </c>
      <c r="Q1566" s="834" t="s">
        <v>846</v>
      </c>
      <c r="R1566" s="834"/>
      <c r="S1566" s="834"/>
      <c r="T1566" s="830" t="s">
        <v>304</v>
      </c>
      <c r="U1566" s="834" t="s">
        <v>333</v>
      </c>
      <c r="V1566" s="836">
        <v>45831</v>
      </c>
      <c r="W1566" s="846">
        <v>45831</v>
      </c>
      <c r="X1566" s="836">
        <v>46265</v>
      </c>
      <c r="Y1566" s="837">
        <v>1.1917808219178083</v>
      </c>
      <c r="Z1566" s="838">
        <f t="shared" ca="1" si="89"/>
        <v>41</v>
      </c>
      <c r="AA1566" s="830" t="s">
        <v>444</v>
      </c>
      <c r="AB1566" s="883">
        <v>7200</v>
      </c>
      <c r="AC1566" s="841">
        <v>47300</v>
      </c>
      <c r="AD1566" s="842" t="s">
        <v>777</v>
      </c>
      <c r="AE1566" s="843" t="str">
        <f ca="1">IF(OR(Z1566="",NOT(ISNUMBER(Z1566))),"",LOOKUP(Z1566,{0,16,21,26,31,36,41,46,51,56,60,66},{"[0-15]","[16-20]","[21-25]","[26-30]","[31-35]","[36-40]","[41-45]","[46-50]","[51-55]","[56-59]","[60-65]","[66-99]"}))</f>
        <v>[41-45]</v>
      </c>
      <c r="AF1566" s="839" t="str">
        <f t="shared" si="87"/>
        <v>1-2 years</v>
      </c>
      <c r="AG1566" s="839" t="str">
        <f t="shared" ca="1" si="88"/>
        <v>Over 90 Days</v>
      </c>
    </row>
    <row r="1567" spans="1:33" ht="16.5" thickTop="1" thickBot="1" x14ac:dyDescent="0.3">
      <c r="A1567" s="830">
        <v>24</v>
      </c>
      <c r="B1567" s="847">
        <v>201184</v>
      </c>
      <c r="C1567" s="839">
        <v>14221</v>
      </c>
      <c r="D1567" s="832"/>
      <c r="E1567" s="887">
        <f>VLOOKUP(B1567,[1]TQT_MASTER!B:O,13,0)</f>
        <v>45887</v>
      </c>
      <c r="F1567" s="834" t="str">
        <f>VLOOKUP(B1567,[1]TQT_MASTER!B:O,4,0)</f>
        <v>Associate, People Development</v>
      </c>
      <c r="G1567" s="834" t="str">
        <f>VLOOKUP(B1567,[1]TQT_MASTER!B:O,3,0)</f>
        <v>Associate</v>
      </c>
      <c r="H1567" s="834">
        <f>VLOOKUP(B1567,[1]TQT_MASTER!B:O,6,0)</f>
        <v>15162</v>
      </c>
      <c r="I1567" s="834" t="str">
        <f>VLOOKUP(B1567,[1]TQT_MASTER!B:O,5,0)</f>
        <v>Wadima Mohammed Hamad AlMazrouei</v>
      </c>
      <c r="J1567" s="834" t="str">
        <f>VLOOKUP(B1567,[1]TQT_MASTER!B:O,7,0)</f>
        <v>TQT - People Management &amp; Performance</v>
      </c>
      <c r="K1567" s="834" t="str">
        <f>VLOOKUP(B1567,[1]TQT_MASTER!B:O,8,0)</f>
        <v>TQT - Chief Corporate Services Office</v>
      </c>
      <c r="L1567" s="834" t="str">
        <f>VLOOKUP(B1567,[1]TQT_MASTER!B:O,9,0)</f>
        <v>Human Resources - HRD</v>
      </c>
      <c r="M1567" s="834" t="str">
        <f>VLOOKUP(B1567,[1]TQT_MASTER!B:O,10,0)</f>
        <v>TRANSCO - Human Resources - HRD</v>
      </c>
      <c r="N1567" s="835">
        <f>VLOOKUP(B1567,[1]TQT_MASTER!B:O,11,0)</f>
        <v>32306</v>
      </c>
      <c r="O1567" s="833">
        <f>VLOOKUP(B1567,[1]TQT_MASTER!B:O,14,0)</f>
        <v>46251</v>
      </c>
      <c r="P1567" s="834" t="s">
        <v>620</v>
      </c>
      <c r="Q1567" s="834" t="s">
        <v>846</v>
      </c>
      <c r="R1567" s="834"/>
      <c r="S1567" s="834"/>
      <c r="T1567" s="830" t="s">
        <v>304</v>
      </c>
      <c r="U1567" s="830" t="s">
        <v>333</v>
      </c>
      <c r="V1567" s="836">
        <v>45887</v>
      </c>
      <c r="W1567" s="846">
        <v>45887</v>
      </c>
      <c r="X1567" s="836">
        <v>46265</v>
      </c>
      <c r="Y1567" s="837">
        <v>1.0383561643835617</v>
      </c>
      <c r="Z1567" s="838">
        <f t="shared" ca="1" si="89"/>
        <v>38</v>
      </c>
      <c r="AA1567" s="830" t="s">
        <v>444</v>
      </c>
      <c r="AB1567" s="883">
        <v>701.65499999999997</v>
      </c>
      <c r="AC1567" s="841">
        <v>47300</v>
      </c>
      <c r="AD1567" s="842" t="s">
        <v>777</v>
      </c>
      <c r="AE1567" s="843" t="str">
        <f ca="1">IF(OR(Z1567="",NOT(ISNUMBER(Z1567))),"",LOOKUP(Z1567,{0,16,21,26,31,36,41,46,51,56,60,66},{"[0-15]","[16-20]","[21-25]","[26-30]","[31-35]","[36-40]","[41-45]","[46-50]","[51-55]","[56-59]","[60-65]","[66-99]"}))</f>
        <v>[36-40]</v>
      </c>
      <c r="AF1567" s="839" t="str">
        <f t="shared" si="87"/>
        <v>1-2 years</v>
      </c>
      <c r="AG1567" s="839" t="str">
        <f t="shared" ca="1" si="88"/>
        <v>Expired</v>
      </c>
    </row>
    <row r="1568" spans="1:33" ht="16.5" thickTop="1" thickBot="1" x14ac:dyDescent="0.3">
      <c r="A1568" s="830">
        <v>25</v>
      </c>
      <c r="B1568" s="847">
        <v>201086</v>
      </c>
      <c r="C1568" s="839">
        <v>13919</v>
      </c>
      <c r="D1568" s="832"/>
      <c r="E1568" s="887">
        <f>VLOOKUP(B1568,[1]TQT_MASTER!B:O,13,0)</f>
        <v>45873</v>
      </c>
      <c r="F1568" s="834" t="str">
        <f>VLOOKUP(B1568,[1]TQT_MASTER!B:O,4,0)</f>
        <v>Senior Engineer, Network Model Management</v>
      </c>
      <c r="G1568" s="834" t="str">
        <f>VLOOKUP(B1568,[1]TQT_MASTER!B:O,3,0)</f>
        <v>Senior Engineer</v>
      </c>
      <c r="H1568" s="834">
        <f>VLOOKUP(B1568,[1]TQT_MASTER!B:O,6,0)</f>
        <v>11743</v>
      </c>
      <c r="I1568" s="834" t="str">
        <f>VLOOKUP(B1568,[1]TQT_MASTER!B:O,5,0)</f>
        <v>Maryam Abullah Ebrahim Algaz Alali</v>
      </c>
      <c r="J1568" s="834" t="str">
        <f>VLOOKUP(B1568,[1]TQT_MASTER!B:O,7,0)</f>
        <v>TQT - Asset Management</v>
      </c>
      <c r="K1568" s="834" t="str">
        <f>VLOOKUP(B1568,[1]TQT_MASTER!B:O,8,0)</f>
        <v>TQT - Chief Operating Office</v>
      </c>
      <c r="L1568" s="834" t="str">
        <f>VLOOKUP(B1568,[1]TQT_MASTER!B:O,9,0)</f>
        <v>Asset Management - COO</v>
      </c>
      <c r="M1568" s="834" t="str">
        <f>VLOOKUP(B1568,[1]TQT_MASTER!B:O,10,0)</f>
        <v>TQT - Operations Technology Strategy</v>
      </c>
      <c r="N1568" s="835">
        <f>VLOOKUP(B1568,[1]TQT_MASTER!B:O,11,0)</f>
        <v>33856</v>
      </c>
      <c r="O1568" s="833">
        <f>VLOOKUP(B1568,[1]TQT_MASTER!B:O,14,0)</f>
        <v>46237</v>
      </c>
      <c r="P1568" s="834" t="s">
        <v>620</v>
      </c>
      <c r="Q1568" s="834" t="s">
        <v>846</v>
      </c>
      <c r="R1568" s="834"/>
      <c r="S1568" s="834"/>
      <c r="T1568" s="830" t="s">
        <v>389</v>
      </c>
      <c r="U1568" s="834" t="s">
        <v>333</v>
      </c>
      <c r="V1568" s="836">
        <v>45873</v>
      </c>
      <c r="W1568" s="846">
        <v>45873</v>
      </c>
      <c r="X1568" s="836">
        <v>46265</v>
      </c>
      <c r="Y1568" s="837">
        <v>1.0767123287671232</v>
      </c>
      <c r="Z1568" s="838">
        <f t="shared" ca="1" si="89"/>
        <v>34</v>
      </c>
      <c r="AA1568" s="830" t="s">
        <v>444</v>
      </c>
      <c r="AB1568" s="883">
        <v>7200</v>
      </c>
      <c r="AC1568" s="841">
        <v>47300</v>
      </c>
      <c r="AD1568" s="842" t="s">
        <v>777</v>
      </c>
      <c r="AE1568" s="843" t="str">
        <f ca="1">IF(OR(Z1568="",NOT(ISNUMBER(Z1568))),"",LOOKUP(Z1568,{0,16,21,26,31,36,41,46,51,56,60,66},{"[0-15]","[16-20]","[21-25]","[26-30]","[31-35]","[36-40]","[41-45]","[46-50]","[51-55]","[56-59]","[60-65]","[66-99]"}))</f>
        <v>[31-35]</v>
      </c>
      <c r="AF1568" s="839" t="str">
        <f t="shared" si="87"/>
        <v>1-2 years</v>
      </c>
      <c r="AG1568" s="839" t="str">
        <f t="shared" ca="1" si="88"/>
        <v>Expired</v>
      </c>
    </row>
    <row r="1569" spans="1:33" ht="16.5" thickTop="1" thickBot="1" x14ac:dyDescent="0.3">
      <c r="A1569" s="830">
        <v>26</v>
      </c>
      <c r="B1569" s="830">
        <v>201085</v>
      </c>
      <c r="C1569" s="830">
        <v>201085</v>
      </c>
      <c r="D1569" s="832"/>
      <c r="E1569" s="887">
        <f>VLOOKUP(B1569,[1]TQT_MASTER!B:O,13,0)</f>
        <v>45901</v>
      </c>
      <c r="F1569" s="834" t="str">
        <f>VLOOKUP(B1569,[1]TQT_MASTER!B:O,4,0)</f>
        <v>Engineer, Power Systems</v>
      </c>
      <c r="G1569" s="834" t="str">
        <f>VLOOKUP(B1569,[1]TQT_MASTER!B:O,3,0)</f>
        <v>Engineer</v>
      </c>
      <c r="H1569" s="834">
        <f>VLOOKUP(B1569,[1]TQT_MASTER!B:O,6,0)</f>
        <v>10903</v>
      </c>
      <c r="I1569" s="834" t="str">
        <f>VLOOKUP(B1569,[1]TQT_MASTER!B:O,5,0)</f>
        <v>Ahmed Attia Saber Ghazi</v>
      </c>
      <c r="J1569" s="834" t="str">
        <f>VLOOKUP(B1569,[1]TQT_MASTER!B:O,7,0)</f>
        <v>TQT - Asset Management</v>
      </c>
      <c r="K1569" s="834" t="str">
        <f>VLOOKUP(B1569,[1]TQT_MASTER!B:O,8,0)</f>
        <v>TQT - Chief Operating Office</v>
      </c>
      <c r="L1569" s="834" t="str">
        <f>VLOOKUP(B1569,[1]TQT_MASTER!B:O,9,0)</f>
        <v>Asset Management - COO</v>
      </c>
      <c r="M1569" s="834" t="str">
        <f>VLOOKUP(B1569,[1]TQT_MASTER!B:O,10,0)</f>
        <v>TQT - Power Planning</v>
      </c>
      <c r="N1569" s="835">
        <f>VLOOKUP(B1569,[1]TQT_MASTER!B:O,11,0)</f>
        <v>36486</v>
      </c>
      <c r="O1569" s="833">
        <f>VLOOKUP(B1569,[1]TQT_MASTER!B:O,14,0)</f>
        <v>46265</v>
      </c>
      <c r="P1569" s="834" t="s">
        <v>620</v>
      </c>
      <c r="Q1569" s="834" t="s">
        <v>846</v>
      </c>
      <c r="R1569" s="834"/>
      <c r="S1569" s="834"/>
      <c r="T1569" s="830" t="s">
        <v>304</v>
      </c>
      <c r="U1569" s="834" t="s">
        <v>333</v>
      </c>
      <c r="V1569" s="836">
        <v>45901</v>
      </c>
      <c r="W1569" s="846">
        <v>45901</v>
      </c>
      <c r="X1569" s="836">
        <v>46265</v>
      </c>
      <c r="Y1569" s="837">
        <v>1</v>
      </c>
      <c r="Z1569" s="838">
        <f t="shared" ca="1" si="89"/>
        <v>26</v>
      </c>
      <c r="AA1569" s="830" t="s">
        <v>444</v>
      </c>
      <c r="AB1569" s="883">
        <v>4080</v>
      </c>
      <c r="AC1569" s="841">
        <v>47300</v>
      </c>
      <c r="AD1569" s="842" t="s">
        <v>777</v>
      </c>
      <c r="AE1569" s="843" t="str">
        <f ca="1">IF(OR(Z1569="",NOT(ISNUMBER(Z1569))),"",LOOKUP(Z1569,{0,16,21,26,31,36,41,46,51,56,60,66},{"[0-15]","[16-20]","[21-25]","[26-30]","[31-35]","[36-40]","[41-45]","[46-50]","[51-55]","[56-59]","[60-65]","[66-99]"}))</f>
        <v>[26-30]</v>
      </c>
      <c r="AF1569" s="839" t="str">
        <f t="shared" si="87"/>
        <v>0-1 years</v>
      </c>
      <c r="AG1569" s="839" t="str">
        <f t="shared" ca="1" si="88"/>
        <v>Expired</v>
      </c>
    </row>
    <row r="1570" spans="1:33" ht="16.5" thickTop="1" thickBot="1" x14ac:dyDescent="0.3">
      <c r="A1570" s="830">
        <v>27</v>
      </c>
      <c r="B1570" s="830">
        <v>201773</v>
      </c>
      <c r="C1570" s="847">
        <v>14158</v>
      </c>
      <c r="D1570" s="832"/>
      <c r="E1570" s="887">
        <f>VLOOKUP(B1570,[1]TQT_MASTER!B:O,13,0)</f>
        <v>45978</v>
      </c>
      <c r="F1570" s="834" t="str">
        <f>VLOOKUP(B1570,[1]TQT_MASTER!B:O,4,0)</f>
        <v>Associate, OD &amp; Planning</v>
      </c>
      <c r="G1570" s="834" t="str">
        <f>VLOOKUP(B1570,[1]TQT_MASTER!B:O,3,0)</f>
        <v>Associate</v>
      </c>
      <c r="H1570" s="834">
        <f>VLOOKUP(B1570,[1]TQT_MASTER!B:O,6,0)</f>
        <v>12869</v>
      </c>
      <c r="I1570" s="834" t="str">
        <f>VLOOKUP(B1570,[1]TQT_MASTER!B:O,5,0)</f>
        <v>Shefa Obaid</v>
      </c>
      <c r="J1570" s="834" t="str">
        <f>VLOOKUP(B1570,[1]TQT_MASTER!B:O,7,0)</f>
        <v>TQT - People Management &amp; Performance</v>
      </c>
      <c r="K1570" s="834" t="str">
        <f>VLOOKUP(B1570,[1]TQT_MASTER!B:O,8,0)</f>
        <v>TQT - Chief Corporate Services Office</v>
      </c>
      <c r="L1570" s="834" t="str">
        <f>VLOOKUP(B1570,[1]TQT_MASTER!B:O,9,0)</f>
        <v>Human Resources - HRD</v>
      </c>
      <c r="M1570" s="834" t="str">
        <f>VLOOKUP(B1570,[1]TQT_MASTER!B:O,10,0)</f>
        <v>TRANSCO - Human Resources - HRD</v>
      </c>
      <c r="N1570" s="835">
        <f>VLOOKUP(B1570,[1]TQT_MASTER!B:O,11,0)</f>
        <v>29381</v>
      </c>
      <c r="O1570" s="833">
        <f>VLOOKUP(B1570,[1]TQT_MASTER!B:O,14,0)</f>
        <v>46342</v>
      </c>
      <c r="P1570" s="834" t="s">
        <v>611</v>
      </c>
      <c r="Q1570" s="834"/>
      <c r="R1570" s="834"/>
      <c r="S1570" s="834" t="s">
        <v>616</v>
      </c>
      <c r="T1570" s="830" t="s">
        <v>304</v>
      </c>
      <c r="U1570" s="834" t="s">
        <v>333</v>
      </c>
      <c r="V1570" s="836">
        <v>45978</v>
      </c>
      <c r="W1570" s="846">
        <v>45978</v>
      </c>
      <c r="X1570" s="836">
        <v>46265</v>
      </c>
      <c r="Y1570" s="837">
        <v>0.78904109589041094</v>
      </c>
      <c r="Z1570" s="838">
        <f t="shared" ca="1" si="89"/>
        <v>46</v>
      </c>
      <c r="AA1570" s="830" t="s">
        <v>444</v>
      </c>
      <c r="AB1570" s="883">
        <v>6240</v>
      </c>
      <c r="AC1570" s="841">
        <v>47300</v>
      </c>
      <c r="AD1570" s="842" t="s">
        <v>777</v>
      </c>
      <c r="AE1570" s="843" t="str">
        <f ca="1">IF(OR(Z1570="",NOT(ISNUMBER(Z1570))),"",LOOKUP(Z1570,{0,16,21,26,31,36,41,46,51,56,60,66},{"[0-15]","[16-20]","[21-25]","[26-30]","[31-35]","[36-40]","[41-45]","[46-50]","[51-55]","[56-59]","[60-65]","[66-99]"}))</f>
        <v>[46-50]</v>
      </c>
      <c r="AF1570" s="839" t="str">
        <f t="shared" si="87"/>
        <v>0-1 years</v>
      </c>
      <c r="AG1570" s="839" t="str">
        <f t="shared" ca="1" si="88"/>
        <v>Within 90 Days</v>
      </c>
    </row>
    <row r="1571" spans="1:33" ht="16.5" thickTop="1" thickBot="1" x14ac:dyDescent="0.3">
      <c r="A1571" s="830">
        <v>28</v>
      </c>
      <c r="B1571" s="830">
        <v>202033</v>
      </c>
      <c r="C1571" s="847">
        <v>14145</v>
      </c>
      <c r="D1571" s="832"/>
      <c r="E1571" s="887">
        <f>VLOOKUP(B1571,[1]TQT_MASTER!B:O,13,0)</f>
        <v>46006</v>
      </c>
      <c r="F1571" s="834" t="str">
        <f>VLOOKUP(B1571,[1]TQT_MASTER!B:O,4,0)</f>
        <v>Senior Engineer, Network Model Management</v>
      </c>
      <c r="G1571" s="834" t="str">
        <f>VLOOKUP(B1571,[1]TQT_MASTER!B:O,3,0)</f>
        <v>Senior Engineer</v>
      </c>
      <c r="H1571" s="834">
        <f>VLOOKUP(B1571,[1]TQT_MASTER!B:O,6,0)</f>
        <v>12404</v>
      </c>
      <c r="I1571" s="834" t="str">
        <f>VLOOKUP(B1571,[1]TQT_MASTER!B:O,5,0)</f>
        <v>Jayaprakash Ponraj</v>
      </c>
      <c r="J1571" s="834" t="str">
        <f>VLOOKUP(B1571,[1]TQT_MASTER!B:O,7,0)</f>
        <v>TQT - Asset Management</v>
      </c>
      <c r="K1571" s="834" t="str">
        <f>VLOOKUP(B1571,[1]TQT_MASTER!B:O,8,0)</f>
        <v>TQT - Chief Operating Office</v>
      </c>
      <c r="L1571" s="834" t="str">
        <f>VLOOKUP(B1571,[1]TQT_MASTER!B:O,9,0)</f>
        <v>TQT - Asset Management</v>
      </c>
      <c r="M1571" s="834" t="str">
        <f>VLOOKUP(B1571,[1]TQT_MASTER!B:O,10,0)</f>
        <v>TQT - Chief Operating Office</v>
      </c>
      <c r="N1571" s="835">
        <f>VLOOKUP(B1571,[1]TQT_MASTER!B:O,11,0)</f>
        <v>31049</v>
      </c>
      <c r="O1571" s="833">
        <f>VLOOKUP(B1571,[1]TQT_MASTER!B:O,14,0)</f>
        <v>46370</v>
      </c>
      <c r="P1571" s="834" t="s">
        <v>620</v>
      </c>
      <c r="Q1571" s="834" t="s">
        <v>846</v>
      </c>
      <c r="R1571" s="834"/>
      <c r="S1571" s="834"/>
      <c r="T1571" s="830" t="s">
        <v>304</v>
      </c>
      <c r="U1571" s="834" t="s">
        <v>333</v>
      </c>
      <c r="V1571" s="836">
        <v>46006</v>
      </c>
      <c r="W1571" s="846">
        <v>46006</v>
      </c>
      <c r="X1571" s="836">
        <v>46265</v>
      </c>
      <c r="Y1571" s="837">
        <v>0.71232876712328763</v>
      </c>
      <c r="Z1571" s="838">
        <f t="shared" ca="1" si="89"/>
        <v>41</v>
      </c>
      <c r="AA1571" s="830" t="s">
        <v>444</v>
      </c>
      <c r="AB1571" s="883">
        <v>7200</v>
      </c>
      <c r="AC1571" s="841">
        <v>47300</v>
      </c>
      <c r="AD1571" s="842" t="s">
        <v>777</v>
      </c>
      <c r="AE1571" s="843" t="str">
        <f ca="1">IF(OR(Z1571="",NOT(ISNUMBER(Z1571))),"",LOOKUP(Z1571,{0,16,21,26,31,36,41,46,51,56,60,66},{"[0-15]","[16-20]","[21-25]","[26-30]","[31-35]","[36-40]","[41-45]","[46-50]","[51-55]","[56-59]","[60-65]","[66-99]"}))</f>
        <v>[41-45]</v>
      </c>
      <c r="AF1571" s="839" t="str">
        <f t="shared" si="87"/>
        <v>0-1 years</v>
      </c>
      <c r="AG1571" s="839" t="str">
        <f t="shared" ca="1" si="88"/>
        <v>Within 90 Days</v>
      </c>
    </row>
    <row r="1572" spans="1:33" ht="16.5" thickTop="1" thickBot="1" x14ac:dyDescent="0.3">
      <c r="A1572" s="830">
        <v>29</v>
      </c>
      <c r="B1572" s="830">
        <v>202034</v>
      </c>
      <c r="C1572" s="847">
        <v>14174</v>
      </c>
      <c r="D1572" s="832"/>
      <c r="E1572" s="887">
        <f>VLOOKUP(B1572,[1]TQT_MASTER!B:O,13,0)</f>
        <v>46006</v>
      </c>
      <c r="F1572" s="834" t="str">
        <f>VLOOKUP(B1572,[1]TQT_MASTER!B:O,4,0)</f>
        <v>Associate, Accounts Payable Accounting</v>
      </c>
      <c r="G1572" s="834" t="str">
        <f>VLOOKUP(B1572,[1]TQT_MASTER!B:O,3,0)</f>
        <v>Associate</v>
      </c>
      <c r="H1572" s="834">
        <f>VLOOKUP(B1572,[1]TQT_MASTER!B:O,6,0)</f>
        <v>12667</v>
      </c>
      <c r="I1572" s="834" t="str">
        <f>VLOOKUP(B1572,[1]TQT_MASTER!B:O,5,0)</f>
        <v>Eid ABDULLAH Sidiqi Alhammadi</v>
      </c>
      <c r="J1572" s="834" t="str">
        <f>VLOOKUP(B1572,[1]TQT_MASTER!B:O,7,0)</f>
        <v>TQT - Financial Operations &amp; Internal Controls</v>
      </c>
      <c r="K1572" s="834" t="str">
        <f>VLOOKUP(B1572,[1]TQT_MASTER!B:O,8,0)</f>
        <v>TQT - Chief Financial Office</v>
      </c>
      <c r="L1572" s="834" t="str">
        <f>VLOOKUP(B1572,[1]TQT_MASTER!B:O,9,0)</f>
        <v>Finance - FIN</v>
      </c>
      <c r="M1572" s="834" t="str">
        <f>VLOOKUP(B1572,[1]TQT_MASTER!B:O,10,0)</f>
        <v>TRANSCO - Financial Operations - FIN</v>
      </c>
      <c r="N1572" s="835">
        <f>VLOOKUP(B1572,[1]TQT_MASTER!B:O,11,0)</f>
        <v>35364</v>
      </c>
      <c r="O1572" s="833">
        <f>VLOOKUP(B1572,[1]TQT_MASTER!B:O,14,0)</f>
        <v>46370</v>
      </c>
      <c r="P1572" s="834" t="s">
        <v>620</v>
      </c>
      <c r="Q1572" s="834" t="s">
        <v>846</v>
      </c>
      <c r="R1572" s="834"/>
      <c r="S1572" s="834"/>
      <c r="T1572" s="830" t="s">
        <v>304</v>
      </c>
      <c r="U1572" s="834" t="s">
        <v>356</v>
      </c>
      <c r="V1572" s="836">
        <v>46006</v>
      </c>
      <c r="W1572" s="846">
        <v>46006</v>
      </c>
      <c r="X1572" s="836">
        <v>46265</v>
      </c>
      <c r="Y1572" s="837">
        <v>0.71232876712328763</v>
      </c>
      <c r="Z1572" s="838">
        <f t="shared" ca="1" si="89"/>
        <v>29</v>
      </c>
      <c r="AA1572" s="830" t="s">
        <v>444</v>
      </c>
      <c r="AB1572" s="883">
        <v>4800</v>
      </c>
      <c r="AC1572" s="841">
        <v>47300</v>
      </c>
      <c r="AD1572" s="842" t="s">
        <v>777</v>
      </c>
      <c r="AE1572" s="843" t="str">
        <f ca="1">IF(OR(Z1572="",NOT(ISNUMBER(Z1572))),"",LOOKUP(Z1572,{0,16,21,26,31,36,41,46,51,56,60,66},{"[0-15]","[16-20]","[21-25]","[26-30]","[31-35]","[36-40]","[41-45]","[46-50]","[51-55]","[56-59]","[60-65]","[66-99]"}))</f>
        <v>[26-30]</v>
      </c>
      <c r="AF1572" s="839" t="str">
        <f t="shared" si="87"/>
        <v>0-1 years</v>
      </c>
      <c r="AG1572" s="839" t="str">
        <f t="shared" ca="1" si="88"/>
        <v>Within 90 Days</v>
      </c>
    </row>
    <row r="1573" spans="1:33" ht="16.5" thickTop="1" thickBot="1" x14ac:dyDescent="0.3">
      <c r="A1573" s="830">
        <v>30</v>
      </c>
      <c r="B1573" s="830">
        <v>202315</v>
      </c>
      <c r="C1573" s="847">
        <v>14335</v>
      </c>
      <c r="D1573" s="832"/>
      <c r="E1573" s="887">
        <f>VLOOKUP(B1573,[1]TQT_MASTER!B:O,13,0)</f>
        <v>46055</v>
      </c>
      <c r="F1573" s="834" t="str">
        <f>VLOOKUP(B1573,[1]TQT_MASTER!B:O,4,0)</f>
        <v>Officer, Communications</v>
      </c>
      <c r="G1573" s="834" t="str">
        <f>VLOOKUP(B1573,[1]TQT_MASTER!B:O,3,0)</f>
        <v>Officer</v>
      </c>
      <c r="H1573" s="834">
        <f>VLOOKUP(B1573,[1]TQT_MASTER!B:O,6,0)</f>
        <v>15077</v>
      </c>
      <c r="I1573" s="834" t="str">
        <f>VLOOKUP(B1573,[1]TQT_MASTER!B:O,5,0)</f>
        <v>Bahaa Khalil Omran</v>
      </c>
      <c r="J1573" s="834" t="str">
        <f>VLOOKUP(B1573,[1]TQT_MASTER!B:O,7,0)</f>
        <v>TQT - External Communications</v>
      </c>
      <c r="K1573" s="834" t="str">
        <f>VLOOKUP(B1573,[1]TQT_MASTER!B:O,8,0)</f>
        <v>TQT - Chief Corporate Services Office</v>
      </c>
      <c r="L1573" s="834" t="str">
        <f>VLOOKUP(B1573,[1]TQT_MASTER!B:O,9,0)</f>
        <v>Human Resources - HRD</v>
      </c>
      <c r="M1573" s="834" t="str">
        <f>VLOOKUP(B1573,[1]TQT_MASTER!B:O,10,0)</f>
        <v>TRANSCO - External Communications - HRD</v>
      </c>
      <c r="N1573" s="835">
        <f>VLOOKUP(B1573,[1]TQT_MASTER!B:O,11,0)</f>
        <v>34516</v>
      </c>
      <c r="O1573" s="833">
        <f>VLOOKUP(B1573,[1]TQT_MASTER!B:O,14,0)</f>
        <v>46389</v>
      </c>
      <c r="P1573" s="834" t="s">
        <v>611</v>
      </c>
      <c r="Q1573" s="834"/>
      <c r="R1573" s="834" t="s">
        <v>612</v>
      </c>
      <c r="S1573" s="834" t="s">
        <v>616</v>
      </c>
      <c r="T1573" s="830"/>
      <c r="U1573" s="848" t="s">
        <v>309</v>
      </c>
      <c r="V1573" s="836">
        <v>46055</v>
      </c>
      <c r="W1573" s="846">
        <v>46055</v>
      </c>
      <c r="X1573" s="836">
        <v>46265</v>
      </c>
      <c r="Y1573" s="837">
        <v>0.57808219178082187</v>
      </c>
      <c r="Z1573" s="838">
        <f t="shared" ca="1" si="89"/>
        <v>32</v>
      </c>
      <c r="AA1573" s="830" t="s">
        <v>444</v>
      </c>
      <c r="AB1573" s="883">
        <v>3600</v>
      </c>
      <c r="AC1573" s="841">
        <v>47300</v>
      </c>
      <c r="AD1573" s="842" t="s">
        <v>777</v>
      </c>
      <c r="AE1573" s="843" t="str">
        <f ca="1">IF(OR(Z1573="",NOT(ISNUMBER(Z1573))),"",LOOKUP(Z1573,{0,16,21,26,31,36,41,46,51,56,60,66},{"[0-15]","[16-20]","[21-25]","[26-30]","[31-35]","[36-40]","[41-45]","[46-50]","[51-55]","[56-59]","[60-65]","[66-99]"}))</f>
        <v>[31-35]</v>
      </c>
      <c r="AF1573" s="839" t="str">
        <f t="shared" si="87"/>
        <v>0-1 years</v>
      </c>
      <c r="AG1573" s="839" t="str">
        <f t="shared" ca="1" si="88"/>
        <v>Over 90 Days</v>
      </c>
    </row>
    <row r="1574" spans="1:33" ht="16.5" thickTop="1" thickBot="1" x14ac:dyDescent="0.3">
      <c r="A1574" s="830">
        <v>31</v>
      </c>
      <c r="B1574" s="830">
        <v>202372</v>
      </c>
      <c r="C1574" s="831">
        <v>202372</v>
      </c>
      <c r="D1574" s="849"/>
      <c r="E1574" s="887">
        <f>VLOOKUP(B1574,[1]TQT_MASTER!B:O,13,0)</f>
        <v>46083</v>
      </c>
      <c r="F1574" s="834" t="str">
        <f>VLOOKUP(B1574,[1]TQT_MASTER!B:O,4,0)</f>
        <v>Associate, Graphic Design</v>
      </c>
      <c r="G1574" s="834" t="str">
        <f>VLOOKUP(B1574,[1]TQT_MASTER!B:O,3,0)</f>
        <v>Associate</v>
      </c>
      <c r="H1574" s="834">
        <f>VLOOKUP(B1574,[1]TQT_MASTER!B:O,6,0)</f>
        <v>15077</v>
      </c>
      <c r="I1574" s="834" t="str">
        <f>VLOOKUP(B1574,[1]TQT_MASTER!B:O,5,0)</f>
        <v>Bahaa Khalil Omran</v>
      </c>
      <c r="J1574" s="834" t="str">
        <f>VLOOKUP(B1574,[1]TQT_MASTER!B:O,7,0)</f>
        <v>TQT - Corporate Communications</v>
      </c>
      <c r="K1574" s="834" t="str">
        <f>VLOOKUP(B1574,[1]TQT_MASTER!B:O,8,0)</f>
        <v>TQT - Chief Corporate Services Office</v>
      </c>
      <c r="L1574" s="834" t="str">
        <f>VLOOKUP(B1574,[1]TQT_MASTER!B:O,9,0)</f>
        <v>Human Resources - HRD</v>
      </c>
      <c r="M1574" s="834" t="str">
        <f>VLOOKUP(B1574,[1]TQT_MASTER!B:O,10,0)</f>
        <v>Corporate Communications</v>
      </c>
      <c r="N1574" s="835">
        <f>VLOOKUP(B1574,[1]TQT_MASTER!B:O,11,0)</f>
        <v>35936</v>
      </c>
      <c r="O1574" s="833">
        <f>VLOOKUP(B1574,[1]TQT_MASTER!B:O,14,0)</f>
        <v>46447</v>
      </c>
      <c r="P1574" s="834" t="s">
        <v>611</v>
      </c>
      <c r="Q1574" s="834"/>
      <c r="R1574" s="834" t="s">
        <v>612</v>
      </c>
      <c r="S1574" s="834" t="s">
        <v>616</v>
      </c>
      <c r="T1574" s="839"/>
      <c r="U1574" s="848" t="s">
        <v>356</v>
      </c>
      <c r="V1574" s="836">
        <v>46083</v>
      </c>
      <c r="W1574" s="846">
        <v>46083</v>
      </c>
      <c r="X1574" s="836">
        <v>46265</v>
      </c>
      <c r="Y1574" s="837">
        <v>0.50136986301369868</v>
      </c>
      <c r="Z1574" s="902">
        <f t="shared" ca="1" si="89"/>
        <v>28</v>
      </c>
      <c r="AA1574" s="830" t="s">
        <v>444</v>
      </c>
      <c r="AB1574" s="883">
        <v>3600</v>
      </c>
      <c r="AC1574" s="841">
        <v>47300</v>
      </c>
      <c r="AD1574" s="842" t="s">
        <v>777</v>
      </c>
      <c r="AE1574" s="843" t="str">
        <f ca="1">IF(OR(Z1574="",NOT(ISNUMBER(Z1574))),"",LOOKUP(Z1574,{0,16,21,26,31,36,41,46,51,56,60,66},{"[0-15]","[16-20]","[21-25]","[26-30]","[31-35]","[36-40]","[41-45]","[46-50]","[51-55]","[56-59]","[60-65]","[66-99]"}))</f>
        <v>[26-30]</v>
      </c>
      <c r="AF1574" s="839" t="str">
        <f t="shared" si="87"/>
        <v>0-1 years</v>
      </c>
      <c r="AG1574" s="839" t="str">
        <f t="shared" ca="1" si="88"/>
        <v>Over 90 Days</v>
      </c>
    </row>
    <row r="1575" spans="1:33" ht="16.5" thickTop="1" thickBot="1" x14ac:dyDescent="0.3">
      <c r="A1575" s="830">
        <v>32</v>
      </c>
      <c r="B1575" s="830">
        <v>202645</v>
      </c>
      <c r="C1575" s="831">
        <v>202645</v>
      </c>
      <c r="D1575" s="832"/>
      <c r="E1575" s="887">
        <f>VLOOKUP(B1575,[1]TQT_MASTER!B:O,13,0)</f>
        <v>46103</v>
      </c>
      <c r="F1575" s="834" t="str">
        <f>VLOOKUP(B1575,[1]TQT_MASTER!B:O,4,0)</f>
        <v>Engineer, Contract</v>
      </c>
      <c r="G1575" s="834" t="str">
        <f>VLOOKUP(B1575,[1]TQT_MASTER!B:O,3,0)</f>
        <v>Engineer</v>
      </c>
      <c r="H1575" s="834">
        <f>VLOOKUP(B1575,[1]TQT_MASTER!B:O,6,0)</f>
        <v>12214</v>
      </c>
      <c r="I1575" s="834" t="str">
        <f>VLOOKUP(B1575,[1]TQT_MASTER!B:O,5,0)</f>
        <v>Mahmood Abdulmunaim Saed</v>
      </c>
      <c r="J1575" s="834" t="str">
        <f>VLOOKUP(B1575,[1]TQT_MASTER!B:O,7,0)</f>
        <v>TQT - Supply Chain</v>
      </c>
      <c r="K1575" s="834" t="str">
        <f>VLOOKUP(B1575,[1]TQT_MASTER!B:O,8,0)</f>
        <v>TQT - Chief Financial Office</v>
      </c>
      <c r="L1575" s="834" t="str">
        <f>VLOOKUP(B1575,[1]TQT_MASTER!B:O,9,0)</f>
        <v>TQT - Supply Chain</v>
      </c>
      <c r="M1575" s="834" t="e">
        <f>VLOOKUP(B1575,[1]TQT_MASTER!B:O,10,0)</f>
        <v>#REF!</v>
      </c>
      <c r="N1575" s="835">
        <f>VLOOKUP(B1575,[1]TQT_MASTER!B:O,11,0)</f>
        <v>32325</v>
      </c>
      <c r="O1575" s="833">
        <f>VLOOKUP(B1575,[1]TQT_MASTER!B:O,14,0)</f>
        <v>46467</v>
      </c>
      <c r="P1575" s="834" t="s">
        <v>620</v>
      </c>
      <c r="Q1575" s="834" t="s">
        <v>846</v>
      </c>
      <c r="R1575" s="842"/>
      <c r="S1575" s="842"/>
      <c r="T1575" s="839"/>
      <c r="U1575" s="848" t="s">
        <v>333</v>
      </c>
      <c r="V1575" s="836">
        <v>46104</v>
      </c>
      <c r="W1575" s="846">
        <v>46104</v>
      </c>
      <c r="X1575" s="836">
        <v>46265</v>
      </c>
      <c r="Y1575" s="837">
        <v>0.44383561643835617</v>
      </c>
      <c r="Z1575" s="838">
        <f t="shared" ca="1" si="89"/>
        <v>38</v>
      </c>
      <c r="AA1575" s="830" t="s">
        <v>444</v>
      </c>
      <c r="AB1575" s="883">
        <v>7920</v>
      </c>
      <c r="AC1575" s="841">
        <v>47300</v>
      </c>
      <c r="AD1575" s="842" t="s">
        <v>777</v>
      </c>
      <c r="AE1575" s="843" t="str">
        <f ca="1">IF(OR(Z1575="",NOT(ISNUMBER(Z1575))),"",LOOKUP(Z1575,{0,16,21,26,31,36,41,46,51,56,60,66},{"[0-15]","[16-20]","[21-25]","[26-30]","[31-35]","[36-40]","[41-45]","[46-50]","[51-55]","[56-59]","[60-65]","[66-99]"}))</f>
        <v>[36-40]</v>
      </c>
      <c r="AF1575" s="839" t="str">
        <f t="shared" si="87"/>
        <v>0-1 years</v>
      </c>
      <c r="AG1575" s="839" t="str">
        <f t="shared" ca="1" si="88"/>
        <v>Over 90 Days</v>
      </c>
    </row>
    <row r="1576" spans="1:33" ht="16.5" thickTop="1" thickBot="1" x14ac:dyDescent="0.3">
      <c r="A1576" s="830">
        <v>33</v>
      </c>
      <c r="B1576" s="830">
        <v>203053</v>
      </c>
      <c r="C1576" s="831">
        <v>203053</v>
      </c>
      <c r="D1576" s="832"/>
      <c r="E1576" s="887">
        <f>VLOOKUP(B1576,[1]TQT_MASTER!B:O,13,0)</f>
        <v>46149</v>
      </c>
      <c r="F1576" s="834" t="str">
        <f>VLOOKUP(B1576,[1]TQT_MASTER!B:O,4,0)</f>
        <v>Sr Associate HR Projects</v>
      </c>
      <c r="G1576" s="834" t="str">
        <f>VLOOKUP(B1576,[1]TQT_MASTER!B:O,3,0)</f>
        <v>Sr Associate</v>
      </c>
      <c r="H1576" s="834" t="e">
        <f>VLOOKUP(B1576,[1]TQT_MASTER!B:O,6,0)</f>
        <v>#REF!</v>
      </c>
      <c r="I1576" s="834" t="str">
        <f>VLOOKUP(B1576,[1]TQT_MASTER!B:O,5,0)</f>
        <v>Bader Alhammadi</v>
      </c>
      <c r="J1576" s="834" t="e">
        <f>VLOOKUP(B1576,[1]TQT_MASTER!B:O,7,0)</f>
        <v>#REF!</v>
      </c>
      <c r="K1576" s="834" t="str">
        <f>VLOOKUP(B1576,[1]TQT_MASTER!B:O,8,0)</f>
        <v>TQT - Chief Corporate Services Office</v>
      </c>
      <c r="L1576" s="834" t="str">
        <f>VLOOKUP(B1576,[1]TQT_MASTER!B:O,9,0)</f>
        <v>Human Resources - HRD</v>
      </c>
      <c r="M1576" s="834" t="e">
        <f>VLOOKUP(B1576,[1]TQT_MASTER!B:O,10,0)</f>
        <v>#REF!</v>
      </c>
      <c r="N1576" s="835">
        <f>VLOOKUP(B1576,[1]TQT_MASTER!B:O,11,0)</f>
        <v>31815</v>
      </c>
      <c r="O1576" s="833">
        <f>VLOOKUP(B1576,[1]TQT_MASTER!B:O,14,0)</f>
        <v>46513</v>
      </c>
      <c r="P1576" s="842" t="s">
        <v>620</v>
      </c>
      <c r="Q1576" s="834" t="s">
        <v>846</v>
      </c>
      <c r="R1576" s="842"/>
      <c r="S1576" s="842"/>
      <c r="T1576" s="839"/>
      <c r="U1576" s="834" t="s">
        <v>650</v>
      </c>
      <c r="V1576" s="836">
        <v>46155</v>
      </c>
      <c r="W1576" s="846"/>
      <c r="X1576" s="836">
        <f>EDATE(V1576,36)</f>
        <v>47251</v>
      </c>
      <c r="Y1576" s="837">
        <v>2.7397260273972603E-3</v>
      </c>
      <c r="Z1576" s="838">
        <f t="shared" ca="1" si="89"/>
        <v>39</v>
      </c>
      <c r="AA1576" s="830" t="s">
        <v>444</v>
      </c>
      <c r="AB1576" s="883">
        <v>8400</v>
      </c>
      <c r="AC1576" s="841">
        <v>47300</v>
      </c>
      <c r="AD1576" s="842" t="s">
        <v>777</v>
      </c>
      <c r="AE1576" s="843" t="str">
        <f ca="1">IF(OR(Z1576="",NOT(ISNUMBER(Z1576))),"",LOOKUP(Z1576,{0,16,21,26,31,36,41,46,51,56,60,66},{"[0-15]","[16-20]","[21-25]","[26-30]","[31-35]","[36-40]","[41-45]","[46-50]","[51-55]","[56-59]","[60-65]","[66-99]"}))</f>
        <v>[36-40]</v>
      </c>
      <c r="AF1576" s="839" t="str">
        <f t="shared" si="87"/>
        <v>3+ years</v>
      </c>
      <c r="AG1576" s="839" t="str">
        <f t="shared" ca="1" si="88"/>
        <v>Over 90 Days</v>
      </c>
    </row>
    <row r="1577" spans="1:33" ht="16.5" thickTop="1" thickBot="1" x14ac:dyDescent="0.3">
      <c r="A1577" s="830">
        <v>34</v>
      </c>
      <c r="B1577" s="830">
        <v>202805</v>
      </c>
      <c r="C1577" s="831">
        <v>202805</v>
      </c>
      <c r="D1577" s="832"/>
      <c r="E1577" s="887">
        <f>VLOOKUP(B1577,[1]TQT_MASTER!B:O,13,0)</f>
        <v>46132</v>
      </c>
      <c r="F1577" s="834" t="str">
        <f>VLOOKUP(B1577,[1]TQT_MASTER!B:O,4,0)</f>
        <v>CEO Advisor</v>
      </c>
      <c r="G1577" s="834" t="str">
        <f>VLOOKUP(B1577,[1]TQT_MASTER!B:O,3,0)</f>
        <v>Advisor</v>
      </c>
      <c r="H1577" s="834">
        <v>12759</v>
      </c>
      <c r="I1577" s="834" t="s">
        <v>954</v>
      </c>
      <c r="J1577" s="834" t="e">
        <f>VLOOKUP(B1577,[1]TQT_MASTER!B:O,7,0)</f>
        <v>#REF!</v>
      </c>
      <c r="K1577" s="834" t="str">
        <f>VLOOKUP(B1577,[1]TQT_MASTER!B:O,8,0)</f>
        <v>TQT - Chief Executive Office</v>
      </c>
      <c r="L1577" s="834" t="e">
        <f>VLOOKUP(B1577,[1]TQT_MASTER!B:O,9,0)</f>
        <v>#REF!</v>
      </c>
      <c r="M1577" s="834" t="e">
        <f>VLOOKUP(B1577,[1]TQT_MASTER!B:O,10,0)</f>
        <v>#REF!</v>
      </c>
      <c r="N1577" s="884">
        <v>22892</v>
      </c>
      <c r="O1577" s="885">
        <v>46496</v>
      </c>
      <c r="P1577" s="842" t="s">
        <v>611</v>
      </c>
      <c r="Q1577" s="834" t="s">
        <v>846</v>
      </c>
      <c r="R1577" s="842"/>
      <c r="S1577" s="842"/>
      <c r="T1577" s="839"/>
      <c r="U1577" s="834" t="s">
        <v>650</v>
      </c>
      <c r="V1577" s="836">
        <v>46132</v>
      </c>
      <c r="W1577" s="846"/>
      <c r="X1577" s="836">
        <f>EDATE(V1577,36)</f>
        <v>47228</v>
      </c>
      <c r="Y1577" s="837">
        <v>2.7397260273972603E-3</v>
      </c>
      <c r="Z1577" s="838">
        <f t="shared" ca="1" si="89"/>
        <v>64</v>
      </c>
      <c r="AA1577" s="830" t="s">
        <v>444</v>
      </c>
      <c r="AB1577" s="883">
        <v>9120</v>
      </c>
      <c r="AC1577" s="841">
        <v>47300</v>
      </c>
      <c r="AD1577" s="842" t="s">
        <v>777</v>
      </c>
      <c r="AE1577" s="843" t="str">
        <f ca="1">IF(OR(Z1577="",NOT(ISNUMBER(Z1577))),"",LOOKUP(Z1577,{0,16,21,26,31,36,41,46,51,56,60,66},{"[0-15]","[16-20]","[21-25]","[26-30]","[31-35]","[36-40]","[41-45]","[46-50]","[51-55]","[56-59]","[60-65]","[66-99]"}))</f>
        <v>[60-65]</v>
      </c>
      <c r="AF1577" s="839" t="str">
        <f t="shared" si="87"/>
        <v>3+ years</v>
      </c>
      <c r="AG1577" s="839" t="str">
        <f t="shared" ca="1" si="88"/>
        <v>Over 90 Days</v>
      </c>
    </row>
    <row r="1578" spans="1:33" ht="16.5" thickTop="1" thickBot="1" x14ac:dyDescent="0.3">
      <c r="A1578" s="886">
        <v>35</v>
      </c>
      <c r="B1578" s="851">
        <v>203281</v>
      </c>
      <c r="C1578" s="893"/>
      <c r="D1578" s="894"/>
      <c r="E1578" s="887">
        <f>VLOOKUP(B1578,[1]TQT_MASTER!B:O,13,0)</f>
        <v>46244</v>
      </c>
      <c r="F1578" s="854" t="str">
        <f>VLOOKUP(B1578,[1]TQT_MASTER!B:O,4,0)</f>
        <v>Sr Associate Branding &amp; Internal Communication</v>
      </c>
      <c r="G1578" s="854" t="str">
        <f>VLOOKUP(B1578,[1]TQT_MASTER!B:O,3,0)</f>
        <v>Sr Associate</v>
      </c>
      <c r="H1578" s="854" t="e">
        <f>VLOOKUP(B1578,[1]TQT_MASTER!B:O,6,0)</f>
        <v>#REF!</v>
      </c>
      <c r="I1578" s="854" t="s">
        <v>955</v>
      </c>
      <c r="J1578" s="854" t="e">
        <f>VLOOKUP(B1578,[1]TQT_MASTER!B:O,7,0)</f>
        <v>#REF!</v>
      </c>
      <c r="K1578" s="854" t="str">
        <f>VLOOKUP(B1578,[1]TQT_MASTER!B:O,8,0)</f>
        <v>TQT - Chief Corporate Services Office</v>
      </c>
      <c r="L1578" s="854" t="str">
        <f>VLOOKUP(B1578,[1]TQT_MASTER!B:O,9,0)</f>
        <v>Human Resources - HRD</v>
      </c>
      <c r="M1578" s="854" t="str">
        <f>VLOOKUP(B1578,[1]TQT_MASTER!B:O,10,0)</f>
        <v>Corporate Communications</v>
      </c>
      <c r="N1578" s="855">
        <v>32051</v>
      </c>
      <c r="O1578" s="853">
        <v>46295</v>
      </c>
      <c r="P1578" s="854" t="s">
        <v>611</v>
      </c>
      <c r="Q1578" s="854" t="s">
        <v>846</v>
      </c>
      <c r="R1578" s="857"/>
      <c r="S1578" s="857"/>
      <c r="T1578" s="858"/>
      <c r="U1578" s="857"/>
      <c r="V1578" s="859">
        <v>46211</v>
      </c>
      <c r="W1578" s="860"/>
      <c r="X1578" s="859">
        <v>46295</v>
      </c>
      <c r="Y1578" s="861"/>
      <c r="Z1578" s="862">
        <f t="shared" ca="1" si="89"/>
        <v>38</v>
      </c>
      <c r="AA1578" s="850" t="s">
        <v>444</v>
      </c>
      <c r="AB1578" s="906">
        <v>8400</v>
      </c>
      <c r="AC1578" s="864">
        <v>47300</v>
      </c>
      <c r="AD1578" s="857" t="s">
        <v>777</v>
      </c>
      <c r="AE1578" s="843" t="str">
        <f ca="1">IF(OR(Z1578="",NOT(ISNUMBER(Z1578))),"",LOOKUP(Z1578,{0,16,21,26,31,36,41,46,51,56,60,66},{"[0-15]","[16-20]","[21-25]","[26-30]","[31-35]","[36-40]","[41-45]","[46-50]","[51-55]","[56-59]","[60-65]","[66-99]"}))</f>
        <v>[36-40]</v>
      </c>
      <c r="AF1578" s="839" t="str">
        <f t="shared" si="87"/>
        <v>0-1 years</v>
      </c>
      <c r="AG1578" s="839" t="str">
        <f t="shared" ca="1" si="88"/>
        <v>Within 30 Days</v>
      </c>
    </row>
    <row r="1579" spans="1:33" ht="16.5" thickTop="1" thickBot="1" x14ac:dyDescent="0.3">
      <c r="A1579" s="866">
        <v>1</v>
      </c>
      <c r="B1579" s="866" t="s">
        <v>526</v>
      </c>
      <c r="C1579" s="866" t="s">
        <v>300</v>
      </c>
      <c r="D1579" s="868"/>
      <c r="E1579" s="887">
        <f>VLOOKUP(B1579,[1]TQT_MASTER!B:O,13,0)</f>
        <v>44566</v>
      </c>
      <c r="F1579" s="870" t="str">
        <f>VLOOKUP(B1579,[1]TQT_MASTER!B:O,4,0)</f>
        <v>Engineer, Water Asset Performance</v>
      </c>
      <c r="G1579" s="870" t="str">
        <f>VLOOKUP(B1579,[1]TQT_MASTER!B:O,3,0)</f>
        <v>Engineer</v>
      </c>
      <c r="H1579" s="870">
        <f>VLOOKUP(B1579,[1]TQT_MASTER!B:O,6,0)</f>
        <v>200662</v>
      </c>
      <c r="I1579" s="870" t="str">
        <f>VLOOKUP(B1579,[1]TQT_MASTER!B:O,5,0)</f>
        <v>Benjamin Redwood</v>
      </c>
      <c r="J1579" s="870" t="str">
        <f>VLOOKUP(B1579,[1]TQT_MASTER!B:O,7,0)</f>
        <v>TQT - Asset Management</v>
      </c>
      <c r="K1579" s="870" t="str">
        <f>VLOOKUP(B1579,[1]TQT_MASTER!B:O,8,0)</f>
        <v>TQT - Chief Operating Office</v>
      </c>
      <c r="L1579" s="870" t="str">
        <f>VLOOKUP(B1579,[1]TQT_MASTER!B:O,9,0)</f>
        <v>Asset Management - COO</v>
      </c>
      <c r="M1579" s="870" t="str">
        <f>VLOOKUP(B1579,[1]TQT_MASTER!B:O,10,0)</f>
        <v>TRANSCO - Water Asset Strategy &amp; Performance - COO</v>
      </c>
      <c r="N1579" s="871">
        <f>VLOOKUP(B1579,[1]TQT_MASTER!B:O,11,0)</f>
        <v>22312</v>
      </c>
      <c r="O1579" s="869">
        <f>VLOOKUP(B1579,[1]TQT_MASTER!B:O,14,0)</f>
        <v>46387</v>
      </c>
      <c r="P1579" s="870" t="s">
        <v>611</v>
      </c>
      <c r="Q1579" s="870" t="s">
        <v>846</v>
      </c>
      <c r="R1579" s="870" t="s">
        <v>612</v>
      </c>
      <c r="S1579" s="870"/>
      <c r="T1579" s="866" t="s">
        <v>304</v>
      </c>
      <c r="U1579" s="870" t="s">
        <v>305</v>
      </c>
      <c r="V1579" s="872">
        <v>44566</v>
      </c>
      <c r="W1579" s="872">
        <v>45170</v>
      </c>
      <c r="X1579" s="872">
        <v>46265</v>
      </c>
      <c r="Y1579" s="873">
        <v>3.0027397260273974</v>
      </c>
      <c r="Z1579" s="874">
        <f t="shared" ca="1" si="89"/>
        <v>65</v>
      </c>
      <c r="AA1579" s="866" t="s">
        <v>293</v>
      </c>
      <c r="AB1579" s="890">
        <v>20393.099999999999</v>
      </c>
      <c r="AC1579" s="877">
        <v>47300</v>
      </c>
      <c r="AD1579" s="878" t="s">
        <v>777</v>
      </c>
      <c r="AE1579" s="843" t="str">
        <f ca="1">IF(OR(Z1579="",NOT(ISNUMBER(Z1579))),"",LOOKUP(Z1579,{0,16,21,26,31,36,41,46,51,56,60,66},{"[0-15]","[16-20]","[21-25]","[26-30]","[31-35]","[36-40]","[41-45]","[46-50]","[51-55]","[56-59]","[60-65]","[66-99]"}))</f>
        <v>[60-65]</v>
      </c>
      <c r="AF1579" s="839" t="str">
        <f t="shared" si="87"/>
        <v>3+ years</v>
      </c>
      <c r="AG1579" s="839" t="str">
        <f t="shared" ca="1" si="88"/>
        <v>Over 90 Days</v>
      </c>
    </row>
    <row r="1580" spans="1:33" ht="16.5" thickTop="1" thickBot="1" x14ac:dyDescent="0.3">
      <c r="A1580" s="830">
        <v>2</v>
      </c>
      <c r="B1580" s="830" t="s">
        <v>537</v>
      </c>
      <c r="C1580" s="830" t="s">
        <v>306</v>
      </c>
      <c r="D1580" s="832"/>
      <c r="E1580" s="887">
        <f>VLOOKUP(B1580,[1]TQT_MASTER!B:O,13,0)</f>
        <v>44571</v>
      </c>
      <c r="F1580" s="834" t="str">
        <f>VLOOKUP(B1580,[1]TQT_MASTER!B:O,4,0)</f>
        <v>Technical Advisor</v>
      </c>
      <c r="G1580" s="834" t="str">
        <f>VLOOKUP(B1580,[1]TQT_MASTER!B:O,3,0)</f>
        <v>Advisor</v>
      </c>
      <c r="H1580" s="834">
        <f>VLOOKUP(B1580,[1]TQT_MASTER!B:O,6,0)</f>
        <v>10924</v>
      </c>
      <c r="I1580" s="834" t="str">
        <f>VLOOKUP(B1580,[1]TQT_MASTER!B:O,5,0)</f>
        <v>Bruce</v>
      </c>
      <c r="J1580" s="834" t="str">
        <f>VLOOKUP(B1580,[1]TQT_MASTER!B:O,7,0)</f>
        <v>TQT - Chief Operating Office</v>
      </c>
      <c r="K1580" s="834" t="str">
        <f>VLOOKUP(B1580,[1]TQT_MASTER!B:O,8,0)</f>
        <v>TQT - Chief Operating Office</v>
      </c>
      <c r="L1580" s="834" t="str">
        <f>VLOOKUP(B1580,[1]TQT_MASTER!B:O,9,0)</f>
        <v>Asset Management - COO</v>
      </c>
      <c r="M1580" s="834" t="str">
        <f>VLOOKUP(B1580,[1]TQT_MASTER!B:O,10,0)</f>
        <v>TRANSCO - Power Asset Management - COO</v>
      </c>
      <c r="N1580" s="835">
        <f>VLOOKUP(B1580,[1]TQT_MASTER!B:O,11,0)</f>
        <v>21098</v>
      </c>
      <c r="O1580" s="833">
        <f>VLOOKUP(B1580,[1]TQT_MASTER!B:O,14,0)</f>
        <v>46387</v>
      </c>
      <c r="P1580" s="834" t="s">
        <v>611</v>
      </c>
      <c r="Q1580" s="834" t="s">
        <v>846</v>
      </c>
      <c r="R1580" s="834" t="s">
        <v>612</v>
      </c>
      <c r="S1580" s="834" t="s">
        <v>616</v>
      </c>
      <c r="T1580" s="830" t="s">
        <v>304</v>
      </c>
      <c r="U1580" s="834" t="s">
        <v>309</v>
      </c>
      <c r="V1580" s="836">
        <v>44571</v>
      </c>
      <c r="W1580" s="836">
        <v>45170</v>
      </c>
      <c r="X1580" s="836">
        <v>46265</v>
      </c>
      <c r="Y1580" s="837">
        <v>3.0027397260273974</v>
      </c>
      <c r="Z1580" s="838">
        <f t="shared" ca="1" si="89"/>
        <v>68</v>
      </c>
      <c r="AA1580" s="830" t="s">
        <v>293</v>
      </c>
      <c r="AB1580" s="883">
        <v>33069.96</v>
      </c>
      <c r="AC1580" s="841">
        <v>47300</v>
      </c>
      <c r="AD1580" s="842" t="s">
        <v>777</v>
      </c>
      <c r="AE1580" s="843" t="str">
        <f ca="1">IF(OR(Z1580="",NOT(ISNUMBER(Z1580))),"",LOOKUP(Z1580,{0,16,21,26,31,36,41,46,51,56,60,66},{"[0-15]","[16-20]","[21-25]","[26-30]","[31-35]","[36-40]","[41-45]","[46-50]","[51-55]","[56-59]","[60-65]","[66-99]"}))</f>
        <v>[66-99]</v>
      </c>
      <c r="AF1580" s="839" t="str">
        <f t="shared" si="87"/>
        <v>3+ years</v>
      </c>
      <c r="AG1580" s="839" t="str">
        <f t="shared" ca="1" si="88"/>
        <v>Over 90 Days</v>
      </c>
    </row>
    <row r="1581" spans="1:33" ht="16.5" thickTop="1" thickBot="1" x14ac:dyDescent="0.3">
      <c r="A1581" s="830">
        <v>3</v>
      </c>
      <c r="B1581" s="830" t="s">
        <v>310</v>
      </c>
      <c r="C1581" s="830" t="s">
        <v>310</v>
      </c>
      <c r="D1581" s="832"/>
      <c r="E1581" s="887">
        <v>44571</v>
      </c>
      <c r="F1581" s="834" t="s">
        <v>312</v>
      </c>
      <c r="G1581" s="834" t="s">
        <v>312</v>
      </c>
      <c r="H1581" s="834"/>
      <c r="I1581" s="834"/>
      <c r="J1581" s="845"/>
      <c r="K1581" s="845" t="s">
        <v>905</v>
      </c>
      <c r="L1581" s="834"/>
      <c r="M1581" s="834"/>
      <c r="N1581" s="835">
        <v>20821</v>
      </c>
      <c r="O1581" s="833">
        <v>46203</v>
      </c>
      <c r="P1581" s="834" t="s">
        <v>611</v>
      </c>
      <c r="Q1581" s="834" t="s">
        <v>846</v>
      </c>
      <c r="R1581" s="834" t="s">
        <v>612</v>
      </c>
      <c r="S1581" s="834"/>
      <c r="T1581" s="830" t="s">
        <v>304</v>
      </c>
      <c r="U1581" s="834" t="s">
        <v>305</v>
      </c>
      <c r="V1581" s="836">
        <v>44571</v>
      </c>
      <c r="W1581" s="836">
        <v>46203</v>
      </c>
      <c r="X1581" s="836">
        <v>46265</v>
      </c>
      <c r="Y1581" s="837">
        <v>3.0027397260273974</v>
      </c>
      <c r="Z1581" s="838">
        <f t="shared" ca="1" si="89"/>
        <v>69</v>
      </c>
      <c r="AA1581" s="830" t="s">
        <v>293</v>
      </c>
      <c r="AB1581" s="883">
        <v>27234.269999999997</v>
      </c>
      <c r="AC1581" s="841">
        <v>47300</v>
      </c>
      <c r="AD1581" s="842" t="s">
        <v>928</v>
      </c>
      <c r="AE1581" s="843" t="str">
        <f ca="1">IF(OR(Z1581="",NOT(ISNUMBER(Z1581))),"",LOOKUP(Z1581,{0,16,21,26,31,36,41,46,51,56,60,66},{"[0-15]","[16-20]","[21-25]","[26-30]","[31-35]","[36-40]","[41-45]","[46-50]","[51-55]","[56-59]","[60-65]","[66-99]"}))</f>
        <v>[66-99]</v>
      </c>
      <c r="AF1581" s="839" t="str">
        <f t="shared" si="87"/>
        <v>3+ years</v>
      </c>
      <c r="AG1581" s="839" t="str">
        <f t="shared" ca="1" si="88"/>
        <v>Expired</v>
      </c>
    </row>
    <row r="1582" spans="1:33" ht="16.5" thickTop="1" thickBot="1" x14ac:dyDescent="0.3">
      <c r="A1582" s="830">
        <v>4</v>
      </c>
      <c r="B1582" s="830" t="s">
        <v>527</v>
      </c>
      <c r="C1582" s="830" t="s">
        <v>313</v>
      </c>
      <c r="D1582" s="832"/>
      <c r="E1582" s="887">
        <f>VLOOKUP(B1582,[1]TQT_MASTER!B:O,13,0)</f>
        <v>44571</v>
      </c>
      <c r="F1582" s="834" t="str">
        <f>VLOOKUP(B1582,[1]TQT_MASTER!B:O,4,0)</f>
        <v>Sr. Engineer, Infrastructure Coordination</v>
      </c>
      <c r="G1582" s="834" t="str">
        <f>VLOOKUP(B1582,[1]TQT_MASTER!B:O,3,0)</f>
        <v>Senior Engineer</v>
      </c>
      <c r="H1582" s="834">
        <f>VLOOKUP(B1582,[1]TQT_MASTER!B:O,6,0)</f>
        <v>11810</v>
      </c>
      <c r="I1582" s="834" t="str">
        <f>VLOOKUP(B1582,[1]TQT_MASTER!B:O,5,0)</f>
        <v>YOUSIF ABDUL RAHMAN AHMED MOHAMMED ALMARZOUQI</v>
      </c>
      <c r="J1582" s="834" t="str">
        <f>VLOOKUP(B1582,[1]TQT_MASTER!B:O,7,0)</f>
        <v>TQT - Asset Management</v>
      </c>
      <c r="K1582" s="834" t="str">
        <f>VLOOKUP(B1582,[1]TQT_MASTER!B:O,8,0)</f>
        <v>TQT - Chief Operating Office</v>
      </c>
      <c r="L1582" s="834" t="str">
        <f>VLOOKUP(B1582,[1]TQT_MASTER!B:O,9,0)</f>
        <v>Asset Management - COO</v>
      </c>
      <c r="M1582" s="834" t="str">
        <f>VLOOKUP(B1582,[1]TQT_MASTER!B:O,10,0)</f>
        <v>TRANSCO - Infrastructure Coordination &amp; Services - COO</v>
      </c>
      <c r="N1582" s="835">
        <f>VLOOKUP(B1582,[1]TQT_MASTER!B:O,11,0)</f>
        <v>21283</v>
      </c>
      <c r="O1582" s="833">
        <f>VLOOKUP(B1582,[1]TQT_MASTER!B:O,14,0)</f>
        <v>46387</v>
      </c>
      <c r="P1582" s="834" t="s">
        <v>611</v>
      </c>
      <c r="Q1582" s="834" t="s">
        <v>846</v>
      </c>
      <c r="R1582" s="834" t="s">
        <v>612</v>
      </c>
      <c r="S1582" s="834"/>
      <c r="T1582" s="830" t="s">
        <v>304</v>
      </c>
      <c r="U1582" s="834" t="s">
        <v>316</v>
      </c>
      <c r="V1582" s="836">
        <v>44571</v>
      </c>
      <c r="W1582" s="836">
        <v>45170</v>
      </c>
      <c r="X1582" s="836">
        <v>46265</v>
      </c>
      <c r="Y1582" s="837">
        <v>3.0027397260273974</v>
      </c>
      <c r="Z1582" s="838">
        <f t="shared" ca="1" si="89"/>
        <v>68</v>
      </c>
      <c r="AA1582" s="830" t="s">
        <v>293</v>
      </c>
      <c r="AB1582" s="883">
        <v>28413</v>
      </c>
      <c r="AC1582" s="841">
        <v>47300</v>
      </c>
      <c r="AD1582" s="842" t="s">
        <v>777</v>
      </c>
      <c r="AE1582" s="843" t="str">
        <f ca="1">IF(OR(Z1582="",NOT(ISNUMBER(Z1582))),"",LOOKUP(Z1582,{0,16,21,26,31,36,41,46,51,56,60,66},{"[0-15]","[16-20]","[21-25]","[26-30]","[31-35]","[36-40]","[41-45]","[46-50]","[51-55]","[56-59]","[60-65]","[66-99]"}))</f>
        <v>[66-99]</v>
      </c>
      <c r="AF1582" s="839" t="str">
        <f t="shared" si="87"/>
        <v>3+ years</v>
      </c>
      <c r="AG1582" s="839" t="str">
        <f t="shared" ca="1" si="88"/>
        <v>Over 90 Days</v>
      </c>
    </row>
    <row r="1583" spans="1:33" ht="16.5" thickTop="1" thickBot="1" x14ac:dyDescent="0.3">
      <c r="A1583" s="830">
        <v>5</v>
      </c>
      <c r="B1583" s="830" t="s">
        <v>536</v>
      </c>
      <c r="C1583" s="830" t="s">
        <v>317</v>
      </c>
      <c r="D1583" s="832"/>
      <c r="E1583" s="887">
        <f>VLOOKUP(B1583,[1]TQT_MASTER!B:O,13,0)</f>
        <v>44571</v>
      </c>
      <c r="F1583" s="834" t="str">
        <f>VLOOKUP(B1583,[1]TQT_MASTER!B:O,4,0)</f>
        <v>Sr. Technician, Surveying</v>
      </c>
      <c r="G1583" s="834" t="str">
        <f>VLOOKUP(B1583,[1]TQT_MASTER!B:O,3,0)</f>
        <v>Senior Technician</v>
      </c>
      <c r="H1583" s="834">
        <f>VLOOKUP(B1583,[1]TQT_MASTER!B:O,6,0)</f>
        <v>11810</v>
      </c>
      <c r="I1583" s="834" t="str">
        <f>VLOOKUP(B1583,[1]TQT_MASTER!B:O,5,0)</f>
        <v>YOUSIF ABDUL RAHMAN AHMED MOHAMMED ALMARZOUQI</v>
      </c>
      <c r="J1583" s="834" t="str">
        <f>VLOOKUP(B1583,[1]TQT_MASTER!B:O,7,0)</f>
        <v>TQT - Asset Management</v>
      </c>
      <c r="K1583" s="834" t="str">
        <f>VLOOKUP(B1583,[1]TQT_MASTER!B:O,8,0)</f>
        <v>TQT - Chief Operating Office</v>
      </c>
      <c r="L1583" s="834" t="str">
        <f>VLOOKUP(B1583,[1]TQT_MASTER!B:O,9,0)</f>
        <v>Asset Management - COO</v>
      </c>
      <c r="M1583" s="834" t="str">
        <f>VLOOKUP(B1583,[1]TQT_MASTER!B:O,10,0)</f>
        <v>TRANSCO - Infrastructure Coordination &amp; Services - COO</v>
      </c>
      <c r="N1583" s="835">
        <f>VLOOKUP(B1583,[1]TQT_MASTER!B:O,11,0)</f>
        <v>22277</v>
      </c>
      <c r="O1583" s="833">
        <f>VLOOKUP(B1583,[1]TQT_MASTER!B:O,14,0)</f>
        <v>46387</v>
      </c>
      <c r="P1583" s="834" t="s">
        <v>611</v>
      </c>
      <c r="Q1583" s="834" t="s">
        <v>846</v>
      </c>
      <c r="R1583" s="834" t="s">
        <v>612</v>
      </c>
      <c r="S1583" s="834" t="s">
        <v>616</v>
      </c>
      <c r="T1583" s="830" t="s">
        <v>304</v>
      </c>
      <c r="U1583" s="834" t="s">
        <v>309</v>
      </c>
      <c r="V1583" s="836">
        <v>44571</v>
      </c>
      <c r="W1583" s="836">
        <v>45170</v>
      </c>
      <c r="X1583" s="836">
        <v>46265</v>
      </c>
      <c r="Y1583" s="837">
        <v>3.0027397260273974</v>
      </c>
      <c r="Z1583" s="838">
        <f t="shared" ca="1" si="89"/>
        <v>65</v>
      </c>
      <c r="AA1583" s="830" t="s">
        <v>293</v>
      </c>
      <c r="AB1583" s="883">
        <v>13050.449999999999</v>
      </c>
      <c r="AC1583" s="841">
        <v>47300</v>
      </c>
      <c r="AD1583" s="842" t="s">
        <v>777</v>
      </c>
      <c r="AE1583" s="843" t="str">
        <f ca="1">IF(OR(Z1583="",NOT(ISNUMBER(Z1583))),"",LOOKUP(Z1583,{0,16,21,26,31,36,41,46,51,56,60,66},{"[0-15]","[16-20]","[21-25]","[26-30]","[31-35]","[36-40]","[41-45]","[46-50]","[51-55]","[56-59]","[60-65]","[66-99]"}))</f>
        <v>[60-65]</v>
      </c>
      <c r="AF1583" s="839" t="str">
        <f t="shared" si="87"/>
        <v>3+ years</v>
      </c>
      <c r="AG1583" s="839" t="str">
        <f t="shared" ca="1" si="88"/>
        <v>Over 90 Days</v>
      </c>
    </row>
    <row r="1584" spans="1:33" ht="16.5" thickTop="1" thickBot="1" x14ac:dyDescent="0.3">
      <c r="A1584" s="830">
        <v>6</v>
      </c>
      <c r="B1584" s="830" t="s">
        <v>531</v>
      </c>
      <c r="C1584" s="830" t="s">
        <v>323</v>
      </c>
      <c r="D1584" s="832"/>
      <c r="E1584" s="887">
        <f>VLOOKUP(B1584,[1]TQT_MASTER!B:O,13,0)</f>
        <v>44571</v>
      </c>
      <c r="F1584" s="834" t="str">
        <f>VLOOKUP(B1584,[1]TQT_MASTER!B:O,4,0)</f>
        <v>Sr. Associate, Inventory</v>
      </c>
      <c r="G1584" s="834" t="str">
        <f>VLOOKUP(B1584,[1]TQT_MASTER!B:O,3,0)</f>
        <v>Senior Associate</v>
      </c>
      <c r="H1584" s="834">
        <f>VLOOKUP(B1584,[1]TQT_MASTER!B:O,6,0)</f>
        <v>11888</v>
      </c>
      <c r="I1584" s="834" t="str">
        <f>VLOOKUP(B1584,[1]TQT_MASTER!B:O,5,0)</f>
        <v>MOHAMED ALI MOHAMED A. FAISAL ALSHEHHI</v>
      </c>
      <c r="J1584" s="834" t="str">
        <f>VLOOKUP(B1584,[1]TQT_MASTER!B:O,7,0)</f>
        <v>TQT - Supply Chain</v>
      </c>
      <c r="K1584" s="834" t="str">
        <f>VLOOKUP(B1584,[1]TQT_MASTER!B:O,8,0)</f>
        <v>TQT - Chief Financial Office</v>
      </c>
      <c r="L1584" s="834" t="str">
        <f>VLOOKUP(B1584,[1]TQT_MASTER!B:O,9,0)</f>
        <v>Supply Chain - PSS</v>
      </c>
      <c r="M1584" s="834" t="str">
        <f>VLOOKUP(B1584,[1]TQT_MASTER!B:O,10,0)</f>
        <v>TRANSCO - Inventory Management - PSS</v>
      </c>
      <c r="N1584" s="835">
        <f>VLOOKUP(B1584,[1]TQT_MASTER!B:O,11,0)</f>
        <v>24080</v>
      </c>
      <c r="O1584" s="833">
        <f>VLOOKUP(B1584,[1]TQT_MASTER!B:O,14,0)</f>
        <v>46387</v>
      </c>
      <c r="P1584" s="834" t="s">
        <v>611</v>
      </c>
      <c r="Q1584" s="834" t="s">
        <v>846</v>
      </c>
      <c r="R1584" s="834" t="s">
        <v>612</v>
      </c>
      <c r="S1584" s="834" t="s">
        <v>619</v>
      </c>
      <c r="T1584" s="830" t="s">
        <v>304</v>
      </c>
      <c r="U1584" s="834" t="s">
        <v>305</v>
      </c>
      <c r="V1584" s="836">
        <v>44571</v>
      </c>
      <c r="W1584" s="836">
        <v>45170</v>
      </c>
      <c r="X1584" s="836">
        <v>46265</v>
      </c>
      <c r="Y1584" s="837">
        <v>3.0027397260273974</v>
      </c>
      <c r="Z1584" s="838">
        <f t="shared" ca="1" si="89"/>
        <v>60</v>
      </c>
      <c r="AA1584" s="830" t="s">
        <v>293</v>
      </c>
      <c r="AB1584" s="883">
        <v>24277.05</v>
      </c>
      <c r="AC1584" s="841">
        <v>47300</v>
      </c>
      <c r="AD1584" s="842" t="s">
        <v>777</v>
      </c>
      <c r="AE1584" s="843" t="str">
        <f ca="1">IF(OR(Z1584="",NOT(ISNUMBER(Z1584))),"",LOOKUP(Z1584,{0,16,21,26,31,36,41,46,51,56,60,66},{"[0-15]","[16-20]","[21-25]","[26-30]","[31-35]","[36-40]","[41-45]","[46-50]","[51-55]","[56-59]","[60-65]","[66-99]"}))</f>
        <v>[60-65]</v>
      </c>
      <c r="AF1584" s="839" t="str">
        <f t="shared" si="87"/>
        <v>3+ years</v>
      </c>
      <c r="AG1584" s="839" t="str">
        <f t="shared" ca="1" si="88"/>
        <v>Over 90 Days</v>
      </c>
    </row>
    <row r="1585" spans="1:33" ht="16.5" thickTop="1" thickBot="1" x14ac:dyDescent="0.3">
      <c r="A1585" s="830">
        <v>7</v>
      </c>
      <c r="B1585" s="830" t="s">
        <v>530</v>
      </c>
      <c r="C1585" s="830" t="s">
        <v>326</v>
      </c>
      <c r="D1585" s="832"/>
      <c r="E1585" s="887">
        <f>VLOOKUP(B1585,[1]TQT_MASTER!B:O,13,0)</f>
        <v>44571</v>
      </c>
      <c r="F1585" s="834" t="str">
        <f>VLOOKUP(B1585,[1]TQT_MASTER!B:O,4,0)</f>
        <v>Clerk, Driver</v>
      </c>
      <c r="G1585" s="834" t="str">
        <f>VLOOKUP(B1585,[1]TQT_MASTER!B:O,3,0)</f>
        <v>Clerk</v>
      </c>
      <c r="H1585" s="834">
        <f>VLOOKUP(B1585,[1]TQT_MASTER!B:O,6,0)</f>
        <v>11969</v>
      </c>
      <c r="I1585" s="834" t="str">
        <f>VLOOKUP(B1585,[1]TQT_MASTER!B:O,5,0)</f>
        <v>AHMED NASSER MOHAMMED NASSER AL SENANI</v>
      </c>
      <c r="J1585" s="834" t="str">
        <f>VLOOKUP(B1585,[1]TQT_MASTER!B:O,7,0)</f>
        <v>TQT - Support Services</v>
      </c>
      <c r="K1585" s="834" t="str">
        <f>VLOOKUP(B1585,[1]TQT_MASTER!B:O,8,0)</f>
        <v>TQT - Chief Corporate Services Office</v>
      </c>
      <c r="L1585" s="834" t="str">
        <f>VLOOKUP(B1585,[1]TQT_MASTER!B:O,9,0)</f>
        <v>Shared Services - PSS</v>
      </c>
      <c r="M1585" s="834" t="str">
        <f>VLOOKUP(B1585,[1]TQT_MASTER!B:O,10,0)</f>
        <v>TRANSCO - Transport - PSS</v>
      </c>
      <c r="N1585" s="835">
        <f>VLOOKUP(B1585,[1]TQT_MASTER!B:O,11,0)</f>
        <v>28284</v>
      </c>
      <c r="O1585" s="833">
        <f>VLOOKUP(B1585,[1]TQT_MASTER!B:O,14,0)</f>
        <v>46387</v>
      </c>
      <c r="P1585" s="834" t="s">
        <v>611</v>
      </c>
      <c r="Q1585" s="834" t="s">
        <v>846</v>
      </c>
      <c r="R1585" s="834" t="s">
        <v>612</v>
      </c>
      <c r="S1585" s="834" t="s">
        <v>621</v>
      </c>
      <c r="T1585" s="830" t="s">
        <v>304</v>
      </c>
      <c r="U1585" s="834" t="s">
        <v>329</v>
      </c>
      <c r="V1585" s="836">
        <v>44571</v>
      </c>
      <c r="W1585" s="836">
        <v>45170</v>
      </c>
      <c r="X1585" s="836">
        <v>46265</v>
      </c>
      <c r="Y1585" s="837">
        <v>3.0027397260273974</v>
      </c>
      <c r="Z1585" s="838">
        <f t="shared" ca="1" si="89"/>
        <v>49</v>
      </c>
      <c r="AA1585" s="830" t="s">
        <v>293</v>
      </c>
      <c r="AB1585" s="883">
        <v>3352.6772999999998</v>
      </c>
      <c r="AC1585" s="841">
        <v>47300</v>
      </c>
      <c r="AD1585" s="842" t="s">
        <v>777</v>
      </c>
      <c r="AE1585" s="843" t="str">
        <f ca="1">IF(OR(Z1585="",NOT(ISNUMBER(Z1585))),"",LOOKUP(Z1585,{0,16,21,26,31,36,41,46,51,56,60,66},{"[0-15]","[16-20]","[21-25]","[26-30]","[31-35]","[36-40]","[41-45]","[46-50]","[51-55]","[56-59]","[60-65]","[66-99]"}))</f>
        <v>[46-50]</v>
      </c>
      <c r="AF1585" s="839" t="str">
        <f t="shared" si="87"/>
        <v>3+ years</v>
      </c>
      <c r="AG1585" s="839" t="str">
        <f t="shared" ca="1" si="88"/>
        <v>Over 90 Days</v>
      </c>
    </row>
    <row r="1586" spans="1:33" ht="16.5" thickTop="1" thickBot="1" x14ac:dyDescent="0.3">
      <c r="A1586" s="830">
        <v>8</v>
      </c>
      <c r="B1586" s="830" t="s">
        <v>524</v>
      </c>
      <c r="C1586" s="830" t="s">
        <v>330</v>
      </c>
      <c r="D1586" s="832"/>
      <c r="E1586" s="887">
        <f>VLOOKUP(B1586,[1]TQT_MASTER!B:O,13,0)</f>
        <v>44566</v>
      </c>
      <c r="F1586" s="834" t="str">
        <f>VLOOKUP(B1586,[1]TQT_MASTER!B:O,4,0)</f>
        <v>Assistant, Management</v>
      </c>
      <c r="G1586" s="834" t="str">
        <f>VLOOKUP(B1586,[1]TQT_MASTER!B:O,3,0)</f>
        <v>Assistant</v>
      </c>
      <c r="H1586" s="834">
        <f>VLOOKUP(B1586,[1]TQT_MASTER!B:O,6,0)</f>
        <v>11566</v>
      </c>
      <c r="I1586" s="834" t="str">
        <f>VLOOKUP(B1586,[1]TQT_MASTER!B:O,5,0)</f>
        <v>PAUL ANDREW ROBERTS</v>
      </c>
      <c r="J1586" s="834" t="str">
        <f>VLOOKUP(B1586,[1]TQT_MASTER!B:O,7,0)</f>
        <v>TQT - Safety &amp; Risk Management</v>
      </c>
      <c r="K1586" s="834" t="str">
        <f>VLOOKUP(B1586,[1]TQT_MASTER!B:O,8,0)</f>
        <v>TQT - Chief Executive Office</v>
      </c>
      <c r="L1586" s="834" t="str">
        <f>VLOOKUP(B1586,[1]TQT_MASTER!B:O,9,0)</f>
        <v>HSEQ</v>
      </c>
      <c r="M1586" s="834" t="str">
        <f>VLOOKUP(B1586,[1]TQT_MASTER!B:O,10,0)</f>
        <v>TRANSCO - HSEQ - SRM</v>
      </c>
      <c r="N1586" s="835">
        <f>VLOOKUP(B1586,[1]TQT_MASTER!B:O,11,0)</f>
        <v>33248</v>
      </c>
      <c r="O1586" s="833">
        <f>VLOOKUP(B1586,[1]TQT_MASTER!B:O,14,0)</f>
        <v>46387</v>
      </c>
      <c r="P1586" s="834" t="s">
        <v>611</v>
      </c>
      <c r="Q1586" s="834" t="s">
        <v>846</v>
      </c>
      <c r="R1586" s="834" t="s">
        <v>612</v>
      </c>
      <c r="S1586" s="834" t="s">
        <v>621</v>
      </c>
      <c r="T1586" s="830" t="s">
        <v>304</v>
      </c>
      <c r="U1586" s="834" t="s">
        <v>333</v>
      </c>
      <c r="V1586" s="836">
        <v>44566</v>
      </c>
      <c r="W1586" s="836">
        <v>45170</v>
      </c>
      <c r="X1586" s="836">
        <v>46265</v>
      </c>
      <c r="Y1586" s="837">
        <v>3.0027397260273974</v>
      </c>
      <c r="Z1586" s="838">
        <f t="shared" ca="1" si="89"/>
        <v>35</v>
      </c>
      <c r="AA1586" s="830" t="s">
        <v>293</v>
      </c>
      <c r="AB1586" s="883">
        <v>7793.0999999999995</v>
      </c>
      <c r="AC1586" s="841">
        <v>47300</v>
      </c>
      <c r="AD1586" s="842" t="s">
        <v>777</v>
      </c>
      <c r="AE1586" s="843" t="str">
        <f ca="1">IF(OR(Z1586="",NOT(ISNUMBER(Z1586))),"",LOOKUP(Z1586,{0,16,21,26,31,36,41,46,51,56,60,66},{"[0-15]","[16-20]","[21-25]","[26-30]","[31-35]","[36-40]","[41-45]","[46-50]","[51-55]","[56-59]","[60-65]","[66-99]"}))</f>
        <v>[31-35]</v>
      </c>
      <c r="AF1586" s="839" t="str">
        <f t="shared" si="87"/>
        <v>3+ years</v>
      </c>
      <c r="AG1586" s="839" t="str">
        <f t="shared" ca="1" si="88"/>
        <v>Over 90 Days</v>
      </c>
    </row>
    <row r="1587" spans="1:33" ht="16.5" thickTop="1" thickBot="1" x14ac:dyDescent="0.3">
      <c r="A1587" s="830">
        <v>9</v>
      </c>
      <c r="B1587" s="830" t="s">
        <v>529</v>
      </c>
      <c r="C1587" s="830" t="s">
        <v>334</v>
      </c>
      <c r="D1587" s="832"/>
      <c r="E1587" s="887">
        <f>VLOOKUP(B1587,[1]TQT_MASTER!B:O,13,0)</f>
        <v>44566</v>
      </c>
      <c r="F1587" s="834" t="str">
        <f>VLOOKUP(B1587,[1]TQT_MASTER!B:O,4,0)</f>
        <v>Advisor, Technical</v>
      </c>
      <c r="G1587" s="834" t="str">
        <f>VLOOKUP(B1587,[1]TQT_MASTER!B:O,3,0)</f>
        <v>Advisor</v>
      </c>
      <c r="H1587" s="834">
        <f>VLOOKUP(B1587,[1]TQT_MASTER!B:O,6,0)</f>
        <v>12759</v>
      </c>
      <c r="I1587" s="834" t="str">
        <f>VLOOKUP(B1587,[1]TQT_MASTER!B:O,5,0)</f>
        <v>Afif Saif Nasser Harhara Alyafei</v>
      </c>
      <c r="J1587" s="834" t="str">
        <f>VLOOKUP(B1587,[1]TQT_MASTER!B:O,7,0)</f>
        <v>TQT - Chief Executive Office</v>
      </c>
      <c r="K1587" s="834" t="str">
        <f>VLOOKUP(B1587,[1]TQT_MASTER!B:O,8,0)</f>
        <v>TQT - Chief Executive Office</v>
      </c>
      <c r="L1587" s="834" t="str">
        <f>VLOOKUP(B1587,[1]TQT_MASTER!B:O,9,0)</f>
        <v>CEO</v>
      </c>
      <c r="M1587" s="834" t="str">
        <f>VLOOKUP(B1587,[1]TQT_MASTER!B:O,10,0)</f>
        <v>TRANSCO - CEO</v>
      </c>
      <c r="N1587" s="835">
        <f>VLOOKUP(B1587,[1]TQT_MASTER!B:O,11,0)</f>
        <v>24289</v>
      </c>
      <c r="O1587" s="833">
        <f>VLOOKUP(B1587,[1]TQT_MASTER!B:O,14,0)</f>
        <v>46387</v>
      </c>
      <c r="P1587" s="834" t="s">
        <v>620</v>
      </c>
      <c r="Q1587" s="834" t="s">
        <v>846</v>
      </c>
      <c r="R1587" s="834"/>
      <c r="S1587" s="834"/>
      <c r="T1587" s="830" t="s">
        <v>336</v>
      </c>
      <c r="U1587" s="834" t="s">
        <v>337</v>
      </c>
      <c r="V1587" s="836">
        <v>44566</v>
      </c>
      <c r="W1587" s="836">
        <v>45170</v>
      </c>
      <c r="X1587" s="836">
        <v>46265</v>
      </c>
      <c r="Y1587" s="837">
        <v>3.0027397260273974</v>
      </c>
      <c r="Z1587" s="838">
        <f t="shared" ca="1" si="89"/>
        <v>60</v>
      </c>
      <c r="AA1587" s="830" t="s">
        <v>293</v>
      </c>
      <c r="AB1587" s="883">
        <v>41813.1</v>
      </c>
      <c r="AC1587" s="841">
        <v>47300</v>
      </c>
      <c r="AD1587" s="842" t="s">
        <v>777</v>
      </c>
      <c r="AE1587" s="843" t="str">
        <f ca="1">IF(OR(Z1587="",NOT(ISNUMBER(Z1587))),"",LOOKUP(Z1587,{0,16,21,26,31,36,41,46,51,56,60,66},{"[0-15]","[16-20]","[21-25]","[26-30]","[31-35]","[36-40]","[41-45]","[46-50]","[51-55]","[56-59]","[60-65]","[66-99]"}))</f>
        <v>[60-65]</v>
      </c>
      <c r="AF1587" s="839" t="str">
        <f t="shared" si="87"/>
        <v>3+ years</v>
      </c>
      <c r="AG1587" s="839" t="str">
        <f t="shared" ca="1" si="88"/>
        <v>Over 90 Days</v>
      </c>
    </row>
    <row r="1588" spans="1:33" ht="16.5" thickTop="1" thickBot="1" x14ac:dyDescent="0.3">
      <c r="A1588" s="830">
        <v>10</v>
      </c>
      <c r="B1588" s="830" t="s">
        <v>523</v>
      </c>
      <c r="C1588" s="830" t="s">
        <v>338</v>
      </c>
      <c r="D1588" s="832"/>
      <c r="E1588" s="887">
        <f>VLOOKUP(B1588,[1]TQT_MASTER!B:O,13,0)</f>
        <v>44571</v>
      </c>
      <c r="F1588" s="834" t="str">
        <f>VLOOKUP(B1588,[1]TQT_MASTER!B:O,4,0)</f>
        <v>Clerk, Stores</v>
      </c>
      <c r="G1588" s="834" t="str">
        <f>VLOOKUP(B1588,[1]TQT_MASTER!B:O,3,0)</f>
        <v>Clerk</v>
      </c>
      <c r="H1588" s="834">
        <f>VLOOKUP(B1588,[1]TQT_MASTER!B:O,6,0)</f>
        <v>12667</v>
      </c>
      <c r="I1588" s="834" t="str">
        <f>VLOOKUP(B1588,[1]TQT_MASTER!B:O,5,0)</f>
        <v>Eid Abdulla Sidiqi Alhammadi</v>
      </c>
      <c r="J1588" s="834" t="str">
        <f>VLOOKUP(B1588,[1]TQT_MASTER!B:O,7,0)</f>
        <v>TQT - Financial Operations &amp; Internal Controls</v>
      </c>
      <c r="K1588" s="834" t="str">
        <f>VLOOKUP(B1588,[1]TQT_MASTER!B:O,8,0)</f>
        <v>TQT - Chief Financial Office</v>
      </c>
      <c r="L1588" s="834" t="str">
        <f>VLOOKUP(B1588,[1]TQT_MASTER!B:O,9,0)</f>
        <v>Finance - FIN</v>
      </c>
      <c r="M1588" s="834" t="str">
        <f>VLOOKUP(B1588,[1]TQT_MASTER!B:O,10,0)</f>
        <v>TRANSCO - Financial Operations - FIN</v>
      </c>
      <c r="N1588" s="835">
        <f>VLOOKUP(B1588,[1]TQT_MASTER!B:O,11,0)</f>
        <v>26910</v>
      </c>
      <c r="O1588" s="833">
        <f>VLOOKUP(B1588,[1]TQT_MASTER!B:O,14,0)</f>
        <v>46387</v>
      </c>
      <c r="P1588" s="834" t="s">
        <v>620</v>
      </c>
      <c r="Q1588" s="834" t="s">
        <v>846</v>
      </c>
      <c r="R1588" s="834"/>
      <c r="S1588" s="834"/>
      <c r="T1588" s="830" t="s">
        <v>304</v>
      </c>
      <c r="U1588" s="834" t="s">
        <v>305</v>
      </c>
      <c r="V1588" s="836">
        <v>44571</v>
      </c>
      <c r="W1588" s="836">
        <v>45170</v>
      </c>
      <c r="X1588" s="836">
        <v>46265</v>
      </c>
      <c r="Y1588" s="837">
        <v>3.0027397260273974</v>
      </c>
      <c r="Z1588" s="838">
        <f t="shared" ca="1" si="89"/>
        <v>53</v>
      </c>
      <c r="AA1588" s="830" t="s">
        <v>293</v>
      </c>
      <c r="AB1588" s="883">
        <v>4013.1</v>
      </c>
      <c r="AC1588" s="841">
        <v>47300</v>
      </c>
      <c r="AD1588" s="842" t="s">
        <v>777</v>
      </c>
      <c r="AE1588" s="843" t="str">
        <f ca="1">IF(OR(Z1588="",NOT(ISNUMBER(Z1588))),"",LOOKUP(Z1588,{0,16,21,26,31,36,41,46,51,56,60,66},{"[0-15]","[16-20]","[21-25]","[26-30]","[31-35]","[36-40]","[41-45]","[46-50]","[51-55]","[56-59]","[60-65]","[66-99]"}))</f>
        <v>[51-55]</v>
      </c>
      <c r="AF1588" s="839" t="str">
        <f t="shared" si="87"/>
        <v>3+ years</v>
      </c>
      <c r="AG1588" s="839" t="str">
        <f t="shared" ca="1" si="88"/>
        <v>Over 90 Days</v>
      </c>
    </row>
    <row r="1589" spans="1:33" ht="16.5" thickTop="1" thickBot="1" x14ac:dyDescent="0.3">
      <c r="A1589" s="830">
        <v>11</v>
      </c>
      <c r="B1589" s="830" t="s">
        <v>522</v>
      </c>
      <c r="C1589" s="830" t="s">
        <v>341</v>
      </c>
      <c r="D1589" s="832"/>
      <c r="E1589" s="887">
        <f>VLOOKUP(B1589,[1]TQT_MASTER!B:O,13,0)</f>
        <v>44571</v>
      </c>
      <c r="F1589" s="834" t="str">
        <f>VLOOKUP(B1589,[1]TQT_MASTER!B:O,4,0)</f>
        <v>Associate, Accounts Payable Accounting</v>
      </c>
      <c r="G1589" s="834" t="str">
        <f>VLOOKUP(B1589,[1]TQT_MASTER!B:O,3,0)</f>
        <v>Associate</v>
      </c>
      <c r="H1589" s="834">
        <f>VLOOKUP(B1589,[1]TQT_MASTER!B:O,6,0)</f>
        <v>12667</v>
      </c>
      <c r="I1589" s="834" t="str">
        <f>VLOOKUP(B1589,[1]TQT_MASTER!B:O,5,0)</f>
        <v>Eid Abdulla Sidiqi Alhammadi</v>
      </c>
      <c r="J1589" s="834" t="str">
        <f>VLOOKUP(B1589,[1]TQT_MASTER!B:O,7,0)</f>
        <v>TQT - Financial Operations &amp; Internal Controls</v>
      </c>
      <c r="K1589" s="834" t="str">
        <f>VLOOKUP(B1589,[1]TQT_MASTER!B:O,8,0)</f>
        <v>TQT - Chief Financial Office</v>
      </c>
      <c r="L1589" s="834" t="str">
        <f>VLOOKUP(B1589,[1]TQT_MASTER!B:O,9,0)</f>
        <v>Finance - FIN</v>
      </c>
      <c r="M1589" s="834" t="str">
        <f>VLOOKUP(B1589,[1]TQT_MASTER!B:O,10,0)</f>
        <v>TRANSCO - Financial Operations - FIN</v>
      </c>
      <c r="N1589" s="835">
        <f>VLOOKUP(B1589,[1]TQT_MASTER!B:O,11,0)</f>
        <v>22996</v>
      </c>
      <c r="O1589" s="833">
        <f>VLOOKUP(B1589,[1]TQT_MASTER!B:O,14,0)</f>
        <v>46387</v>
      </c>
      <c r="P1589" s="834" t="s">
        <v>611</v>
      </c>
      <c r="Q1589" s="834" t="s">
        <v>846</v>
      </c>
      <c r="R1589" s="834" t="s">
        <v>612</v>
      </c>
      <c r="S1589" s="834" t="s">
        <v>616</v>
      </c>
      <c r="T1589" s="830" t="s">
        <v>304</v>
      </c>
      <c r="U1589" s="834" t="s">
        <v>316</v>
      </c>
      <c r="V1589" s="836">
        <v>44571</v>
      </c>
      <c r="W1589" s="836">
        <v>45170</v>
      </c>
      <c r="X1589" s="836">
        <v>46265</v>
      </c>
      <c r="Y1589" s="837">
        <v>3.0027397260273974</v>
      </c>
      <c r="Z1589" s="838">
        <f t="shared" ca="1" si="89"/>
        <v>63</v>
      </c>
      <c r="AA1589" s="830" t="s">
        <v>293</v>
      </c>
      <c r="AB1589" s="883">
        <v>23286.69</v>
      </c>
      <c r="AC1589" s="841">
        <v>47300</v>
      </c>
      <c r="AD1589" s="842" t="s">
        <v>777</v>
      </c>
      <c r="AE1589" s="843" t="str">
        <f ca="1">IF(OR(Z1589="",NOT(ISNUMBER(Z1589))),"",LOOKUP(Z1589,{0,16,21,26,31,36,41,46,51,56,60,66},{"[0-15]","[16-20]","[21-25]","[26-30]","[31-35]","[36-40]","[41-45]","[46-50]","[51-55]","[56-59]","[60-65]","[66-99]"}))</f>
        <v>[60-65]</v>
      </c>
      <c r="AF1589" s="839" t="str">
        <f t="shared" si="87"/>
        <v>3+ years</v>
      </c>
      <c r="AG1589" s="839" t="str">
        <f t="shared" ca="1" si="88"/>
        <v>Over 90 Days</v>
      </c>
    </row>
    <row r="1590" spans="1:33" ht="16.5" thickTop="1" thickBot="1" x14ac:dyDescent="0.3">
      <c r="A1590" s="830">
        <v>12</v>
      </c>
      <c r="B1590" s="830" t="s">
        <v>528</v>
      </c>
      <c r="C1590" s="830" t="s">
        <v>344</v>
      </c>
      <c r="D1590" s="832"/>
      <c r="E1590" s="887">
        <f>VLOOKUP(B1590,[1]TQT_MASTER!B:O,13,0)</f>
        <v>44606</v>
      </c>
      <c r="F1590" s="834" t="str">
        <f>VLOOKUP(B1590,[1]TQT_MASTER!B:O,4,0)</f>
        <v>Lead, Automation &amp; Digitalization</v>
      </c>
      <c r="G1590" s="834" t="str">
        <f>VLOOKUP(B1590,[1]TQT_MASTER!B:O,3,0)</f>
        <v>Lead</v>
      </c>
      <c r="H1590" s="834">
        <f>VLOOKUP(B1590,[1]TQT_MASTER!B:O,6,0)</f>
        <v>11996</v>
      </c>
      <c r="I1590" s="834" t="str">
        <f>VLOOKUP(B1590,[1]TQT_MASTER!B:O,5,0)</f>
        <v>Ramakrishna Subramanian</v>
      </c>
      <c r="J1590" s="834" t="str">
        <f>VLOOKUP(B1590,[1]TQT_MASTER!B:O,7,0)</f>
        <v>TQT - Chief Executive Office</v>
      </c>
      <c r="K1590" s="834" t="str">
        <f>VLOOKUP(B1590,[1]TQT_MASTER!B:O,8,0)</f>
        <v>TQT - Chief Executive Office</v>
      </c>
      <c r="L1590" s="834" t="str">
        <f>VLOOKUP(B1590,[1]TQT_MASTER!B:O,9,0)</f>
        <v>CEO</v>
      </c>
      <c r="M1590" s="834" t="str">
        <f>VLOOKUP(B1590,[1]TQT_MASTER!B:O,10,0)</f>
        <v>TRANSCO - Operations - COO</v>
      </c>
      <c r="N1590" s="835">
        <f>VLOOKUP(B1590,[1]TQT_MASTER!B:O,11,0)</f>
        <v>21847</v>
      </c>
      <c r="O1590" s="833">
        <f>VLOOKUP(B1590,[1]TQT_MASTER!B:O,14,0)</f>
        <v>46387</v>
      </c>
      <c r="P1590" s="834" t="s">
        <v>611</v>
      </c>
      <c r="Q1590" s="834" t="s">
        <v>846</v>
      </c>
      <c r="R1590" s="834" t="s">
        <v>612</v>
      </c>
      <c r="S1590" s="834"/>
      <c r="T1590" s="830" t="s">
        <v>304</v>
      </c>
      <c r="U1590" s="834" t="s">
        <v>333</v>
      </c>
      <c r="V1590" s="836">
        <v>44608</v>
      </c>
      <c r="W1590" s="836">
        <v>45170</v>
      </c>
      <c r="X1590" s="836">
        <v>46265</v>
      </c>
      <c r="Y1590" s="837">
        <v>3.0027397260273974</v>
      </c>
      <c r="Z1590" s="838">
        <f t="shared" ca="1" si="89"/>
        <v>66</v>
      </c>
      <c r="AA1590" s="830" t="s">
        <v>293</v>
      </c>
      <c r="AB1590" s="883">
        <v>27008.1</v>
      </c>
      <c r="AC1590" s="841">
        <v>47300</v>
      </c>
      <c r="AD1590" s="842" t="s">
        <v>777</v>
      </c>
      <c r="AE1590" s="843" t="str">
        <f ca="1">IF(OR(Z1590="",NOT(ISNUMBER(Z1590))),"",LOOKUP(Z1590,{0,16,21,26,31,36,41,46,51,56,60,66},{"[0-15]","[16-20]","[21-25]","[26-30]","[31-35]","[36-40]","[41-45]","[46-50]","[51-55]","[56-59]","[60-65]","[66-99]"}))</f>
        <v>[66-99]</v>
      </c>
      <c r="AF1590" s="839" t="str">
        <f t="shared" si="87"/>
        <v>3+ years</v>
      </c>
      <c r="AG1590" s="839" t="str">
        <f t="shared" ca="1" si="88"/>
        <v>Over 90 Days</v>
      </c>
    </row>
    <row r="1591" spans="1:33" ht="16.5" thickTop="1" thickBot="1" x14ac:dyDescent="0.3">
      <c r="A1591" s="830">
        <v>13</v>
      </c>
      <c r="B1591" s="830" t="s">
        <v>539</v>
      </c>
      <c r="C1591" s="830" t="s">
        <v>347</v>
      </c>
      <c r="D1591" s="832"/>
      <c r="E1591" s="887">
        <f>VLOOKUP(B1591,[1]TQT_MASTER!B:O,13,0)</f>
        <v>44816</v>
      </c>
      <c r="F1591" s="834" t="str">
        <f>VLOOKUP(B1591,[1]TQT_MASTER!B:O,4,0)</f>
        <v>Engineer, CMMS Data Quality Governance</v>
      </c>
      <c r="G1591" s="834" t="str">
        <f>VLOOKUP(B1591,[1]TQT_MASTER!B:O,3,0)</f>
        <v>Engineer</v>
      </c>
      <c r="H1591" s="834">
        <f>VLOOKUP(B1591,[1]TQT_MASTER!B:O,6,0)</f>
        <v>12713</v>
      </c>
      <c r="I1591" s="834" t="str">
        <f>VLOOKUP(B1591,[1]TQT_MASTER!B:O,5,0)</f>
        <v>Ahmed Mohamed Abdulla ALWahedi</v>
      </c>
      <c r="J1591" s="834" t="str">
        <f>VLOOKUP(B1591,[1]TQT_MASTER!B:O,7,0)</f>
        <v>TQT - Asset Management</v>
      </c>
      <c r="K1591" s="834" t="str">
        <f>VLOOKUP(B1591,[1]TQT_MASTER!B:O,8,0)</f>
        <v>TQT - Chief Operating Office</v>
      </c>
      <c r="L1591" s="834" t="str">
        <f>VLOOKUP(B1591,[1]TQT_MASTER!B:O,9,0)</f>
        <v>Asset Management - COO</v>
      </c>
      <c r="M1591" s="834" t="str">
        <f>VLOOKUP(B1591,[1]TQT_MASTER!B:O,10,0)</f>
        <v>TRANSCO - Asset Information - COO</v>
      </c>
      <c r="N1591" s="835">
        <f>VLOOKUP(B1591,[1]TQT_MASTER!B:O,11,0)</f>
        <v>26032</v>
      </c>
      <c r="O1591" s="833">
        <f>VLOOKUP(B1591,[1]TQT_MASTER!B:O,14,0)</f>
        <v>46578</v>
      </c>
      <c r="P1591" s="834" t="s">
        <v>620</v>
      </c>
      <c r="Q1591" s="834" t="s">
        <v>846</v>
      </c>
      <c r="R1591" s="834"/>
      <c r="S1591" s="834"/>
      <c r="T1591" s="830" t="s">
        <v>304</v>
      </c>
      <c r="U1591" s="834" t="s">
        <v>333</v>
      </c>
      <c r="V1591" s="836">
        <v>44816</v>
      </c>
      <c r="W1591" s="836">
        <v>45170</v>
      </c>
      <c r="X1591" s="836">
        <v>46265</v>
      </c>
      <c r="Y1591" s="837">
        <v>3.0027397260273974</v>
      </c>
      <c r="Z1591" s="838">
        <f t="shared" ca="1" si="89"/>
        <v>55</v>
      </c>
      <c r="AA1591" s="830" t="s">
        <v>293</v>
      </c>
      <c r="AB1591" s="883">
        <v>15983.099999999999</v>
      </c>
      <c r="AC1591" s="841">
        <v>47300</v>
      </c>
      <c r="AD1591" s="842" t="s">
        <v>777</v>
      </c>
      <c r="AE1591" s="843" t="str">
        <f ca="1">IF(OR(Z1591="",NOT(ISNUMBER(Z1591))),"",LOOKUP(Z1591,{0,16,21,26,31,36,41,46,51,56,60,66},{"[0-15]","[16-20]","[21-25]","[26-30]","[31-35]","[36-40]","[41-45]","[46-50]","[51-55]","[56-59]","[60-65]","[66-99]"}))</f>
        <v>[51-55]</v>
      </c>
      <c r="AF1591" s="839" t="str">
        <f t="shared" si="87"/>
        <v>3+ years</v>
      </c>
      <c r="AG1591" s="839" t="str">
        <f t="shared" ca="1" si="88"/>
        <v>Over 90 Days</v>
      </c>
    </row>
    <row r="1592" spans="1:33" ht="16.5" thickTop="1" thickBot="1" x14ac:dyDescent="0.3">
      <c r="A1592" s="830">
        <v>14</v>
      </c>
      <c r="B1592" s="830" t="s">
        <v>541</v>
      </c>
      <c r="C1592" s="830" t="s">
        <v>350</v>
      </c>
      <c r="D1592" s="832"/>
      <c r="E1592" s="887">
        <f>VLOOKUP(B1592,[1]TQT_MASTER!B:O,13,0)</f>
        <v>44809</v>
      </c>
      <c r="F1592" s="834" t="str">
        <f>VLOOKUP(B1592,[1]TQT_MASTER!B:O,4,0)</f>
        <v>Associate, Graphic Design</v>
      </c>
      <c r="G1592" s="834" t="str">
        <f>VLOOKUP(B1592,[1]TQT_MASTER!B:O,3,0)</f>
        <v>Associate</v>
      </c>
      <c r="H1592" s="834" t="e">
        <f>VLOOKUP(B1592,[1]TQT_MASTER!B:O,6,0)</f>
        <v>#REF!</v>
      </c>
      <c r="I1592" s="834" t="str">
        <f>VLOOKUP(B1592,[1]TQT_MASTER!B:O,5,0)</f>
        <v>Hessa Alemadi</v>
      </c>
      <c r="J1592" s="834" t="str">
        <f>VLOOKUP(B1592,[1]TQT_MASTER!B:O,7,0)</f>
        <v>TQT - External Communications</v>
      </c>
      <c r="K1592" s="834" t="str">
        <f>VLOOKUP(B1592,[1]TQT_MASTER!B:O,8,0)</f>
        <v>TQT - Chief Corporate Services Office</v>
      </c>
      <c r="L1592" s="834" t="str">
        <f>VLOOKUP(B1592,[1]TQT_MASTER!B:O,9,0)</f>
        <v>Human Resources - HRD</v>
      </c>
      <c r="M1592" s="834" t="str">
        <f>VLOOKUP(B1592,[1]TQT_MASTER!B:O,10,0)</f>
        <v>TRANSCO - External Communications - HRD</v>
      </c>
      <c r="N1592" s="835">
        <f>VLOOKUP(B1592,[1]TQT_MASTER!B:O,11,0)</f>
        <v>32200</v>
      </c>
      <c r="O1592" s="833">
        <f>VLOOKUP(B1592,[1]TQT_MASTER!B:O,14,0)</f>
        <v>46269</v>
      </c>
      <c r="P1592" s="834" t="s">
        <v>611</v>
      </c>
      <c r="Q1592" s="834" t="s">
        <v>846</v>
      </c>
      <c r="R1592" s="834" t="s">
        <v>612</v>
      </c>
      <c r="S1592" s="834"/>
      <c r="T1592" s="830" t="s">
        <v>304</v>
      </c>
      <c r="U1592" s="834" t="s">
        <v>333</v>
      </c>
      <c r="V1592" s="836">
        <v>44809</v>
      </c>
      <c r="W1592" s="836">
        <v>45170</v>
      </c>
      <c r="X1592" s="836">
        <v>46265</v>
      </c>
      <c r="Y1592" s="837">
        <v>3.0027397260273974</v>
      </c>
      <c r="Z1592" s="838">
        <f t="shared" ca="1" si="89"/>
        <v>38</v>
      </c>
      <c r="AA1592" s="830" t="s">
        <v>293</v>
      </c>
      <c r="AB1592" s="883">
        <v>15983.099999999999</v>
      </c>
      <c r="AC1592" s="841">
        <v>47300</v>
      </c>
      <c r="AD1592" s="842" t="s">
        <v>777</v>
      </c>
      <c r="AE1592" s="843" t="str">
        <f ca="1">IF(OR(Z1592="",NOT(ISNUMBER(Z1592))),"",LOOKUP(Z1592,{0,16,21,26,31,36,41,46,51,56,60,66},{"[0-15]","[16-20]","[21-25]","[26-30]","[31-35]","[36-40]","[41-45]","[46-50]","[51-55]","[56-59]","[60-65]","[66-99]"}))</f>
        <v>[36-40]</v>
      </c>
      <c r="AF1592" s="839" t="str">
        <f t="shared" si="87"/>
        <v>3+ years</v>
      </c>
      <c r="AG1592" s="839" t="str">
        <f t="shared" ca="1" si="88"/>
        <v>Expired</v>
      </c>
    </row>
    <row r="1593" spans="1:33" ht="16.5" thickTop="1" thickBot="1" x14ac:dyDescent="0.3">
      <c r="A1593" s="830">
        <v>15</v>
      </c>
      <c r="B1593" s="830" t="s">
        <v>533</v>
      </c>
      <c r="C1593" s="830" t="s">
        <v>353</v>
      </c>
      <c r="D1593" s="832"/>
      <c r="E1593" s="887">
        <f>VLOOKUP(B1593,[1]TQT_MASTER!B:O,13,0)</f>
        <v>44830</v>
      </c>
      <c r="F1593" s="834" t="str">
        <f>VLOOKUP(B1593,[1]TQT_MASTER!B:O,4,0)</f>
        <v>Associate, General Ledger Accounting</v>
      </c>
      <c r="G1593" s="834" t="str">
        <f>VLOOKUP(B1593,[1]TQT_MASTER!B:O,3,0)</f>
        <v>Associate</v>
      </c>
      <c r="H1593" s="834">
        <f>VLOOKUP(B1593,[1]TQT_MASTER!B:O,6,0)</f>
        <v>12959</v>
      </c>
      <c r="I1593" s="834" t="str">
        <f>VLOOKUP(B1593,[1]TQT_MASTER!B:O,5,0)</f>
        <v>Jasmine Kooner</v>
      </c>
      <c r="J1593" s="834" t="str">
        <f>VLOOKUP(B1593,[1]TQT_MASTER!B:O,7,0)</f>
        <v>TQT - Financial Control</v>
      </c>
      <c r="K1593" s="834" t="str">
        <f>VLOOKUP(B1593,[1]TQT_MASTER!B:O,8,0)</f>
        <v>TQT - Chief Financial Office</v>
      </c>
      <c r="L1593" s="834" t="str">
        <f>VLOOKUP(B1593,[1]TQT_MASTER!B:O,9,0)</f>
        <v>Finance - FIN</v>
      </c>
      <c r="M1593" s="834" t="str">
        <f>VLOOKUP(B1593,[1]TQT_MASTER!B:O,10,0)</f>
        <v>TRANSCO - Financial Controlling - FIN</v>
      </c>
      <c r="N1593" s="835">
        <f>VLOOKUP(B1593,[1]TQT_MASTER!B:O,11,0)</f>
        <v>31575</v>
      </c>
      <c r="O1593" s="833">
        <f>VLOOKUP(B1593,[1]TQT_MASTER!B:O,14,0)</f>
        <v>46471</v>
      </c>
      <c r="P1593" s="834" t="s">
        <v>620</v>
      </c>
      <c r="Q1593" s="834" t="s">
        <v>846</v>
      </c>
      <c r="R1593" s="834"/>
      <c r="S1593" s="834"/>
      <c r="T1593" s="830" t="s">
        <v>304</v>
      </c>
      <c r="U1593" s="834" t="s">
        <v>356</v>
      </c>
      <c r="V1593" s="836">
        <v>44831</v>
      </c>
      <c r="W1593" s="836">
        <v>45170</v>
      </c>
      <c r="X1593" s="836">
        <v>46265</v>
      </c>
      <c r="Y1593" s="837">
        <v>3.0027397260273974</v>
      </c>
      <c r="Z1593" s="838">
        <f t="shared" ca="1" si="89"/>
        <v>40</v>
      </c>
      <c r="AA1593" s="830" t="s">
        <v>293</v>
      </c>
      <c r="AB1593" s="883">
        <v>15983.099999999999</v>
      </c>
      <c r="AC1593" s="841">
        <v>47300</v>
      </c>
      <c r="AD1593" s="842" t="s">
        <v>777</v>
      </c>
      <c r="AE1593" s="843" t="str">
        <f ca="1">IF(OR(Z1593="",NOT(ISNUMBER(Z1593))),"",LOOKUP(Z1593,{0,16,21,26,31,36,41,46,51,56,60,66},{"[0-15]","[16-20]","[21-25]","[26-30]","[31-35]","[36-40]","[41-45]","[46-50]","[51-55]","[56-59]","[60-65]","[66-99]"}))</f>
        <v>[36-40]</v>
      </c>
      <c r="AF1593" s="839" t="str">
        <f t="shared" si="87"/>
        <v>3+ years</v>
      </c>
      <c r="AG1593" s="839" t="str">
        <f t="shared" ca="1" si="88"/>
        <v>Over 90 Days</v>
      </c>
    </row>
    <row r="1594" spans="1:33" ht="16.5" thickTop="1" thickBot="1" x14ac:dyDescent="0.3">
      <c r="A1594" s="830">
        <v>16</v>
      </c>
      <c r="B1594" s="830" t="s">
        <v>532</v>
      </c>
      <c r="C1594" s="830" t="s">
        <v>357</v>
      </c>
      <c r="D1594" s="832"/>
      <c r="E1594" s="887">
        <f>VLOOKUP(B1594,[1]TQT_MASTER!B:O,13,0)</f>
        <v>44970</v>
      </c>
      <c r="F1594" s="834" t="str">
        <f>VLOOKUP(B1594,[1]TQT_MASTER!B:O,4,0)</f>
        <v>Associate, Talent Acquisition</v>
      </c>
      <c r="G1594" s="834" t="str">
        <f>VLOOKUP(B1594,[1]TQT_MASTER!B:O,3,0)</f>
        <v>Associate</v>
      </c>
      <c r="H1594" s="834">
        <f>VLOOKUP(B1594,[1]TQT_MASTER!B:O,6,0)</f>
        <v>15131</v>
      </c>
      <c r="I1594" s="834" t="str">
        <f>VLOOKUP(B1594,[1]TQT_MASTER!B:O,5,0)</f>
        <v>Abdulrahman Mohammed R AlMane</v>
      </c>
      <c r="J1594" s="834" t="str">
        <f>VLOOKUP(B1594,[1]TQT_MASTER!B:O,7,0)</f>
        <v>TQT - HR Operations</v>
      </c>
      <c r="K1594" s="834" t="str">
        <f>VLOOKUP(B1594,[1]TQT_MASTER!B:O,8,0)</f>
        <v>TQT - Chief Corporate Services Office</v>
      </c>
      <c r="L1594" s="834" t="str">
        <f>VLOOKUP(B1594,[1]TQT_MASTER!B:O,9,0)</f>
        <v>Human Resources - HRD</v>
      </c>
      <c r="M1594" s="834" t="str">
        <f>VLOOKUP(B1594,[1]TQT_MASTER!B:O,10,0)</f>
        <v>TRANSCO - Talent Acquisition - HRD</v>
      </c>
      <c r="N1594" s="835">
        <f>VLOOKUP(B1594,[1]TQT_MASTER!B:O,11,0)</f>
        <v>31644</v>
      </c>
      <c r="O1594" s="833">
        <f>VLOOKUP(B1594,[1]TQT_MASTER!B:O,14,0)</f>
        <v>46429</v>
      </c>
      <c r="P1594" s="834" t="s">
        <v>620</v>
      </c>
      <c r="Q1594" s="834" t="s">
        <v>846</v>
      </c>
      <c r="R1594" s="834"/>
      <c r="S1594" s="834"/>
      <c r="T1594" s="830" t="s">
        <v>304</v>
      </c>
      <c r="U1594" s="834" t="s">
        <v>333</v>
      </c>
      <c r="V1594" s="836">
        <v>44970</v>
      </c>
      <c r="W1594" s="836">
        <v>45170</v>
      </c>
      <c r="X1594" s="836">
        <v>46265</v>
      </c>
      <c r="Y1594" s="837">
        <v>3.0027397260273974</v>
      </c>
      <c r="Z1594" s="838">
        <f t="shared" ca="1" si="89"/>
        <v>40</v>
      </c>
      <c r="AA1594" s="830" t="s">
        <v>293</v>
      </c>
      <c r="AB1594" s="883">
        <v>12833.1</v>
      </c>
      <c r="AC1594" s="841">
        <v>47300</v>
      </c>
      <c r="AD1594" s="842" t="s">
        <v>777</v>
      </c>
      <c r="AE1594" s="843" t="str">
        <f ca="1">IF(OR(Z1594="",NOT(ISNUMBER(Z1594))),"",LOOKUP(Z1594,{0,16,21,26,31,36,41,46,51,56,60,66},{"[0-15]","[16-20]","[21-25]","[26-30]","[31-35]","[36-40]","[41-45]","[46-50]","[51-55]","[56-59]","[60-65]","[66-99]"}))</f>
        <v>[36-40]</v>
      </c>
      <c r="AF1594" s="839" t="str">
        <f t="shared" si="87"/>
        <v>3+ years</v>
      </c>
      <c r="AG1594" s="839" t="str">
        <f t="shared" ca="1" si="88"/>
        <v>Over 90 Days</v>
      </c>
    </row>
    <row r="1595" spans="1:33" ht="16.5" thickTop="1" thickBot="1" x14ac:dyDescent="0.3">
      <c r="A1595" s="830">
        <v>17</v>
      </c>
      <c r="B1595" s="830" t="s">
        <v>540</v>
      </c>
      <c r="C1595" s="830" t="s">
        <v>360</v>
      </c>
      <c r="D1595" s="832"/>
      <c r="E1595" s="887">
        <f>VLOOKUP(B1595,[1]TQT_MASTER!B:O,13,0)</f>
        <v>45152</v>
      </c>
      <c r="F1595" s="834" t="str">
        <f>VLOOKUP(B1595,[1]TQT_MASTER!B:O,4,0)</f>
        <v>Executive Assistant, Corporate Services Office</v>
      </c>
      <c r="G1595" s="834" t="str">
        <f>VLOOKUP(B1595,[1]TQT_MASTER!B:O,3,0)</f>
        <v>Assistant</v>
      </c>
      <c r="H1595" s="834">
        <f>VLOOKUP(B1595,[1]TQT_MASTER!B:O,6,0)</f>
        <v>12780</v>
      </c>
      <c r="I1595" s="834" t="str">
        <f>VLOOKUP(B1595,[1]TQT_MASTER!B:O,5,0)</f>
        <v>Bader Ahmed Mohamed Saqer Al Hammadi</v>
      </c>
      <c r="J1595" s="834" t="str">
        <f>VLOOKUP(B1595,[1]TQT_MASTER!B:O,7,0)</f>
        <v>TQT - Chief Corporate Services Office</v>
      </c>
      <c r="K1595" s="834" t="str">
        <f>VLOOKUP(B1595,[1]TQT_MASTER!B:O,8,0)</f>
        <v>TQT - Chief Corporate Services Office</v>
      </c>
      <c r="L1595" s="834" t="str">
        <f>VLOOKUP(B1595,[1]TQT_MASTER!B:O,9,0)</f>
        <v>Human Resources - HRD</v>
      </c>
      <c r="M1595" s="834" t="str">
        <f>VLOOKUP(B1595,[1]TQT_MASTER!B:O,10,0)</f>
        <v>TRANSCO - Human Resources - HRD</v>
      </c>
      <c r="N1595" s="835">
        <f>VLOOKUP(B1595,[1]TQT_MASTER!B:O,11,0)</f>
        <v>29611</v>
      </c>
      <c r="O1595" s="833">
        <f>VLOOKUP(B1595,[1]TQT_MASTER!B:O,14,0)</f>
        <v>46248</v>
      </c>
      <c r="P1595" s="834" t="s">
        <v>620</v>
      </c>
      <c r="Q1595" s="834" t="s">
        <v>846</v>
      </c>
      <c r="R1595" s="834"/>
      <c r="S1595" s="834"/>
      <c r="T1595" s="830" t="s">
        <v>304</v>
      </c>
      <c r="U1595" s="834" t="s">
        <v>305</v>
      </c>
      <c r="V1595" s="836">
        <v>45152</v>
      </c>
      <c r="W1595" s="836">
        <v>45170</v>
      </c>
      <c r="X1595" s="836">
        <v>46265</v>
      </c>
      <c r="Y1595" s="837">
        <v>3.0027397260273974</v>
      </c>
      <c r="Z1595" s="838">
        <f t="shared" ca="1" si="89"/>
        <v>45</v>
      </c>
      <c r="AA1595" s="830" t="s">
        <v>293</v>
      </c>
      <c r="AB1595" s="883">
        <v>17483.099999999999</v>
      </c>
      <c r="AC1595" s="841">
        <v>47300</v>
      </c>
      <c r="AD1595" s="842" t="s">
        <v>777</v>
      </c>
      <c r="AE1595" s="843" t="str">
        <f ca="1">IF(OR(Z1595="",NOT(ISNUMBER(Z1595))),"",LOOKUP(Z1595,{0,16,21,26,31,36,41,46,51,56,60,66},{"[0-15]","[16-20]","[21-25]","[26-30]","[31-35]","[36-40]","[41-45]","[46-50]","[51-55]","[56-59]","[60-65]","[66-99]"}))</f>
        <v>[41-45]</v>
      </c>
      <c r="AF1595" s="839" t="str">
        <f t="shared" si="87"/>
        <v>3+ years</v>
      </c>
      <c r="AG1595" s="839" t="str">
        <f t="shared" ca="1" si="88"/>
        <v>Expired</v>
      </c>
    </row>
    <row r="1596" spans="1:33" ht="16.5" thickTop="1" thickBot="1" x14ac:dyDescent="0.3">
      <c r="A1596" s="830">
        <v>18</v>
      </c>
      <c r="B1596" s="830" t="s">
        <v>543</v>
      </c>
      <c r="C1596" s="830" t="s">
        <v>363</v>
      </c>
      <c r="D1596" s="832"/>
      <c r="E1596" s="887">
        <f>VLOOKUP(B1596,[1]TQT_MASTER!B:O,13,0)</f>
        <v>45236</v>
      </c>
      <c r="F1596" s="834" t="str">
        <f>VLOOKUP(B1596,[1]TQT_MASTER!B:O,4,0)</f>
        <v>Associate, Talent Acquisition</v>
      </c>
      <c r="G1596" s="834" t="str">
        <f>VLOOKUP(B1596,[1]TQT_MASTER!B:O,3,0)</f>
        <v>Associate</v>
      </c>
      <c r="H1596" s="834">
        <f>VLOOKUP(B1596,[1]TQT_MASTER!B:O,6,0)</f>
        <v>15131</v>
      </c>
      <c r="I1596" s="834" t="str">
        <f>VLOOKUP(B1596,[1]TQT_MASTER!B:O,5,0)</f>
        <v>Abdulrahman Mohammed R AlMane</v>
      </c>
      <c r="J1596" s="834" t="str">
        <f>VLOOKUP(B1596,[1]TQT_MASTER!B:O,7,0)</f>
        <v>TQT - HR Operations</v>
      </c>
      <c r="K1596" s="834" t="str">
        <f>VLOOKUP(B1596,[1]TQT_MASTER!B:O,8,0)</f>
        <v>TQT - Chief Corporate Services Office</v>
      </c>
      <c r="L1596" s="834" t="str">
        <f>VLOOKUP(B1596,[1]TQT_MASTER!B:O,9,0)</f>
        <v>Human Resources - HRD</v>
      </c>
      <c r="M1596" s="834" t="str">
        <f>VLOOKUP(B1596,[1]TQT_MASTER!B:O,10,0)</f>
        <v>TRANSCO - Talent Acquisition - HRD</v>
      </c>
      <c r="N1596" s="835">
        <f>VLOOKUP(B1596,[1]TQT_MASTER!B:O,11,0)</f>
        <v>32450</v>
      </c>
      <c r="O1596" s="833">
        <f>VLOOKUP(B1596,[1]TQT_MASTER!B:O,14,0)</f>
        <v>46331</v>
      </c>
      <c r="P1596" s="834" t="s">
        <v>611</v>
      </c>
      <c r="Q1596" s="834" t="s">
        <v>846</v>
      </c>
      <c r="R1596" s="834" t="s">
        <v>612</v>
      </c>
      <c r="S1596" s="834" t="s">
        <v>616</v>
      </c>
      <c r="T1596" s="830" t="s">
        <v>304</v>
      </c>
      <c r="U1596" s="834" t="s">
        <v>333</v>
      </c>
      <c r="V1596" s="836">
        <v>45236</v>
      </c>
      <c r="W1596" s="846">
        <v>45236</v>
      </c>
      <c r="X1596" s="836">
        <v>46265</v>
      </c>
      <c r="Y1596" s="837">
        <v>2.8219178082191783</v>
      </c>
      <c r="Z1596" s="838">
        <f t="shared" ca="1" si="89"/>
        <v>37</v>
      </c>
      <c r="AA1596" s="830" t="s">
        <v>293</v>
      </c>
      <c r="AB1596" s="883">
        <v>15038.099999999999</v>
      </c>
      <c r="AC1596" s="841">
        <v>47300</v>
      </c>
      <c r="AD1596" s="842" t="s">
        <v>777</v>
      </c>
      <c r="AE1596" s="843" t="str">
        <f ca="1">IF(OR(Z1596="",NOT(ISNUMBER(Z1596))),"",LOOKUP(Z1596,{0,16,21,26,31,36,41,46,51,56,60,66},{"[0-15]","[16-20]","[21-25]","[26-30]","[31-35]","[36-40]","[41-45]","[46-50]","[51-55]","[56-59]","[60-65]","[66-99]"}))</f>
        <v>[36-40]</v>
      </c>
      <c r="AF1596" s="839" t="str">
        <f t="shared" si="87"/>
        <v>2-3 years</v>
      </c>
      <c r="AG1596" s="839" t="str">
        <f t="shared" ca="1" si="88"/>
        <v>Within 60 Days</v>
      </c>
    </row>
    <row r="1597" spans="1:33" ht="16.5" thickTop="1" thickBot="1" x14ac:dyDescent="0.3">
      <c r="A1597" s="830">
        <v>19</v>
      </c>
      <c r="B1597" s="830" t="s">
        <v>534</v>
      </c>
      <c r="C1597" s="830" t="s">
        <v>365</v>
      </c>
      <c r="D1597" s="832"/>
      <c r="E1597" s="887">
        <f>VLOOKUP(B1597,[1]TQT_MASTER!B:O,13,0)</f>
        <v>45411</v>
      </c>
      <c r="F1597" s="834" t="str">
        <f>VLOOKUP(B1597,[1]TQT_MASTER!B:O,4,0)</f>
        <v>Lead, Projects</v>
      </c>
      <c r="G1597" s="834" t="str">
        <f>VLOOKUP(B1597,[1]TQT_MASTER!B:O,3,0)</f>
        <v>Lead</v>
      </c>
      <c r="H1597" s="834">
        <f>VLOOKUP(B1597,[1]TQT_MASTER!B:O,6,0)</f>
        <v>11743</v>
      </c>
      <c r="I1597" s="834" t="str">
        <f>VLOOKUP(B1597,[1]TQT_MASTER!B:O,5,0)</f>
        <v>MARYAM ABDULLAH EBRAHIM ALGAZ ALALI</v>
      </c>
      <c r="J1597" s="834" t="str">
        <f>VLOOKUP(B1597,[1]TQT_MASTER!B:O,7,0)</f>
        <v>TQT - Asset Management</v>
      </c>
      <c r="K1597" s="834" t="str">
        <f>VLOOKUP(B1597,[1]TQT_MASTER!B:O,8,0)</f>
        <v>TQT - Chief Operating Office</v>
      </c>
      <c r="L1597" s="834" t="str">
        <f>VLOOKUP(B1597,[1]TQT_MASTER!B:O,9,0)</f>
        <v>Asset Management - COO</v>
      </c>
      <c r="M1597" s="834" t="str">
        <f>VLOOKUP(B1597,[1]TQT_MASTER!B:O,10,0)</f>
        <v>TRANSCO - Asset Management Services - COO</v>
      </c>
      <c r="N1597" s="835">
        <f>VLOOKUP(B1597,[1]TQT_MASTER!B:O,11,0)</f>
        <v>24421</v>
      </c>
      <c r="O1597" s="833">
        <f>VLOOKUP(B1597,[1]TQT_MASTER!B:O,14,0)</f>
        <v>46323</v>
      </c>
      <c r="P1597" s="834" t="s">
        <v>611</v>
      </c>
      <c r="Q1597" s="834" t="s">
        <v>846</v>
      </c>
      <c r="R1597" s="834" t="s">
        <v>612</v>
      </c>
      <c r="S1597" s="834"/>
      <c r="T1597" s="830" t="s">
        <v>304</v>
      </c>
      <c r="U1597" s="834" t="s">
        <v>368</v>
      </c>
      <c r="V1597" s="836">
        <v>45411</v>
      </c>
      <c r="W1597" s="846">
        <v>45411</v>
      </c>
      <c r="X1597" s="836">
        <v>46265</v>
      </c>
      <c r="Y1597" s="837">
        <v>2.3424657534246576</v>
      </c>
      <c r="Z1597" s="838">
        <f t="shared" ca="1" si="89"/>
        <v>59</v>
      </c>
      <c r="AA1597" s="830" t="s">
        <v>293</v>
      </c>
      <c r="AB1597" s="883">
        <v>41183.1</v>
      </c>
      <c r="AC1597" s="841">
        <v>47300</v>
      </c>
      <c r="AD1597" s="842" t="s">
        <v>777</v>
      </c>
      <c r="AE1597" s="843" t="str">
        <f ca="1">IF(OR(Z1597="",NOT(ISNUMBER(Z1597))),"",LOOKUP(Z1597,{0,16,21,26,31,36,41,46,51,56,60,66},{"[0-15]","[16-20]","[21-25]","[26-30]","[31-35]","[36-40]","[41-45]","[46-50]","[51-55]","[56-59]","[60-65]","[66-99]"}))</f>
        <v>[56-59]</v>
      </c>
      <c r="AF1597" s="839" t="str">
        <f t="shared" si="87"/>
        <v>2-3 years</v>
      </c>
      <c r="AG1597" s="839" t="str">
        <f t="shared" ca="1" si="88"/>
        <v>Within 60 Days</v>
      </c>
    </row>
    <row r="1598" spans="1:33" ht="16.5" thickTop="1" thickBot="1" x14ac:dyDescent="0.3">
      <c r="A1598" s="830">
        <v>20</v>
      </c>
      <c r="B1598" s="830" t="s">
        <v>535</v>
      </c>
      <c r="C1598" s="830" t="s">
        <v>369</v>
      </c>
      <c r="D1598" s="832"/>
      <c r="E1598" s="887">
        <f>VLOOKUP(B1598,[1]TQT_MASTER!B:O,13,0)</f>
        <v>45446</v>
      </c>
      <c r="F1598" s="834" t="str">
        <f>VLOOKUP(B1598,[1]TQT_MASTER!B:O,4,0)</f>
        <v>Business Partner, Talent Acquisition</v>
      </c>
      <c r="G1598" s="834" t="str">
        <f>VLOOKUP(B1598,[1]TQT_MASTER!B:O,3,0)</f>
        <v>Business Partner</v>
      </c>
      <c r="H1598" s="834">
        <f>VLOOKUP(B1598,[1]TQT_MASTER!B:O,6,0)</f>
        <v>15131</v>
      </c>
      <c r="I1598" s="834" t="str">
        <f>VLOOKUP(B1598,[1]TQT_MASTER!B:O,5,0)</f>
        <v>Abdulrahman Mohammed R AlMane</v>
      </c>
      <c r="J1598" s="834" t="str">
        <f>VLOOKUP(B1598,[1]TQT_MASTER!B:O,7,0)</f>
        <v>TQT - HR Operations</v>
      </c>
      <c r="K1598" s="834" t="str">
        <f>VLOOKUP(B1598,[1]TQT_MASTER!B:O,8,0)</f>
        <v>TQT - Chief Corporate Services Office</v>
      </c>
      <c r="L1598" s="834" t="str">
        <f>VLOOKUP(B1598,[1]TQT_MASTER!B:O,9,0)</f>
        <v>Human Resources - HRD</v>
      </c>
      <c r="M1598" s="834" t="str">
        <f>VLOOKUP(B1598,[1]TQT_MASTER!B:O,10,0)</f>
        <v>TRANSCO - Talent Acquisition - HRD</v>
      </c>
      <c r="N1598" s="835">
        <f>VLOOKUP(B1598,[1]TQT_MASTER!B:O,11,0)</f>
        <v>32081</v>
      </c>
      <c r="O1598" s="833">
        <f>VLOOKUP(B1598,[1]TQT_MASTER!B:O,14,0)</f>
        <v>46549</v>
      </c>
      <c r="P1598" s="834" t="s">
        <v>611</v>
      </c>
      <c r="Q1598" s="834" t="s">
        <v>846</v>
      </c>
      <c r="R1598" s="834"/>
      <c r="S1598" s="834" t="s">
        <v>621</v>
      </c>
      <c r="T1598" s="830" t="s">
        <v>304</v>
      </c>
      <c r="U1598" s="834" t="s">
        <v>333</v>
      </c>
      <c r="V1598" s="836">
        <v>45454</v>
      </c>
      <c r="W1598" s="846">
        <v>45454</v>
      </c>
      <c r="X1598" s="836">
        <v>46265</v>
      </c>
      <c r="Y1598" s="837">
        <v>2.2246575342465755</v>
      </c>
      <c r="Z1598" s="838">
        <f t="shared" ca="1" si="89"/>
        <v>38</v>
      </c>
      <c r="AA1598" s="830" t="s">
        <v>293</v>
      </c>
      <c r="AB1598" s="883">
        <v>21023.1</v>
      </c>
      <c r="AC1598" s="841">
        <v>47300</v>
      </c>
      <c r="AD1598" s="842" t="s">
        <v>777</v>
      </c>
      <c r="AE1598" s="843" t="str">
        <f ca="1">IF(OR(Z1598="",NOT(ISNUMBER(Z1598))),"",LOOKUP(Z1598,{0,16,21,26,31,36,41,46,51,56,60,66},{"[0-15]","[16-20]","[21-25]","[26-30]","[31-35]","[36-40]","[41-45]","[46-50]","[51-55]","[56-59]","[60-65]","[66-99]"}))</f>
        <v>[36-40]</v>
      </c>
      <c r="AF1598" s="839" t="str">
        <f t="shared" si="87"/>
        <v>2-3 years</v>
      </c>
      <c r="AG1598" s="839" t="str">
        <f t="shared" ca="1" si="88"/>
        <v>Over 90 Days</v>
      </c>
    </row>
    <row r="1599" spans="1:33" ht="16.5" thickTop="1" thickBot="1" x14ac:dyDescent="0.3">
      <c r="A1599" s="830">
        <v>21</v>
      </c>
      <c r="B1599" s="830" t="s">
        <v>542</v>
      </c>
      <c r="C1599" s="830" t="s">
        <v>372</v>
      </c>
      <c r="D1599" s="832"/>
      <c r="E1599" s="887">
        <f>VLOOKUP(B1599,[1]TQT_MASTER!B:O,13,0)</f>
        <v>45600</v>
      </c>
      <c r="F1599" s="834" t="str">
        <f>VLOOKUP(B1599,[1]TQT_MASTER!B:O,4,0)</f>
        <v>Lead, Procurement</v>
      </c>
      <c r="G1599" s="834" t="str">
        <f>VLOOKUP(B1599,[1]TQT_MASTER!B:O,3,0)</f>
        <v>Lead</v>
      </c>
      <c r="H1599" s="834">
        <f>VLOOKUP(B1599,[1]TQT_MASTER!B:O,6,0)</f>
        <v>12623</v>
      </c>
      <c r="I1599" s="834" t="str">
        <f>VLOOKUP(B1599,[1]TQT_MASTER!B:O,5,0)</f>
        <v>Alia Al Kaabi</v>
      </c>
      <c r="J1599" s="834" t="str">
        <f>VLOOKUP(B1599,[1]TQT_MASTER!B:O,7,0)</f>
        <v>TQT - Supply Chain</v>
      </c>
      <c r="K1599" s="834" t="str">
        <f>VLOOKUP(B1599,[1]TQT_MASTER!B:O,8,0)</f>
        <v>TQT - Chief Financial Office</v>
      </c>
      <c r="L1599" s="834" t="str">
        <f>VLOOKUP(B1599,[1]TQT_MASTER!B:O,9,0)</f>
        <v>Supply Chain - PSS</v>
      </c>
      <c r="M1599" s="834" t="e">
        <f>VLOOKUP(B1599,[1]TQT_MASTER!B:O,10,0)</f>
        <v>#REF!</v>
      </c>
      <c r="N1599" s="835">
        <f>VLOOKUP(B1599,[1]TQT_MASTER!B:O,11,0)</f>
        <v>22302</v>
      </c>
      <c r="O1599" s="833">
        <f>VLOOKUP(B1599,[1]TQT_MASTER!B:O,14,0)</f>
        <v>46329</v>
      </c>
      <c r="P1599" s="834" t="s">
        <v>620</v>
      </c>
      <c r="Q1599" s="834" t="s">
        <v>846</v>
      </c>
      <c r="R1599" s="834"/>
      <c r="S1599" s="834"/>
      <c r="T1599" s="830" t="s">
        <v>304</v>
      </c>
      <c r="U1599" s="834" t="s">
        <v>333</v>
      </c>
      <c r="V1599" s="836">
        <v>45600</v>
      </c>
      <c r="W1599" s="846">
        <v>45600</v>
      </c>
      <c r="X1599" s="836">
        <v>46265</v>
      </c>
      <c r="Y1599" s="837">
        <v>1.8246575342465754</v>
      </c>
      <c r="Z1599" s="838">
        <f t="shared" ca="1" si="89"/>
        <v>65</v>
      </c>
      <c r="AA1599" s="830" t="s">
        <v>293</v>
      </c>
      <c r="AB1599" s="883">
        <v>26693.1</v>
      </c>
      <c r="AC1599" s="841">
        <v>47300</v>
      </c>
      <c r="AD1599" s="842" t="s">
        <v>777</v>
      </c>
      <c r="AE1599" s="843" t="str">
        <f ca="1">IF(OR(Z1599="",NOT(ISNUMBER(Z1599))),"",LOOKUP(Z1599,{0,16,21,26,31,36,41,46,51,56,60,66},{"[0-15]","[16-20]","[21-25]","[26-30]","[31-35]","[36-40]","[41-45]","[46-50]","[51-55]","[56-59]","[60-65]","[66-99]"}))</f>
        <v>[60-65]</v>
      </c>
      <c r="AF1599" s="839" t="str">
        <f t="shared" si="87"/>
        <v>1-2 years</v>
      </c>
      <c r="AG1599" s="839" t="str">
        <f t="shared" ca="1" si="88"/>
        <v>Within 60 Days</v>
      </c>
    </row>
    <row r="1600" spans="1:33" ht="16.5" thickTop="1" thickBot="1" x14ac:dyDescent="0.3">
      <c r="A1600" s="830">
        <v>22</v>
      </c>
      <c r="B1600" s="830">
        <v>200088</v>
      </c>
      <c r="C1600" s="830" t="s">
        <v>378</v>
      </c>
      <c r="D1600" s="832"/>
      <c r="E1600" s="887">
        <f>VLOOKUP(B1600,[1]TQT_MASTER!B:O,13,0)</f>
        <v>45677</v>
      </c>
      <c r="F1600" s="834" t="str">
        <f>VLOOKUP(B1600,[1]TQT_MASTER!B:O,4,0)</f>
        <v>Advisor, Water Asset</v>
      </c>
      <c r="G1600" s="834" t="str">
        <f>VLOOKUP(B1600,[1]TQT_MASTER!B:O,3,0)</f>
        <v>Advisor</v>
      </c>
      <c r="H1600" s="834">
        <f>VLOOKUP(B1600,[1]TQT_MASTER!B:O,6,0)</f>
        <v>12013</v>
      </c>
      <c r="I1600" s="834" t="str">
        <f>VLOOKUP(B1600,[1]TQT_MASTER!B:O,5,0)</f>
        <v>ABDULLA MOHAMMED AL NUAIMI</v>
      </c>
      <c r="J1600" s="834" t="str">
        <f>VLOOKUP(B1600,[1]TQT_MASTER!B:O,7,0)</f>
        <v>TQT - Asset Management</v>
      </c>
      <c r="K1600" s="834" t="str">
        <f>VLOOKUP(B1600,[1]TQT_MASTER!B:O,8,0)</f>
        <v>TQT - Chief Operating Office</v>
      </c>
      <c r="L1600" s="834" t="str">
        <f>VLOOKUP(B1600,[1]TQT_MASTER!B:O,9,0)</f>
        <v>Asset Management - COO</v>
      </c>
      <c r="M1600" s="834" t="str">
        <f>VLOOKUP(B1600,[1]TQT_MASTER!B:O,10,0)</f>
        <v>TRANSCO - Water Assets</v>
      </c>
      <c r="N1600" s="835">
        <f>VLOOKUP(B1600,[1]TQT_MASTER!B:O,11,0)</f>
        <v>22282</v>
      </c>
      <c r="O1600" s="833">
        <f>VLOOKUP(B1600,[1]TQT_MASTER!B:O,14,0)</f>
        <v>46405</v>
      </c>
      <c r="P1600" s="834" t="s">
        <v>611</v>
      </c>
      <c r="Q1600" s="834" t="s">
        <v>846</v>
      </c>
      <c r="R1600" s="834" t="s">
        <v>612</v>
      </c>
      <c r="S1600" s="834" t="s">
        <v>616</v>
      </c>
      <c r="T1600" s="830" t="s">
        <v>304</v>
      </c>
      <c r="U1600" s="834" t="s">
        <v>309</v>
      </c>
      <c r="V1600" s="836">
        <v>45677</v>
      </c>
      <c r="W1600" s="846">
        <v>45677</v>
      </c>
      <c r="X1600" s="836">
        <v>46265</v>
      </c>
      <c r="Y1600" s="837">
        <v>1.6136986301369862</v>
      </c>
      <c r="Z1600" s="838">
        <f t="shared" ca="1" si="89"/>
        <v>65</v>
      </c>
      <c r="AA1600" s="830" t="s">
        <v>293</v>
      </c>
      <c r="AB1600" s="883">
        <v>31733.1</v>
      </c>
      <c r="AC1600" s="841">
        <v>47300</v>
      </c>
      <c r="AD1600" s="842" t="s">
        <v>777</v>
      </c>
      <c r="AE1600" s="843" t="str">
        <f ca="1">IF(OR(Z1600="",NOT(ISNUMBER(Z1600))),"",LOOKUP(Z1600,{0,16,21,26,31,36,41,46,51,56,60,66},{"[0-15]","[16-20]","[21-25]","[26-30]","[31-35]","[36-40]","[41-45]","[46-50]","[51-55]","[56-59]","[60-65]","[66-99]"}))</f>
        <v>[60-65]</v>
      </c>
      <c r="AF1600" s="839" t="str">
        <f t="shared" si="87"/>
        <v>1-2 years</v>
      </c>
      <c r="AG1600" s="839" t="str">
        <f t="shared" ca="1" si="88"/>
        <v>Over 90 Days</v>
      </c>
    </row>
    <row r="1601" spans="1:33" ht="16.5" thickTop="1" thickBot="1" x14ac:dyDescent="0.3">
      <c r="A1601" s="830">
        <v>23</v>
      </c>
      <c r="B1601" s="830">
        <v>200795</v>
      </c>
      <c r="C1601" s="830" t="s">
        <v>382</v>
      </c>
      <c r="D1601" s="832"/>
      <c r="E1601" s="887">
        <f>VLOOKUP(B1601,[1]TQT_MASTER!B:O,13,0)</f>
        <v>45831</v>
      </c>
      <c r="F1601" s="834" t="str">
        <f>VLOOKUP(B1601,[1]TQT_MASTER!B:O,4,0)</f>
        <v>Fusion EPM Support, Sr. Associate</v>
      </c>
      <c r="G1601" s="834" t="str">
        <f>VLOOKUP(B1601,[1]TQT_MASTER!B:O,3,0)</f>
        <v>Senior Associate</v>
      </c>
      <c r="H1601" s="834">
        <f>VLOOKUP(B1601,[1]TQT_MASTER!B:O,6,0)</f>
        <v>12775</v>
      </c>
      <c r="I1601" s="834" t="str">
        <f>VLOOKUP(B1601,[1]TQT_MASTER!B:O,5,0)</f>
        <v>Barend Pieter Van Der Walt</v>
      </c>
      <c r="J1601" s="834" t="str">
        <f>VLOOKUP(B1601,[1]TQT_MASTER!B:O,7,0)</f>
        <v>TQT - Business Planning</v>
      </c>
      <c r="K1601" s="834" t="str">
        <f>VLOOKUP(B1601,[1]TQT_MASTER!B:O,8,0)</f>
        <v>TQT - Chief Financial Office</v>
      </c>
      <c r="L1601" s="834" t="str">
        <f>VLOOKUP(B1601,[1]TQT_MASTER!B:O,9,0)</f>
        <v>Finance - FIN</v>
      </c>
      <c r="M1601" s="834" t="str">
        <f>VLOOKUP(B1601,[1]TQT_MASTER!B:O,10,0)</f>
        <v>TRANSCO - Business Planning - FIN</v>
      </c>
      <c r="N1601" s="835">
        <f>VLOOKUP(B1601,[1]TQT_MASTER!B:O,11,0)</f>
        <v>31222</v>
      </c>
      <c r="O1601" s="833">
        <f>VLOOKUP(B1601,[1]TQT_MASTER!B:O,14,0)</f>
        <v>46555</v>
      </c>
      <c r="P1601" s="834" t="s">
        <v>611</v>
      </c>
      <c r="Q1601" s="834" t="s">
        <v>846</v>
      </c>
      <c r="R1601" s="834"/>
      <c r="S1601" s="834"/>
      <c r="T1601" s="830" t="s">
        <v>304</v>
      </c>
      <c r="U1601" s="834" t="s">
        <v>333</v>
      </c>
      <c r="V1601" s="836">
        <v>45831</v>
      </c>
      <c r="W1601" s="846">
        <v>45831</v>
      </c>
      <c r="X1601" s="836">
        <v>46265</v>
      </c>
      <c r="Y1601" s="837">
        <v>1.1917808219178083</v>
      </c>
      <c r="Z1601" s="838">
        <f t="shared" ca="1" si="89"/>
        <v>41</v>
      </c>
      <c r="AA1601" s="830" t="s">
        <v>293</v>
      </c>
      <c r="AB1601" s="883">
        <v>19133.099999999999</v>
      </c>
      <c r="AC1601" s="841">
        <v>47300</v>
      </c>
      <c r="AD1601" s="842" t="s">
        <v>777</v>
      </c>
      <c r="AE1601" s="843" t="str">
        <f ca="1">IF(OR(Z1601="",NOT(ISNUMBER(Z1601))),"",LOOKUP(Z1601,{0,16,21,26,31,36,41,46,51,56,60,66},{"[0-15]","[16-20]","[21-25]","[26-30]","[31-35]","[36-40]","[41-45]","[46-50]","[51-55]","[56-59]","[60-65]","[66-99]"}))</f>
        <v>[41-45]</v>
      </c>
      <c r="AF1601" s="839" t="str">
        <f t="shared" si="87"/>
        <v>1-2 years</v>
      </c>
      <c r="AG1601" s="839" t="str">
        <f t="shared" ca="1" si="88"/>
        <v>Over 90 Days</v>
      </c>
    </row>
    <row r="1602" spans="1:33" ht="16.5" thickTop="1" thickBot="1" x14ac:dyDescent="0.3">
      <c r="A1602" s="830">
        <v>24</v>
      </c>
      <c r="B1602" s="847">
        <v>201184</v>
      </c>
      <c r="C1602" s="839">
        <v>14221</v>
      </c>
      <c r="D1602" s="832"/>
      <c r="E1602" s="887">
        <f>VLOOKUP(B1602,[1]TQT_MASTER!B:O,13,0)</f>
        <v>45887</v>
      </c>
      <c r="F1602" s="834" t="str">
        <f>VLOOKUP(B1602,[1]TQT_MASTER!B:O,4,0)</f>
        <v>Associate, People Development</v>
      </c>
      <c r="G1602" s="834" t="str">
        <f>VLOOKUP(B1602,[1]TQT_MASTER!B:O,3,0)</f>
        <v>Associate</v>
      </c>
      <c r="H1602" s="834">
        <f>VLOOKUP(B1602,[1]TQT_MASTER!B:O,6,0)</f>
        <v>15162</v>
      </c>
      <c r="I1602" s="834" t="str">
        <f>VLOOKUP(B1602,[1]TQT_MASTER!B:O,5,0)</f>
        <v>Wadima Mohammed Hamad AlMazrouei</v>
      </c>
      <c r="J1602" s="834" t="str">
        <f>VLOOKUP(B1602,[1]TQT_MASTER!B:O,7,0)</f>
        <v>TQT - People Management &amp; Performance</v>
      </c>
      <c r="K1602" s="834" t="str">
        <f>VLOOKUP(B1602,[1]TQT_MASTER!B:O,8,0)</f>
        <v>TQT - Chief Corporate Services Office</v>
      </c>
      <c r="L1602" s="834" t="str">
        <f>VLOOKUP(B1602,[1]TQT_MASTER!B:O,9,0)</f>
        <v>Human Resources - HRD</v>
      </c>
      <c r="M1602" s="834" t="str">
        <f>VLOOKUP(B1602,[1]TQT_MASTER!B:O,10,0)</f>
        <v>TRANSCO - Human Resources - HRD</v>
      </c>
      <c r="N1602" s="835">
        <f>VLOOKUP(B1602,[1]TQT_MASTER!B:O,11,0)</f>
        <v>32306</v>
      </c>
      <c r="O1602" s="833">
        <f>VLOOKUP(B1602,[1]TQT_MASTER!B:O,14,0)</f>
        <v>46251</v>
      </c>
      <c r="P1602" s="834" t="s">
        <v>620</v>
      </c>
      <c r="Q1602" s="834" t="s">
        <v>846</v>
      </c>
      <c r="R1602" s="834"/>
      <c r="S1602" s="834"/>
      <c r="T1602" s="830" t="s">
        <v>304</v>
      </c>
      <c r="U1602" s="830" t="s">
        <v>333</v>
      </c>
      <c r="V1602" s="836">
        <v>45887</v>
      </c>
      <c r="W1602" s="846">
        <v>45887</v>
      </c>
      <c r="X1602" s="836">
        <v>46265</v>
      </c>
      <c r="Y1602" s="837">
        <v>1.0383561643835617</v>
      </c>
      <c r="Z1602" s="838">
        <f t="shared" ca="1" si="89"/>
        <v>38</v>
      </c>
      <c r="AA1602" s="830" t="s">
        <v>293</v>
      </c>
      <c r="AB1602" s="883">
        <v>14033.1</v>
      </c>
      <c r="AC1602" s="841">
        <v>47300</v>
      </c>
      <c r="AD1602" s="842" t="s">
        <v>777</v>
      </c>
      <c r="AE1602" s="843" t="str">
        <f ca="1">IF(OR(Z1602="",NOT(ISNUMBER(Z1602))),"",LOOKUP(Z1602,{0,16,21,26,31,36,41,46,51,56,60,66},{"[0-15]","[16-20]","[21-25]","[26-30]","[31-35]","[36-40]","[41-45]","[46-50]","[51-55]","[56-59]","[60-65]","[66-99]"}))</f>
        <v>[36-40]</v>
      </c>
      <c r="AF1602" s="839" t="str">
        <f t="shared" si="87"/>
        <v>1-2 years</v>
      </c>
      <c r="AG1602" s="839" t="str">
        <f t="shared" ca="1" si="88"/>
        <v>Expired</v>
      </c>
    </row>
    <row r="1603" spans="1:33" ht="16.5" thickTop="1" thickBot="1" x14ac:dyDescent="0.3">
      <c r="A1603" s="830">
        <v>25</v>
      </c>
      <c r="B1603" s="847">
        <v>201086</v>
      </c>
      <c r="C1603" s="839">
        <v>13919</v>
      </c>
      <c r="D1603" s="832"/>
      <c r="E1603" s="887">
        <f>VLOOKUP(B1603,[1]TQT_MASTER!B:O,13,0)</f>
        <v>45873</v>
      </c>
      <c r="F1603" s="834" t="str">
        <f>VLOOKUP(B1603,[1]TQT_MASTER!B:O,4,0)</f>
        <v>Senior Engineer, Network Model Management</v>
      </c>
      <c r="G1603" s="834" t="str">
        <f>VLOOKUP(B1603,[1]TQT_MASTER!B:O,3,0)</f>
        <v>Senior Engineer</v>
      </c>
      <c r="H1603" s="834">
        <f>VLOOKUP(B1603,[1]TQT_MASTER!B:O,6,0)</f>
        <v>11743</v>
      </c>
      <c r="I1603" s="834" t="str">
        <f>VLOOKUP(B1603,[1]TQT_MASTER!B:O,5,0)</f>
        <v>Maryam Abullah Ebrahim Algaz Alali</v>
      </c>
      <c r="J1603" s="834" t="str">
        <f>VLOOKUP(B1603,[1]TQT_MASTER!B:O,7,0)</f>
        <v>TQT - Asset Management</v>
      </c>
      <c r="K1603" s="834" t="str">
        <f>VLOOKUP(B1603,[1]TQT_MASTER!B:O,8,0)</f>
        <v>TQT - Chief Operating Office</v>
      </c>
      <c r="L1603" s="834" t="str">
        <f>VLOOKUP(B1603,[1]TQT_MASTER!B:O,9,0)</f>
        <v>Asset Management - COO</v>
      </c>
      <c r="M1603" s="834" t="str">
        <f>VLOOKUP(B1603,[1]TQT_MASTER!B:O,10,0)</f>
        <v>TQT - Operations Technology Strategy</v>
      </c>
      <c r="N1603" s="835">
        <f>VLOOKUP(B1603,[1]TQT_MASTER!B:O,11,0)</f>
        <v>33856</v>
      </c>
      <c r="O1603" s="833">
        <f>VLOOKUP(B1603,[1]TQT_MASTER!B:O,14,0)</f>
        <v>46237</v>
      </c>
      <c r="P1603" s="834" t="s">
        <v>620</v>
      </c>
      <c r="Q1603" s="834" t="s">
        <v>846</v>
      </c>
      <c r="R1603" s="834"/>
      <c r="S1603" s="834"/>
      <c r="T1603" s="830" t="s">
        <v>389</v>
      </c>
      <c r="U1603" s="834" t="s">
        <v>333</v>
      </c>
      <c r="V1603" s="836">
        <v>45873</v>
      </c>
      <c r="W1603" s="846">
        <v>45873</v>
      </c>
      <c r="X1603" s="836">
        <v>46265</v>
      </c>
      <c r="Y1603" s="837">
        <v>1.0767123287671232</v>
      </c>
      <c r="Z1603" s="838">
        <f t="shared" ca="1" si="89"/>
        <v>34</v>
      </c>
      <c r="AA1603" s="830" t="s">
        <v>293</v>
      </c>
      <c r="AB1603" s="883">
        <v>19133.099999999999</v>
      </c>
      <c r="AC1603" s="841">
        <v>47300</v>
      </c>
      <c r="AD1603" s="842" t="s">
        <v>777</v>
      </c>
      <c r="AE1603" s="843" t="str">
        <f ca="1">IF(OR(Z1603="",NOT(ISNUMBER(Z1603))),"",LOOKUP(Z1603,{0,16,21,26,31,36,41,46,51,56,60,66},{"[0-15]","[16-20]","[21-25]","[26-30]","[31-35]","[36-40]","[41-45]","[46-50]","[51-55]","[56-59]","[60-65]","[66-99]"}))</f>
        <v>[31-35]</v>
      </c>
      <c r="AF1603" s="839" t="str">
        <f t="shared" ref="AF1603:AF1666" si="90">IF(OR(V1603="",X1603=""),"",IF(YEARFRAC(V1603,X1603,1)&lt;1,"0-1 years",IF(YEARFRAC(V1603,X1603,1)&lt;2,"1-2 years",IF(YEARFRAC(V1603,X1603,1)&lt;3,"2-3 years","3+ years"))))</f>
        <v>1-2 years</v>
      </c>
      <c r="AG1603" s="839" t="str">
        <f t="shared" ref="AG1603:AG1666" ca="1" si="91">IF(O1603="","",IF(O1603&lt;TODAY(),"Expired",IF(O1603&lt;=TODAY()+30,"Within 30 Days",IF(O1603&lt;=TODAY()+60,"Within 60 Days",IF(O1603&lt;=TODAY()+90,"Within 90 Days","Over 90 Days")))))</f>
        <v>Expired</v>
      </c>
    </row>
    <row r="1604" spans="1:33" ht="16.5" thickTop="1" thickBot="1" x14ac:dyDescent="0.3">
      <c r="A1604" s="830">
        <v>26</v>
      </c>
      <c r="B1604" s="830">
        <v>201085</v>
      </c>
      <c r="C1604" s="830">
        <v>201085</v>
      </c>
      <c r="D1604" s="832"/>
      <c r="E1604" s="887">
        <f>VLOOKUP(B1604,[1]TQT_MASTER!B:O,13,0)</f>
        <v>45901</v>
      </c>
      <c r="F1604" s="834" t="str">
        <f>VLOOKUP(B1604,[1]TQT_MASTER!B:O,4,0)</f>
        <v>Engineer, Power Systems</v>
      </c>
      <c r="G1604" s="834" t="str">
        <f>VLOOKUP(B1604,[1]TQT_MASTER!B:O,3,0)</f>
        <v>Engineer</v>
      </c>
      <c r="H1604" s="834">
        <f>VLOOKUP(B1604,[1]TQT_MASTER!B:O,6,0)</f>
        <v>10903</v>
      </c>
      <c r="I1604" s="834" t="str">
        <f>VLOOKUP(B1604,[1]TQT_MASTER!B:O,5,0)</f>
        <v>Ahmed Attia Saber Ghazi</v>
      </c>
      <c r="J1604" s="834" t="str">
        <f>VLOOKUP(B1604,[1]TQT_MASTER!B:O,7,0)</f>
        <v>TQT - Asset Management</v>
      </c>
      <c r="K1604" s="834" t="str">
        <f>VLOOKUP(B1604,[1]TQT_MASTER!B:O,8,0)</f>
        <v>TQT - Chief Operating Office</v>
      </c>
      <c r="L1604" s="834" t="str">
        <f>VLOOKUP(B1604,[1]TQT_MASTER!B:O,9,0)</f>
        <v>Asset Management - COO</v>
      </c>
      <c r="M1604" s="834" t="str">
        <f>VLOOKUP(B1604,[1]TQT_MASTER!B:O,10,0)</f>
        <v>TQT - Power Planning</v>
      </c>
      <c r="N1604" s="835">
        <f>VLOOKUP(B1604,[1]TQT_MASTER!B:O,11,0)</f>
        <v>36486</v>
      </c>
      <c r="O1604" s="833">
        <f>VLOOKUP(B1604,[1]TQT_MASTER!B:O,14,0)</f>
        <v>46265</v>
      </c>
      <c r="P1604" s="834" t="s">
        <v>620</v>
      </c>
      <c r="Q1604" s="834" t="s">
        <v>846</v>
      </c>
      <c r="R1604" s="834"/>
      <c r="S1604" s="834"/>
      <c r="T1604" s="830" t="s">
        <v>304</v>
      </c>
      <c r="U1604" s="834" t="s">
        <v>333</v>
      </c>
      <c r="V1604" s="836">
        <v>45901</v>
      </c>
      <c r="W1604" s="846">
        <v>45901</v>
      </c>
      <c r="X1604" s="836">
        <v>46265</v>
      </c>
      <c r="Y1604" s="837">
        <v>1</v>
      </c>
      <c r="Z1604" s="838">
        <f t="shared" ca="1" si="89"/>
        <v>26</v>
      </c>
      <c r="AA1604" s="830" t="s">
        <v>293</v>
      </c>
      <c r="AB1604" s="883">
        <v>10943.1</v>
      </c>
      <c r="AC1604" s="841">
        <v>47300</v>
      </c>
      <c r="AD1604" s="842" t="s">
        <v>777</v>
      </c>
      <c r="AE1604" s="843" t="str">
        <f ca="1">IF(OR(Z1604="",NOT(ISNUMBER(Z1604))),"",LOOKUP(Z1604,{0,16,21,26,31,36,41,46,51,56,60,66},{"[0-15]","[16-20]","[21-25]","[26-30]","[31-35]","[36-40]","[41-45]","[46-50]","[51-55]","[56-59]","[60-65]","[66-99]"}))</f>
        <v>[26-30]</v>
      </c>
      <c r="AF1604" s="839" t="str">
        <f t="shared" si="90"/>
        <v>0-1 years</v>
      </c>
      <c r="AG1604" s="839" t="str">
        <f t="shared" ca="1" si="91"/>
        <v>Expired</v>
      </c>
    </row>
    <row r="1605" spans="1:33" ht="16.5" thickTop="1" thickBot="1" x14ac:dyDescent="0.3">
      <c r="A1605" s="830">
        <v>27</v>
      </c>
      <c r="B1605" s="830">
        <v>201773</v>
      </c>
      <c r="C1605" s="847">
        <v>14158</v>
      </c>
      <c r="D1605" s="832"/>
      <c r="E1605" s="887">
        <f>VLOOKUP(B1605,[1]TQT_MASTER!B:O,13,0)</f>
        <v>45978</v>
      </c>
      <c r="F1605" s="834" t="str">
        <f>VLOOKUP(B1605,[1]TQT_MASTER!B:O,4,0)</f>
        <v>Associate, OD &amp; Planning</v>
      </c>
      <c r="G1605" s="834" t="str">
        <f>VLOOKUP(B1605,[1]TQT_MASTER!B:O,3,0)</f>
        <v>Associate</v>
      </c>
      <c r="H1605" s="834">
        <f>VLOOKUP(B1605,[1]TQT_MASTER!B:O,6,0)</f>
        <v>12869</v>
      </c>
      <c r="I1605" s="834" t="str">
        <f>VLOOKUP(B1605,[1]TQT_MASTER!B:O,5,0)</f>
        <v>Shefa Obaid</v>
      </c>
      <c r="J1605" s="834" t="str">
        <f>VLOOKUP(B1605,[1]TQT_MASTER!B:O,7,0)</f>
        <v>TQT - People Management &amp; Performance</v>
      </c>
      <c r="K1605" s="834" t="str">
        <f>VLOOKUP(B1605,[1]TQT_MASTER!B:O,8,0)</f>
        <v>TQT - Chief Corporate Services Office</v>
      </c>
      <c r="L1605" s="834" t="str">
        <f>VLOOKUP(B1605,[1]TQT_MASTER!B:O,9,0)</f>
        <v>Human Resources - HRD</v>
      </c>
      <c r="M1605" s="834" t="str">
        <f>VLOOKUP(B1605,[1]TQT_MASTER!B:O,10,0)</f>
        <v>TRANSCO - Human Resources - HRD</v>
      </c>
      <c r="N1605" s="835">
        <f>VLOOKUP(B1605,[1]TQT_MASTER!B:O,11,0)</f>
        <v>29381</v>
      </c>
      <c r="O1605" s="833">
        <f>VLOOKUP(B1605,[1]TQT_MASTER!B:O,14,0)</f>
        <v>46342</v>
      </c>
      <c r="P1605" s="834" t="s">
        <v>611</v>
      </c>
      <c r="Q1605" s="834" t="s">
        <v>846</v>
      </c>
      <c r="R1605" s="834"/>
      <c r="S1605" s="834" t="s">
        <v>616</v>
      </c>
      <c r="T1605" s="830" t="s">
        <v>304</v>
      </c>
      <c r="U1605" s="834" t="s">
        <v>333</v>
      </c>
      <c r="V1605" s="836">
        <v>45978</v>
      </c>
      <c r="W1605" s="846">
        <v>45978</v>
      </c>
      <c r="X1605" s="836">
        <v>46265</v>
      </c>
      <c r="Y1605" s="837">
        <v>0.78904109589041094</v>
      </c>
      <c r="Z1605" s="838">
        <f t="shared" ca="1" si="89"/>
        <v>46</v>
      </c>
      <c r="AA1605" s="830" t="s">
        <v>293</v>
      </c>
      <c r="AB1605" s="883">
        <v>16613.099999999999</v>
      </c>
      <c r="AC1605" s="841">
        <v>47300</v>
      </c>
      <c r="AD1605" s="842" t="s">
        <v>777</v>
      </c>
      <c r="AE1605" s="843" t="str">
        <f ca="1">IF(OR(Z1605="",NOT(ISNUMBER(Z1605))),"",LOOKUP(Z1605,{0,16,21,26,31,36,41,46,51,56,60,66},{"[0-15]","[16-20]","[21-25]","[26-30]","[31-35]","[36-40]","[41-45]","[46-50]","[51-55]","[56-59]","[60-65]","[66-99]"}))</f>
        <v>[46-50]</v>
      </c>
      <c r="AF1605" s="839" t="str">
        <f t="shared" si="90"/>
        <v>0-1 years</v>
      </c>
      <c r="AG1605" s="839" t="str">
        <f t="shared" ca="1" si="91"/>
        <v>Within 90 Days</v>
      </c>
    </row>
    <row r="1606" spans="1:33" ht="16.5" thickTop="1" thickBot="1" x14ac:dyDescent="0.3">
      <c r="A1606" s="830">
        <v>28</v>
      </c>
      <c r="B1606" s="830">
        <v>202033</v>
      </c>
      <c r="C1606" s="847">
        <v>14145</v>
      </c>
      <c r="D1606" s="832"/>
      <c r="E1606" s="887">
        <f>VLOOKUP(B1606,[1]TQT_MASTER!B:O,13,0)</f>
        <v>46006</v>
      </c>
      <c r="F1606" s="834" t="str">
        <f>VLOOKUP(B1606,[1]TQT_MASTER!B:O,4,0)</f>
        <v>Senior Engineer, Network Model Management</v>
      </c>
      <c r="G1606" s="834" t="str">
        <f>VLOOKUP(B1606,[1]TQT_MASTER!B:O,3,0)</f>
        <v>Senior Engineer</v>
      </c>
      <c r="H1606" s="834">
        <f>VLOOKUP(B1606,[1]TQT_MASTER!B:O,6,0)</f>
        <v>12404</v>
      </c>
      <c r="I1606" s="834" t="str">
        <f>VLOOKUP(B1606,[1]TQT_MASTER!B:O,5,0)</f>
        <v>Jayaprakash Ponraj</v>
      </c>
      <c r="J1606" s="834" t="str">
        <f>VLOOKUP(B1606,[1]TQT_MASTER!B:O,7,0)</f>
        <v>TQT - Asset Management</v>
      </c>
      <c r="K1606" s="834" t="str">
        <f>VLOOKUP(B1606,[1]TQT_MASTER!B:O,8,0)</f>
        <v>TQT - Chief Operating Office</v>
      </c>
      <c r="L1606" s="834" t="str">
        <f>VLOOKUP(B1606,[1]TQT_MASTER!B:O,9,0)</f>
        <v>TQT - Asset Management</v>
      </c>
      <c r="M1606" s="834" t="str">
        <f>VLOOKUP(B1606,[1]TQT_MASTER!B:O,10,0)</f>
        <v>TQT - Chief Operating Office</v>
      </c>
      <c r="N1606" s="835">
        <f>VLOOKUP(B1606,[1]TQT_MASTER!B:O,11,0)</f>
        <v>31049</v>
      </c>
      <c r="O1606" s="833">
        <f>VLOOKUP(B1606,[1]TQT_MASTER!B:O,14,0)</f>
        <v>46370</v>
      </c>
      <c r="P1606" s="834" t="s">
        <v>620</v>
      </c>
      <c r="Q1606" s="834" t="s">
        <v>846</v>
      </c>
      <c r="R1606" s="834"/>
      <c r="S1606" s="834"/>
      <c r="T1606" s="830" t="s">
        <v>304</v>
      </c>
      <c r="U1606" s="834" t="s">
        <v>333</v>
      </c>
      <c r="V1606" s="836">
        <v>46006</v>
      </c>
      <c r="W1606" s="846">
        <v>46006</v>
      </c>
      <c r="X1606" s="836">
        <v>46265</v>
      </c>
      <c r="Y1606" s="837">
        <v>0.71232876712328763</v>
      </c>
      <c r="Z1606" s="838">
        <f t="shared" ca="1" si="89"/>
        <v>41</v>
      </c>
      <c r="AA1606" s="830" t="s">
        <v>293</v>
      </c>
      <c r="AB1606" s="883">
        <v>19133.099999999999</v>
      </c>
      <c r="AC1606" s="841">
        <v>47300</v>
      </c>
      <c r="AD1606" s="842" t="s">
        <v>777</v>
      </c>
      <c r="AE1606" s="843" t="str">
        <f ca="1">IF(OR(Z1606="",NOT(ISNUMBER(Z1606))),"",LOOKUP(Z1606,{0,16,21,26,31,36,41,46,51,56,60,66},{"[0-15]","[16-20]","[21-25]","[26-30]","[31-35]","[36-40]","[41-45]","[46-50]","[51-55]","[56-59]","[60-65]","[66-99]"}))</f>
        <v>[41-45]</v>
      </c>
      <c r="AF1606" s="839" t="str">
        <f t="shared" si="90"/>
        <v>0-1 years</v>
      </c>
      <c r="AG1606" s="839" t="str">
        <f t="shared" ca="1" si="91"/>
        <v>Within 90 Days</v>
      </c>
    </row>
    <row r="1607" spans="1:33" ht="16.5" thickTop="1" thickBot="1" x14ac:dyDescent="0.3">
      <c r="A1607" s="830">
        <v>29</v>
      </c>
      <c r="B1607" s="830">
        <v>202034</v>
      </c>
      <c r="C1607" s="847">
        <v>14174</v>
      </c>
      <c r="D1607" s="832"/>
      <c r="E1607" s="887">
        <f>VLOOKUP(B1607,[1]TQT_MASTER!B:O,13,0)</f>
        <v>46006</v>
      </c>
      <c r="F1607" s="834" t="str">
        <f>VLOOKUP(B1607,[1]TQT_MASTER!B:O,4,0)</f>
        <v>Associate, Accounts Payable Accounting</v>
      </c>
      <c r="G1607" s="834" t="str">
        <f>VLOOKUP(B1607,[1]TQT_MASTER!B:O,3,0)</f>
        <v>Associate</v>
      </c>
      <c r="H1607" s="834">
        <f>VLOOKUP(B1607,[1]TQT_MASTER!B:O,6,0)</f>
        <v>12667</v>
      </c>
      <c r="I1607" s="834" t="str">
        <f>VLOOKUP(B1607,[1]TQT_MASTER!B:O,5,0)</f>
        <v>Eid ABDULLAH Sidiqi Alhammadi</v>
      </c>
      <c r="J1607" s="834" t="str">
        <f>VLOOKUP(B1607,[1]TQT_MASTER!B:O,7,0)</f>
        <v>TQT - Financial Operations &amp; Internal Controls</v>
      </c>
      <c r="K1607" s="834" t="str">
        <f>VLOOKUP(B1607,[1]TQT_MASTER!B:O,8,0)</f>
        <v>TQT - Chief Financial Office</v>
      </c>
      <c r="L1607" s="834" t="str">
        <f>VLOOKUP(B1607,[1]TQT_MASTER!B:O,9,0)</f>
        <v>Finance - FIN</v>
      </c>
      <c r="M1607" s="834" t="str">
        <f>VLOOKUP(B1607,[1]TQT_MASTER!B:O,10,0)</f>
        <v>TRANSCO - Financial Operations - FIN</v>
      </c>
      <c r="N1607" s="835">
        <f>VLOOKUP(B1607,[1]TQT_MASTER!B:O,11,0)</f>
        <v>35364</v>
      </c>
      <c r="O1607" s="833">
        <f>VLOOKUP(B1607,[1]TQT_MASTER!B:O,14,0)</f>
        <v>46370</v>
      </c>
      <c r="P1607" s="834" t="s">
        <v>620</v>
      </c>
      <c r="Q1607" s="834" t="s">
        <v>846</v>
      </c>
      <c r="R1607" s="834"/>
      <c r="S1607" s="834"/>
      <c r="T1607" s="830" t="s">
        <v>304</v>
      </c>
      <c r="U1607" s="834" t="s">
        <v>356</v>
      </c>
      <c r="V1607" s="836">
        <v>46006</v>
      </c>
      <c r="W1607" s="846">
        <v>46006</v>
      </c>
      <c r="X1607" s="836">
        <v>46265</v>
      </c>
      <c r="Y1607" s="837">
        <v>0.71232876712328763</v>
      </c>
      <c r="Z1607" s="838">
        <f t="shared" ref="Z1607:Z1611" ca="1" si="92">IF(N1607="","",DATEDIF(IF(ISNUMBER(N1607),N1607,DATE(IF(VALUE(RIGHT(N1607,LEN(N1607)-FIND("/",N1607,FIND("/",N1607)+1)))&lt;30,2000,1900)+VALUE(RIGHT(N1607,LEN(N1607)-FIND("/",N1607,FIND("/",N1607)+1))),VALUE(LEFT(N1607,FIND("/",N1607)-1)),VALUE(MID(N1607,FIND("/",N1607)+1,FIND("/",N1607,FIND("/",N1607)+1)-FIND("/",N1607)-1)))),TODAY(),"Y"))</f>
        <v>29</v>
      </c>
      <c r="AA1607" s="830" t="s">
        <v>293</v>
      </c>
      <c r="AB1607" s="883">
        <v>12833.1</v>
      </c>
      <c r="AC1607" s="841">
        <v>47300</v>
      </c>
      <c r="AD1607" s="842" t="s">
        <v>777</v>
      </c>
      <c r="AE1607" s="843" t="str">
        <f ca="1">IF(OR(Z1607="",NOT(ISNUMBER(Z1607))),"",LOOKUP(Z1607,{0,16,21,26,31,36,41,46,51,56,60,66},{"[0-15]","[16-20]","[21-25]","[26-30]","[31-35]","[36-40]","[41-45]","[46-50]","[51-55]","[56-59]","[60-65]","[66-99]"}))</f>
        <v>[26-30]</v>
      </c>
      <c r="AF1607" s="839" t="str">
        <f t="shared" si="90"/>
        <v>0-1 years</v>
      </c>
      <c r="AG1607" s="839" t="str">
        <f t="shared" ca="1" si="91"/>
        <v>Within 90 Days</v>
      </c>
    </row>
    <row r="1608" spans="1:33" ht="16.5" thickTop="1" thickBot="1" x14ac:dyDescent="0.3">
      <c r="A1608" s="830">
        <v>30</v>
      </c>
      <c r="B1608" s="830">
        <v>202315</v>
      </c>
      <c r="C1608" s="847">
        <v>14335</v>
      </c>
      <c r="D1608" s="832"/>
      <c r="E1608" s="887">
        <f>VLOOKUP(B1608,[1]TQT_MASTER!B:O,13,0)</f>
        <v>46055</v>
      </c>
      <c r="F1608" s="834" t="str">
        <f>VLOOKUP(B1608,[1]TQT_MASTER!B:O,4,0)</f>
        <v>Officer, Communications</v>
      </c>
      <c r="G1608" s="834" t="str">
        <f>VLOOKUP(B1608,[1]TQT_MASTER!B:O,3,0)</f>
        <v>Officer</v>
      </c>
      <c r="H1608" s="834">
        <f>VLOOKUP(B1608,[1]TQT_MASTER!B:O,6,0)</f>
        <v>15077</v>
      </c>
      <c r="I1608" s="834" t="str">
        <f>VLOOKUP(B1608,[1]TQT_MASTER!B:O,5,0)</f>
        <v>Bahaa Khalil Omran</v>
      </c>
      <c r="J1608" s="834" t="str">
        <f>VLOOKUP(B1608,[1]TQT_MASTER!B:O,7,0)</f>
        <v>TQT - External Communications</v>
      </c>
      <c r="K1608" s="834" t="str">
        <f>VLOOKUP(B1608,[1]TQT_MASTER!B:O,8,0)</f>
        <v>TQT - Chief Corporate Services Office</v>
      </c>
      <c r="L1608" s="834" t="str">
        <f>VLOOKUP(B1608,[1]TQT_MASTER!B:O,9,0)</f>
        <v>Human Resources - HRD</v>
      </c>
      <c r="M1608" s="834" t="str">
        <f>VLOOKUP(B1608,[1]TQT_MASTER!B:O,10,0)</f>
        <v>TRANSCO - External Communications - HRD</v>
      </c>
      <c r="N1608" s="835">
        <f>VLOOKUP(B1608,[1]TQT_MASTER!B:O,11,0)</f>
        <v>34516</v>
      </c>
      <c r="O1608" s="833">
        <f>VLOOKUP(B1608,[1]TQT_MASTER!B:O,14,0)</f>
        <v>46389</v>
      </c>
      <c r="P1608" s="834" t="s">
        <v>611</v>
      </c>
      <c r="Q1608" s="834" t="s">
        <v>846</v>
      </c>
      <c r="R1608" s="834" t="s">
        <v>612</v>
      </c>
      <c r="S1608" s="834" t="s">
        <v>616</v>
      </c>
      <c r="T1608" s="830"/>
      <c r="U1608" s="848" t="s">
        <v>309</v>
      </c>
      <c r="V1608" s="836">
        <v>46055</v>
      </c>
      <c r="W1608" s="846">
        <v>46055</v>
      </c>
      <c r="X1608" s="836">
        <v>46265</v>
      </c>
      <c r="Y1608" s="837">
        <v>0.57808219178082187</v>
      </c>
      <c r="Z1608" s="838">
        <f t="shared" ca="1" si="92"/>
        <v>32</v>
      </c>
      <c r="AA1608" s="830" t="s">
        <v>293</v>
      </c>
      <c r="AB1608" s="883">
        <v>12833.1</v>
      </c>
      <c r="AC1608" s="841">
        <v>47300</v>
      </c>
      <c r="AD1608" s="842" t="s">
        <v>777</v>
      </c>
      <c r="AE1608" s="843" t="str">
        <f ca="1">IF(OR(Z1608="",NOT(ISNUMBER(Z1608))),"",LOOKUP(Z1608,{0,16,21,26,31,36,41,46,51,56,60,66},{"[0-15]","[16-20]","[21-25]","[26-30]","[31-35]","[36-40]","[41-45]","[46-50]","[51-55]","[56-59]","[60-65]","[66-99]"}))</f>
        <v>[31-35]</v>
      </c>
      <c r="AF1608" s="839" t="str">
        <f t="shared" si="90"/>
        <v>0-1 years</v>
      </c>
      <c r="AG1608" s="839" t="str">
        <f t="shared" ca="1" si="91"/>
        <v>Over 90 Days</v>
      </c>
    </row>
    <row r="1609" spans="1:33" ht="16.5" thickTop="1" thickBot="1" x14ac:dyDescent="0.3">
      <c r="A1609" s="830">
        <v>31</v>
      </c>
      <c r="B1609" s="830">
        <v>202372</v>
      </c>
      <c r="C1609" s="831">
        <v>202372</v>
      </c>
      <c r="D1609" s="849"/>
      <c r="E1609" s="887">
        <f>VLOOKUP(B1609,[1]TQT_MASTER!B:O,13,0)</f>
        <v>46083</v>
      </c>
      <c r="F1609" s="834" t="str">
        <f>VLOOKUP(B1609,[1]TQT_MASTER!B:O,4,0)</f>
        <v>Associate, Graphic Design</v>
      </c>
      <c r="G1609" s="834" t="str">
        <f>VLOOKUP(B1609,[1]TQT_MASTER!B:O,3,0)</f>
        <v>Associate</v>
      </c>
      <c r="H1609" s="834">
        <f>VLOOKUP(B1609,[1]TQT_MASTER!B:O,6,0)</f>
        <v>15077</v>
      </c>
      <c r="I1609" s="834" t="str">
        <f>VLOOKUP(B1609,[1]TQT_MASTER!B:O,5,0)</f>
        <v>Bahaa Khalil Omran</v>
      </c>
      <c r="J1609" s="834" t="str">
        <f>VLOOKUP(B1609,[1]TQT_MASTER!B:O,7,0)</f>
        <v>TQT - Corporate Communications</v>
      </c>
      <c r="K1609" s="834" t="str">
        <f>VLOOKUP(B1609,[1]TQT_MASTER!B:O,8,0)</f>
        <v>TQT - Chief Corporate Services Office</v>
      </c>
      <c r="L1609" s="834" t="str">
        <f>VLOOKUP(B1609,[1]TQT_MASTER!B:O,9,0)</f>
        <v>Human Resources - HRD</v>
      </c>
      <c r="M1609" s="834" t="str">
        <f>VLOOKUP(B1609,[1]TQT_MASTER!B:O,10,0)</f>
        <v>Corporate Communications</v>
      </c>
      <c r="N1609" s="835">
        <f>VLOOKUP(B1609,[1]TQT_MASTER!B:O,11,0)</f>
        <v>35936</v>
      </c>
      <c r="O1609" s="833">
        <f>VLOOKUP(B1609,[1]TQT_MASTER!B:O,14,0)</f>
        <v>46447</v>
      </c>
      <c r="P1609" s="834" t="s">
        <v>611</v>
      </c>
      <c r="Q1609" s="834" t="s">
        <v>846</v>
      </c>
      <c r="R1609" s="834" t="s">
        <v>612</v>
      </c>
      <c r="S1609" s="834" t="s">
        <v>616</v>
      </c>
      <c r="T1609" s="839"/>
      <c r="U1609" s="848" t="s">
        <v>356</v>
      </c>
      <c r="V1609" s="836">
        <v>46083</v>
      </c>
      <c r="W1609" s="846">
        <v>46083</v>
      </c>
      <c r="X1609" s="836">
        <v>46265</v>
      </c>
      <c r="Y1609" s="837">
        <v>0.50136986301369868</v>
      </c>
      <c r="Z1609" s="902">
        <f t="shared" ca="1" si="92"/>
        <v>28</v>
      </c>
      <c r="AA1609" s="830" t="s">
        <v>293</v>
      </c>
      <c r="AB1609" s="883">
        <v>12833.1</v>
      </c>
      <c r="AC1609" s="841">
        <v>47300</v>
      </c>
      <c r="AD1609" s="842" t="s">
        <v>777</v>
      </c>
      <c r="AE1609" s="843" t="str">
        <f ca="1">IF(OR(Z1609="",NOT(ISNUMBER(Z1609))),"",LOOKUP(Z1609,{0,16,21,26,31,36,41,46,51,56,60,66},{"[0-15]","[16-20]","[21-25]","[26-30]","[31-35]","[36-40]","[41-45]","[46-50]","[51-55]","[56-59]","[60-65]","[66-99]"}))</f>
        <v>[26-30]</v>
      </c>
      <c r="AF1609" s="839" t="str">
        <f t="shared" si="90"/>
        <v>0-1 years</v>
      </c>
      <c r="AG1609" s="839" t="str">
        <f t="shared" ca="1" si="91"/>
        <v>Over 90 Days</v>
      </c>
    </row>
    <row r="1610" spans="1:33" ht="16.5" thickTop="1" thickBot="1" x14ac:dyDescent="0.3">
      <c r="A1610" s="830">
        <v>32</v>
      </c>
      <c r="B1610" s="830">
        <v>202645</v>
      </c>
      <c r="C1610" s="831">
        <v>202645</v>
      </c>
      <c r="D1610" s="832"/>
      <c r="E1610" s="887">
        <f>VLOOKUP(B1610,[1]TQT_MASTER!B:O,13,0)</f>
        <v>46103</v>
      </c>
      <c r="F1610" s="834" t="str">
        <f>VLOOKUP(B1610,[1]TQT_MASTER!B:O,4,0)</f>
        <v>Engineer, Contract</v>
      </c>
      <c r="G1610" s="834" t="str">
        <f>VLOOKUP(B1610,[1]TQT_MASTER!B:O,3,0)</f>
        <v>Engineer</v>
      </c>
      <c r="H1610" s="834">
        <f>VLOOKUP(B1610,[1]TQT_MASTER!B:O,6,0)</f>
        <v>12214</v>
      </c>
      <c r="I1610" s="834" t="str">
        <f>VLOOKUP(B1610,[1]TQT_MASTER!B:O,5,0)</f>
        <v>Mahmood Abdulmunaim Saed</v>
      </c>
      <c r="J1610" s="834" t="str">
        <f>VLOOKUP(B1610,[1]TQT_MASTER!B:O,7,0)</f>
        <v>TQT - Supply Chain</v>
      </c>
      <c r="K1610" s="834" t="str">
        <f>VLOOKUP(B1610,[1]TQT_MASTER!B:O,8,0)</f>
        <v>TQT - Chief Financial Office</v>
      </c>
      <c r="L1610" s="834" t="str">
        <f>VLOOKUP(B1610,[1]TQT_MASTER!B:O,9,0)</f>
        <v>TQT - Supply Chain</v>
      </c>
      <c r="M1610" s="834" t="e">
        <f>VLOOKUP(B1610,[1]TQT_MASTER!B:O,10,0)</f>
        <v>#REF!</v>
      </c>
      <c r="N1610" s="835">
        <f>VLOOKUP(B1610,[1]TQT_MASTER!B:O,11,0)</f>
        <v>32325</v>
      </c>
      <c r="O1610" s="833">
        <f>VLOOKUP(B1610,[1]TQT_MASTER!B:O,14,0)</f>
        <v>46467</v>
      </c>
      <c r="P1610" s="834" t="s">
        <v>620</v>
      </c>
      <c r="Q1610" s="834" t="s">
        <v>846</v>
      </c>
      <c r="R1610" s="842"/>
      <c r="S1610" s="842"/>
      <c r="T1610" s="839"/>
      <c r="U1610" s="848" t="s">
        <v>333</v>
      </c>
      <c r="V1610" s="836">
        <v>46104</v>
      </c>
      <c r="W1610" s="846">
        <v>46104</v>
      </c>
      <c r="X1610" s="836">
        <v>46265</v>
      </c>
      <c r="Y1610" s="837">
        <v>0.44383561643835617</v>
      </c>
      <c r="Z1610" s="838">
        <f t="shared" ca="1" si="92"/>
        <v>38</v>
      </c>
      <c r="AA1610" s="830" t="s">
        <v>293</v>
      </c>
      <c r="AB1610" s="883">
        <v>12833.1</v>
      </c>
      <c r="AC1610" s="841">
        <v>47300</v>
      </c>
      <c r="AD1610" s="842" t="s">
        <v>777</v>
      </c>
      <c r="AE1610" s="843" t="str">
        <f ca="1">IF(OR(Z1610="",NOT(ISNUMBER(Z1610))),"",LOOKUP(Z1610,{0,16,21,26,31,36,41,46,51,56,60,66},{"[0-15]","[16-20]","[21-25]","[26-30]","[31-35]","[36-40]","[41-45]","[46-50]","[51-55]","[56-59]","[60-65]","[66-99]"}))</f>
        <v>[36-40]</v>
      </c>
      <c r="AF1610" s="839" t="str">
        <f t="shared" si="90"/>
        <v>0-1 years</v>
      </c>
      <c r="AG1610" s="839" t="str">
        <f t="shared" ca="1" si="91"/>
        <v>Over 90 Days</v>
      </c>
    </row>
    <row r="1611" spans="1:33" ht="16.5" thickTop="1" thickBot="1" x14ac:dyDescent="0.3">
      <c r="A1611" s="830">
        <v>33</v>
      </c>
      <c r="B1611" s="830">
        <v>203053</v>
      </c>
      <c r="C1611" s="831">
        <v>203053</v>
      </c>
      <c r="D1611" s="832"/>
      <c r="E1611" s="887">
        <f>VLOOKUP(B1611,[1]TQT_MASTER!B:O,13,0)</f>
        <v>46149</v>
      </c>
      <c r="F1611" s="834" t="str">
        <f>VLOOKUP(B1611,[1]TQT_MASTER!B:O,4,0)</f>
        <v>Sr Associate HR Projects</v>
      </c>
      <c r="G1611" s="834" t="str">
        <f>VLOOKUP(B1611,[1]TQT_MASTER!B:O,3,0)</f>
        <v>Sr Associate</v>
      </c>
      <c r="H1611" s="834" t="e">
        <f>VLOOKUP(B1611,[1]TQT_MASTER!B:O,6,0)</f>
        <v>#REF!</v>
      </c>
      <c r="I1611" s="834" t="str">
        <f>VLOOKUP(B1611,[1]TQT_MASTER!B:O,5,0)</f>
        <v>Bader Alhammadi</v>
      </c>
      <c r="J1611" s="834" t="e">
        <f>VLOOKUP(B1611,[1]TQT_MASTER!B:O,7,0)</f>
        <v>#REF!</v>
      </c>
      <c r="K1611" s="834" t="str">
        <f>VLOOKUP(B1611,[1]TQT_MASTER!B:O,8,0)</f>
        <v>TQT - Chief Corporate Services Office</v>
      </c>
      <c r="L1611" s="834" t="str">
        <f>VLOOKUP(B1611,[1]TQT_MASTER!B:O,9,0)</f>
        <v>Human Resources - HRD</v>
      </c>
      <c r="M1611" s="834" t="e">
        <f>VLOOKUP(B1611,[1]TQT_MASTER!B:O,10,0)</f>
        <v>#REF!</v>
      </c>
      <c r="N1611" s="835">
        <f>VLOOKUP(B1611,[1]TQT_MASTER!B:O,11,0)</f>
        <v>31815</v>
      </c>
      <c r="O1611" s="833">
        <f>VLOOKUP(B1611,[1]TQT_MASTER!B:O,14,0)</f>
        <v>46513</v>
      </c>
      <c r="P1611" s="842" t="s">
        <v>620</v>
      </c>
      <c r="Q1611" s="834" t="s">
        <v>846</v>
      </c>
      <c r="R1611" s="842"/>
      <c r="S1611" s="842"/>
      <c r="T1611" s="839"/>
      <c r="U1611" s="834" t="s">
        <v>650</v>
      </c>
      <c r="V1611" s="836">
        <v>46155</v>
      </c>
      <c r="W1611" s="846"/>
      <c r="X1611" s="836">
        <f>EDATE(V1611,36)</f>
        <v>47251</v>
      </c>
      <c r="Y1611" s="837">
        <v>2.7397260273972603E-3</v>
      </c>
      <c r="Z1611" s="838">
        <f t="shared" ca="1" si="92"/>
        <v>39</v>
      </c>
      <c r="AA1611" s="830" t="s">
        <v>293</v>
      </c>
      <c r="AB1611" s="883">
        <v>12833.1</v>
      </c>
      <c r="AC1611" s="841">
        <v>47300</v>
      </c>
      <c r="AD1611" s="842" t="s">
        <v>777</v>
      </c>
      <c r="AE1611" s="843" t="str">
        <f ca="1">IF(OR(Z1611="",NOT(ISNUMBER(Z1611))),"",LOOKUP(Z1611,{0,16,21,26,31,36,41,46,51,56,60,66},{"[0-15]","[16-20]","[21-25]","[26-30]","[31-35]","[36-40]","[41-45]","[46-50]","[51-55]","[56-59]","[60-65]","[66-99]"}))</f>
        <v>[36-40]</v>
      </c>
      <c r="AF1611" s="839" t="str">
        <f t="shared" si="90"/>
        <v>3+ years</v>
      </c>
      <c r="AG1611" s="839" t="str">
        <f t="shared" ca="1" si="91"/>
        <v>Over 90 Days</v>
      </c>
    </row>
    <row r="1612" spans="1:33" ht="16.5" thickTop="1" thickBot="1" x14ac:dyDescent="0.3">
      <c r="A1612" s="830">
        <v>34</v>
      </c>
      <c r="B1612" s="830">
        <v>202805</v>
      </c>
      <c r="C1612" s="831">
        <v>202805</v>
      </c>
      <c r="D1612" s="832"/>
      <c r="E1612" s="887">
        <f>VLOOKUP(B1612,[1]TQT_MASTER!B:O,13,0)</f>
        <v>46132</v>
      </c>
      <c r="F1612" s="834" t="str">
        <f>VLOOKUP(B1612,[1]TQT_MASTER!B:O,4,0)</f>
        <v>CEO Advisor</v>
      </c>
      <c r="G1612" s="834" t="str">
        <f>VLOOKUP(B1612,[1]TQT_MASTER!B:O,3,0)</f>
        <v>Advisor</v>
      </c>
      <c r="H1612" s="834">
        <v>12759</v>
      </c>
      <c r="I1612" s="834" t="s">
        <v>954</v>
      </c>
      <c r="J1612" s="834" t="e">
        <f>VLOOKUP(B1612,[1]TQT_MASTER!B:O,7,0)</f>
        <v>#REF!</v>
      </c>
      <c r="K1612" s="834" t="str">
        <f>VLOOKUP(B1612,[1]TQT_MASTER!B:O,8,0)</f>
        <v>TQT - Chief Executive Office</v>
      </c>
      <c r="L1612" s="834" t="e">
        <f>VLOOKUP(B1612,[1]TQT_MASTER!B:O,9,0)</f>
        <v>#REF!</v>
      </c>
      <c r="M1612" s="834" t="e">
        <f>VLOOKUP(B1612,[1]TQT_MASTER!B:O,10,0)</f>
        <v>#REF!</v>
      </c>
      <c r="N1612" s="884">
        <v>22892</v>
      </c>
      <c r="O1612" s="885">
        <v>46496</v>
      </c>
      <c r="P1612" s="842" t="s">
        <v>611</v>
      </c>
      <c r="Q1612" s="834" t="s">
        <v>846</v>
      </c>
      <c r="R1612" s="842"/>
      <c r="S1612" s="842"/>
      <c r="T1612" s="839"/>
      <c r="U1612" s="834" t="s">
        <v>650</v>
      </c>
      <c r="V1612" s="836">
        <v>46132</v>
      </c>
      <c r="W1612" s="846"/>
      <c r="X1612" s="836">
        <f>EDATE(V1612,36)</f>
        <v>47228</v>
      </c>
      <c r="Y1612" s="837">
        <v>2.7397260273972603E-3</v>
      </c>
      <c r="Z1612" s="838">
        <f ca="1">IF(N1612="","",DATEDIF(IF(ISNUMBER(N1612),N1612,DATE(IF(VALUE(RIGHT(N1612,LEN(N1612)-FIND("/",N1612,FIND("/",N1612)+1)))&lt;30,2000,1900)+VALUE(RIGHT(N1612,LEN(N1612)-FIND("/",N1612,FIND("/",N1612)+1))),VALUE(LEFT(N1612,FIND("/",N1612)-1)),VALUE(MID(N1612,FIND("/",N1612)+1,FIND("/",N1612,FIND("/",N1612)+1)-FIND("/",N1612)-1)))),TODAY(),"Y"))</f>
        <v>64</v>
      </c>
      <c r="AA1612" s="830" t="s">
        <v>293</v>
      </c>
      <c r="AB1612" s="883">
        <v>12833.1</v>
      </c>
      <c r="AC1612" s="841">
        <v>47300</v>
      </c>
      <c r="AD1612" s="842" t="s">
        <v>777</v>
      </c>
      <c r="AE1612" s="843" t="str">
        <f ca="1">IF(OR(Z1612="",NOT(ISNUMBER(Z1612))),"",LOOKUP(Z1612,{0,16,21,26,31,36,41,46,51,56,60,66},{"[0-15]","[16-20]","[21-25]","[26-30]","[31-35]","[36-40]","[41-45]","[46-50]","[51-55]","[56-59]","[60-65]","[66-99]"}))</f>
        <v>[60-65]</v>
      </c>
      <c r="AF1612" s="839" t="str">
        <f t="shared" si="90"/>
        <v>3+ years</v>
      </c>
      <c r="AG1612" s="839" t="str">
        <f t="shared" ca="1" si="91"/>
        <v>Over 90 Days</v>
      </c>
    </row>
    <row r="1613" spans="1:33" ht="16.5" thickTop="1" thickBot="1" x14ac:dyDescent="0.3">
      <c r="A1613" s="886">
        <v>35</v>
      </c>
      <c r="B1613" s="851">
        <v>203281</v>
      </c>
      <c r="C1613" s="893"/>
      <c r="D1613" s="894"/>
      <c r="E1613" s="887">
        <f>VLOOKUP(B1613,[1]TQT_MASTER!B:O,13,0)</f>
        <v>46244</v>
      </c>
      <c r="F1613" s="854" t="str">
        <f>VLOOKUP(B1613,[1]TQT_MASTER!B:O,4,0)</f>
        <v>Sr Associate Branding &amp; Internal Communication</v>
      </c>
      <c r="G1613" s="854" t="str">
        <f>VLOOKUP(B1613,[1]TQT_MASTER!B:O,3,0)</f>
        <v>Sr Associate</v>
      </c>
      <c r="H1613" s="854" t="e">
        <f>VLOOKUP(B1613,[1]TQT_MASTER!B:O,6,0)</f>
        <v>#REF!</v>
      </c>
      <c r="I1613" s="854" t="s">
        <v>955</v>
      </c>
      <c r="J1613" s="854" t="e">
        <f>VLOOKUP(B1613,[1]TQT_MASTER!B:O,7,0)</f>
        <v>#REF!</v>
      </c>
      <c r="K1613" s="854" t="str">
        <f>VLOOKUP(B1613,[1]TQT_MASTER!B:O,8,0)</f>
        <v>TQT - Chief Corporate Services Office</v>
      </c>
      <c r="L1613" s="854" t="str">
        <f>VLOOKUP(B1613,[1]TQT_MASTER!B:O,9,0)</f>
        <v>Human Resources - HRD</v>
      </c>
      <c r="M1613" s="854" t="str">
        <f>VLOOKUP(B1613,[1]TQT_MASTER!B:O,10,0)</f>
        <v>Corporate Communications</v>
      </c>
      <c r="N1613" s="855">
        <v>32051</v>
      </c>
      <c r="O1613" s="853">
        <v>46295</v>
      </c>
      <c r="P1613" s="854" t="s">
        <v>611</v>
      </c>
      <c r="Q1613" s="854" t="s">
        <v>846</v>
      </c>
      <c r="R1613" s="857"/>
      <c r="S1613" s="857"/>
      <c r="T1613" s="858"/>
      <c r="U1613" s="857"/>
      <c r="V1613" s="859">
        <v>46211</v>
      </c>
      <c r="W1613" s="860"/>
      <c r="X1613" s="859">
        <v>46295</v>
      </c>
      <c r="Y1613" s="861"/>
      <c r="Z1613" s="862">
        <f ca="1">IF(N1613="","",DATEDIF(IF(ISNUMBER(N1613),N1613,DATE(IF(VALUE(RIGHT(N1613,LEN(N1613)-FIND("/",N1613,FIND("/",N1613)+1)))&lt;30,2000,1900)+VALUE(RIGHT(N1613,LEN(N1613)-FIND("/",N1613,FIND("/",N1613)+1))),VALUE(LEFT(N1613,FIND("/",N1613)-1)),VALUE(MID(N1613,FIND("/",N1613)+1,FIND("/",N1613,FIND("/",N1613)+1)-FIND("/",N1613)-1)))),TODAY(),"Y"))</f>
        <v>38</v>
      </c>
      <c r="AA1613" s="850" t="s">
        <v>293</v>
      </c>
      <c r="AB1613" s="906">
        <v>12833.1</v>
      </c>
      <c r="AC1613" s="864">
        <v>47300</v>
      </c>
      <c r="AD1613" s="857" t="s">
        <v>777</v>
      </c>
      <c r="AE1613" s="843" t="str">
        <f ca="1">IF(OR(Z1613="",NOT(ISNUMBER(Z1613))),"",LOOKUP(Z1613,{0,16,21,26,31,36,41,46,51,56,60,66},{"[0-15]","[16-20]","[21-25]","[26-30]","[31-35]","[36-40]","[41-45]","[46-50]","[51-55]","[56-59]","[60-65]","[66-99]"}))</f>
        <v>[36-40]</v>
      </c>
      <c r="AF1613" s="839" t="str">
        <f t="shared" si="90"/>
        <v>0-1 years</v>
      </c>
      <c r="AG1613" s="839" t="str">
        <f t="shared" ca="1" si="91"/>
        <v>Within 30 Days</v>
      </c>
    </row>
    <row r="1614" spans="1:33" ht="16.5" thickTop="1" thickBot="1" x14ac:dyDescent="0.3">
      <c r="A1614" s="866">
        <v>1.6</v>
      </c>
      <c r="B1614" s="866"/>
      <c r="C1614" s="899"/>
      <c r="D1614" s="900"/>
      <c r="E1614" s="887"/>
      <c r="F1614" s="870"/>
      <c r="G1614" s="870"/>
      <c r="H1614" s="870"/>
      <c r="I1614" s="870"/>
      <c r="J1614" s="870"/>
      <c r="K1614" s="870"/>
      <c r="L1614" s="870"/>
      <c r="M1614" s="870"/>
      <c r="N1614" s="871"/>
      <c r="O1614" s="869"/>
      <c r="P1614" s="870"/>
      <c r="Q1614" s="870"/>
      <c r="R1614" s="878"/>
      <c r="S1614" s="878"/>
      <c r="T1614" s="875"/>
      <c r="U1614" s="878"/>
      <c r="V1614" s="872"/>
      <c r="W1614" s="901"/>
      <c r="X1614" s="872"/>
      <c r="Y1614" s="873"/>
      <c r="Z1614" s="874"/>
      <c r="AA1614" s="866" t="s">
        <v>487</v>
      </c>
      <c r="AB1614" s="890">
        <v>500000</v>
      </c>
      <c r="AC1614" s="877">
        <v>47300</v>
      </c>
      <c r="AD1614" s="878" t="s">
        <v>777</v>
      </c>
      <c r="AE1614" s="843" t="str">
        <f>IF(OR(Z1614="",NOT(ISNUMBER(Z1614))),"",LOOKUP(Z1614,{0,16,21,26,31,36,41,46,51,56,60,66},{"[0-15]","[16-20]","[21-25]","[26-30]","[31-35]","[36-40]","[41-45]","[46-50]","[51-55]","[56-59]","[60-65]","[66-99]"}))</f>
        <v/>
      </c>
      <c r="AF1614" s="839" t="str">
        <f t="shared" si="90"/>
        <v/>
      </c>
      <c r="AG1614" s="839" t="str">
        <f t="shared" ca="1" si="91"/>
        <v/>
      </c>
    </row>
    <row r="1615" spans="1:33" ht="16.5" thickTop="1" thickBot="1" x14ac:dyDescent="0.3">
      <c r="A1615" s="830">
        <v>1</v>
      </c>
      <c r="B1615" s="830" t="s">
        <v>526</v>
      </c>
      <c r="C1615" s="830" t="s">
        <v>300</v>
      </c>
      <c r="D1615" s="832"/>
      <c r="E1615" s="887">
        <f>VLOOKUP(B1615,[1]TQT_MASTER!B:O,13,0)</f>
        <v>44566</v>
      </c>
      <c r="F1615" s="834" t="str">
        <f>VLOOKUP(B1615,[1]TQT_MASTER!B:O,4,0)</f>
        <v>Engineer, Water Asset Performance</v>
      </c>
      <c r="G1615" s="834" t="str">
        <f>VLOOKUP(B1615,[1]TQT_MASTER!B:O,3,0)</f>
        <v>Engineer</v>
      </c>
      <c r="H1615" s="834">
        <f>VLOOKUP(B1615,[1]TQT_MASTER!B:O,6,0)</f>
        <v>200662</v>
      </c>
      <c r="I1615" s="834" t="str">
        <f>VLOOKUP(B1615,[1]TQT_MASTER!B:O,5,0)</f>
        <v>Benjamin Redwood</v>
      </c>
      <c r="J1615" s="834" t="str">
        <f>VLOOKUP(B1615,[1]TQT_MASTER!B:O,7,0)</f>
        <v>TQT - Asset Management</v>
      </c>
      <c r="K1615" s="834" t="str">
        <f>VLOOKUP(B1615,[1]TQT_MASTER!B:O,8,0)</f>
        <v>TQT - Chief Operating Office</v>
      </c>
      <c r="L1615" s="834" t="str">
        <f>VLOOKUP(B1615,[1]TQT_MASTER!B:O,9,0)</f>
        <v>Asset Management - COO</v>
      </c>
      <c r="M1615" s="834" t="str">
        <f>VLOOKUP(B1615,[1]TQT_MASTER!B:O,10,0)</f>
        <v>TRANSCO - Water Asset Strategy &amp; Performance - COO</v>
      </c>
      <c r="N1615" s="835">
        <f>VLOOKUP(B1615,[1]TQT_MASTER!B:O,11,0)</f>
        <v>22312</v>
      </c>
      <c r="O1615" s="833">
        <f>VLOOKUP(B1615,[1]TQT_MASTER!B:O,14,0)</f>
        <v>46387</v>
      </c>
      <c r="P1615" s="834" t="s">
        <v>611</v>
      </c>
      <c r="Q1615" s="834"/>
      <c r="R1615" s="834" t="s">
        <v>612</v>
      </c>
      <c r="S1615" s="834"/>
      <c r="T1615" s="830" t="s">
        <v>304</v>
      </c>
      <c r="U1615" s="834" t="s">
        <v>305</v>
      </c>
      <c r="V1615" s="836">
        <v>44566</v>
      </c>
      <c r="W1615" s="836">
        <v>45170</v>
      </c>
      <c r="X1615" s="836">
        <v>46265</v>
      </c>
      <c r="Y1615" s="837">
        <v>3.0027397260273974</v>
      </c>
      <c r="Z1615" s="838">
        <f t="shared" ref="Z1615:Z1678" ca="1" si="93">IF(N1615="","",DATEDIF(IF(ISNUMBER(N1615),N1615,DATE(IF(VALUE(RIGHT(N1615,LEN(N1615)-FIND("/",N1615,FIND("/",N1615)+1)))&lt;30,2000,1900)+VALUE(RIGHT(N1615,LEN(N1615)-FIND("/",N1615,FIND("/",N1615)+1))),VALUE(LEFT(N1615,FIND("/",N1615)-1)),VALUE(MID(N1615,FIND("/",N1615)+1,FIND("/",N1615,FIND("/",N1615)+1)-FIND("/",N1615)-1)))),TODAY(),"Y"))</f>
        <v>65</v>
      </c>
      <c r="AA1615" s="830" t="s">
        <v>856</v>
      </c>
      <c r="AB1615" s="883">
        <v>4440</v>
      </c>
      <c r="AC1615" s="841">
        <v>47300</v>
      </c>
      <c r="AD1615" s="842" t="s">
        <v>777</v>
      </c>
      <c r="AE1615" s="843" t="str">
        <f ca="1">IF(OR(Z1615="",NOT(ISNUMBER(Z1615))),"",LOOKUP(Z1615,{0,16,21,26,31,36,41,46,51,56,60,66},{"[0-15]","[16-20]","[21-25]","[26-30]","[31-35]","[36-40]","[41-45]","[46-50]","[51-55]","[56-59]","[60-65]","[66-99]"}))</f>
        <v>[60-65]</v>
      </c>
      <c r="AF1615" s="839" t="str">
        <f t="shared" si="90"/>
        <v>3+ years</v>
      </c>
      <c r="AG1615" s="839" t="str">
        <f t="shared" ca="1" si="91"/>
        <v>Over 90 Days</v>
      </c>
    </row>
    <row r="1616" spans="1:33" ht="16.5" thickTop="1" thickBot="1" x14ac:dyDescent="0.3">
      <c r="A1616" s="830">
        <v>2</v>
      </c>
      <c r="B1616" s="830" t="s">
        <v>537</v>
      </c>
      <c r="C1616" s="830" t="s">
        <v>306</v>
      </c>
      <c r="D1616" s="832"/>
      <c r="E1616" s="887">
        <f>VLOOKUP(B1616,[1]TQT_MASTER!B:O,13,0)</f>
        <v>44571</v>
      </c>
      <c r="F1616" s="834" t="str">
        <f>VLOOKUP(B1616,[1]TQT_MASTER!B:O,4,0)</f>
        <v>Technical Advisor</v>
      </c>
      <c r="G1616" s="834" t="str">
        <f>VLOOKUP(B1616,[1]TQT_MASTER!B:O,3,0)</f>
        <v>Advisor</v>
      </c>
      <c r="H1616" s="834">
        <f>VLOOKUP(B1616,[1]TQT_MASTER!B:O,6,0)</f>
        <v>10924</v>
      </c>
      <c r="I1616" s="834" t="str">
        <f>VLOOKUP(B1616,[1]TQT_MASTER!B:O,5,0)</f>
        <v>Bruce</v>
      </c>
      <c r="J1616" s="834" t="str">
        <f>VLOOKUP(B1616,[1]TQT_MASTER!B:O,7,0)</f>
        <v>TQT - Chief Operating Office</v>
      </c>
      <c r="K1616" s="834" t="str">
        <f>VLOOKUP(B1616,[1]TQT_MASTER!B:O,8,0)</f>
        <v>TQT - Chief Operating Office</v>
      </c>
      <c r="L1616" s="834" t="str">
        <f>VLOOKUP(B1616,[1]TQT_MASTER!B:O,9,0)</f>
        <v>Asset Management - COO</v>
      </c>
      <c r="M1616" s="834" t="str">
        <f>VLOOKUP(B1616,[1]TQT_MASTER!B:O,10,0)</f>
        <v>TRANSCO - Power Asset Management - COO</v>
      </c>
      <c r="N1616" s="835">
        <f>VLOOKUP(B1616,[1]TQT_MASTER!B:O,11,0)</f>
        <v>21098</v>
      </c>
      <c r="O1616" s="833">
        <f>VLOOKUP(B1616,[1]TQT_MASTER!B:O,14,0)</f>
        <v>46387</v>
      </c>
      <c r="P1616" s="834" t="s">
        <v>611</v>
      </c>
      <c r="Q1616" s="834"/>
      <c r="R1616" s="834" t="s">
        <v>612</v>
      </c>
      <c r="S1616" s="834" t="s">
        <v>616</v>
      </c>
      <c r="T1616" s="830" t="s">
        <v>304</v>
      </c>
      <c r="U1616" s="834" t="s">
        <v>309</v>
      </c>
      <c r="V1616" s="836">
        <v>44571</v>
      </c>
      <c r="W1616" s="836">
        <v>45170</v>
      </c>
      <c r="X1616" s="836">
        <v>46265</v>
      </c>
      <c r="Y1616" s="837">
        <v>3.0027397260273974</v>
      </c>
      <c r="Z1616" s="838">
        <f t="shared" ca="1" si="93"/>
        <v>68</v>
      </c>
      <c r="AA1616" s="830" t="s">
        <v>856</v>
      </c>
      <c r="AB1616" s="883">
        <v>4440</v>
      </c>
      <c r="AC1616" s="841">
        <v>47300</v>
      </c>
      <c r="AD1616" s="842" t="s">
        <v>777</v>
      </c>
      <c r="AE1616" s="843" t="str">
        <f ca="1">IF(OR(Z1616="",NOT(ISNUMBER(Z1616))),"",LOOKUP(Z1616,{0,16,21,26,31,36,41,46,51,56,60,66},{"[0-15]","[16-20]","[21-25]","[26-30]","[31-35]","[36-40]","[41-45]","[46-50]","[51-55]","[56-59]","[60-65]","[66-99]"}))</f>
        <v>[66-99]</v>
      </c>
      <c r="AF1616" s="839" t="str">
        <f t="shared" si="90"/>
        <v>3+ years</v>
      </c>
      <c r="AG1616" s="839" t="str">
        <f t="shared" ca="1" si="91"/>
        <v>Over 90 Days</v>
      </c>
    </row>
    <row r="1617" spans="1:33" ht="16.5" thickTop="1" thickBot="1" x14ac:dyDescent="0.3">
      <c r="A1617" s="830">
        <v>3</v>
      </c>
      <c r="B1617" s="830" t="s">
        <v>310</v>
      </c>
      <c r="C1617" s="830" t="s">
        <v>310</v>
      </c>
      <c r="D1617" s="832"/>
      <c r="E1617" s="887">
        <v>44571</v>
      </c>
      <c r="F1617" s="834" t="s">
        <v>312</v>
      </c>
      <c r="G1617" s="834" t="s">
        <v>312</v>
      </c>
      <c r="H1617" s="834"/>
      <c r="I1617" s="834"/>
      <c r="J1617" s="845"/>
      <c r="K1617" s="845" t="s">
        <v>905</v>
      </c>
      <c r="L1617" s="834"/>
      <c r="M1617" s="834"/>
      <c r="N1617" s="835">
        <v>20821</v>
      </c>
      <c r="O1617" s="833">
        <v>46203</v>
      </c>
      <c r="P1617" s="834" t="s">
        <v>611</v>
      </c>
      <c r="Q1617" s="834"/>
      <c r="R1617" s="834" t="s">
        <v>612</v>
      </c>
      <c r="S1617" s="834"/>
      <c r="T1617" s="830" t="s">
        <v>304</v>
      </c>
      <c r="U1617" s="834" t="s">
        <v>305</v>
      </c>
      <c r="V1617" s="836">
        <v>44571</v>
      </c>
      <c r="W1617" s="836">
        <v>46203</v>
      </c>
      <c r="X1617" s="836">
        <v>46265</v>
      </c>
      <c r="Y1617" s="837">
        <v>3.0027397260273974</v>
      </c>
      <c r="Z1617" s="838">
        <f t="shared" ca="1" si="93"/>
        <v>69</v>
      </c>
      <c r="AA1617" s="830" t="s">
        <v>856</v>
      </c>
      <c r="AB1617" s="883">
        <v>4440</v>
      </c>
      <c r="AC1617" s="841">
        <v>47300</v>
      </c>
      <c r="AD1617" s="842" t="s">
        <v>928</v>
      </c>
      <c r="AE1617" s="843" t="str">
        <f ca="1">IF(OR(Z1617="",NOT(ISNUMBER(Z1617))),"",LOOKUP(Z1617,{0,16,21,26,31,36,41,46,51,56,60,66},{"[0-15]","[16-20]","[21-25]","[26-30]","[31-35]","[36-40]","[41-45]","[46-50]","[51-55]","[56-59]","[60-65]","[66-99]"}))</f>
        <v>[66-99]</v>
      </c>
      <c r="AF1617" s="839" t="str">
        <f t="shared" si="90"/>
        <v>3+ years</v>
      </c>
      <c r="AG1617" s="839" t="str">
        <f t="shared" ca="1" si="91"/>
        <v>Expired</v>
      </c>
    </row>
    <row r="1618" spans="1:33" ht="16.5" thickTop="1" thickBot="1" x14ac:dyDescent="0.3">
      <c r="A1618" s="830">
        <v>4</v>
      </c>
      <c r="B1618" s="830" t="s">
        <v>527</v>
      </c>
      <c r="C1618" s="830" t="s">
        <v>313</v>
      </c>
      <c r="D1618" s="832"/>
      <c r="E1618" s="887">
        <f>VLOOKUP(B1618,[1]TQT_MASTER!B:O,13,0)</f>
        <v>44571</v>
      </c>
      <c r="F1618" s="834" t="str">
        <f>VLOOKUP(B1618,[1]TQT_MASTER!B:O,4,0)</f>
        <v>Sr. Engineer, Infrastructure Coordination</v>
      </c>
      <c r="G1618" s="834" t="str">
        <f>VLOOKUP(B1618,[1]TQT_MASTER!B:O,3,0)</f>
        <v>Senior Engineer</v>
      </c>
      <c r="H1618" s="834">
        <f>VLOOKUP(B1618,[1]TQT_MASTER!B:O,6,0)</f>
        <v>11810</v>
      </c>
      <c r="I1618" s="834" t="str">
        <f>VLOOKUP(B1618,[1]TQT_MASTER!B:O,5,0)</f>
        <v>YOUSIF ABDUL RAHMAN AHMED MOHAMMED ALMARZOUQI</v>
      </c>
      <c r="J1618" s="834" t="str">
        <f>VLOOKUP(B1618,[1]TQT_MASTER!B:O,7,0)</f>
        <v>TQT - Asset Management</v>
      </c>
      <c r="K1618" s="834" t="str">
        <f>VLOOKUP(B1618,[1]TQT_MASTER!B:O,8,0)</f>
        <v>TQT - Chief Operating Office</v>
      </c>
      <c r="L1618" s="834" t="str">
        <f>VLOOKUP(B1618,[1]TQT_MASTER!B:O,9,0)</f>
        <v>Asset Management - COO</v>
      </c>
      <c r="M1618" s="834" t="str">
        <f>VLOOKUP(B1618,[1]TQT_MASTER!B:O,10,0)</f>
        <v>TRANSCO - Infrastructure Coordination &amp; Services - COO</v>
      </c>
      <c r="N1618" s="835">
        <f>VLOOKUP(B1618,[1]TQT_MASTER!B:O,11,0)</f>
        <v>21283</v>
      </c>
      <c r="O1618" s="833">
        <f>VLOOKUP(B1618,[1]TQT_MASTER!B:O,14,0)</f>
        <v>46387</v>
      </c>
      <c r="P1618" s="834" t="s">
        <v>611</v>
      </c>
      <c r="Q1618" s="834"/>
      <c r="R1618" s="834" t="s">
        <v>612</v>
      </c>
      <c r="S1618" s="834"/>
      <c r="T1618" s="830" t="s">
        <v>304</v>
      </c>
      <c r="U1618" s="834" t="s">
        <v>316</v>
      </c>
      <c r="V1618" s="836">
        <v>44571</v>
      </c>
      <c r="W1618" s="836">
        <v>45170</v>
      </c>
      <c r="X1618" s="836">
        <v>46265</v>
      </c>
      <c r="Y1618" s="837">
        <v>3.0027397260273974</v>
      </c>
      <c r="Z1618" s="838">
        <f t="shared" ca="1" si="93"/>
        <v>68</v>
      </c>
      <c r="AA1618" s="830" t="s">
        <v>856</v>
      </c>
      <c r="AB1618" s="883">
        <v>4440</v>
      </c>
      <c r="AC1618" s="841">
        <v>47300</v>
      </c>
      <c r="AD1618" s="842" t="s">
        <v>777</v>
      </c>
      <c r="AE1618" s="843" t="str">
        <f ca="1">IF(OR(Z1618="",NOT(ISNUMBER(Z1618))),"",LOOKUP(Z1618,{0,16,21,26,31,36,41,46,51,56,60,66},{"[0-15]","[16-20]","[21-25]","[26-30]","[31-35]","[36-40]","[41-45]","[46-50]","[51-55]","[56-59]","[60-65]","[66-99]"}))</f>
        <v>[66-99]</v>
      </c>
      <c r="AF1618" s="839" t="str">
        <f t="shared" si="90"/>
        <v>3+ years</v>
      </c>
      <c r="AG1618" s="839" t="str">
        <f t="shared" ca="1" si="91"/>
        <v>Over 90 Days</v>
      </c>
    </row>
    <row r="1619" spans="1:33" ht="16.5" thickTop="1" thickBot="1" x14ac:dyDescent="0.3">
      <c r="A1619" s="830">
        <v>5</v>
      </c>
      <c r="B1619" s="830" t="s">
        <v>536</v>
      </c>
      <c r="C1619" s="830" t="s">
        <v>317</v>
      </c>
      <c r="D1619" s="832"/>
      <c r="E1619" s="887">
        <f>VLOOKUP(B1619,[1]TQT_MASTER!B:O,13,0)</f>
        <v>44571</v>
      </c>
      <c r="F1619" s="834" t="str">
        <f>VLOOKUP(B1619,[1]TQT_MASTER!B:O,4,0)</f>
        <v>Sr. Technician, Surveying</v>
      </c>
      <c r="G1619" s="834" t="str">
        <f>VLOOKUP(B1619,[1]TQT_MASTER!B:O,3,0)</f>
        <v>Senior Technician</v>
      </c>
      <c r="H1619" s="834">
        <f>VLOOKUP(B1619,[1]TQT_MASTER!B:O,6,0)</f>
        <v>11810</v>
      </c>
      <c r="I1619" s="834" t="str">
        <f>VLOOKUP(B1619,[1]TQT_MASTER!B:O,5,0)</f>
        <v>YOUSIF ABDUL RAHMAN AHMED MOHAMMED ALMARZOUQI</v>
      </c>
      <c r="J1619" s="834" t="str">
        <f>VLOOKUP(B1619,[1]TQT_MASTER!B:O,7,0)</f>
        <v>TQT - Asset Management</v>
      </c>
      <c r="K1619" s="834" t="str">
        <f>VLOOKUP(B1619,[1]TQT_MASTER!B:O,8,0)</f>
        <v>TQT - Chief Operating Office</v>
      </c>
      <c r="L1619" s="834" t="str">
        <f>VLOOKUP(B1619,[1]TQT_MASTER!B:O,9,0)</f>
        <v>Asset Management - COO</v>
      </c>
      <c r="M1619" s="834" t="str">
        <f>VLOOKUP(B1619,[1]TQT_MASTER!B:O,10,0)</f>
        <v>TRANSCO - Infrastructure Coordination &amp; Services - COO</v>
      </c>
      <c r="N1619" s="835">
        <f>VLOOKUP(B1619,[1]TQT_MASTER!B:O,11,0)</f>
        <v>22277</v>
      </c>
      <c r="O1619" s="833">
        <f>VLOOKUP(B1619,[1]TQT_MASTER!B:O,14,0)</f>
        <v>46387</v>
      </c>
      <c r="P1619" s="834" t="s">
        <v>611</v>
      </c>
      <c r="Q1619" s="834"/>
      <c r="R1619" s="834" t="s">
        <v>612</v>
      </c>
      <c r="S1619" s="834" t="s">
        <v>616</v>
      </c>
      <c r="T1619" s="830" t="s">
        <v>304</v>
      </c>
      <c r="U1619" s="834" t="s">
        <v>309</v>
      </c>
      <c r="V1619" s="836">
        <v>44571</v>
      </c>
      <c r="W1619" s="836">
        <v>45170</v>
      </c>
      <c r="X1619" s="836">
        <v>46265</v>
      </c>
      <c r="Y1619" s="837">
        <v>3.0027397260273974</v>
      </c>
      <c r="Z1619" s="838">
        <f t="shared" ca="1" si="93"/>
        <v>65</v>
      </c>
      <c r="AA1619" s="830" t="s">
        <v>856</v>
      </c>
      <c r="AB1619" s="883">
        <v>4440</v>
      </c>
      <c r="AC1619" s="841">
        <v>47300</v>
      </c>
      <c r="AD1619" s="842" t="s">
        <v>777</v>
      </c>
      <c r="AE1619" s="843" t="str">
        <f ca="1">IF(OR(Z1619="",NOT(ISNUMBER(Z1619))),"",LOOKUP(Z1619,{0,16,21,26,31,36,41,46,51,56,60,66},{"[0-15]","[16-20]","[21-25]","[26-30]","[31-35]","[36-40]","[41-45]","[46-50]","[51-55]","[56-59]","[60-65]","[66-99]"}))</f>
        <v>[60-65]</v>
      </c>
      <c r="AF1619" s="839" t="str">
        <f t="shared" si="90"/>
        <v>3+ years</v>
      </c>
      <c r="AG1619" s="839" t="str">
        <f t="shared" ca="1" si="91"/>
        <v>Over 90 Days</v>
      </c>
    </row>
    <row r="1620" spans="1:33" ht="16.5" thickTop="1" thickBot="1" x14ac:dyDescent="0.3">
      <c r="A1620" s="830">
        <v>6</v>
      </c>
      <c r="B1620" s="830" t="s">
        <v>531</v>
      </c>
      <c r="C1620" s="830" t="s">
        <v>323</v>
      </c>
      <c r="D1620" s="832"/>
      <c r="E1620" s="887">
        <f>VLOOKUP(B1620,[1]TQT_MASTER!B:O,13,0)</f>
        <v>44571</v>
      </c>
      <c r="F1620" s="834" t="str">
        <f>VLOOKUP(B1620,[1]TQT_MASTER!B:O,4,0)</f>
        <v>Sr. Associate, Inventory</v>
      </c>
      <c r="G1620" s="834" t="str">
        <f>VLOOKUP(B1620,[1]TQT_MASTER!B:O,3,0)</f>
        <v>Senior Associate</v>
      </c>
      <c r="H1620" s="834">
        <f>VLOOKUP(B1620,[1]TQT_MASTER!B:O,6,0)</f>
        <v>11888</v>
      </c>
      <c r="I1620" s="834" t="str">
        <f>VLOOKUP(B1620,[1]TQT_MASTER!B:O,5,0)</f>
        <v>MOHAMED ALI MOHAMED A. FAISAL ALSHEHHI</v>
      </c>
      <c r="J1620" s="834" t="str">
        <f>VLOOKUP(B1620,[1]TQT_MASTER!B:O,7,0)</f>
        <v>TQT - Supply Chain</v>
      </c>
      <c r="K1620" s="834" t="str">
        <f>VLOOKUP(B1620,[1]TQT_MASTER!B:O,8,0)</f>
        <v>TQT - Chief Financial Office</v>
      </c>
      <c r="L1620" s="834" t="str">
        <f>VLOOKUP(B1620,[1]TQT_MASTER!B:O,9,0)</f>
        <v>Supply Chain - PSS</v>
      </c>
      <c r="M1620" s="834" t="str">
        <f>VLOOKUP(B1620,[1]TQT_MASTER!B:O,10,0)</f>
        <v>TRANSCO - Inventory Management - PSS</v>
      </c>
      <c r="N1620" s="835">
        <f>VLOOKUP(B1620,[1]TQT_MASTER!B:O,11,0)</f>
        <v>24080</v>
      </c>
      <c r="O1620" s="833">
        <f>VLOOKUP(B1620,[1]TQT_MASTER!B:O,14,0)</f>
        <v>46387</v>
      </c>
      <c r="P1620" s="834" t="s">
        <v>611</v>
      </c>
      <c r="Q1620" s="834"/>
      <c r="R1620" s="834" t="s">
        <v>612</v>
      </c>
      <c r="S1620" s="834" t="s">
        <v>619</v>
      </c>
      <c r="T1620" s="830" t="s">
        <v>304</v>
      </c>
      <c r="U1620" s="834" t="s">
        <v>305</v>
      </c>
      <c r="V1620" s="836">
        <v>44571</v>
      </c>
      <c r="W1620" s="836">
        <v>45170</v>
      </c>
      <c r="X1620" s="836">
        <v>46265</v>
      </c>
      <c r="Y1620" s="837">
        <v>3.0027397260273974</v>
      </c>
      <c r="Z1620" s="838">
        <f t="shared" ca="1" si="93"/>
        <v>60</v>
      </c>
      <c r="AA1620" s="830" t="s">
        <v>856</v>
      </c>
      <c r="AB1620" s="883">
        <v>4440</v>
      </c>
      <c r="AC1620" s="841">
        <v>47300</v>
      </c>
      <c r="AD1620" s="842" t="s">
        <v>777</v>
      </c>
      <c r="AE1620" s="843" t="str">
        <f ca="1">IF(OR(Z1620="",NOT(ISNUMBER(Z1620))),"",LOOKUP(Z1620,{0,16,21,26,31,36,41,46,51,56,60,66},{"[0-15]","[16-20]","[21-25]","[26-30]","[31-35]","[36-40]","[41-45]","[46-50]","[51-55]","[56-59]","[60-65]","[66-99]"}))</f>
        <v>[60-65]</v>
      </c>
      <c r="AF1620" s="839" t="str">
        <f t="shared" si="90"/>
        <v>3+ years</v>
      </c>
      <c r="AG1620" s="839" t="str">
        <f t="shared" ca="1" si="91"/>
        <v>Over 90 Days</v>
      </c>
    </row>
    <row r="1621" spans="1:33" ht="16.5" thickTop="1" thickBot="1" x14ac:dyDescent="0.3">
      <c r="A1621" s="830">
        <v>7</v>
      </c>
      <c r="B1621" s="830" t="s">
        <v>530</v>
      </c>
      <c r="C1621" s="830" t="s">
        <v>326</v>
      </c>
      <c r="D1621" s="832"/>
      <c r="E1621" s="887">
        <f>VLOOKUP(B1621,[1]TQT_MASTER!B:O,13,0)</f>
        <v>44571</v>
      </c>
      <c r="F1621" s="834" t="str">
        <f>VLOOKUP(B1621,[1]TQT_MASTER!B:O,4,0)</f>
        <v>Clerk, Driver</v>
      </c>
      <c r="G1621" s="834" t="str">
        <f>VLOOKUP(B1621,[1]TQT_MASTER!B:O,3,0)</f>
        <v>Clerk</v>
      </c>
      <c r="H1621" s="834">
        <f>VLOOKUP(B1621,[1]TQT_MASTER!B:O,6,0)</f>
        <v>11969</v>
      </c>
      <c r="I1621" s="834" t="str">
        <f>VLOOKUP(B1621,[1]TQT_MASTER!B:O,5,0)</f>
        <v>AHMED NASSER MOHAMMED NASSER AL SENANI</v>
      </c>
      <c r="J1621" s="834" t="str">
        <f>VLOOKUP(B1621,[1]TQT_MASTER!B:O,7,0)</f>
        <v>TQT - Support Services</v>
      </c>
      <c r="K1621" s="834" t="str">
        <f>VLOOKUP(B1621,[1]TQT_MASTER!B:O,8,0)</f>
        <v>TQT - Chief Corporate Services Office</v>
      </c>
      <c r="L1621" s="834" t="str">
        <f>VLOOKUP(B1621,[1]TQT_MASTER!B:O,9,0)</f>
        <v>Shared Services - PSS</v>
      </c>
      <c r="M1621" s="834" t="str">
        <f>VLOOKUP(B1621,[1]TQT_MASTER!B:O,10,0)</f>
        <v>TRANSCO - Transport - PSS</v>
      </c>
      <c r="N1621" s="835">
        <f>VLOOKUP(B1621,[1]TQT_MASTER!B:O,11,0)</f>
        <v>28284</v>
      </c>
      <c r="O1621" s="833">
        <f>VLOOKUP(B1621,[1]TQT_MASTER!B:O,14,0)</f>
        <v>46387</v>
      </c>
      <c r="P1621" s="834" t="s">
        <v>611</v>
      </c>
      <c r="Q1621" s="834"/>
      <c r="R1621" s="834" t="s">
        <v>612</v>
      </c>
      <c r="S1621" s="834" t="s">
        <v>621</v>
      </c>
      <c r="T1621" s="830" t="s">
        <v>304</v>
      </c>
      <c r="U1621" s="834" t="s">
        <v>329</v>
      </c>
      <c r="V1621" s="836">
        <v>44571</v>
      </c>
      <c r="W1621" s="836">
        <v>45170</v>
      </c>
      <c r="X1621" s="836">
        <v>46265</v>
      </c>
      <c r="Y1621" s="837">
        <v>3.0027397260273974</v>
      </c>
      <c r="Z1621" s="838">
        <f t="shared" ca="1" si="93"/>
        <v>49</v>
      </c>
      <c r="AA1621" s="830" t="s">
        <v>856</v>
      </c>
      <c r="AB1621" s="883">
        <v>4440</v>
      </c>
      <c r="AC1621" s="841">
        <v>47300</v>
      </c>
      <c r="AD1621" s="842" t="s">
        <v>777</v>
      </c>
      <c r="AE1621" s="843" t="str">
        <f ca="1">IF(OR(Z1621="",NOT(ISNUMBER(Z1621))),"",LOOKUP(Z1621,{0,16,21,26,31,36,41,46,51,56,60,66},{"[0-15]","[16-20]","[21-25]","[26-30]","[31-35]","[36-40]","[41-45]","[46-50]","[51-55]","[56-59]","[60-65]","[66-99]"}))</f>
        <v>[46-50]</v>
      </c>
      <c r="AF1621" s="839" t="str">
        <f t="shared" si="90"/>
        <v>3+ years</v>
      </c>
      <c r="AG1621" s="839" t="str">
        <f t="shared" ca="1" si="91"/>
        <v>Over 90 Days</v>
      </c>
    </row>
    <row r="1622" spans="1:33" ht="16.5" thickTop="1" thickBot="1" x14ac:dyDescent="0.3">
      <c r="A1622" s="830">
        <v>8</v>
      </c>
      <c r="B1622" s="830" t="s">
        <v>524</v>
      </c>
      <c r="C1622" s="830" t="s">
        <v>330</v>
      </c>
      <c r="D1622" s="832"/>
      <c r="E1622" s="887">
        <f>VLOOKUP(B1622,[1]TQT_MASTER!B:O,13,0)</f>
        <v>44566</v>
      </c>
      <c r="F1622" s="834" t="str">
        <f>VLOOKUP(B1622,[1]TQT_MASTER!B:O,4,0)</f>
        <v>Assistant, Management</v>
      </c>
      <c r="G1622" s="834" t="str">
        <f>VLOOKUP(B1622,[1]TQT_MASTER!B:O,3,0)</f>
        <v>Assistant</v>
      </c>
      <c r="H1622" s="834">
        <f>VLOOKUP(B1622,[1]TQT_MASTER!B:O,6,0)</f>
        <v>11566</v>
      </c>
      <c r="I1622" s="834" t="str">
        <f>VLOOKUP(B1622,[1]TQT_MASTER!B:O,5,0)</f>
        <v>PAUL ANDREW ROBERTS</v>
      </c>
      <c r="J1622" s="834" t="str">
        <f>VLOOKUP(B1622,[1]TQT_MASTER!B:O,7,0)</f>
        <v>TQT - Safety &amp; Risk Management</v>
      </c>
      <c r="K1622" s="834" t="str">
        <f>VLOOKUP(B1622,[1]TQT_MASTER!B:O,8,0)</f>
        <v>TQT - Chief Executive Office</v>
      </c>
      <c r="L1622" s="834" t="str">
        <f>VLOOKUP(B1622,[1]TQT_MASTER!B:O,9,0)</f>
        <v>HSEQ</v>
      </c>
      <c r="M1622" s="834" t="str">
        <f>VLOOKUP(B1622,[1]TQT_MASTER!B:O,10,0)</f>
        <v>TRANSCO - HSEQ - SRM</v>
      </c>
      <c r="N1622" s="835">
        <f>VLOOKUP(B1622,[1]TQT_MASTER!B:O,11,0)</f>
        <v>33248</v>
      </c>
      <c r="O1622" s="833">
        <f>VLOOKUP(B1622,[1]TQT_MASTER!B:O,14,0)</f>
        <v>46387</v>
      </c>
      <c r="P1622" s="834" t="s">
        <v>611</v>
      </c>
      <c r="Q1622" s="834"/>
      <c r="R1622" s="834" t="s">
        <v>612</v>
      </c>
      <c r="S1622" s="834" t="s">
        <v>621</v>
      </c>
      <c r="T1622" s="830" t="s">
        <v>304</v>
      </c>
      <c r="U1622" s="834" t="s">
        <v>333</v>
      </c>
      <c r="V1622" s="836">
        <v>44566</v>
      </c>
      <c r="W1622" s="836">
        <v>45170</v>
      </c>
      <c r="X1622" s="836">
        <v>46265</v>
      </c>
      <c r="Y1622" s="837">
        <v>3.0027397260273974</v>
      </c>
      <c r="Z1622" s="838">
        <f t="shared" ca="1" si="93"/>
        <v>35</v>
      </c>
      <c r="AA1622" s="830" t="s">
        <v>856</v>
      </c>
      <c r="AB1622" s="883">
        <v>4440</v>
      </c>
      <c r="AC1622" s="841">
        <v>47300</v>
      </c>
      <c r="AD1622" s="842" t="s">
        <v>777</v>
      </c>
      <c r="AE1622" s="843" t="str">
        <f ca="1">IF(OR(Z1622="",NOT(ISNUMBER(Z1622))),"",LOOKUP(Z1622,{0,16,21,26,31,36,41,46,51,56,60,66},{"[0-15]","[16-20]","[21-25]","[26-30]","[31-35]","[36-40]","[41-45]","[46-50]","[51-55]","[56-59]","[60-65]","[66-99]"}))</f>
        <v>[31-35]</v>
      </c>
      <c r="AF1622" s="839" t="str">
        <f t="shared" si="90"/>
        <v>3+ years</v>
      </c>
      <c r="AG1622" s="839" t="str">
        <f t="shared" ca="1" si="91"/>
        <v>Over 90 Days</v>
      </c>
    </row>
    <row r="1623" spans="1:33" ht="16.5" thickTop="1" thickBot="1" x14ac:dyDescent="0.3">
      <c r="A1623" s="830">
        <v>9</v>
      </c>
      <c r="B1623" s="830" t="s">
        <v>529</v>
      </c>
      <c r="C1623" s="830" t="s">
        <v>334</v>
      </c>
      <c r="D1623" s="832"/>
      <c r="E1623" s="887">
        <f>VLOOKUP(B1623,[1]TQT_MASTER!B:O,13,0)</f>
        <v>44566</v>
      </c>
      <c r="F1623" s="834" t="str">
        <f>VLOOKUP(B1623,[1]TQT_MASTER!B:O,4,0)</f>
        <v>Advisor, Technical</v>
      </c>
      <c r="G1623" s="834" t="str">
        <f>VLOOKUP(B1623,[1]TQT_MASTER!B:O,3,0)</f>
        <v>Advisor</v>
      </c>
      <c r="H1623" s="834">
        <f>VLOOKUP(B1623,[1]TQT_MASTER!B:O,6,0)</f>
        <v>12759</v>
      </c>
      <c r="I1623" s="834" t="str">
        <f>VLOOKUP(B1623,[1]TQT_MASTER!B:O,5,0)</f>
        <v>Afif Saif Nasser Harhara Alyafei</v>
      </c>
      <c r="J1623" s="834" t="str">
        <f>VLOOKUP(B1623,[1]TQT_MASTER!B:O,7,0)</f>
        <v>TQT - Chief Executive Office</v>
      </c>
      <c r="K1623" s="834" t="str">
        <f>VLOOKUP(B1623,[1]TQT_MASTER!B:O,8,0)</f>
        <v>TQT - Chief Executive Office</v>
      </c>
      <c r="L1623" s="834" t="str">
        <f>VLOOKUP(B1623,[1]TQT_MASTER!B:O,9,0)</f>
        <v>CEO</v>
      </c>
      <c r="M1623" s="834" t="str">
        <f>VLOOKUP(B1623,[1]TQT_MASTER!B:O,10,0)</f>
        <v>TRANSCO - CEO</v>
      </c>
      <c r="N1623" s="835">
        <f>VLOOKUP(B1623,[1]TQT_MASTER!B:O,11,0)</f>
        <v>24289</v>
      </c>
      <c r="O1623" s="833">
        <f>VLOOKUP(B1623,[1]TQT_MASTER!B:O,14,0)</f>
        <v>46387</v>
      </c>
      <c r="P1623" s="834" t="s">
        <v>620</v>
      </c>
      <c r="Q1623" s="834" t="s">
        <v>846</v>
      </c>
      <c r="R1623" s="834"/>
      <c r="S1623" s="834"/>
      <c r="T1623" s="830" t="s">
        <v>336</v>
      </c>
      <c r="U1623" s="834" t="s">
        <v>337</v>
      </c>
      <c r="V1623" s="836">
        <v>44566</v>
      </c>
      <c r="W1623" s="836">
        <v>45170</v>
      </c>
      <c r="X1623" s="836">
        <v>46265</v>
      </c>
      <c r="Y1623" s="837">
        <v>3.0027397260273974</v>
      </c>
      <c r="Z1623" s="838">
        <f t="shared" ca="1" si="93"/>
        <v>60</v>
      </c>
      <c r="AA1623" s="830" t="s">
        <v>856</v>
      </c>
      <c r="AB1623" s="883">
        <v>4440</v>
      </c>
      <c r="AC1623" s="841">
        <v>47300</v>
      </c>
      <c r="AD1623" s="842" t="s">
        <v>777</v>
      </c>
      <c r="AE1623" s="843" t="str">
        <f ca="1">IF(OR(Z1623="",NOT(ISNUMBER(Z1623))),"",LOOKUP(Z1623,{0,16,21,26,31,36,41,46,51,56,60,66},{"[0-15]","[16-20]","[21-25]","[26-30]","[31-35]","[36-40]","[41-45]","[46-50]","[51-55]","[56-59]","[60-65]","[66-99]"}))</f>
        <v>[60-65]</v>
      </c>
      <c r="AF1623" s="839" t="str">
        <f t="shared" si="90"/>
        <v>3+ years</v>
      </c>
      <c r="AG1623" s="839" t="str">
        <f t="shared" ca="1" si="91"/>
        <v>Over 90 Days</v>
      </c>
    </row>
    <row r="1624" spans="1:33" ht="16.5" thickTop="1" thickBot="1" x14ac:dyDescent="0.3">
      <c r="A1624" s="830">
        <v>10</v>
      </c>
      <c r="B1624" s="830" t="s">
        <v>523</v>
      </c>
      <c r="C1624" s="830" t="s">
        <v>338</v>
      </c>
      <c r="D1624" s="832"/>
      <c r="E1624" s="887">
        <f>VLOOKUP(B1624,[1]TQT_MASTER!B:O,13,0)</f>
        <v>44571</v>
      </c>
      <c r="F1624" s="834" t="str">
        <f>VLOOKUP(B1624,[1]TQT_MASTER!B:O,4,0)</f>
        <v>Clerk, Stores</v>
      </c>
      <c r="G1624" s="834" t="str">
        <f>VLOOKUP(B1624,[1]TQT_MASTER!B:O,3,0)</f>
        <v>Clerk</v>
      </c>
      <c r="H1624" s="834">
        <f>VLOOKUP(B1624,[1]TQT_MASTER!B:O,6,0)</f>
        <v>12667</v>
      </c>
      <c r="I1624" s="834" t="str">
        <f>VLOOKUP(B1624,[1]TQT_MASTER!B:O,5,0)</f>
        <v>Eid Abdulla Sidiqi Alhammadi</v>
      </c>
      <c r="J1624" s="834" t="str">
        <f>VLOOKUP(B1624,[1]TQT_MASTER!B:O,7,0)</f>
        <v>TQT - Financial Operations &amp; Internal Controls</v>
      </c>
      <c r="K1624" s="834" t="str">
        <f>VLOOKUP(B1624,[1]TQT_MASTER!B:O,8,0)</f>
        <v>TQT - Chief Financial Office</v>
      </c>
      <c r="L1624" s="834" t="str">
        <f>VLOOKUP(B1624,[1]TQT_MASTER!B:O,9,0)</f>
        <v>Finance - FIN</v>
      </c>
      <c r="M1624" s="834" t="str">
        <f>VLOOKUP(B1624,[1]TQT_MASTER!B:O,10,0)</f>
        <v>TRANSCO - Financial Operations - FIN</v>
      </c>
      <c r="N1624" s="835">
        <f>VLOOKUP(B1624,[1]TQT_MASTER!B:O,11,0)</f>
        <v>26910</v>
      </c>
      <c r="O1624" s="833">
        <f>VLOOKUP(B1624,[1]TQT_MASTER!B:O,14,0)</f>
        <v>46387</v>
      </c>
      <c r="P1624" s="834" t="s">
        <v>620</v>
      </c>
      <c r="Q1624" s="834" t="s">
        <v>846</v>
      </c>
      <c r="R1624" s="834"/>
      <c r="S1624" s="834"/>
      <c r="T1624" s="830" t="s">
        <v>304</v>
      </c>
      <c r="U1624" s="834" t="s">
        <v>305</v>
      </c>
      <c r="V1624" s="836">
        <v>44571</v>
      </c>
      <c r="W1624" s="836">
        <v>45170</v>
      </c>
      <c r="X1624" s="836">
        <v>46265</v>
      </c>
      <c r="Y1624" s="837">
        <v>3.0027397260273974</v>
      </c>
      <c r="Z1624" s="838">
        <f t="shared" ca="1" si="93"/>
        <v>53</v>
      </c>
      <c r="AA1624" s="830" t="s">
        <v>856</v>
      </c>
      <c r="AB1624" s="883">
        <v>4440</v>
      </c>
      <c r="AC1624" s="841">
        <v>47300</v>
      </c>
      <c r="AD1624" s="842" t="s">
        <v>777</v>
      </c>
      <c r="AE1624" s="843" t="str">
        <f ca="1">IF(OR(Z1624="",NOT(ISNUMBER(Z1624))),"",LOOKUP(Z1624,{0,16,21,26,31,36,41,46,51,56,60,66},{"[0-15]","[16-20]","[21-25]","[26-30]","[31-35]","[36-40]","[41-45]","[46-50]","[51-55]","[56-59]","[60-65]","[66-99]"}))</f>
        <v>[51-55]</v>
      </c>
      <c r="AF1624" s="839" t="str">
        <f t="shared" si="90"/>
        <v>3+ years</v>
      </c>
      <c r="AG1624" s="839" t="str">
        <f t="shared" ca="1" si="91"/>
        <v>Over 90 Days</v>
      </c>
    </row>
    <row r="1625" spans="1:33" ht="16.5" thickTop="1" thickBot="1" x14ac:dyDescent="0.3">
      <c r="A1625" s="830">
        <v>11</v>
      </c>
      <c r="B1625" s="830" t="s">
        <v>522</v>
      </c>
      <c r="C1625" s="830" t="s">
        <v>341</v>
      </c>
      <c r="D1625" s="832"/>
      <c r="E1625" s="887">
        <f>VLOOKUP(B1625,[1]TQT_MASTER!B:O,13,0)</f>
        <v>44571</v>
      </c>
      <c r="F1625" s="834" t="str">
        <f>VLOOKUP(B1625,[1]TQT_MASTER!B:O,4,0)</f>
        <v>Associate, Accounts Payable Accounting</v>
      </c>
      <c r="G1625" s="834" t="str">
        <f>VLOOKUP(B1625,[1]TQT_MASTER!B:O,3,0)</f>
        <v>Associate</v>
      </c>
      <c r="H1625" s="834">
        <f>VLOOKUP(B1625,[1]TQT_MASTER!B:O,6,0)</f>
        <v>12667</v>
      </c>
      <c r="I1625" s="834" t="str">
        <f>VLOOKUP(B1625,[1]TQT_MASTER!B:O,5,0)</f>
        <v>Eid Abdulla Sidiqi Alhammadi</v>
      </c>
      <c r="J1625" s="834" t="str">
        <f>VLOOKUP(B1625,[1]TQT_MASTER!B:O,7,0)</f>
        <v>TQT - Financial Operations &amp; Internal Controls</v>
      </c>
      <c r="K1625" s="834" t="str">
        <f>VLOOKUP(B1625,[1]TQT_MASTER!B:O,8,0)</f>
        <v>TQT - Chief Financial Office</v>
      </c>
      <c r="L1625" s="834" t="str">
        <f>VLOOKUP(B1625,[1]TQT_MASTER!B:O,9,0)</f>
        <v>Finance - FIN</v>
      </c>
      <c r="M1625" s="834" t="str">
        <f>VLOOKUP(B1625,[1]TQT_MASTER!B:O,10,0)</f>
        <v>TRANSCO - Financial Operations - FIN</v>
      </c>
      <c r="N1625" s="835">
        <f>VLOOKUP(B1625,[1]TQT_MASTER!B:O,11,0)</f>
        <v>22996</v>
      </c>
      <c r="O1625" s="833">
        <f>VLOOKUP(B1625,[1]TQT_MASTER!B:O,14,0)</f>
        <v>46387</v>
      </c>
      <c r="P1625" s="834" t="s">
        <v>611</v>
      </c>
      <c r="Q1625" s="834"/>
      <c r="R1625" s="834" t="s">
        <v>612</v>
      </c>
      <c r="S1625" s="834" t="s">
        <v>616</v>
      </c>
      <c r="T1625" s="830" t="s">
        <v>304</v>
      </c>
      <c r="U1625" s="834" t="s">
        <v>316</v>
      </c>
      <c r="V1625" s="836">
        <v>44571</v>
      </c>
      <c r="W1625" s="836">
        <v>45170</v>
      </c>
      <c r="X1625" s="836">
        <v>46265</v>
      </c>
      <c r="Y1625" s="837">
        <v>3.0027397260273974</v>
      </c>
      <c r="Z1625" s="838">
        <f t="shared" ca="1" si="93"/>
        <v>63</v>
      </c>
      <c r="AA1625" s="830" t="s">
        <v>856</v>
      </c>
      <c r="AB1625" s="883">
        <v>4440</v>
      </c>
      <c r="AC1625" s="841">
        <v>47300</v>
      </c>
      <c r="AD1625" s="842" t="s">
        <v>777</v>
      </c>
      <c r="AE1625" s="843" t="str">
        <f ca="1">IF(OR(Z1625="",NOT(ISNUMBER(Z1625))),"",LOOKUP(Z1625,{0,16,21,26,31,36,41,46,51,56,60,66},{"[0-15]","[16-20]","[21-25]","[26-30]","[31-35]","[36-40]","[41-45]","[46-50]","[51-55]","[56-59]","[60-65]","[66-99]"}))</f>
        <v>[60-65]</v>
      </c>
      <c r="AF1625" s="839" t="str">
        <f t="shared" si="90"/>
        <v>3+ years</v>
      </c>
      <c r="AG1625" s="839" t="str">
        <f t="shared" ca="1" si="91"/>
        <v>Over 90 Days</v>
      </c>
    </row>
    <row r="1626" spans="1:33" ht="16.5" thickTop="1" thickBot="1" x14ac:dyDescent="0.3">
      <c r="A1626" s="830">
        <v>12</v>
      </c>
      <c r="B1626" s="830" t="s">
        <v>528</v>
      </c>
      <c r="C1626" s="830" t="s">
        <v>344</v>
      </c>
      <c r="D1626" s="832"/>
      <c r="E1626" s="887">
        <f>VLOOKUP(B1626,[1]TQT_MASTER!B:O,13,0)</f>
        <v>44606</v>
      </c>
      <c r="F1626" s="834" t="str">
        <f>VLOOKUP(B1626,[1]TQT_MASTER!B:O,4,0)</f>
        <v>Lead, Automation &amp; Digitalization</v>
      </c>
      <c r="G1626" s="834" t="str">
        <f>VLOOKUP(B1626,[1]TQT_MASTER!B:O,3,0)</f>
        <v>Lead</v>
      </c>
      <c r="H1626" s="834">
        <f>VLOOKUP(B1626,[1]TQT_MASTER!B:O,6,0)</f>
        <v>11996</v>
      </c>
      <c r="I1626" s="834" t="str">
        <f>VLOOKUP(B1626,[1]TQT_MASTER!B:O,5,0)</f>
        <v>Ramakrishna Subramanian</v>
      </c>
      <c r="J1626" s="834" t="str">
        <f>VLOOKUP(B1626,[1]TQT_MASTER!B:O,7,0)</f>
        <v>TQT - Chief Executive Office</v>
      </c>
      <c r="K1626" s="834" t="str">
        <f>VLOOKUP(B1626,[1]TQT_MASTER!B:O,8,0)</f>
        <v>TQT - Chief Executive Office</v>
      </c>
      <c r="L1626" s="834" t="str">
        <f>VLOOKUP(B1626,[1]TQT_MASTER!B:O,9,0)</f>
        <v>CEO</v>
      </c>
      <c r="M1626" s="834" t="str">
        <f>VLOOKUP(B1626,[1]TQT_MASTER!B:O,10,0)</f>
        <v>TRANSCO - Operations - COO</v>
      </c>
      <c r="N1626" s="835">
        <f>VLOOKUP(B1626,[1]TQT_MASTER!B:O,11,0)</f>
        <v>21847</v>
      </c>
      <c r="O1626" s="833">
        <f>VLOOKUP(B1626,[1]TQT_MASTER!B:O,14,0)</f>
        <v>46387</v>
      </c>
      <c r="P1626" s="834" t="s">
        <v>611</v>
      </c>
      <c r="Q1626" s="834"/>
      <c r="R1626" s="834" t="s">
        <v>612</v>
      </c>
      <c r="S1626" s="834"/>
      <c r="T1626" s="830" t="s">
        <v>304</v>
      </c>
      <c r="U1626" s="834" t="s">
        <v>333</v>
      </c>
      <c r="V1626" s="836">
        <v>44608</v>
      </c>
      <c r="W1626" s="836">
        <v>45170</v>
      </c>
      <c r="X1626" s="836">
        <v>46265</v>
      </c>
      <c r="Y1626" s="837">
        <v>3.0027397260273974</v>
      </c>
      <c r="Z1626" s="838">
        <f t="shared" ca="1" si="93"/>
        <v>66</v>
      </c>
      <c r="AA1626" s="830" t="s">
        <v>856</v>
      </c>
      <c r="AB1626" s="883">
        <v>4440</v>
      </c>
      <c r="AC1626" s="841">
        <v>47300</v>
      </c>
      <c r="AD1626" s="842" t="s">
        <v>777</v>
      </c>
      <c r="AE1626" s="843" t="str">
        <f ca="1">IF(OR(Z1626="",NOT(ISNUMBER(Z1626))),"",LOOKUP(Z1626,{0,16,21,26,31,36,41,46,51,56,60,66},{"[0-15]","[16-20]","[21-25]","[26-30]","[31-35]","[36-40]","[41-45]","[46-50]","[51-55]","[56-59]","[60-65]","[66-99]"}))</f>
        <v>[66-99]</v>
      </c>
      <c r="AF1626" s="839" t="str">
        <f t="shared" si="90"/>
        <v>3+ years</v>
      </c>
      <c r="AG1626" s="839" t="str">
        <f t="shared" ca="1" si="91"/>
        <v>Over 90 Days</v>
      </c>
    </row>
    <row r="1627" spans="1:33" ht="16.5" thickTop="1" thickBot="1" x14ac:dyDescent="0.3">
      <c r="A1627" s="830">
        <v>13</v>
      </c>
      <c r="B1627" s="830" t="s">
        <v>539</v>
      </c>
      <c r="C1627" s="830" t="s">
        <v>347</v>
      </c>
      <c r="D1627" s="832"/>
      <c r="E1627" s="887">
        <f>VLOOKUP(B1627,[1]TQT_MASTER!B:O,13,0)</f>
        <v>44816</v>
      </c>
      <c r="F1627" s="834" t="str">
        <f>VLOOKUP(B1627,[1]TQT_MASTER!B:O,4,0)</f>
        <v>Engineer, CMMS Data Quality Governance</v>
      </c>
      <c r="G1627" s="834" t="str">
        <f>VLOOKUP(B1627,[1]TQT_MASTER!B:O,3,0)</f>
        <v>Engineer</v>
      </c>
      <c r="H1627" s="834">
        <f>VLOOKUP(B1627,[1]TQT_MASTER!B:O,6,0)</f>
        <v>12713</v>
      </c>
      <c r="I1627" s="834" t="str">
        <f>VLOOKUP(B1627,[1]TQT_MASTER!B:O,5,0)</f>
        <v>Ahmed Mohamed Abdulla ALWahedi</v>
      </c>
      <c r="J1627" s="834" t="str">
        <f>VLOOKUP(B1627,[1]TQT_MASTER!B:O,7,0)</f>
        <v>TQT - Asset Management</v>
      </c>
      <c r="K1627" s="834" t="str">
        <f>VLOOKUP(B1627,[1]TQT_MASTER!B:O,8,0)</f>
        <v>TQT - Chief Operating Office</v>
      </c>
      <c r="L1627" s="834" t="str">
        <f>VLOOKUP(B1627,[1]TQT_MASTER!B:O,9,0)</f>
        <v>Asset Management - COO</v>
      </c>
      <c r="M1627" s="834" t="str">
        <f>VLOOKUP(B1627,[1]TQT_MASTER!B:O,10,0)</f>
        <v>TRANSCO - Asset Information - COO</v>
      </c>
      <c r="N1627" s="835">
        <f>VLOOKUP(B1627,[1]TQT_MASTER!B:O,11,0)</f>
        <v>26032</v>
      </c>
      <c r="O1627" s="833">
        <f>VLOOKUP(B1627,[1]TQT_MASTER!B:O,14,0)</f>
        <v>46578</v>
      </c>
      <c r="P1627" s="834" t="s">
        <v>620</v>
      </c>
      <c r="Q1627" s="834" t="s">
        <v>846</v>
      </c>
      <c r="R1627" s="834"/>
      <c r="S1627" s="834"/>
      <c r="T1627" s="830" t="s">
        <v>304</v>
      </c>
      <c r="U1627" s="834" t="s">
        <v>333</v>
      </c>
      <c r="V1627" s="836">
        <v>44816</v>
      </c>
      <c r="W1627" s="836">
        <v>45170</v>
      </c>
      <c r="X1627" s="836">
        <v>46265</v>
      </c>
      <c r="Y1627" s="837">
        <v>3.0027397260273974</v>
      </c>
      <c r="Z1627" s="838">
        <f t="shared" ca="1" si="93"/>
        <v>55</v>
      </c>
      <c r="AA1627" s="830" t="s">
        <v>856</v>
      </c>
      <c r="AB1627" s="883">
        <v>4440</v>
      </c>
      <c r="AC1627" s="841">
        <v>47300</v>
      </c>
      <c r="AD1627" s="842" t="s">
        <v>777</v>
      </c>
      <c r="AE1627" s="843" t="str">
        <f ca="1">IF(OR(Z1627="",NOT(ISNUMBER(Z1627))),"",LOOKUP(Z1627,{0,16,21,26,31,36,41,46,51,56,60,66},{"[0-15]","[16-20]","[21-25]","[26-30]","[31-35]","[36-40]","[41-45]","[46-50]","[51-55]","[56-59]","[60-65]","[66-99]"}))</f>
        <v>[51-55]</v>
      </c>
      <c r="AF1627" s="839" t="str">
        <f t="shared" si="90"/>
        <v>3+ years</v>
      </c>
      <c r="AG1627" s="839" t="str">
        <f t="shared" ca="1" si="91"/>
        <v>Over 90 Days</v>
      </c>
    </row>
    <row r="1628" spans="1:33" ht="16.5" thickTop="1" thickBot="1" x14ac:dyDescent="0.3">
      <c r="A1628" s="830">
        <v>14</v>
      </c>
      <c r="B1628" s="830" t="s">
        <v>541</v>
      </c>
      <c r="C1628" s="830" t="s">
        <v>350</v>
      </c>
      <c r="D1628" s="832"/>
      <c r="E1628" s="887">
        <f>VLOOKUP(B1628,[1]TQT_MASTER!B:O,13,0)</f>
        <v>44809</v>
      </c>
      <c r="F1628" s="834" t="str">
        <f>VLOOKUP(B1628,[1]TQT_MASTER!B:O,4,0)</f>
        <v>Associate, Graphic Design</v>
      </c>
      <c r="G1628" s="834" t="str">
        <f>VLOOKUP(B1628,[1]TQT_MASTER!B:O,3,0)</f>
        <v>Associate</v>
      </c>
      <c r="H1628" s="834" t="e">
        <f>VLOOKUP(B1628,[1]TQT_MASTER!B:O,6,0)</f>
        <v>#REF!</v>
      </c>
      <c r="I1628" s="834" t="str">
        <f>VLOOKUP(B1628,[1]TQT_MASTER!B:O,5,0)</f>
        <v>Hessa Alemadi</v>
      </c>
      <c r="J1628" s="834" t="str">
        <f>VLOOKUP(B1628,[1]TQT_MASTER!B:O,7,0)</f>
        <v>TQT - External Communications</v>
      </c>
      <c r="K1628" s="834" t="str">
        <f>VLOOKUP(B1628,[1]TQT_MASTER!B:O,8,0)</f>
        <v>TQT - Chief Corporate Services Office</v>
      </c>
      <c r="L1628" s="834" t="str">
        <f>VLOOKUP(B1628,[1]TQT_MASTER!B:O,9,0)</f>
        <v>Human Resources - HRD</v>
      </c>
      <c r="M1628" s="834" t="str">
        <f>VLOOKUP(B1628,[1]TQT_MASTER!B:O,10,0)</f>
        <v>TRANSCO - External Communications - HRD</v>
      </c>
      <c r="N1628" s="835">
        <f>VLOOKUP(B1628,[1]TQT_MASTER!B:O,11,0)</f>
        <v>32200</v>
      </c>
      <c r="O1628" s="833">
        <f>VLOOKUP(B1628,[1]TQT_MASTER!B:O,14,0)</f>
        <v>46269</v>
      </c>
      <c r="P1628" s="834" t="s">
        <v>611</v>
      </c>
      <c r="Q1628" s="834"/>
      <c r="R1628" s="834" t="s">
        <v>612</v>
      </c>
      <c r="S1628" s="834"/>
      <c r="T1628" s="830" t="s">
        <v>304</v>
      </c>
      <c r="U1628" s="834" t="s">
        <v>333</v>
      </c>
      <c r="V1628" s="836">
        <v>44809</v>
      </c>
      <c r="W1628" s="836">
        <v>45170</v>
      </c>
      <c r="X1628" s="836">
        <v>46265</v>
      </c>
      <c r="Y1628" s="837">
        <v>3.0027397260273974</v>
      </c>
      <c r="Z1628" s="838">
        <f t="shared" ca="1" si="93"/>
        <v>38</v>
      </c>
      <c r="AA1628" s="830" t="s">
        <v>856</v>
      </c>
      <c r="AB1628" s="883">
        <v>4440</v>
      </c>
      <c r="AC1628" s="841">
        <v>47300</v>
      </c>
      <c r="AD1628" s="842" t="s">
        <v>777</v>
      </c>
      <c r="AE1628" s="843" t="str">
        <f ca="1">IF(OR(Z1628="",NOT(ISNUMBER(Z1628))),"",LOOKUP(Z1628,{0,16,21,26,31,36,41,46,51,56,60,66},{"[0-15]","[16-20]","[21-25]","[26-30]","[31-35]","[36-40]","[41-45]","[46-50]","[51-55]","[56-59]","[60-65]","[66-99]"}))</f>
        <v>[36-40]</v>
      </c>
      <c r="AF1628" s="839" t="str">
        <f t="shared" si="90"/>
        <v>3+ years</v>
      </c>
      <c r="AG1628" s="839" t="str">
        <f t="shared" ca="1" si="91"/>
        <v>Expired</v>
      </c>
    </row>
    <row r="1629" spans="1:33" ht="16.5" thickTop="1" thickBot="1" x14ac:dyDescent="0.3">
      <c r="A1629" s="830">
        <v>15</v>
      </c>
      <c r="B1629" s="830" t="s">
        <v>533</v>
      </c>
      <c r="C1629" s="830" t="s">
        <v>353</v>
      </c>
      <c r="D1629" s="832"/>
      <c r="E1629" s="887">
        <f>VLOOKUP(B1629,[1]TQT_MASTER!B:O,13,0)</f>
        <v>44830</v>
      </c>
      <c r="F1629" s="834" t="str">
        <f>VLOOKUP(B1629,[1]TQT_MASTER!B:O,4,0)</f>
        <v>Associate, General Ledger Accounting</v>
      </c>
      <c r="G1629" s="834" t="str">
        <f>VLOOKUP(B1629,[1]TQT_MASTER!B:O,3,0)</f>
        <v>Associate</v>
      </c>
      <c r="H1629" s="834">
        <f>VLOOKUP(B1629,[1]TQT_MASTER!B:O,6,0)</f>
        <v>12959</v>
      </c>
      <c r="I1629" s="834" t="str">
        <f>VLOOKUP(B1629,[1]TQT_MASTER!B:O,5,0)</f>
        <v>Jasmine Kooner</v>
      </c>
      <c r="J1629" s="834" t="str">
        <f>VLOOKUP(B1629,[1]TQT_MASTER!B:O,7,0)</f>
        <v>TQT - Financial Control</v>
      </c>
      <c r="K1629" s="834" t="str">
        <f>VLOOKUP(B1629,[1]TQT_MASTER!B:O,8,0)</f>
        <v>TQT - Chief Financial Office</v>
      </c>
      <c r="L1629" s="834" t="str">
        <f>VLOOKUP(B1629,[1]TQT_MASTER!B:O,9,0)</f>
        <v>Finance - FIN</v>
      </c>
      <c r="M1629" s="834" t="str">
        <f>VLOOKUP(B1629,[1]TQT_MASTER!B:O,10,0)</f>
        <v>TRANSCO - Financial Controlling - FIN</v>
      </c>
      <c r="N1629" s="835">
        <f>VLOOKUP(B1629,[1]TQT_MASTER!B:O,11,0)</f>
        <v>31575</v>
      </c>
      <c r="O1629" s="833">
        <f>VLOOKUP(B1629,[1]TQT_MASTER!B:O,14,0)</f>
        <v>46471</v>
      </c>
      <c r="P1629" s="834" t="s">
        <v>620</v>
      </c>
      <c r="Q1629" s="834" t="s">
        <v>846</v>
      </c>
      <c r="R1629" s="834"/>
      <c r="S1629" s="834"/>
      <c r="T1629" s="830" t="s">
        <v>304</v>
      </c>
      <c r="U1629" s="834" t="s">
        <v>356</v>
      </c>
      <c r="V1629" s="836">
        <v>44831</v>
      </c>
      <c r="W1629" s="836">
        <v>45170</v>
      </c>
      <c r="X1629" s="836">
        <v>46265</v>
      </c>
      <c r="Y1629" s="837">
        <v>3.0027397260273974</v>
      </c>
      <c r="Z1629" s="838">
        <f t="shared" ca="1" si="93"/>
        <v>40</v>
      </c>
      <c r="AA1629" s="830" t="s">
        <v>856</v>
      </c>
      <c r="AB1629" s="883">
        <v>4440</v>
      </c>
      <c r="AC1629" s="841">
        <v>47300</v>
      </c>
      <c r="AD1629" s="842" t="s">
        <v>777</v>
      </c>
      <c r="AE1629" s="843" t="str">
        <f ca="1">IF(OR(Z1629="",NOT(ISNUMBER(Z1629))),"",LOOKUP(Z1629,{0,16,21,26,31,36,41,46,51,56,60,66},{"[0-15]","[16-20]","[21-25]","[26-30]","[31-35]","[36-40]","[41-45]","[46-50]","[51-55]","[56-59]","[60-65]","[66-99]"}))</f>
        <v>[36-40]</v>
      </c>
      <c r="AF1629" s="839" t="str">
        <f t="shared" si="90"/>
        <v>3+ years</v>
      </c>
      <c r="AG1629" s="839" t="str">
        <f t="shared" ca="1" si="91"/>
        <v>Over 90 Days</v>
      </c>
    </row>
    <row r="1630" spans="1:33" ht="16.5" thickTop="1" thickBot="1" x14ac:dyDescent="0.3">
      <c r="A1630" s="830">
        <v>16</v>
      </c>
      <c r="B1630" s="830" t="s">
        <v>532</v>
      </c>
      <c r="C1630" s="830" t="s">
        <v>357</v>
      </c>
      <c r="D1630" s="832"/>
      <c r="E1630" s="887">
        <f>VLOOKUP(B1630,[1]TQT_MASTER!B:O,13,0)</f>
        <v>44970</v>
      </c>
      <c r="F1630" s="834" t="str">
        <f>VLOOKUP(B1630,[1]TQT_MASTER!B:O,4,0)</f>
        <v>Associate, Talent Acquisition</v>
      </c>
      <c r="G1630" s="834" t="str">
        <f>VLOOKUP(B1630,[1]TQT_MASTER!B:O,3,0)</f>
        <v>Associate</v>
      </c>
      <c r="H1630" s="834">
        <f>VLOOKUP(B1630,[1]TQT_MASTER!B:O,6,0)</f>
        <v>15131</v>
      </c>
      <c r="I1630" s="834" t="str">
        <f>VLOOKUP(B1630,[1]TQT_MASTER!B:O,5,0)</f>
        <v>Abdulrahman Mohammed R AlMane</v>
      </c>
      <c r="J1630" s="834" t="str">
        <f>VLOOKUP(B1630,[1]TQT_MASTER!B:O,7,0)</f>
        <v>TQT - HR Operations</v>
      </c>
      <c r="K1630" s="834" t="str">
        <f>VLOOKUP(B1630,[1]TQT_MASTER!B:O,8,0)</f>
        <v>TQT - Chief Corporate Services Office</v>
      </c>
      <c r="L1630" s="834" t="str">
        <f>VLOOKUP(B1630,[1]TQT_MASTER!B:O,9,0)</f>
        <v>Human Resources - HRD</v>
      </c>
      <c r="M1630" s="834" t="str">
        <f>VLOOKUP(B1630,[1]TQT_MASTER!B:O,10,0)</f>
        <v>TRANSCO - Talent Acquisition - HRD</v>
      </c>
      <c r="N1630" s="835">
        <f>VLOOKUP(B1630,[1]TQT_MASTER!B:O,11,0)</f>
        <v>31644</v>
      </c>
      <c r="O1630" s="833">
        <f>VLOOKUP(B1630,[1]TQT_MASTER!B:O,14,0)</f>
        <v>46429</v>
      </c>
      <c r="P1630" s="834" t="s">
        <v>620</v>
      </c>
      <c r="Q1630" s="834" t="s">
        <v>846</v>
      </c>
      <c r="R1630" s="834"/>
      <c r="S1630" s="834"/>
      <c r="T1630" s="830" t="s">
        <v>304</v>
      </c>
      <c r="U1630" s="834" t="s">
        <v>333</v>
      </c>
      <c r="V1630" s="836">
        <v>44970</v>
      </c>
      <c r="W1630" s="836">
        <v>45170</v>
      </c>
      <c r="X1630" s="836">
        <v>46265</v>
      </c>
      <c r="Y1630" s="837">
        <v>3.0027397260273974</v>
      </c>
      <c r="Z1630" s="838">
        <f t="shared" ca="1" si="93"/>
        <v>40</v>
      </c>
      <c r="AA1630" s="830" t="s">
        <v>856</v>
      </c>
      <c r="AB1630" s="883">
        <v>4440</v>
      </c>
      <c r="AC1630" s="841">
        <v>47300</v>
      </c>
      <c r="AD1630" s="842" t="s">
        <v>777</v>
      </c>
      <c r="AE1630" s="843" t="str">
        <f ca="1">IF(OR(Z1630="",NOT(ISNUMBER(Z1630))),"",LOOKUP(Z1630,{0,16,21,26,31,36,41,46,51,56,60,66},{"[0-15]","[16-20]","[21-25]","[26-30]","[31-35]","[36-40]","[41-45]","[46-50]","[51-55]","[56-59]","[60-65]","[66-99]"}))</f>
        <v>[36-40]</v>
      </c>
      <c r="AF1630" s="839" t="str">
        <f t="shared" si="90"/>
        <v>3+ years</v>
      </c>
      <c r="AG1630" s="839" t="str">
        <f t="shared" ca="1" si="91"/>
        <v>Over 90 Days</v>
      </c>
    </row>
    <row r="1631" spans="1:33" ht="16.5" thickTop="1" thickBot="1" x14ac:dyDescent="0.3">
      <c r="A1631" s="830">
        <v>17</v>
      </c>
      <c r="B1631" s="830" t="s">
        <v>540</v>
      </c>
      <c r="C1631" s="830" t="s">
        <v>360</v>
      </c>
      <c r="D1631" s="832"/>
      <c r="E1631" s="887">
        <f>VLOOKUP(B1631,[1]TQT_MASTER!B:O,13,0)</f>
        <v>45152</v>
      </c>
      <c r="F1631" s="834" t="str">
        <f>VLOOKUP(B1631,[1]TQT_MASTER!B:O,4,0)</f>
        <v>Executive Assistant, Corporate Services Office</v>
      </c>
      <c r="G1631" s="834" t="str">
        <f>VLOOKUP(B1631,[1]TQT_MASTER!B:O,3,0)</f>
        <v>Assistant</v>
      </c>
      <c r="H1631" s="834">
        <f>VLOOKUP(B1631,[1]TQT_MASTER!B:O,6,0)</f>
        <v>12780</v>
      </c>
      <c r="I1631" s="834" t="str">
        <f>VLOOKUP(B1631,[1]TQT_MASTER!B:O,5,0)</f>
        <v>Bader Ahmed Mohamed Saqer Al Hammadi</v>
      </c>
      <c r="J1631" s="834" t="str">
        <f>VLOOKUP(B1631,[1]TQT_MASTER!B:O,7,0)</f>
        <v>TQT - Chief Corporate Services Office</v>
      </c>
      <c r="K1631" s="834" t="str">
        <f>VLOOKUP(B1631,[1]TQT_MASTER!B:O,8,0)</f>
        <v>TQT - Chief Corporate Services Office</v>
      </c>
      <c r="L1631" s="834" t="str">
        <f>VLOOKUP(B1631,[1]TQT_MASTER!B:O,9,0)</f>
        <v>Human Resources - HRD</v>
      </c>
      <c r="M1631" s="834" t="str">
        <f>VLOOKUP(B1631,[1]TQT_MASTER!B:O,10,0)</f>
        <v>TRANSCO - Human Resources - HRD</v>
      </c>
      <c r="N1631" s="835">
        <f>VLOOKUP(B1631,[1]TQT_MASTER!B:O,11,0)</f>
        <v>29611</v>
      </c>
      <c r="O1631" s="833">
        <f>VLOOKUP(B1631,[1]TQT_MASTER!B:O,14,0)</f>
        <v>46248</v>
      </c>
      <c r="P1631" s="834" t="s">
        <v>620</v>
      </c>
      <c r="Q1631" s="834" t="s">
        <v>846</v>
      </c>
      <c r="R1631" s="834"/>
      <c r="S1631" s="834"/>
      <c r="T1631" s="830" t="s">
        <v>304</v>
      </c>
      <c r="U1631" s="834" t="s">
        <v>305</v>
      </c>
      <c r="V1631" s="836">
        <v>45152</v>
      </c>
      <c r="W1631" s="836">
        <v>45170</v>
      </c>
      <c r="X1631" s="836">
        <v>46265</v>
      </c>
      <c r="Y1631" s="837">
        <v>3.0027397260273974</v>
      </c>
      <c r="Z1631" s="838">
        <f t="shared" ca="1" si="93"/>
        <v>45</v>
      </c>
      <c r="AA1631" s="830" t="s">
        <v>856</v>
      </c>
      <c r="AB1631" s="883">
        <v>4440</v>
      </c>
      <c r="AC1631" s="841">
        <v>47300</v>
      </c>
      <c r="AD1631" s="842" t="s">
        <v>777</v>
      </c>
      <c r="AE1631" s="843" t="str">
        <f ca="1">IF(OR(Z1631="",NOT(ISNUMBER(Z1631))),"",LOOKUP(Z1631,{0,16,21,26,31,36,41,46,51,56,60,66},{"[0-15]","[16-20]","[21-25]","[26-30]","[31-35]","[36-40]","[41-45]","[46-50]","[51-55]","[56-59]","[60-65]","[66-99]"}))</f>
        <v>[41-45]</v>
      </c>
      <c r="AF1631" s="839" t="str">
        <f t="shared" si="90"/>
        <v>3+ years</v>
      </c>
      <c r="AG1631" s="839" t="str">
        <f t="shared" ca="1" si="91"/>
        <v>Expired</v>
      </c>
    </row>
    <row r="1632" spans="1:33" ht="16.5" thickTop="1" thickBot="1" x14ac:dyDescent="0.3">
      <c r="A1632" s="830">
        <v>18</v>
      </c>
      <c r="B1632" s="830" t="s">
        <v>543</v>
      </c>
      <c r="C1632" s="830" t="s">
        <v>363</v>
      </c>
      <c r="D1632" s="832"/>
      <c r="E1632" s="887">
        <f>VLOOKUP(B1632,[1]TQT_MASTER!B:O,13,0)</f>
        <v>45236</v>
      </c>
      <c r="F1632" s="834" t="str">
        <f>VLOOKUP(B1632,[1]TQT_MASTER!B:O,4,0)</f>
        <v>Associate, Talent Acquisition</v>
      </c>
      <c r="G1632" s="834" t="str">
        <f>VLOOKUP(B1632,[1]TQT_MASTER!B:O,3,0)</f>
        <v>Associate</v>
      </c>
      <c r="H1632" s="834">
        <f>VLOOKUP(B1632,[1]TQT_MASTER!B:O,6,0)</f>
        <v>15131</v>
      </c>
      <c r="I1632" s="834" t="str">
        <f>VLOOKUP(B1632,[1]TQT_MASTER!B:O,5,0)</f>
        <v>Abdulrahman Mohammed R AlMane</v>
      </c>
      <c r="J1632" s="834" t="str">
        <f>VLOOKUP(B1632,[1]TQT_MASTER!B:O,7,0)</f>
        <v>TQT - HR Operations</v>
      </c>
      <c r="K1632" s="834" t="str">
        <f>VLOOKUP(B1632,[1]TQT_MASTER!B:O,8,0)</f>
        <v>TQT - Chief Corporate Services Office</v>
      </c>
      <c r="L1632" s="834" t="str">
        <f>VLOOKUP(B1632,[1]TQT_MASTER!B:O,9,0)</f>
        <v>Human Resources - HRD</v>
      </c>
      <c r="M1632" s="834" t="str">
        <f>VLOOKUP(B1632,[1]TQT_MASTER!B:O,10,0)</f>
        <v>TRANSCO - Talent Acquisition - HRD</v>
      </c>
      <c r="N1632" s="835">
        <f>VLOOKUP(B1632,[1]TQT_MASTER!B:O,11,0)</f>
        <v>32450</v>
      </c>
      <c r="O1632" s="833">
        <f>VLOOKUP(B1632,[1]TQT_MASTER!B:O,14,0)</f>
        <v>46331</v>
      </c>
      <c r="P1632" s="834" t="s">
        <v>611</v>
      </c>
      <c r="Q1632" s="834"/>
      <c r="R1632" s="834" t="s">
        <v>612</v>
      </c>
      <c r="S1632" s="834" t="s">
        <v>616</v>
      </c>
      <c r="T1632" s="830" t="s">
        <v>304</v>
      </c>
      <c r="U1632" s="834" t="s">
        <v>333</v>
      </c>
      <c r="V1632" s="836">
        <v>45236</v>
      </c>
      <c r="W1632" s="846">
        <v>45236</v>
      </c>
      <c r="X1632" s="836">
        <v>46265</v>
      </c>
      <c r="Y1632" s="837">
        <v>2.8219178082191783</v>
      </c>
      <c r="Z1632" s="838">
        <f t="shared" ca="1" si="93"/>
        <v>37</v>
      </c>
      <c r="AA1632" s="830" t="s">
        <v>856</v>
      </c>
      <c r="AB1632" s="883">
        <v>4440</v>
      </c>
      <c r="AC1632" s="841">
        <v>47300</v>
      </c>
      <c r="AD1632" s="842" t="s">
        <v>777</v>
      </c>
      <c r="AE1632" s="843" t="str">
        <f ca="1">IF(OR(Z1632="",NOT(ISNUMBER(Z1632))),"",LOOKUP(Z1632,{0,16,21,26,31,36,41,46,51,56,60,66},{"[0-15]","[16-20]","[21-25]","[26-30]","[31-35]","[36-40]","[41-45]","[46-50]","[51-55]","[56-59]","[60-65]","[66-99]"}))</f>
        <v>[36-40]</v>
      </c>
      <c r="AF1632" s="839" t="str">
        <f t="shared" si="90"/>
        <v>2-3 years</v>
      </c>
      <c r="AG1632" s="839" t="str">
        <f t="shared" ca="1" si="91"/>
        <v>Within 60 Days</v>
      </c>
    </row>
    <row r="1633" spans="1:33" ht="16.5" thickTop="1" thickBot="1" x14ac:dyDescent="0.3">
      <c r="A1633" s="830">
        <v>19</v>
      </c>
      <c r="B1633" s="830" t="s">
        <v>534</v>
      </c>
      <c r="C1633" s="830" t="s">
        <v>365</v>
      </c>
      <c r="D1633" s="832"/>
      <c r="E1633" s="887">
        <f>VLOOKUP(B1633,[1]TQT_MASTER!B:O,13,0)</f>
        <v>45411</v>
      </c>
      <c r="F1633" s="834" t="str">
        <f>VLOOKUP(B1633,[1]TQT_MASTER!B:O,4,0)</f>
        <v>Lead, Projects</v>
      </c>
      <c r="G1633" s="834" t="str">
        <f>VLOOKUP(B1633,[1]TQT_MASTER!B:O,3,0)</f>
        <v>Lead</v>
      </c>
      <c r="H1633" s="834">
        <f>VLOOKUP(B1633,[1]TQT_MASTER!B:O,6,0)</f>
        <v>11743</v>
      </c>
      <c r="I1633" s="834" t="str">
        <f>VLOOKUP(B1633,[1]TQT_MASTER!B:O,5,0)</f>
        <v>MARYAM ABDULLAH EBRAHIM ALGAZ ALALI</v>
      </c>
      <c r="J1633" s="834" t="str">
        <f>VLOOKUP(B1633,[1]TQT_MASTER!B:O,7,0)</f>
        <v>TQT - Asset Management</v>
      </c>
      <c r="K1633" s="834" t="str">
        <f>VLOOKUP(B1633,[1]TQT_MASTER!B:O,8,0)</f>
        <v>TQT - Chief Operating Office</v>
      </c>
      <c r="L1633" s="834" t="str">
        <f>VLOOKUP(B1633,[1]TQT_MASTER!B:O,9,0)</f>
        <v>Asset Management - COO</v>
      </c>
      <c r="M1633" s="834" t="str">
        <f>VLOOKUP(B1633,[1]TQT_MASTER!B:O,10,0)</f>
        <v>TRANSCO - Asset Management Services - COO</v>
      </c>
      <c r="N1633" s="835">
        <f>VLOOKUP(B1633,[1]TQT_MASTER!B:O,11,0)</f>
        <v>24421</v>
      </c>
      <c r="O1633" s="833">
        <f>VLOOKUP(B1633,[1]TQT_MASTER!B:O,14,0)</f>
        <v>46323</v>
      </c>
      <c r="P1633" s="834" t="s">
        <v>611</v>
      </c>
      <c r="Q1633" s="834"/>
      <c r="R1633" s="834" t="s">
        <v>612</v>
      </c>
      <c r="S1633" s="834"/>
      <c r="T1633" s="830" t="s">
        <v>304</v>
      </c>
      <c r="U1633" s="834" t="s">
        <v>368</v>
      </c>
      <c r="V1633" s="836">
        <v>45411</v>
      </c>
      <c r="W1633" s="846">
        <v>45411</v>
      </c>
      <c r="X1633" s="836">
        <v>46265</v>
      </c>
      <c r="Y1633" s="837">
        <v>2.3424657534246576</v>
      </c>
      <c r="Z1633" s="838">
        <f t="shared" ca="1" si="93"/>
        <v>59</v>
      </c>
      <c r="AA1633" s="830" t="s">
        <v>856</v>
      </c>
      <c r="AB1633" s="883">
        <v>4440</v>
      </c>
      <c r="AC1633" s="841">
        <v>47300</v>
      </c>
      <c r="AD1633" s="842" t="s">
        <v>777</v>
      </c>
      <c r="AE1633" s="843" t="str">
        <f ca="1">IF(OR(Z1633="",NOT(ISNUMBER(Z1633))),"",LOOKUP(Z1633,{0,16,21,26,31,36,41,46,51,56,60,66},{"[0-15]","[16-20]","[21-25]","[26-30]","[31-35]","[36-40]","[41-45]","[46-50]","[51-55]","[56-59]","[60-65]","[66-99]"}))</f>
        <v>[56-59]</v>
      </c>
      <c r="AF1633" s="839" t="str">
        <f t="shared" si="90"/>
        <v>2-3 years</v>
      </c>
      <c r="AG1633" s="839" t="str">
        <f t="shared" ca="1" si="91"/>
        <v>Within 60 Days</v>
      </c>
    </row>
    <row r="1634" spans="1:33" ht="16.5" thickTop="1" thickBot="1" x14ac:dyDescent="0.3">
      <c r="A1634" s="830">
        <v>20</v>
      </c>
      <c r="B1634" s="830" t="s">
        <v>535</v>
      </c>
      <c r="C1634" s="830" t="s">
        <v>369</v>
      </c>
      <c r="D1634" s="832"/>
      <c r="E1634" s="887">
        <f>VLOOKUP(B1634,[1]TQT_MASTER!B:O,13,0)</f>
        <v>45446</v>
      </c>
      <c r="F1634" s="834" t="str">
        <f>VLOOKUP(B1634,[1]TQT_MASTER!B:O,4,0)</f>
        <v>Business Partner, Talent Acquisition</v>
      </c>
      <c r="G1634" s="834" t="str">
        <f>VLOOKUP(B1634,[1]TQT_MASTER!B:O,3,0)</f>
        <v>Business Partner</v>
      </c>
      <c r="H1634" s="834">
        <f>VLOOKUP(B1634,[1]TQT_MASTER!B:O,6,0)</f>
        <v>15131</v>
      </c>
      <c r="I1634" s="834" t="str">
        <f>VLOOKUP(B1634,[1]TQT_MASTER!B:O,5,0)</f>
        <v>Abdulrahman Mohammed R AlMane</v>
      </c>
      <c r="J1634" s="834" t="str">
        <f>VLOOKUP(B1634,[1]TQT_MASTER!B:O,7,0)</f>
        <v>TQT - HR Operations</v>
      </c>
      <c r="K1634" s="834" t="str">
        <f>VLOOKUP(B1634,[1]TQT_MASTER!B:O,8,0)</f>
        <v>TQT - Chief Corporate Services Office</v>
      </c>
      <c r="L1634" s="834" t="str">
        <f>VLOOKUP(B1634,[1]TQT_MASTER!B:O,9,0)</f>
        <v>Human Resources - HRD</v>
      </c>
      <c r="M1634" s="834" t="str">
        <f>VLOOKUP(B1634,[1]TQT_MASTER!B:O,10,0)</f>
        <v>TRANSCO - Talent Acquisition - HRD</v>
      </c>
      <c r="N1634" s="835">
        <f>VLOOKUP(B1634,[1]TQT_MASTER!B:O,11,0)</f>
        <v>32081</v>
      </c>
      <c r="O1634" s="833">
        <f>VLOOKUP(B1634,[1]TQT_MASTER!B:O,14,0)</f>
        <v>46549</v>
      </c>
      <c r="P1634" s="834" t="s">
        <v>611</v>
      </c>
      <c r="Q1634" s="834"/>
      <c r="R1634" s="834"/>
      <c r="S1634" s="834" t="s">
        <v>621</v>
      </c>
      <c r="T1634" s="830" t="s">
        <v>304</v>
      </c>
      <c r="U1634" s="834" t="s">
        <v>333</v>
      </c>
      <c r="V1634" s="836">
        <v>45454</v>
      </c>
      <c r="W1634" s="846">
        <v>45454</v>
      </c>
      <c r="X1634" s="836">
        <v>46265</v>
      </c>
      <c r="Y1634" s="837">
        <v>2.2246575342465755</v>
      </c>
      <c r="Z1634" s="838">
        <f t="shared" ca="1" si="93"/>
        <v>38</v>
      </c>
      <c r="AA1634" s="830" t="s">
        <v>856</v>
      </c>
      <c r="AB1634" s="883">
        <v>4440</v>
      </c>
      <c r="AC1634" s="841">
        <v>47300</v>
      </c>
      <c r="AD1634" s="842" t="s">
        <v>777</v>
      </c>
      <c r="AE1634" s="843" t="str">
        <f ca="1">IF(OR(Z1634="",NOT(ISNUMBER(Z1634))),"",LOOKUP(Z1634,{0,16,21,26,31,36,41,46,51,56,60,66},{"[0-15]","[16-20]","[21-25]","[26-30]","[31-35]","[36-40]","[41-45]","[46-50]","[51-55]","[56-59]","[60-65]","[66-99]"}))</f>
        <v>[36-40]</v>
      </c>
      <c r="AF1634" s="839" t="str">
        <f t="shared" si="90"/>
        <v>2-3 years</v>
      </c>
      <c r="AG1634" s="839" t="str">
        <f t="shared" ca="1" si="91"/>
        <v>Over 90 Days</v>
      </c>
    </row>
    <row r="1635" spans="1:33" ht="16.5" thickTop="1" thickBot="1" x14ac:dyDescent="0.3">
      <c r="A1635" s="830">
        <v>21</v>
      </c>
      <c r="B1635" s="830" t="s">
        <v>542</v>
      </c>
      <c r="C1635" s="830" t="s">
        <v>372</v>
      </c>
      <c r="D1635" s="832"/>
      <c r="E1635" s="887">
        <f>VLOOKUP(B1635,[1]TQT_MASTER!B:O,13,0)</f>
        <v>45600</v>
      </c>
      <c r="F1635" s="834" t="str">
        <f>VLOOKUP(B1635,[1]TQT_MASTER!B:O,4,0)</f>
        <v>Lead, Procurement</v>
      </c>
      <c r="G1635" s="834" t="str">
        <f>VLOOKUP(B1635,[1]TQT_MASTER!B:O,3,0)</f>
        <v>Lead</v>
      </c>
      <c r="H1635" s="834">
        <f>VLOOKUP(B1635,[1]TQT_MASTER!B:O,6,0)</f>
        <v>12623</v>
      </c>
      <c r="I1635" s="834" t="str">
        <f>VLOOKUP(B1635,[1]TQT_MASTER!B:O,5,0)</f>
        <v>Alia Al Kaabi</v>
      </c>
      <c r="J1635" s="834" t="str">
        <f>VLOOKUP(B1635,[1]TQT_MASTER!B:O,7,0)</f>
        <v>TQT - Supply Chain</v>
      </c>
      <c r="K1635" s="834" t="str">
        <f>VLOOKUP(B1635,[1]TQT_MASTER!B:O,8,0)</f>
        <v>TQT - Chief Financial Office</v>
      </c>
      <c r="L1635" s="834" t="str">
        <f>VLOOKUP(B1635,[1]TQT_MASTER!B:O,9,0)</f>
        <v>Supply Chain - PSS</v>
      </c>
      <c r="M1635" s="834" t="e">
        <f>VLOOKUP(B1635,[1]TQT_MASTER!B:O,10,0)</f>
        <v>#REF!</v>
      </c>
      <c r="N1635" s="835">
        <f>VLOOKUP(B1635,[1]TQT_MASTER!B:O,11,0)</f>
        <v>22302</v>
      </c>
      <c r="O1635" s="833">
        <f>VLOOKUP(B1635,[1]TQT_MASTER!B:O,14,0)</f>
        <v>46329</v>
      </c>
      <c r="P1635" s="834" t="s">
        <v>620</v>
      </c>
      <c r="Q1635" s="834" t="s">
        <v>846</v>
      </c>
      <c r="R1635" s="834"/>
      <c r="S1635" s="834"/>
      <c r="T1635" s="830" t="s">
        <v>304</v>
      </c>
      <c r="U1635" s="834" t="s">
        <v>333</v>
      </c>
      <c r="V1635" s="836">
        <v>45600</v>
      </c>
      <c r="W1635" s="846">
        <v>45600</v>
      </c>
      <c r="X1635" s="836">
        <v>46265</v>
      </c>
      <c r="Y1635" s="837">
        <v>1.8246575342465754</v>
      </c>
      <c r="Z1635" s="838">
        <f t="shared" ca="1" si="93"/>
        <v>65</v>
      </c>
      <c r="AA1635" s="830" t="s">
        <v>856</v>
      </c>
      <c r="AB1635" s="883">
        <v>4440</v>
      </c>
      <c r="AC1635" s="841">
        <v>47300</v>
      </c>
      <c r="AD1635" s="842" t="s">
        <v>777</v>
      </c>
      <c r="AE1635" s="843" t="str">
        <f ca="1">IF(OR(Z1635="",NOT(ISNUMBER(Z1635))),"",LOOKUP(Z1635,{0,16,21,26,31,36,41,46,51,56,60,66},{"[0-15]","[16-20]","[21-25]","[26-30]","[31-35]","[36-40]","[41-45]","[46-50]","[51-55]","[56-59]","[60-65]","[66-99]"}))</f>
        <v>[60-65]</v>
      </c>
      <c r="AF1635" s="839" t="str">
        <f t="shared" si="90"/>
        <v>1-2 years</v>
      </c>
      <c r="AG1635" s="839" t="str">
        <f t="shared" ca="1" si="91"/>
        <v>Within 60 Days</v>
      </c>
    </row>
    <row r="1636" spans="1:33" ht="16.5" thickTop="1" thickBot="1" x14ac:dyDescent="0.3">
      <c r="A1636" s="830">
        <v>22</v>
      </c>
      <c r="B1636" s="830">
        <v>200088</v>
      </c>
      <c r="C1636" s="830" t="s">
        <v>378</v>
      </c>
      <c r="D1636" s="832"/>
      <c r="E1636" s="887">
        <f>VLOOKUP(B1636,[1]TQT_MASTER!B:O,13,0)</f>
        <v>45677</v>
      </c>
      <c r="F1636" s="834" t="str">
        <f>VLOOKUP(B1636,[1]TQT_MASTER!B:O,4,0)</f>
        <v>Advisor, Water Asset</v>
      </c>
      <c r="G1636" s="834" t="str">
        <f>VLOOKUP(B1636,[1]TQT_MASTER!B:O,3,0)</f>
        <v>Advisor</v>
      </c>
      <c r="H1636" s="834">
        <f>VLOOKUP(B1636,[1]TQT_MASTER!B:O,6,0)</f>
        <v>12013</v>
      </c>
      <c r="I1636" s="834" t="str">
        <f>VLOOKUP(B1636,[1]TQT_MASTER!B:O,5,0)</f>
        <v>ABDULLA MOHAMMED AL NUAIMI</v>
      </c>
      <c r="J1636" s="834" t="str">
        <f>VLOOKUP(B1636,[1]TQT_MASTER!B:O,7,0)</f>
        <v>TQT - Asset Management</v>
      </c>
      <c r="K1636" s="834" t="str">
        <f>VLOOKUP(B1636,[1]TQT_MASTER!B:O,8,0)</f>
        <v>TQT - Chief Operating Office</v>
      </c>
      <c r="L1636" s="834" t="str">
        <f>VLOOKUP(B1636,[1]TQT_MASTER!B:O,9,0)</f>
        <v>Asset Management - COO</v>
      </c>
      <c r="M1636" s="834" t="str">
        <f>VLOOKUP(B1636,[1]TQT_MASTER!B:O,10,0)</f>
        <v>TRANSCO - Water Assets</v>
      </c>
      <c r="N1636" s="835">
        <f>VLOOKUP(B1636,[1]TQT_MASTER!B:O,11,0)</f>
        <v>22282</v>
      </c>
      <c r="O1636" s="833">
        <f>VLOOKUP(B1636,[1]TQT_MASTER!B:O,14,0)</f>
        <v>46405</v>
      </c>
      <c r="P1636" s="834" t="s">
        <v>611</v>
      </c>
      <c r="Q1636" s="834"/>
      <c r="R1636" s="834" t="s">
        <v>612</v>
      </c>
      <c r="S1636" s="834" t="s">
        <v>616</v>
      </c>
      <c r="T1636" s="830" t="s">
        <v>304</v>
      </c>
      <c r="U1636" s="834" t="s">
        <v>309</v>
      </c>
      <c r="V1636" s="836">
        <v>45677</v>
      </c>
      <c r="W1636" s="846">
        <v>45677</v>
      </c>
      <c r="X1636" s="836">
        <v>46265</v>
      </c>
      <c r="Y1636" s="837">
        <v>1.6136986301369862</v>
      </c>
      <c r="Z1636" s="838">
        <f t="shared" ca="1" si="93"/>
        <v>65</v>
      </c>
      <c r="AA1636" s="830" t="s">
        <v>856</v>
      </c>
      <c r="AB1636" s="883">
        <v>4440</v>
      </c>
      <c r="AC1636" s="841">
        <v>47300</v>
      </c>
      <c r="AD1636" s="842" t="s">
        <v>777</v>
      </c>
      <c r="AE1636" s="843" t="str">
        <f ca="1">IF(OR(Z1636="",NOT(ISNUMBER(Z1636))),"",LOOKUP(Z1636,{0,16,21,26,31,36,41,46,51,56,60,66},{"[0-15]","[16-20]","[21-25]","[26-30]","[31-35]","[36-40]","[41-45]","[46-50]","[51-55]","[56-59]","[60-65]","[66-99]"}))</f>
        <v>[60-65]</v>
      </c>
      <c r="AF1636" s="839" t="str">
        <f t="shared" si="90"/>
        <v>1-2 years</v>
      </c>
      <c r="AG1636" s="839" t="str">
        <f t="shared" ca="1" si="91"/>
        <v>Over 90 Days</v>
      </c>
    </row>
    <row r="1637" spans="1:33" ht="16.5" thickTop="1" thickBot="1" x14ac:dyDescent="0.3">
      <c r="A1637" s="830">
        <v>23</v>
      </c>
      <c r="B1637" s="830">
        <v>200795</v>
      </c>
      <c r="C1637" s="830" t="s">
        <v>382</v>
      </c>
      <c r="D1637" s="832"/>
      <c r="E1637" s="887">
        <f>VLOOKUP(B1637,[1]TQT_MASTER!B:O,13,0)</f>
        <v>45831</v>
      </c>
      <c r="F1637" s="834" t="str">
        <f>VLOOKUP(B1637,[1]TQT_MASTER!B:O,4,0)</f>
        <v>Fusion EPM Support, Sr. Associate</v>
      </c>
      <c r="G1637" s="834" t="str">
        <f>VLOOKUP(B1637,[1]TQT_MASTER!B:O,3,0)</f>
        <v>Senior Associate</v>
      </c>
      <c r="H1637" s="834">
        <f>VLOOKUP(B1637,[1]TQT_MASTER!B:O,6,0)</f>
        <v>12775</v>
      </c>
      <c r="I1637" s="834" t="str">
        <f>VLOOKUP(B1637,[1]TQT_MASTER!B:O,5,0)</f>
        <v>Barend Pieter Van Der Walt</v>
      </c>
      <c r="J1637" s="834" t="str">
        <f>VLOOKUP(B1637,[1]TQT_MASTER!B:O,7,0)</f>
        <v>TQT - Business Planning</v>
      </c>
      <c r="K1637" s="834" t="str">
        <f>VLOOKUP(B1637,[1]TQT_MASTER!B:O,8,0)</f>
        <v>TQT - Chief Financial Office</v>
      </c>
      <c r="L1637" s="834" t="str">
        <f>VLOOKUP(B1637,[1]TQT_MASTER!B:O,9,0)</f>
        <v>Finance - FIN</v>
      </c>
      <c r="M1637" s="834" t="str">
        <f>VLOOKUP(B1637,[1]TQT_MASTER!B:O,10,0)</f>
        <v>TRANSCO - Business Planning - FIN</v>
      </c>
      <c r="N1637" s="835">
        <f>VLOOKUP(B1637,[1]TQT_MASTER!B:O,11,0)</f>
        <v>31222</v>
      </c>
      <c r="O1637" s="833">
        <f>VLOOKUP(B1637,[1]TQT_MASTER!B:O,14,0)</f>
        <v>46555</v>
      </c>
      <c r="P1637" s="834" t="s">
        <v>611</v>
      </c>
      <c r="Q1637" s="834" t="s">
        <v>846</v>
      </c>
      <c r="R1637" s="834"/>
      <c r="S1637" s="834"/>
      <c r="T1637" s="830" t="s">
        <v>304</v>
      </c>
      <c r="U1637" s="834" t="s">
        <v>333</v>
      </c>
      <c r="V1637" s="836">
        <v>45831</v>
      </c>
      <c r="W1637" s="846">
        <v>45831</v>
      </c>
      <c r="X1637" s="836">
        <v>46265</v>
      </c>
      <c r="Y1637" s="837">
        <v>1.1917808219178083</v>
      </c>
      <c r="Z1637" s="838">
        <f t="shared" ca="1" si="93"/>
        <v>41</v>
      </c>
      <c r="AA1637" s="830" t="s">
        <v>856</v>
      </c>
      <c r="AB1637" s="883">
        <v>4440</v>
      </c>
      <c r="AC1637" s="841">
        <v>47300</v>
      </c>
      <c r="AD1637" s="842" t="s">
        <v>777</v>
      </c>
      <c r="AE1637" s="843" t="str">
        <f ca="1">IF(OR(Z1637="",NOT(ISNUMBER(Z1637))),"",LOOKUP(Z1637,{0,16,21,26,31,36,41,46,51,56,60,66},{"[0-15]","[16-20]","[21-25]","[26-30]","[31-35]","[36-40]","[41-45]","[46-50]","[51-55]","[56-59]","[60-65]","[66-99]"}))</f>
        <v>[41-45]</v>
      </c>
      <c r="AF1637" s="839" t="str">
        <f t="shared" si="90"/>
        <v>1-2 years</v>
      </c>
      <c r="AG1637" s="839" t="str">
        <f t="shared" ca="1" si="91"/>
        <v>Over 90 Days</v>
      </c>
    </row>
    <row r="1638" spans="1:33" ht="16.5" thickTop="1" thickBot="1" x14ac:dyDescent="0.3">
      <c r="A1638" s="830">
        <v>24</v>
      </c>
      <c r="B1638" s="847">
        <v>201184</v>
      </c>
      <c r="C1638" s="839">
        <v>14221</v>
      </c>
      <c r="D1638" s="832"/>
      <c r="E1638" s="887">
        <f>VLOOKUP(B1638,[1]TQT_MASTER!B:O,13,0)</f>
        <v>45887</v>
      </c>
      <c r="F1638" s="834" t="str">
        <f>VLOOKUP(B1638,[1]TQT_MASTER!B:O,4,0)</f>
        <v>Associate, People Development</v>
      </c>
      <c r="G1638" s="834" t="str">
        <f>VLOOKUP(B1638,[1]TQT_MASTER!B:O,3,0)</f>
        <v>Associate</v>
      </c>
      <c r="H1638" s="834">
        <f>VLOOKUP(B1638,[1]TQT_MASTER!B:O,6,0)</f>
        <v>15162</v>
      </c>
      <c r="I1638" s="834" t="str">
        <f>VLOOKUP(B1638,[1]TQT_MASTER!B:O,5,0)</f>
        <v>Wadima Mohammed Hamad AlMazrouei</v>
      </c>
      <c r="J1638" s="834" t="str">
        <f>VLOOKUP(B1638,[1]TQT_MASTER!B:O,7,0)</f>
        <v>TQT - People Management &amp; Performance</v>
      </c>
      <c r="K1638" s="834" t="str">
        <f>VLOOKUP(B1638,[1]TQT_MASTER!B:O,8,0)</f>
        <v>TQT - Chief Corporate Services Office</v>
      </c>
      <c r="L1638" s="834" t="str">
        <f>VLOOKUP(B1638,[1]TQT_MASTER!B:O,9,0)</f>
        <v>Human Resources - HRD</v>
      </c>
      <c r="M1638" s="834" t="str">
        <f>VLOOKUP(B1638,[1]TQT_MASTER!B:O,10,0)</f>
        <v>TRANSCO - Human Resources - HRD</v>
      </c>
      <c r="N1638" s="835">
        <f>VLOOKUP(B1638,[1]TQT_MASTER!B:O,11,0)</f>
        <v>32306</v>
      </c>
      <c r="O1638" s="833">
        <f>VLOOKUP(B1638,[1]TQT_MASTER!B:O,14,0)</f>
        <v>46251</v>
      </c>
      <c r="P1638" s="834" t="s">
        <v>620</v>
      </c>
      <c r="Q1638" s="834" t="s">
        <v>846</v>
      </c>
      <c r="R1638" s="834"/>
      <c r="S1638" s="834"/>
      <c r="T1638" s="830" t="s">
        <v>304</v>
      </c>
      <c r="U1638" s="830" t="s">
        <v>333</v>
      </c>
      <c r="V1638" s="836">
        <v>45887</v>
      </c>
      <c r="W1638" s="846">
        <v>45887</v>
      </c>
      <c r="X1638" s="836">
        <v>46265</v>
      </c>
      <c r="Y1638" s="837">
        <v>1.0383561643835617</v>
      </c>
      <c r="Z1638" s="838">
        <f t="shared" ca="1" si="93"/>
        <v>38</v>
      </c>
      <c r="AA1638" s="830" t="s">
        <v>856</v>
      </c>
      <c r="AB1638" s="883">
        <v>4440</v>
      </c>
      <c r="AC1638" s="841">
        <v>47300</v>
      </c>
      <c r="AD1638" s="842" t="s">
        <v>777</v>
      </c>
      <c r="AE1638" s="843" t="str">
        <f ca="1">IF(OR(Z1638="",NOT(ISNUMBER(Z1638))),"",LOOKUP(Z1638,{0,16,21,26,31,36,41,46,51,56,60,66},{"[0-15]","[16-20]","[21-25]","[26-30]","[31-35]","[36-40]","[41-45]","[46-50]","[51-55]","[56-59]","[60-65]","[66-99]"}))</f>
        <v>[36-40]</v>
      </c>
      <c r="AF1638" s="839" t="str">
        <f t="shared" si="90"/>
        <v>1-2 years</v>
      </c>
      <c r="AG1638" s="839" t="str">
        <f t="shared" ca="1" si="91"/>
        <v>Expired</v>
      </c>
    </row>
    <row r="1639" spans="1:33" ht="16.5" thickTop="1" thickBot="1" x14ac:dyDescent="0.3">
      <c r="A1639" s="830">
        <v>25</v>
      </c>
      <c r="B1639" s="847">
        <v>201086</v>
      </c>
      <c r="C1639" s="839">
        <v>13919</v>
      </c>
      <c r="D1639" s="832"/>
      <c r="E1639" s="887">
        <f>VLOOKUP(B1639,[1]TQT_MASTER!B:O,13,0)</f>
        <v>45873</v>
      </c>
      <c r="F1639" s="834" t="str">
        <f>VLOOKUP(B1639,[1]TQT_MASTER!B:O,4,0)</f>
        <v>Senior Engineer, Network Model Management</v>
      </c>
      <c r="G1639" s="834" t="str">
        <f>VLOOKUP(B1639,[1]TQT_MASTER!B:O,3,0)</f>
        <v>Senior Engineer</v>
      </c>
      <c r="H1639" s="834">
        <f>VLOOKUP(B1639,[1]TQT_MASTER!B:O,6,0)</f>
        <v>11743</v>
      </c>
      <c r="I1639" s="834" t="str">
        <f>VLOOKUP(B1639,[1]TQT_MASTER!B:O,5,0)</f>
        <v>Maryam Abullah Ebrahim Algaz Alali</v>
      </c>
      <c r="J1639" s="834" t="str">
        <f>VLOOKUP(B1639,[1]TQT_MASTER!B:O,7,0)</f>
        <v>TQT - Asset Management</v>
      </c>
      <c r="K1639" s="834" t="str">
        <f>VLOOKUP(B1639,[1]TQT_MASTER!B:O,8,0)</f>
        <v>TQT - Chief Operating Office</v>
      </c>
      <c r="L1639" s="834" t="str">
        <f>VLOOKUP(B1639,[1]TQT_MASTER!B:O,9,0)</f>
        <v>Asset Management - COO</v>
      </c>
      <c r="M1639" s="834" t="str">
        <f>VLOOKUP(B1639,[1]TQT_MASTER!B:O,10,0)</f>
        <v>TQT - Operations Technology Strategy</v>
      </c>
      <c r="N1639" s="835">
        <f>VLOOKUP(B1639,[1]TQT_MASTER!B:O,11,0)</f>
        <v>33856</v>
      </c>
      <c r="O1639" s="833">
        <f>VLOOKUP(B1639,[1]TQT_MASTER!B:O,14,0)</f>
        <v>46237</v>
      </c>
      <c r="P1639" s="834" t="s">
        <v>620</v>
      </c>
      <c r="Q1639" s="834" t="s">
        <v>846</v>
      </c>
      <c r="R1639" s="834"/>
      <c r="S1639" s="834"/>
      <c r="T1639" s="830" t="s">
        <v>389</v>
      </c>
      <c r="U1639" s="834" t="s">
        <v>333</v>
      </c>
      <c r="V1639" s="836">
        <v>45873</v>
      </c>
      <c r="W1639" s="846">
        <v>45873</v>
      </c>
      <c r="X1639" s="836">
        <v>46265</v>
      </c>
      <c r="Y1639" s="837">
        <v>1.0767123287671232</v>
      </c>
      <c r="Z1639" s="838">
        <f t="shared" ca="1" si="93"/>
        <v>34</v>
      </c>
      <c r="AA1639" s="830" t="s">
        <v>856</v>
      </c>
      <c r="AB1639" s="883">
        <v>4440</v>
      </c>
      <c r="AC1639" s="841">
        <v>47300</v>
      </c>
      <c r="AD1639" s="842" t="s">
        <v>777</v>
      </c>
      <c r="AE1639" s="843" t="str">
        <f ca="1">IF(OR(Z1639="",NOT(ISNUMBER(Z1639))),"",LOOKUP(Z1639,{0,16,21,26,31,36,41,46,51,56,60,66},{"[0-15]","[16-20]","[21-25]","[26-30]","[31-35]","[36-40]","[41-45]","[46-50]","[51-55]","[56-59]","[60-65]","[66-99]"}))</f>
        <v>[31-35]</v>
      </c>
      <c r="AF1639" s="839" t="str">
        <f t="shared" si="90"/>
        <v>1-2 years</v>
      </c>
      <c r="AG1639" s="839" t="str">
        <f t="shared" ca="1" si="91"/>
        <v>Expired</v>
      </c>
    </row>
    <row r="1640" spans="1:33" ht="16.5" thickTop="1" thickBot="1" x14ac:dyDescent="0.3">
      <c r="A1640" s="830">
        <v>26</v>
      </c>
      <c r="B1640" s="830">
        <v>201085</v>
      </c>
      <c r="C1640" s="830">
        <v>201085</v>
      </c>
      <c r="D1640" s="832"/>
      <c r="E1640" s="887">
        <f>VLOOKUP(B1640,[1]TQT_MASTER!B:O,13,0)</f>
        <v>45901</v>
      </c>
      <c r="F1640" s="834" t="str">
        <f>VLOOKUP(B1640,[1]TQT_MASTER!B:O,4,0)</f>
        <v>Engineer, Power Systems</v>
      </c>
      <c r="G1640" s="834" t="str">
        <f>VLOOKUP(B1640,[1]TQT_MASTER!B:O,3,0)</f>
        <v>Engineer</v>
      </c>
      <c r="H1640" s="834">
        <f>VLOOKUP(B1640,[1]TQT_MASTER!B:O,6,0)</f>
        <v>10903</v>
      </c>
      <c r="I1640" s="834" t="str">
        <f>VLOOKUP(B1640,[1]TQT_MASTER!B:O,5,0)</f>
        <v>Ahmed Attia Saber Ghazi</v>
      </c>
      <c r="J1640" s="834" t="str">
        <f>VLOOKUP(B1640,[1]TQT_MASTER!B:O,7,0)</f>
        <v>TQT - Asset Management</v>
      </c>
      <c r="K1640" s="834" t="str">
        <f>VLOOKUP(B1640,[1]TQT_MASTER!B:O,8,0)</f>
        <v>TQT - Chief Operating Office</v>
      </c>
      <c r="L1640" s="834" t="str">
        <f>VLOOKUP(B1640,[1]TQT_MASTER!B:O,9,0)</f>
        <v>Asset Management - COO</v>
      </c>
      <c r="M1640" s="834" t="str">
        <f>VLOOKUP(B1640,[1]TQT_MASTER!B:O,10,0)</f>
        <v>TQT - Power Planning</v>
      </c>
      <c r="N1640" s="835">
        <f>VLOOKUP(B1640,[1]TQT_MASTER!B:O,11,0)</f>
        <v>36486</v>
      </c>
      <c r="O1640" s="833">
        <f>VLOOKUP(B1640,[1]TQT_MASTER!B:O,14,0)</f>
        <v>46265</v>
      </c>
      <c r="P1640" s="834" t="s">
        <v>620</v>
      </c>
      <c r="Q1640" s="834" t="s">
        <v>846</v>
      </c>
      <c r="R1640" s="834"/>
      <c r="S1640" s="834"/>
      <c r="T1640" s="830" t="s">
        <v>304</v>
      </c>
      <c r="U1640" s="834" t="s">
        <v>333</v>
      </c>
      <c r="V1640" s="836">
        <v>45901</v>
      </c>
      <c r="W1640" s="846">
        <v>45901</v>
      </c>
      <c r="X1640" s="836">
        <v>46265</v>
      </c>
      <c r="Y1640" s="837">
        <v>1</v>
      </c>
      <c r="Z1640" s="838">
        <f t="shared" ca="1" si="93"/>
        <v>26</v>
      </c>
      <c r="AA1640" s="830" t="s">
        <v>856</v>
      </c>
      <c r="AB1640" s="883">
        <v>4440</v>
      </c>
      <c r="AC1640" s="841">
        <v>47300</v>
      </c>
      <c r="AD1640" s="842" t="s">
        <v>777</v>
      </c>
      <c r="AE1640" s="843" t="str">
        <f ca="1">IF(OR(Z1640="",NOT(ISNUMBER(Z1640))),"",LOOKUP(Z1640,{0,16,21,26,31,36,41,46,51,56,60,66},{"[0-15]","[16-20]","[21-25]","[26-30]","[31-35]","[36-40]","[41-45]","[46-50]","[51-55]","[56-59]","[60-65]","[66-99]"}))</f>
        <v>[26-30]</v>
      </c>
      <c r="AF1640" s="839" t="str">
        <f t="shared" si="90"/>
        <v>0-1 years</v>
      </c>
      <c r="AG1640" s="839" t="str">
        <f t="shared" ca="1" si="91"/>
        <v>Expired</v>
      </c>
    </row>
    <row r="1641" spans="1:33" ht="16.5" thickTop="1" thickBot="1" x14ac:dyDescent="0.3">
      <c r="A1641" s="830">
        <v>27</v>
      </c>
      <c r="B1641" s="830">
        <v>201773</v>
      </c>
      <c r="C1641" s="847">
        <v>14158</v>
      </c>
      <c r="D1641" s="832"/>
      <c r="E1641" s="887">
        <f>VLOOKUP(B1641,[1]TQT_MASTER!B:O,13,0)</f>
        <v>45978</v>
      </c>
      <c r="F1641" s="834" t="str">
        <f>VLOOKUP(B1641,[1]TQT_MASTER!B:O,4,0)</f>
        <v>Associate, OD &amp; Planning</v>
      </c>
      <c r="G1641" s="834" t="str">
        <f>VLOOKUP(B1641,[1]TQT_MASTER!B:O,3,0)</f>
        <v>Associate</v>
      </c>
      <c r="H1641" s="834">
        <f>VLOOKUP(B1641,[1]TQT_MASTER!B:O,6,0)</f>
        <v>12869</v>
      </c>
      <c r="I1641" s="834" t="str">
        <f>VLOOKUP(B1641,[1]TQT_MASTER!B:O,5,0)</f>
        <v>Shefa Obaid</v>
      </c>
      <c r="J1641" s="834" t="str">
        <f>VLOOKUP(B1641,[1]TQT_MASTER!B:O,7,0)</f>
        <v>TQT - People Management &amp; Performance</v>
      </c>
      <c r="K1641" s="834" t="str">
        <f>VLOOKUP(B1641,[1]TQT_MASTER!B:O,8,0)</f>
        <v>TQT - Chief Corporate Services Office</v>
      </c>
      <c r="L1641" s="834" t="str">
        <f>VLOOKUP(B1641,[1]TQT_MASTER!B:O,9,0)</f>
        <v>Human Resources - HRD</v>
      </c>
      <c r="M1641" s="834" t="str">
        <f>VLOOKUP(B1641,[1]TQT_MASTER!B:O,10,0)</f>
        <v>TRANSCO - Human Resources - HRD</v>
      </c>
      <c r="N1641" s="835">
        <f>VLOOKUP(B1641,[1]TQT_MASTER!B:O,11,0)</f>
        <v>29381</v>
      </c>
      <c r="O1641" s="833">
        <f>VLOOKUP(B1641,[1]TQT_MASTER!B:O,14,0)</f>
        <v>46342</v>
      </c>
      <c r="P1641" s="834" t="s">
        <v>611</v>
      </c>
      <c r="Q1641" s="834"/>
      <c r="R1641" s="834"/>
      <c r="S1641" s="834" t="s">
        <v>616</v>
      </c>
      <c r="T1641" s="830" t="s">
        <v>304</v>
      </c>
      <c r="U1641" s="834" t="s">
        <v>333</v>
      </c>
      <c r="V1641" s="836">
        <v>45978</v>
      </c>
      <c r="W1641" s="846">
        <v>45978</v>
      </c>
      <c r="X1641" s="836">
        <v>46265</v>
      </c>
      <c r="Y1641" s="837">
        <v>0.78904109589041094</v>
      </c>
      <c r="Z1641" s="838">
        <f t="shared" ca="1" si="93"/>
        <v>46</v>
      </c>
      <c r="AA1641" s="830" t="s">
        <v>856</v>
      </c>
      <c r="AB1641" s="883">
        <v>4440</v>
      </c>
      <c r="AC1641" s="841">
        <v>47300</v>
      </c>
      <c r="AD1641" s="842" t="s">
        <v>777</v>
      </c>
      <c r="AE1641" s="843" t="str">
        <f ca="1">IF(OR(Z1641="",NOT(ISNUMBER(Z1641))),"",LOOKUP(Z1641,{0,16,21,26,31,36,41,46,51,56,60,66},{"[0-15]","[16-20]","[21-25]","[26-30]","[31-35]","[36-40]","[41-45]","[46-50]","[51-55]","[56-59]","[60-65]","[66-99]"}))</f>
        <v>[46-50]</v>
      </c>
      <c r="AF1641" s="839" t="str">
        <f t="shared" si="90"/>
        <v>0-1 years</v>
      </c>
      <c r="AG1641" s="839" t="str">
        <f t="shared" ca="1" si="91"/>
        <v>Within 90 Days</v>
      </c>
    </row>
    <row r="1642" spans="1:33" ht="16.5" thickTop="1" thickBot="1" x14ac:dyDescent="0.3">
      <c r="A1642" s="830">
        <v>28</v>
      </c>
      <c r="B1642" s="830">
        <v>202033</v>
      </c>
      <c r="C1642" s="847">
        <v>14145</v>
      </c>
      <c r="D1642" s="832"/>
      <c r="E1642" s="887">
        <f>VLOOKUP(B1642,[1]TQT_MASTER!B:O,13,0)</f>
        <v>46006</v>
      </c>
      <c r="F1642" s="834" t="str">
        <f>VLOOKUP(B1642,[1]TQT_MASTER!B:O,4,0)</f>
        <v>Senior Engineer, Network Model Management</v>
      </c>
      <c r="G1642" s="834" t="str">
        <f>VLOOKUP(B1642,[1]TQT_MASTER!B:O,3,0)</f>
        <v>Senior Engineer</v>
      </c>
      <c r="H1642" s="834">
        <f>VLOOKUP(B1642,[1]TQT_MASTER!B:O,6,0)</f>
        <v>12404</v>
      </c>
      <c r="I1642" s="834" t="str">
        <f>VLOOKUP(B1642,[1]TQT_MASTER!B:O,5,0)</f>
        <v>Jayaprakash Ponraj</v>
      </c>
      <c r="J1642" s="834" t="str">
        <f>VLOOKUP(B1642,[1]TQT_MASTER!B:O,7,0)</f>
        <v>TQT - Asset Management</v>
      </c>
      <c r="K1642" s="834" t="str">
        <f>VLOOKUP(B1642,[1]TQT_MASTER!B:O,8,0)</f>
        <v>TQT - Chief Operating Office</v>
      </c>
      <c r="L1642" s="834" t="str">
        <f>VLOOKUP(B1642,[1]TQT_MASTER!B:O,9,0)</f>
        <v>TQT - Asset Management</v>
      </c>
      <c r="M1642" s="834" t="str">
        <f>VLOOKUP(B1642,[1]TQT_MASTER!B:O,10,0)</f>
        <v>TQT - Chief Operating Office</v>
      </c>
      <c r="N1642" s="835">
        <f>VLOOKUP(B1642,[1]TQT_MASTER!B:O,11,0)</f>
        <v>31049</v>
      </c>
      <c r="O1642" s="833">
        <f>VLOOKUP(B1642,[1]TQT_MASTER!B:O,14,0)</f>
        <v>46370</v>
      </c>
      <c r="P1642" s="834" t="s">
        <v>620</v>
      </c>
      <c r="Q1642" s="834" t="s">
        <v>846</v>
      </c>
      <c r="R1642" s="834"/>
      <c r="S1642" s="834"/>
      <c r="T1642" s="830" t="s">
        <v>304</v>
      </c>
      <c r="U1642" s="834" t="s">
        <v>333</v>
      </c>
      <c r="V1642" s="836">
        <v>46006</v>
      </c>
      <c r="W1642" s="846">
        <v>46006</v>
      </c>
      <c r="X1642" s="836">
        <v>46265</v>
      </c>
      <c r="Y1642" s="837">
        <v>0.71232876712328763</v>
      </c>
      <c r="Z1642" s="838">
        <f t="shared" ca="1" si="93"/>
        <v>41</v>
      </c>
      <c r="AA1642" s="830" t="s">
        <v>856</v>
      </c>
      <c r="AB1642" s="883">
        <v>4440</v>
      </c>
      <c r="AC1642" s="841">
        <v>47300</v>
      </c>
      <c r="AD1642" s="842" t="s">
        <v>777</v>
      </c>
      <c r="AE1642" s="843" t="str">
        <f ca="1">IF(OR(Z1642="",NOT(ISNUMBER(Z1642))),"",LOOKUP(Z1642,{0,16,21,26,31,36,41,46,51,56,60,66},{"[0-15]","[16-20]","[21-25]","[26-30]","[31-35]","[36-40]","[41-45]","[46-50]","[51-55]","[56-59]","[60-65]","[66-99]"}))</f>
        <v>[41-45]</v>
      </c>
      <c r="AF1642" s="839" t="str">
        <f t="shared" si="90"/>
        <v>0-1 years</v>
      </c>
      <c r="AG1642" s="839" t="str">
        <f t="shared" ca="1" si="91"/>
        <v>Within 90 Days</v>
      </c>
    </row>
    <row r="1643" spans="1:33" ht="16.5" thickTop="1" thickBot="1" x14ac:dyDescent="0.3">
      <c r="A1643" s="830">
        <v>29</v>
      </c>
      <c r="B1643" s="830">
        <v>202034</v>
      </c>
      <c r="C1643" s="847">
        <v>14174</v>
      </c>
      <c r="D1643" s="832"/>
      <c r="E1643" s="887">
        <f>VLOOKUP(B1643,[1]TQT_MASTER!B:O,13,0)</f>
        <v>46006</v>
      </c>
      <c r="F1643" s="834" t="str">
        <f>VLOOKUP(B1643,[1]TQT_MASTER!B:O,4,0)</f>
        <v>Associate, Accounts Payable Accounting</v>
      </c>
      <c r="G1643" s="834" t="str">
        <f>VLOOKUP(B1643,[1]TQT_MASTER!B:O,3,0)</f>
        <v>Associate</v>
      </c>
      <c r="H1643" s="834">
        <f>VLOOKUP(B1643,[1]TQT_MASTER!B:O,6,0)</f>
        <v>12667</v>
      </c>
      <c r="I1643" s="834" t="str">
        <f>VLOOKUP(B1643,[1]TQT_MASTER!B:O,5,0)</f>
        <v>Eid ABDULLAH Sidiqi Alhammadi</v>
      </c>
      <c r="J1643" s="834" t="str">
        <f>VLOOKUP(B1643,[1]TQT_MASTER!B:O,7,0)</f>
        <v>TQT - Financial Operations &amp; Internal Controls</v>
      </c>
      <c r="K1643" s="834" t="str">
        <f>VLOOKUP(B1643,[1]TQT_MASTER!B:O,8,0)</f>
        <v>TQT - Chief Financial Office</v>
      </c>
      <c r="L1643" s="834" t="str">
        <f>VLOOKUP(B1643,[1]TQT_MASTER!B:O,9,0)</f>
        <v>Finance - FIN</v>
      </c>
      <c r="M1643" s="834" t="str">
        <f>VLOOKUP(B1643,[1]TQT_MASTER!B:O,10,0)</f>
        <v>TRANSCO - Financial Operations - FIN</v>
      </c>
      <c r="N1643" s="835">
        <f>VLOOKUP(B1643,[1]TQT_MASTER!B:O,11,0)</f>
        <v>35364</v>
      </c>
      <c r="O1643" s="833">
        <f>VLOOKUP(B1643,[1]TQT_MASTER!B:O,14,0)</f>
        <v>46370</v>
      </c>
      <c r="P1643" s="834" t="s">
        <v>620</v>
      </c>
      <c r="Q1643" s="834" t="s">
        <v>846</v>
      </c>
      <c r="R1643" s="834"/>
      <c r="S1643" s="834"/>
      <c r="T1643" s="830" t="s">
        <v>304</v>
      </c>
      <c r="U1643" s="834" t="s">
        <v>356</v>
      </c>
      <c r="V1643" s="836">
        <v>46006</v>
      </c>
      <c r="W1643" s="846">
        <v>46006</v>
      </c>
      <c r="X1643" s="836">
        <v>46265</v>
      </c>
      <c r="Y1643" s="837">
        <v>0.71232876712328763</v>
      </c>
      <c r="Z1643" s="838">
        <f t="shared" ca="1" si="93"/>
        <v>29</v>
      </c>
      <c r="AA1643" s="830" t="s">
        <v>856</v>
      </c>
      <c r="AB1643" s="883">
        <v>4440</v>
      </c>
      <c r="AC1643" s="841">
        <v>47300</v>
      </c>
      <c r="AD1643" s="842" t="s">
        <v>777</v>
      </c>
      <c r="AE1643" s="843" t="str">
        <f ca="1">IF(OR(Z1643="",NOT(ISNUMBER(Z1643))),"",LOOKUP(Z1643,{0,16,21,26,31,36,41,46,51,56,60,66},{"[0-15]","[16-20]","[21-25]","[26-30]","[31-35]","[36-40]","[41-45]","[46-50]","[51-55]","[56-59]","[60-65]","[66-99]"}))</f>
        <v>[26-30]</v>
      </c>
      <c r="AF1643" s="839" t="str">
        <f t="shared" si="90"/>
        <v>0-1 years</v>
      </c>
      <c r="AG1643" s="839" t="str">
        <f t="shared" ca="1" si="91"/>
        <v>Within 90 Days</v>
      </c>
    </row>
    <row r="1644" spans="1:33" ht="16.5" thickTop="1" thickBot="1" x14ac:dyDescent="0.3">
      <c r="A1644" s="830">
        <v>30</v>
      </c>
      <c r="B1644" s="830">
        <v>202315</v>
      </c>
      <c r="C1644" s="847">
        <v>14335</v>
      </c>
      <c r="D1644" s="832"/>
      <c r="E1644" s="887">
        <f>VLOOKUP(B1644,[1]TQT_MASTER!B:O,13,0)</f>
        <v>46055</v>
      </c>
      <c r="F1644" s="834" t="str">
        <f>VLOOKUP(B1644,[1]TQT_MASTER!B:O,4,0)</f>
        <v>Officer, Communications</v>
      </c>
      <c r="G1644" s="834" t="str">
        <f>VLOOKUP(B1644,[1]TQT_MASTER!B:O,3,0)</f>
        <v>Officer</v>
      </c>
      <c r="H1644" s="834">
        <f>VLOOKUP(B1644,[1]TQT_MASTER!B:O,6,0)</f>
        <v>15077</v>
      </c>
      <c r="I1644" s="834" t="str">
        <f>VLOOKUP(B1644,[1]TQT_MASTER!B:O,5,0)</f>
        <v>Bahaa Khalil Omran</v>
      </c>
      <c r="J1644" s="834" t="str">
        <f>VLOOKUP(B1644,[1]TQT_MASTER!B:O,7,0)</f>
        <v>TQT - External Communications</v>
      </c>
      <c r="K1644" s="834" t="str">
        <f>VLOOKUP(B1644,[1]TQT_MASTER!B:O,8,0)</f>
        <v>TQT - Chief Corporate Services Office</v>
      </c>
      <c r="L1644" s="834" t="str">
        <f>VLOOKUP(B1644,[1]TQT_MASTER!B:O,9,0)</f>
        <v>Human Resources - HRD</v>
      </c>
      <c r="M1644" s="834" t="str">
        <f>VLOOKUP(B1644,[1]TQT_MASTER!B:O,10,0)</f>
        <v>TRANSCO - External Communications - HRD</v>
      </c>
      <c r="N1644" s="835">
        <f>VLOOKUP(B1644,[1]TQT_MASTER!B:O,11,0)</f>
        <v>34516</v>
      </c>
      <c r="O1644" s="833">
        <f>VLOOKUP(B1644,[1]TQT_MASTER!B:O,14,0)</f>
        <v>46389</v>
      </c>
      <c r="P1644" s="834" t="s">
        <v>611</v>
      </c>
      <c r="Q1644" s="834"/>
      <c r="R1644" s="834" t="s">
        <v>612</v>
      </c>
      <c r="S1644" s="834" t="s">
        <v>616</v>
      </c>
      <c r="T1644" s="830"/>
      <c r="U1644" s="848" t="s">
        <v>309</v>
      </c>
      <c r="V1644" s="836">
        <v>46055</v>
      </c>
      <c r="W1644" s="846">
        <v>46055</v>
      </c>
      <c r="X1644" s="836">
        <v>46265</v>
      </c>
      <c r="Y1644" s="837">
        <v>0.57808219178082187</v>
      </c>
      <c r="Z1644" s="838">
        <f t="shared" ca="1" si="93"/>
        <v>32</v>
      </c>
      <c r="AA1644" s="830" t="s">
        <v>856</v>
      </c>
      <c r="AB1644" s="883">
        <v>4440</v>
      </c>
      <c r="AC1644" s="841">
        <v>47300</v>
      </c>
      <c r="AD1644" s="842" t="s">
        <v>777</v>
      </c>
      <c r="AE1644" s="843" t="str">
        <f ca="1">IF(OR(Z1644="",NOT(ISNUMBER(Z1644))),"",LOOKUP(Z1644,{0,16,21,26,31,36,41,46,51,56,60,66},{"[0-15]","[16-20]","[21-25]","[26-30]","[31-35]","[36-40]","[41-45]","[46-50]","[51-55]","[56-59]","[60-65]","[66-99]"}))</f>
        <v>[31-35]</v>
      </c>
      <c r="AF1644" s="839" t="str">
        <f t="shared" si="90"/>
        <v>0-1 years</v>
      </c>
      <c r="AG1644" s="839" t="str">
        <f t="shared" ca="1" si="91"/>
        <v>Over 90 Days</v>
      </c>
    </row>
    <row r="1645" spans="1:33" ht="16.5" thickTop="1" thickBot="1" x14ac:dyDescent="0.3">
      <c r="A1645" s="830">
        <v>31</v>
      </c>
      <c r="B1645" s="830">
        <v>202372</v>
      </c>
      <c r="C1645" s="831">
        <v>202372</v>
      </c>
      <c r="D1645" s="849"/>
      <c r="E1645" s="887">
        <f>VLOOKUP(B1645,[1]TQT_MASTER!B:O,13,0)</f>
        <v>46083</v>
      </c>
      <c r="F1645" s="834" t="str">
        <f>VLOOKUP(B1645,[1]TQT_MASTER!B:O,4,0)</f>
        <v>Associate, Graphic Design</v>
      </c>
      <c r="G1645" s="834" t="str">
        <f>VLOOKUP(B1645,[1]TQT_MASTER!B:O,3,0)</f>
        <v>Associate</v>
      </c>
      <c r="H1645" s="834">
        <f>VLOOKUP(B1645,[1]TQT_MASTER!B:O,6,0)</f>
        <v>15077</v>
      </c>
      <c r="I1645" s="834" t="str">
        <f>VLOOKUP(B1645,[1]TQT_MASTER!B:O,5,0)</f>
        <v>Bahaa Khalil Omran</v>
      </c>
      <c r="J1645" s="834" t="str">
        <f>VLOOKUP(B1645,[1]TQT_MASTER!B:O,7,0)</f>
        <v>TQT - Corporate Communications</v>
      </c>
      <c r="K1645" s="834" t="str">
        <f>VLOOKUP(B1645,[1]TQT_MASTER!B:O,8,0)</f>
        <v>TQT - Chief Corporate Services Office</v>
      </c>
      <c r="L1645" s="834" t="str">
        <f>VLOOKUP(B1645,[1]TQT_MASTER!B:O,9,0)</f>
        <v>Human Resources - HRD</v>
      </c>
      <c r="M1645" s="834" t="str">
        <f>VLOOKUP(B1645,[1]TQT_MASTER!B:O,10,0)</f>
        <v>Corporate Communications</v>
      </c>
      <c r="N1645" s="835">
        <f>VLOOKUP(B1645,[1]TQT_MASTER!B:O,11,0)</f>
        <v>35936</v>
      </c>
      <c r="O1645" s="833">
        <f>VLOOKUP(B1645,[1]TQT_MASTER!B:O,14,0)</f>
        <v>46447</v>
      </c>
      <c r="P1645" s="834" t="s">
        <v>611</v>
      </c>
      <c r="Q1645" s="834"/>
      <c r="R1645" s="834" t="s">
        <v>612</v>
      </c>
      <c r="S1645" s="834" t="s">
        <v>616</v>
      </c>
      <c r="T1645" s="839"/>
      <c r="U1645" s="848" t="s">
        <v>356</v>
      </c>
      <c r="V1645" s="836">
        <v>46083</v>
      </c>
      <c r="W1645" s="846">
        <v>46083</v>
      </c>
      <c r="X1645" s="836">
        <v>46265</v>
      </c>
      <c r="Y1645" s="837">
        <v>0.50136986301369868</v>
      </c>
      <c r="Z1645" s="902">
        <f t="shared" ca="1" si="93"/>
        <v>28</v>
      </c>
      <c r="AA1645" s="830" t="s">
        <v>856</v>
      </c>
      <c r="AB1645" s="883">
        <v>4440</v>
      </c>
      <c r="AC1645" s="841">
        <v>47300</v>
      </c>
      <c r="AD1645" s="842" t="s">
        <v>777</v>
      </c>
      <c r="AE1645" s="843" t="str">
        <f ca="1">IF(OR(Z1645="",NOT(ISNUMBER(Z1645))),"",LOOKUP(Z1645,{0,16,21,26,31,36,41,46,51,56,60,66},{"[0-15]","[16-20]","[21-25]","[26-30]","[31-35]","[36-40]","[41-45]","[46-50]","[51-55]","[56-59]","[60-65]","[66-99]"}))</f>
        <v>[26-30]</v>
      </c>
      <c r="AF1645" s="839" t="str">
        <f t="shared" si="90"/>
        <v>0-1 years</v>
      </c>
      <c r="AG1645" s="839" t="str">
        <f t="shared" ca="1" si="91"/>
        <v>Over 90 Days</v>
      </c>
    </row>
    <row r="1646" spans="1:33" ht="16.5" thickTop="1" thickBot="1" x14ac:dyDescent="0.3">
      <c r="A1646" s="830">
        <v>32</v>
      </c>
      <c r="B1646" s="830">
        <v>202645</v>
      </c>
      <c r="C1646" s="831">
        <v>202645</v>
      </c>
      <c r="D1646" s="832"/>
      <c r="E1646" s="887">
        <f>VLOOKUP(B1646,[1]TQT_MASTER!B:O,13,0)</f>
        <v>46103</v>
      </c>
      <c r="F1646" s="834" t="str">
        <f>VLOOKUP(B1646,[1]TQT_MASTER!B:O,4,0)</f>
        <v>Engineer, Contract</v>
      </c>
      <c r="G1646" s="834" t="str">
        <f>VLOOKUP(B1646,[1]TQT_MASTER!B:O,3,0)</f>
        <v>Engineer</v>
      </c>
      <c r="H1646" s="834">
        <f>VLOOKUP(B1646,[1]TQT_MASTER!B:O,6,0)</f>
        <v>12214</v>
      </c>
      <c r="I1646" s="834" t="str">
        <f>VLOOKUP(B1646,[1]TQT_MASTER!B:O,5,0)</f>
        <v>Mahmood Abdulmunaim Saed</v>
      </c>
      <c r="J1646" s="834" t="str">
        <f>VLOOKUP(B1646,[1]TQT_MASTER!B:O,7,0)</f>
        <v>TQT - Supply Chain</v>
      </c>
      <c r="K1646" s="834" t="str">
        <f>VLOOKUP(B1646,[1]TQT_MASTER!B:O,8,0)</f>
        <v>TQT - Chief Financial Office</v>
      </c>
      <c r="L1646" s="834" t="str">
        <f>VLOOKUP(B1646,[1]TQT_MASTER!B:O,9,0)</f>
        <v>TQT - Supply Chain</v>
      </c>
      <c r="M1646" s="834" t="e">
        <f>VLOOKUP(B1646,[1]TQT_MASTER!B:O,10,0)</f>
        <v>#REF!</v>
      </c>
      <c r="N1646" s="835">
        <f>VLOOKUP(B1646,[1]TQT_MASTER!B:O,11,0)</f>
        <v>32325</v>
      </c>
      <c r="O1646" s="833">
        <f>VLOOKUP(B1646,[1]TQT_MASTER!B:O,14,0)</f>
        <v>46467</v>
      </c>
      <c r="P1646" s="834" t="s">
        <v>620</v>
      </c>
      <c r="Q1646" s="834" t="s">
        <v>846</v>
      </c>
      <c r="R1646" s="842"/>
      <c r="S1646" s="842"/>
      <c r="T1646" s="839"/>
      <c r="U1646" s="848" t="s">
        <v>333</v>
      </c>
      <c r="V1646" s="836">
        <v>46104</v>
      </c>
      <c r="W1646" s="846">
        <v>46104</v>
      </c>
      <c r="X1646" s="836">
        <v>46265</v>
      </c>
      <c r="Y1646" s="837">
        <v>0.44383561643835617</v>
      </c>
      <c r="Z1646" s="838">
        <f t="shared" ca="1" si="93"/>
        <v>38</v>
      </c>
      <c r="AA1646" s="830" t="s">
        <v>856</v>
      </c>
      <c r="AB1646" s="883">
        <v>4440</v>
      </c>
      <c r="AC1646" s="841">
        <v>47300</v>
      </c>
      <c r="AD1646" s="842" t="s">
        <v>777</v>
      </c>
      <c r="AE1646" s="843" t="str">
        <f ca="1">IF(OR(Z1646="",NOT(ISNUMBER(Z1646))),"",LOOKUP(Z1646,{0,16,21,26,31,36,41,46,51,56,60,66},{"[0-15]","[16-20]","[21-25]","[26-30]","[31-35]","[36-40]","[41-45]","[46-50]","[51-55]","[56-59]","[60-65]","[66-99]"}))</f>
        <v>[36-40]</v>
      </c>
      <c r="AF1646" s="839" t="str">
        <f t="shared" si="90"/>
        <v>0-1 years</v>
      </c>
      <c r="AG1646" s="839" t="str">
        <f t="shared" ca="1" si="91"/>
        <v>Over 90 Days</v>
      </c>
    </row>
    <row r="1647" spans="1:33" ht="16.5" thickTop="1" thickBot="1" x14ac:dyDescent="0.3">
      <c r="A1647" s="830">
        <v>33</v>
      </c>
      <c r="B1647" s="830">
        <v>203053</v>
      </c>
      <c r="C1647" s="831">
        <v>203053</v>
      </c>
      <c r="D1647" s="832"/>
      <c r="E1647" s="887">
        <f>VLOOKUP(B1647,[1]TQT_MASTER!B:O,13,0)</f>
        <v>46149</v>
      </c>
      <c r="F1647" s="834" t="str">
        <f>VLOOKUP(B1647,[1]TQT_MASTER!B:O,4,0)</f>
        <v>Sr Associate HR Projects</v>
      </c>
      <c r="G1647" s="834" t="str">
        <f>VLOOKUP(B1647,[1]TQT_MASTER!B:O,3,0)</f>
        <v>Sr Associate</v>
      </c>
      <c r="H1647" s="834" t="e">
        <f>VLOOKUP(B1647,[1]TQT_MASTER!B:O,6,0)</f>
        <v>#REF!</v>
      </c>
      <c r="I1647" s="834" t="str">
        <f>VLOOKUP(B1647,[1]TQT_MASTER!B:O,5,0)</f>
        <v>Bader Alhammadi</v>
      </c>
      <c r="J1647" s="834" t="e">
        <f>VLOOKUP(B1647,[1]TQT_MASTER!B:O,7,0)</f>
        <v>#REF!</v>
      </c>
      <c r="K1647" s="834" t="str">
        <f>VLOOKUP(B1647,[1]TQT_MASTER!B:O,8,0)</f>
        <v>TQT - Chief Corporate Services Office</v>
      </c>
      <c r="L1647" s="834" t="str">
        <f>VLOOKUP(B1647,[1]TQT_MASTER!B:O,9,0)</f>
        <v>Human Resources - HRD</v>
      </c>
      <c r="M1647" s="834" t="e">
        <f>VLOOKUP(B1647,[1]TQT_MASTER!B:O,10,0)</f>
        <v>#REF!</v>
      </c>
      <c r="N1647" s="835">
        <f>VLOOKUP(B1647,[1]TQT_MASTER!B:O,11,0)</f>
        <v>31815</v>
      </c>
      <c r="O1647" s="833">
        <f>VLOOKUP(B1647,[1]TQT_MASTER!B:O,14,0)</f>
        <v>46513</v>
      </c>
      <c r="P1647" s="842" t="s">
        <v>620</v>
      </c>
      <c r="Q1647" s="834" t="s">
        <v>846</v>
      </c>
      <c r="R1647" s="842"/>
      <c r="S1647" s="842"/>
      <c r="T1647" s="839"/>
      <c r="U1647" s="834" t="s">
        <v>650</v>
      </c>
      <c r="V1647" s="836">
        <v>46155</v>
      </c>
      <c r="W1647" s="846"/>
      <c r="X1647" s="836">
        <f>EDATE(V1647,36)</f>
        <v>47251</v>
      </c>
      <c r="Y1647" s="837">
        <v>2.7397260273972603E-3</v>
      </c>
      <c r="Z1647" s="838">
        <f t="shared" ca="1" si="93"/>
        <v>39</v>
      </c>
      <c r="AA1647" s="830" t="s">
        <v>856</v>
      </c>
      <c r="AB1647" s="883">
        <v>4440</v>
      </c>
      <c r="AC1647" s="841">
        <v>47300</v>
      </c>
      <c r="AD1647" s="842" t="s">
        <v>777</v>
      </c>
      <c r="AE1647" s="843" t="str">
        <f ca="1">IF(OR(Z1647="",NOT(ISNUMBER(Z1647))),"",LOOKUP(Z1647,{0,16,21,26,31,36,41,46,51,56,60,66},{"[0-15]","[16-20]","[21-25]","[26-30]","[31-35]","[36-40]","[41-45]","[46-50]","[51-55]","[56-59]","[60-65]","[66-99]"}))</f>
        <v>[36-40]</v>
      </c>
      <c r="AF1647" s="839" t="str">
        <f t="shared" si="90"/>
        <v>3+ years</v>
      </c>
      <c r="AG1647" s="839" t="str">
        <f t="shared" ca="1" si="91"/>
        <v>Over 90 Days</v>
      </c>
    </row>
    <row r="1648" spans="1:33" ht="16.5" thickTop="1" thickBot="1" x14ac:dyDescent="0.3">
      <c r="A1648" s="830">
        <v>34</v>
      </c>
      <c r="B1648" s="830">
        <v>202805</v>
      </c>
      <c r="C1648" s="831">
        <v>202805</v>
      </c>
      <c r="D1648" s="832"/>
      <c r="E1648" s="887">
        <f>VLOOKUP(B1648,[1]TQT_MASTER!B:O,13,0)</f>
        <v>46132</v>
      </c>
      <c r="F1648" s="834" t="str">
        <f>VLOOKUP(B1648,[1]TQT_MASTER!B:O,4,0)</f>
        <v>CEO Advisor</v>
      </c>
      <c r="G1648" s="834" t="str">
        <f>VLOOKUP(B1648,[1]TQT_MASTER!B:O,3,0)</f>
        <v>Advisor</v>
      </c>
      <c r="H1648" s="834">
        <v>12759</v>
      </c>
      <c r="I1648" s="834" t="s">
        <v>954</v>
      </c>
      <c r="J1648" s="834" t="e">
        <f>VLOOKUP(B1648,[1]TQT_MASTER!B:O,7,0)</f>
        <v>#REF!</v>
      </c>
      <c r="K1648" s="834" t="str">
        <f>VLOOKUP(B1648,[1]TQT_MASTER!B:O,8,0)</f>
        <v>TQT - Chief Executive Office</v>
      </c>
      <c r="L1648" s="834" t="e">
        <f>VLOOKUP(B1648,[1]TQT_MASTER!B:O,9,0)</f>
        <v>#REF!</v>
      </c>
      <c r="M1648" s="834" t="e">
        <f>VLOOKUP(B1648,[1]TQT_MASTER!B:O,10,0)</f>
        <v>#REF!</v>
      </c>
      <c r="N1648" s="884">
        <v>22892</v>
      </c>
      <c r="O1648" s="885">
        <v>46496</v>
      </c>
      <c r="P1648" s="842" t="s">
        <v>611</v>
      </c>
      <c r="Q1648" s="834" t="s">
        <v>846</v>
      </c>
      <c r="R1648" s="842"/>
      <c r="S1648" s="842"/>
      <c r="T1648" s="839"/>
      <c r="U1648" s="834" t="s">
        <v>650</v>
      </c>
      <c r="V1648" s="836">
        <v>46132</v>
      </c>
      <c r="W1648" s="846"/>
      <c r="X1648" s="836">
        <f>EDATE(V1648,36)</f>
        <v>47228</v>
      </c>
      <c r="Y1648" s="837">
        <v>2.7397260273972603E-3</v>
      </c>
      <c r="Z1648" s="838">
        <f t="shared" ca="1" si="93"/>
        <v>64</v>
      </c>
      <c r="AA1648" s="830" t="s">
        <v>856</v>
      </c>
      <c r="AB1648" s="883">
        <v>4440</v>
      </c>
      <c r="AC1648" s="841">
        <v>47300</v>
      </c>
      <c r="AD1648" s="842" t="s">
        <v>777</v>
      </c>
      <c r="AE1648" s="843" t="str">
        <f ca="1">IF(OR(Z1648="",NOT(ISNUMBER(Z1648))),"",LOOKUP(Z1648,{0,16,21,26,31,36,41,46,51,56,60,66},{"[0-15]","[16-20]","[21-25]","[26-30]","[31-35]","[36-40]","[41-45]","[46-50]","[51-55]","[56-59]","[60-65]","[66-99]"}))</f>
        <v>[60-65]</v>
      </c>
      <c r="AF1648" s="839" t="str">
        <f t="shared" si="90"/>
        <v>3+ years</v>
      </c>
      <c r="AG1648" s="839" t="str">
        <f t="shared" ca="1" si="91"/>
        <v>Over 90 Days</v>
      </c>
    </row>
    <row r="1649" spans="1:33" ht="16.5" thickTop="1" thickBot="1" x14ac:dyDescent="0.3">
      <c r="A1649" s="886">
        <v>35</v>
      </c>
      <c r="B1649" s="851">
        <v>203281</v>
      </c>
      <c r="C1649" s="893"/>
      <c r="D1649" s="894"/>
      <c r="E1649" s="887">
        <f>VLOOKUP(B1649,[1]TQT_MASTER!B:O,13,0)</f>
        <v>46244</v>
      </c>
      <c r="F1649" s="854" t="str">
        <f>VLOOKUP(B1649,[1]TQT_MASTER!B:O,4,0)</f>
        <v>Sr Associate Branding &amp; Internal Communication</v>
      </c>
      <c r="G1649" s="854" t="str">
        <f>VLOOKUP(B1649,[1]TQT_MASTER!B:O,3,0)</f>
        <v>Sr Associate</v>
      </c>
      <c r="H1649" s="854" t="e">
        <f>VLOOKUP(B1649,[1]TQT_MASTER!B:O,6,0)</f>
        <v>#REF!</v>
      </c>
      <c r="I1649" s="854" t="s">
        <v>955</v>
      </c>
      <c r="J1649" s="854" t="e">
        <f>VLOOKUP(B1649,[1]TQT_MASTER!B:O,7,0)</f>
        <v>#REF!</v>
      </c>
      <c r="K1649" s="854" t="str">
        <f>VLOOKUP(B1649,[1]TQT_MASTER!B:O,8,0)</f>
        <v>TQT - Chief Corporate Services Office</v>
      </c>
      <c r="L1649" s="854" t="str">
        <f>VLOOKUP(B1649,[1]TQT_MASTER!B:O,9,0)</f>
        <v>Human Resources - HRD</v>
      </c>
      <c r="M1649" s="854" t="str">
        <f>VLOOKUP(B1649,[1]TQT_MASTER!B:O,10,0)</f>
        <v>Corporate Communications</v>
      </c>
      <c r="N1649" s="855">
        <v>32051</v>
      </c>
      <c r="O1649" s="853">
        <v>46295</v>
      </c>
      <c r="P1649" s="854" t="s">
        <v>611</v>
      </c>
      <c r="Q1649" s="854" t="s">
        <v>846</v>
      </c>
      <c r="R1649" s="857"/>
      <c r="S1649" s="857"/>
      <c r="T1649" s="858"/>
      <c r="U1649" s="857"/>
      <c r="V1649" s="859">
        <v>46211</v>
      </c>
      <c r="W1649" s="860"/>
      <c r="X1649" s="859">
        <v>46295</v>
      </c>
      <c r="Y1649" s="861"/>
      <c r="Z1649" s="862">
        <f t="shared" ca="1" si="93"/>
        <v>38</v>
      </c>
      <c r="AA1649" s="850" t="s">
        <v>856</v>
      </c>
      <c r="AB1649" s="906">
        <v>4440</v>
      </c>
      <c r="AC1649" s="864">
        <v>47300</v>
      </c>
      <c r="AD1649" s="857" t="s">
        <v>777</v>
      </c>
      <c r="AE1649" s="843" t="str">
        <f ca="1">IF(OR(Z1649="",NOT(ISNUMBER(Z1649))),"",LOOKUP(Z1649,{0,16,21,26,31,36,41,46,51,56,60,66},{"[0-15]","[16-20]","[21-25]","[26-30]","[31-35]","[36-40]","[41-45]","[46-50]","[51-55]","[56-59]","[60-65]","[66-99]"}))</f>
        <v>[36-40]</v>
      </c>
      <c r="AF1649" s="839" t="str">
        <f t="shared" si="90"/>
        <v>0-1 years</v>
      </c>
      <c r="AG1649" s="839" t="str">
        <f t="shared" ca="1" si="91"/>
        <v>Within 30 Days</v>
      </c>
    </row>
    <row r="1650" spans="1:33" ht="16.5" thickTop="1" thickBot="1" x14ac:dyDescent="0.3">
      <c r="A1650" s="875">
        <v>1</v>
      </c>
      <c r="B1650" s="866" t="s">
        <v>526</v>
      </c>
      <c r="C1650" s="875" t="s">
        <v>300</v>
      </c>
      <c r="D1650" s="888"/>
      <c r="E1650" s="887">
        <f>VLOOKUP(B1650,[1]TQT_MASTER!B:O,13,0)</f>
        <v>44566</v>
      </c>
      <c r="F1650" s="870" t="str">
        <f>VLOOKUP(B1650,[1]TQT_MASTER!B:O,4,0)</f>
        <v>Engineer, Water Asset Performance</v>
      </c>
      <c r="G1650" s="870" t="str">
        <f>VLOOKUP(B1650,[1]TQT_MASTER!B:O,3,0)</f>
        <v>Engineer</v>
      </c>
      <c r="H1650" s="870">
        <f>VLOOKUP(B1650,[1]TQT_MASTER!B:O,6,0)</f>
        <v>200662</v>
      </c>
      <c r="I1650" s="870" t="str">
        <f>VLOOKUP(B1650,[1]TQT_MASTER!B:O,5,0)</f>
        <v>Benjamin Redwood</v>
      </c>
      <c r="J1650" s="870" t="str">
        <f>VLOOKUP(B1650,[1]TQT_MASTER!B:O,7,0)</f>
        <v>TQT - Asset Management</v>
      </c>
      <c r="K1650" s="870" t="str">
        <f>VLOOKUP(B1650,[1]TQT_MASTER!B:O,8,0)</f>
        <v>TQT - Chief Operating Office</v>
      </c>
      <c r="L1650" s="870" t="str">
        <f>VLOOKUP(B1650,[1]TQT_MASTER!B:O,9,0)</f>
        <v>Asset Management - COO</v>
      </c>
      <c r="M1650" s="870" t="str">
        <f>VLOOKUP(B1650,[1]TQT_MASTER!B:O,10,0)</f>
        <v>TRANSCO - Water Asset Strategy &amp; Performance - COO</v>
      </c>
      <c r="N1650" s="871">
        <f>VLOOKUP(B1650,[1]TQT_MASTER!B:O,11,0)</f>
        <v>22312</v>
      </c>
      <c r="O1650" s="869">
        <f>VLOOKUP(B1650,[1]TQT_MASTER!B:O,14,0)</f>
        <v>46387</v>
      </c>
      <c r="P1650" s="878" t="s">
        <v>611</v>
      </c>
      <c r="Q1650" s="870" t="s">
        <v>846</v>
      </c>
      <c r="R1650" s="878" t="s">
        <v>612</v>
      </c>
      <c r="S1650" s="878"/>
      <c r="T1650" s="875" t="s">
        <v>304</v>
      </c>
      <c r="U1650" s="878" t="s">
        <v>305</v>
      </c>
      <c r="V1650" s="872">
        <v>44566</v>
      </c>
      <c r="W1650" s="872">
        <v>45170</v>
      </c>
      <c r="X1650" s="872">
        <v>46265</v>
      </c>
      <c r="Y1650" s="889">
        <v>3.0027397260273974</v>
      </c>
      <c r="Z1650" s="903">
        <f t="shared" ca="1" si="93"/>
        <v>65</v>
      </c>
      <c r="AA1650" s="875" t="s">
        <v>600</v>
      </c>
      <c r="AB1650" s="890">
        <v>33988.5</v>
      </c>
      <c r="AC1650" s="877">
        <v>47300</v>
      </c>
      <c r="AD1650" s="878" t="s">
        <v>777</v>
      </c>
      <c r="AE1650" s="843" t="str">
        <f ca="1">IF(OR(Z1650="",NOT(ISNUMBER(Z1650))),"",LOOKUP(Z1650,{0,16,21,26,31,36,41,46,51,56,60,66},{"[0-15]","[16-20]","[21-25]","[26-30]","[31-35]","[36-40]","[41-45]","[46-50]","[51-55]","[56-59]","[60-65]","[66-99]"}))</f>
        <v>[60-65]</v>
      </c>
      <c r="AF1650" s="839" t="str">
        <f t="shared" si="90"/>
        <v>3+ years</v>
      </c>
      <c r="AG1650" s="839" t="str">
        <f t="shared" ca="1" si="91"/>
        <v>Over 90 Days</v>
      </c>
    </row>
    <row r="1651" spans="1:33" ht="16.5" thickTop="1" thickBot="1" x14ac:dyDescent="0.3">
      <c r="A1651" s="839">
        <v>2</v>
      </c>
      <c r="B1651" s="830" t="s">
        <v>537</v>
      </c>
      <c r="C1651" s="839" t="s">
        <v>306</v>
      </c>
      <c r="D1651" s="880"/>
      <c r="E1651" s="887">
        <f>VLOOKUP(B1651,[1]TQT_MASTER!B:O,13,0)</f>
        <v>44571</v>
      </c>
      <c r="F1651" s="834" t="str">
        <f>VLOOKUP(B1651,[1]TQT_MASTER!B:O,4,0)</f>
        <v>Technical Advisor</v>
      </c>
      <c r="G1651" s="834" t="str">
        <f>VLOOKUP(B1651,[1]TQT_MASTER!B:O,3,0)</f>
        <v>Advisor</v>
      </c>
      <c r="H1651" s="834">
        <f>VLOOKUP(B1651,[1]TQT_MASTER!B:O,6,0)</f>
        <v>10924</v>
      </c>
      <c r="I1651" s="834" t="str">
        <f>VLOOKUP(B1651,[1]TQT_MASTER!B:O,5,0)</f>
        <v>Bruce</v>
      </c>
      <c r="J1651" s="834" t="str">
        <f>VLOOKUP(B1651,[1]TQT_MASTER!B:O,7,0)</f>
        <v>TQT - Chief Operating Office</v>
      </c>
      <c r="K1651" s="834" t="str">
        <f>VLOOKUP(B1651,[1]TQT_MASTER!B:O,8,0)</f>
        <v>TQT - Chief Operating Office</v>
      </c>
      <c r="L1651" s="834" t="str">
        <f>VLOOKUP(B1651,[1]TQT_MASTER!B:O,9,0)</f>
        <v>Asset Management - COO</v>
      </c>
      <c r="M1651" s="834" t="str">
        <f>VLOOKUP(B1651,[1]TQT_MASTER!B:O,10,0)</f>
        <v>TRANSCO - Power Asset Management - COO</v>
      </c>
      <c r="N1651" s="835">
        <f>VLOOKUP(B1651,[1]TQT_MASTER!B:O,11,0)</f>
        <v>21098</v>
      </c>
      <c r="O1651" s="833">
        <f>VLOOKUP(B1651,[1]TQT_MASTER!B:O,14,0)</f>
        <v>46387</v>
      </c>
      <c r="P1651" s="842" t="s">
        <v>611</v>
      </c>
      <c r="Q1651" s="834" t="s">
        <v>846</v>
      </c>
      <c r="R1651" s="842" t="s">
        <v>612</v>
      </c>
      <c r="S1651" s="842" t="s">
        <v>616</v>
      </c>
      <c r="T1651" s="839" t="s">
        <v>304</v>
      </c>
      <c r="U1651" s="842" t="s">
        <v>309</v>
      </c>
      <c r="V1651" s="836">
        <v>44571</v>
      </c>
      <c r="W1651" s="836">
        <v>45170</v>
      </c>
      <c r="X1651" s="836">
        <v>46265</v>
      </c>
      <c r="Y1651" s="882">
        <v>3.0027397260273974</v>
      </c>
      <c r="Z1651" s="902">
        <f t="shared" ca="1" si="93"/>
        <v>68</v>
      </c>
      <c r="AA1651" s="839" t="s">
        <v>600</v>
      </c>
      <c r="AB1651" s="883">
        <v>55116.6</v>
      </c>
      <c r="AC1651" s="841">
        <v>47300</v>
      </c>
      <c r="AD1651" s="842" t="s">
        <v>777</v>
      </c>
      <c r="AE1651" s="843" t="str">
        <f ca="1">IF(OR(Z1651="",NOT(ISNUMBER(Z1651))),"",LOOKUP(Z1651,{0,16,21,26,31,36,41,46,51,56,60,66},{"[0-15]","[16-20]","[21-25]","[26-30]","[31-35]","[36-40]","[41-45]","[46-50]","[51-55]","[56-59]","[60-65]","[66-99]"}))</f>
        <v>[66-99]</v>
      </c>
      <c r="AF1651" s="839" t="str">
        <f t="shared" si="90"/>
        <v>3+ years</v>
      </c>
      <c r="AG1651" s="839" t="str">
        <f t="shared" ca="1" si="91"/>
        <v>Over 90 Days</v>
      </c>
    </row>
    <row r="1652" spans="1:33" ht="16.5" thickTop="1" thickBot="1" x14ac:dyDescent="0.3">
      <c r="A1652" s="839">
        <v>3</v>
      </c>
      <c r="B1652" s="830" t="s">
        <v>310</v>
      </c>
      <c r="C1652" s="839" t="s">
        <v>310</v>
      </c>
      <c r="D1652" s="880"/>
      <c r="E1652" s="887">
        <v>44571</v>
      </c>
      <c r="F1652" s="834" t="s">
        <v>312</v>
      </c>
      <c r="G1652" s="834" t="s">
        <v>312</v>
      </c>
      <c r="H1652" s="834"/>
      <c r="I1652" s="834"/>
      <c r="J1652" s="845"/>
      <c r="K1652" s="845" t="s">
        <v>905</v>
      </c>
      <c r="L1652" s="834"/>
      <c r="M1652" s="834"/>
      <c r="N1652" s="835">
        <v>20821</v>
      </c>
      <c r="O1652" s="833">
        <v>46203</v>
      </c>
      <c r="P1652" s="842" t="s">
        <v>611</v>
      </c>
      <c r="Q1652" s="834" t="s">
        <v>846</v>
      </c>
      <c r="R1652" s="842" t="s">
        <v>612</v>
      </c>
      <c r="S1652" s="842"/>
      <c r="T1652" s="839" t="s">
        <v>304</v>
      </c>
      <c r="U1652" s="842" t="s">
        <v>305</v>
      </c>
      <c r="V1652" s="836">
        <v>44571</v>
      </c>
      <c r="W1652" s="836">
        <v>46203</v>
      </c>
      <c r="X1652" s="836">
        <v>46265</v>
      </c>
      <c r="Y1652" s="882">
        <v>3.0027397260273974</v>
      </c>
      <c r="Z1652" s="904">
        <f t="shared" ca="1" si="93"/>
        <v>69</v>
      </c>
      <c r="AA1652" s="839" t="s">
        <v>600</v>
      </c>
      <c r="AB1652" s="883">
        <v>45390.45</v>
      </c>
      <c r="AC1652" s="841">
        <v>47300</v>
      </c>
      <c r="AD1652" s="842" t="s">
        <v>928</v>
      </c>
      <c r="AE1652" s="843" t="str">
        <f ca="1">IF(OR(Z1652="",NOT(ISNUMBER(Z1652))),"",LOOKUP(Z1652,{0,16,21,26,31,36,41,46,51,56,60,66},{"[0-15]","[16-20]","[21-25]","[26-30]","[31-35]","[36-40]","[41-45]","[46-50]","[51-55]","[56-59]","[60-65]","[66-99]"}))</f>
        <v>[66-99]</v>
      </c>
      <c r="AF1652" s="839" t="str">
        <f t="shared" si="90"/>
        <v>3+ years</v>
      </c>
      <c r="AG1652" s="839" t="str">
        <f t="shared" ca="1" si="91"/>
        <v>Expired</v>
      </c>
    </row>
    <row r="1653" spans="1:33" ht="16.5" thickTop="1" thickBot="1" x14ac:dyDescent="0.3">
      <c r="A1653" s="839">
        <v>4</v>
      </c>
      <c r="B1653" s="830" t="s">
        <v>527</v>
      </c>
      <c r="C1653" s="839" t="s">
        <v>313</v>
      </c>
      <c r="D1653" s="880"/>
      <c r="E1653" s="887">
        <f>VLOOKUP(B1653,[1]TQT_MASTER!B:O,13,0)</f>
        <v>44571</v>
      </c>
      <c r="F1653" s="834" t="str">
        <f>VLOOKUP(B1653,[1]TQT_MASTER!B:O,4,0)</f>
        <v>Sr. Engineer, Infrastructure Coordination</v>
      </c>
      <c r="G1653" s="834" t="str">
        <f>VLOOKUP(B1653,[1]TQT_MASTER!B:O,3,0)</f>
        <v>Senior Engineer</v>
      </c>
      <c r="H1653" s="834">
        <f>VLOOKUP(B1653,[1]TQT_MASTER!B:O,6,0)</f>
        <v>11810</v>
      </c>
      <c r="I1653" s="834" t="str">
        <f>VLOOKUP(B1653,[1]TQT_MASTER!B:O,5,0)</f>
        <v>YOUSIF ABDUL RAHMAN AHMED MOHAMMED ALMARZOUQI</v>
      </c>
      <c r="J1653" s="834" t="str">
        <f>VLOOKUP(B1653,[1]TQT_MASTER!B:O,7,0)</f>
        <v>TQT - Asset Management</v>
      </c>
      <c r="K1653" s="834" t="str">
        <f>VLOOKUP(B1653,[1]TQT_MASTER!B:O,8,0)</f>
        <v>TQT - Chief Operating Office</v>
      </c>
      <c r="L1653" s="834" t="str">
        <f>VLOOKUP(B1653,[1]TQT_MASTER!B:O,9,0)</f>
        <v>Asset Management - COO</v>
      </c>
      <c r="M1653" s="834" t="str">
        <f>VLOOKUP(B1653,[1]TQT_MASTER!B:O,10,0)</f>
        <v>TRANSCO - Infrastructure Coordination &amp; Services - COO</v>
      </c>
      <c r="N1653" s="835">
        <f>VLOOKUP(B1653,[1]TQT_MASTER!B:O,11,0)</f>
        <v>21283</v>
      </c>
      <c r="O1653" s="833">
        <f>VLOOKUP(B1653,[1]TQT_MASTER!B:O,14,0)</f>
        <v>46387</v>
      </c>
      <c r="P1653" s="842" t="s">
        <v>611</v>
      </c>
      <c r="Q1653" s="834" t="s">
        <v>846</v>
      </c>
      <c r="R1653" s="842" t="s">
        <v>612</v>
      </c>
      <c r="S1653" s="842"/>
      <c r="T1653" s="839" t="s">
        <v>304</v>
      </c>
      <c r="U1653" s="842" t="s">
        <v>316</v>
      </c>
      <c r="V1653" s="836">
        <v>44571</v>
      </c>
      <c r="W1653" s="836">
        <v>45170</v>
      </c>
      <c r="X1653" s="836">
        <v>46265</v>
      </c>
      <c r="Y1653" s="882">
        <v>3.0027397260273974</v>
      </c>
      <c r="Z1653" s="905">
        <f t="shared" ca="1" si="93"/>
        <v>68</v>
      </c>
      <c r="AA1653" s="839" t="s">
        <v>600</v>
      </c>
      <c r="AB1653" s="883">
        <v>47355</v>
      </c>
      <c r="AC1653" s="841">
        <v>47300</v>
      </c>
      <c r="AD1653" s="842" t="s">
        <v>777</v>
      </c>
      <c r="AE1653" s="843" t="str">
        <f ca="1">IF(OR(Z1653="",NOT(ISNUMBER(Z1653))),"",LOOKUP(Z1653,{0,16,21,26,31,36,41,46,51,56,60,66},{"[0-15]","[16-20]","[21-25]","[26-30]","[31-35]","[36-40]","[41-45]","[46-50]","[51-55]","[56-59]","[60-65]","[66-99]"}))</f>
        <v>[66-99]</v>
      </c>
      <c r="AF1653" s="839" t="str">
        <f t="shared" si="90"/>
        <v>3+ years</v>
      </c>
      <c r="AG1653" s="839" t="str">
        <f t="shared" ca="1" si="91"/>
        <v>Over 90 Days</v>
      </c>
    </row>
    <row r="1654" spans="1:33" ht="16.5" thickTop="1" thickBot="1" x14ac:dyDescent="0.3">
      <c r="A1654" s="839">
        <v>5</v>
      </c>
      <c r="B1654" s="830" t="s">
        <v>536</v>
      </c>
      <c r="C1654" s="839" t="s">
        <v>317</v>
      </c>
      <c r="D1654" s="880"/>
      <c r="E1654" s="887">
        <f>VLOOKUP(B1654,[1]TQT_MASTER!B:O,13,0)</f>
        <v>44571</v>
      </c>
      <c r="F1654" s="834" t="str">
        <f>VLOOKUP(B1654,[1]TQT_MASTER!B:O,4,0)</f>
        <v>Sr. Technician, Surveying</v>
      </c>
      <c r="G1654" s="834" t="str">
        <f>VLOOKUP(B1654,[1]TQT_MASTER!B:O,3,0)</f>
        <v>Senior Technician</v>
      </c>
      <c r="H1654" s="834">
        <f>VLOOKUP(B1654,[1]TQT_MASTER!B:O,6,0)</f>
        <v>11810</v>
      </c>
      <c r="I1654" s="834" t="str">
        <f>VLOOKUP(B1654,[1]TQT_MASTER!B:O,5,0)</f>
        <v>YOUSIF ABDUL RAHMAN AHMED MOHAMMED ALMARZOUQI</v>
      </c>
      <c r="J1654" s="834" t="str">
        <f>VLOOKUP(B1654,[1]TQT_MASTER!B:O,7,0)</f>
        <v>TQT - Asset Management</v>
      </c>
      <c r="K1654" s="834" t="str">
        <f>VLOOKUP(B1654,[1]TQT_MASTER!B:O,8,0)</f>
        <v>TQT - Chief Operating Office</v>
      </c>
      <c r="L1654" s="834" t="str">
        <f>VLOOKUP(B1654,[1]TQT_MASTER!B:O,9,0)</f>
        <v>Asset Management - COO</v>
      </c>
      <c r="M1654" s="834" t="str">
        <f>VLOOKUP(B1654,[1]TQT_MASTER!B:O,10,0)</f>
        <v>TRANSCO - Infrastructure Coordination &amp; Services - COO</v>
      </c>
      <c r="N1654" s="835">
        <f>VLOOKUP(B1654,[1]TQT_MASTER!B:O,11,0)</f>
        <v>22277</v>
      </c>
      <c r="O1654" s="833">
        <f>VLOOKUP(B1654,[1]TQT_MASTER!B:O,14,0)</f>
        <v>46387</v>
      </c>
      <c r="P1654" s="842" t="s">
        <v>611</v>
      </c>
      <c r="Q1654" s="834" t="s">
        <v>846</v>
      </c>
      <c r="R1654" s="842" t="s">
        <v>612</v>
      </c>
      <c r="S1654" s="842" t="s">
        <v>616</v>
      </c>
      <c r="T1654" s="839" t="s">
        <v>304</v>
      </c>
      <c r="U1654" s="842" t="s">
        <v>309</v>
      </c>
      <c r="V1654" s="836">
        <v>44571</v>
      </c>
      <c r="W1654" s="836">
        <v>45170</v>
      </c>
      <c r="X1654" s="836">
        <v>46265</v>
      </c>
      <c r="Y1654" s="882">
        <v>3.0027397260273974</v>
      </c>
      <c r="Z1654" s="904">
        <f t="shared" ca="1" si="93"/>
        <v>65</v>
      </c>
      <c r="AA1654" s="839" t="s">
        <v>600</v>
      </c>
      <c r="AB1654" s="883">
        <v>21750.75</v>
      </c>
      <c r="AC1654" s="841">
        <v>47300</v>
      </c>
      <c r="AD1654" s="842" t="s">
        <v>777</v>
      </c>
      <c r="AE1654" s="843" t="str">
        <f ca="1">IF(OR(Z1654="",NOT(ISNUMBER(Z1654))),"",LOOKUP(Z1654,{0,16,21,26,31,36,41,46,51,56,60,66},{"[0-15]","[16-20]","[21-25]","[26-30]","[31-35]","[36-40]","[41-45]","[46-50]","[51-55]","[56-59]","[60-65]","[66-99]"}))</f>
        <v>[60-65]</v>
      </c>
      <c r="AF1654" s="839" t="str">
        <f t="shared" si="90"/>
        <v>3+ years</v>
      </c>
      <c r="AG1654" s="839" t="str">
        <f t="shared" ca="1" si="91"/>
        <v>Over 90 Days</v>
      </c>
    </row>
    <row r="1655" spans="1:33" ht="16.5" thickTop="1" thickBot="1" x14ac:dyDescent="0.3">
      <c r="A1655" s="839">
        <v>6</v>
      </c>
      <c r="B1655" s="830" t="s">
        <v>531</v>
      </c>
      <c r="C1655" s="839" t="s">
        <v>323</v>
      </c>
      <c r="D1655" s="880"/>
      <c r="E1655" s="887">
        <f>VLOOKUP(B1655,[1]TQT_MASTER!B:O,13,0)</f>
        <v>44571</v>
      </c>
      <c r="F1655" s="834" t="str">
        <f>VLOOKUP(B1655,[1]TQT_MASTER!B:O,4,0)</f>
        <v>Sr. Associate, Inventory</v>
      </c>
      <c r="G1655" s="834" t="str">
        <f>VLOOKUP(B1655,[1]TQT_MASTER!B:O,3,0)</f>
        <v>Senior Associate</v>
      </c>
      <c r="H1655" s="834">
        <f>VLOOKUP(B1655,[1]TQT_MASTER!B:O,6,0)</f>
        <v>11888</v>
      </c>
      <c r="I1655" s="834" t="str">
        <f>VLOOKUP(B1655,[1]TQT_MASTER!B:O,5,0)</f>
        <v>MOHAMED ALI MOHAMED A. FAISAL ALSHEHHI</v>
      </c>
      <c r="J1655" s="834" t="str">
        <f>VLOOKUP(B1655,[1]TQT_MASTER!B:O,7,0)</f>
        <v>TQT - Supply Chain</v>
      </c>
      <c r="K1655" s="834" t="str">
        <f>VLOOKUP(B1655,[1]TQT_MASTER!B:O,8,0)</f>
        <v>TQT - Chief Financial Office</v>
      </c>
      <c r="L1655" s="834" t="str">
        <f>VLOOKUP(B1655,[1]TQT_MASTER!B:O,9,0)</f>
        <v>Supply Chain - PSS</v>
      </c>
      <c r="M1655" s="834" t="str">
        <f>VLOOKUP(B1655,[1]TQT_MASTER!B:O,10,0)</f>
        <v>TRANSCO - Inventory Management - PSS</v>
      </c>
      <c r="N1655" s="835">
        <f>VLOOKUP(B1655,[1]TQT_MASTER!B:O,11,0)</f>
        <v>24080</v>
      </c>
      <c r="O1655" s="833">
        <f>VLOOKUP(B1655,[1]TQT_MASTER!B:O,14,0)</f>
        <v>46387</v>
      </c>
      <c r="P1655" s="842" t="s">
        <v>611</v>
      </c>
      <c r="Q1655" s="834" t="s">
        <v>846</v>
      </c>
      <c r="R1655" s="842" t="s">
        <v>612</v>
      </c>
      <c r="S1655" s="842" t="s">
        <v>619</v>
      </c>
      <c r="T1655" s="839" t="s">
        <v>304</v>
      </c>
      <c r="U1655" s="842" t="s">
        <v>305</v>
      </c>
      <c r="V1655" s="836">
        <v>44571</v>
      </c>
      <c r="W1655" s="836">
        <v>45170</v>
      </c>
      <c r="X1655" s="836">
        <v>46265</v>
      </c>
      <c r="Y1655" s="882">
        <v>3.0027397260273974</v>
      </c>
      <c r="Z1655" s="902">
        <f t="shared" ca="1" si="93"/>
        <v>60</v>
      </c>
      <c r="AA1655" s="839" t="s">
        <v>600</v>
      </c>
      <c r="AB1655" s="883">
        <v>40461.75</v>
      </c>
      <c r="AC1655" s="841">
        <v>47300</v>
      </c>
      <c r="AD1655" s="842" t="s">
        <v>777</v>
      </c>
      <c r="AE1655" s="843" t="str">
        <f ca="1">IF(OR(Z1655="",NOT(ISNUMBER(Z1655))),"",LOOKUP(Z1655,{0,16,21,26,31,36,41,46,51,56,60,66},{"[0-15]","[16-20]","[21-25]","[26-30]","[31-35]","[36-40]","[41-45]","[46-50]","[51-55]","[56-59]","[60-65]","[66-99]"}))</f>
        <v>[60-65]</v>
      </c>
      <c r="AF1655" s="839" t="str">
        <f t="shared" si="90"/>
        <v>3+ years</v>
      </c>
      <c r="AG1655" s="839" t="str">
        <f t="shared" ca="1" si="91"/>
        <v>Over 90 Days</v>
      </c>
    </row>
    <row r="1656" spans="1:33" ht="16.5" thickTop="1" thickBot="1" x14ac:dyDescent="0.3">
      <c r="A1656" s="839">
        <v>7</v>
      </c>
      <c r="B1656" s="830" t="s">
        <v>530</v>
      </c>
      <c r="C1656" s="839" t="s">
        <v>326</v>
      </c>
      <c r="D1656" s="880"/>
      <c r="E1656" s="887">
        <f>VLOOKUP(B1656,[1]TQT_MASTER!B:O,13,0)</f>
        <v>44571</v>
      </c>
      <c r="F1656" s="834" t="str">
        <f>VLOOKUP(B1656,[1]TQT_MASTER!B:O,4,0)</f>
        <v>Clerk, Driver</v>
      </c>
      <c r="G1656" s="834" t="str">
        <f>VLOOKUP(B1656,[1]TQT_MASTER!B:O,3,0)</f>
        <v>Clerk</v>
      </c>
      <c r="H1656" s="834">
        <f>VLOOKUP(B1656,[1]TQT_MASTER!B:O,6,0)</f>
        <v>11969</v>
      </c>
      <c r="I1656" s="834" t="str">
        <f>VLOOKUP(B1656,[1]TQT_MASTER!B:O,5,0)</f>
        <v>AHMED NASSER MOHAMMED NASSER AL SENANI</v>
      </c>
      <c r="J1656" s="834" t="str">
        <f>VLOOKUP(B1656,[1]TQT_MASTER!B:O,7,0)</f>
        <v>TQT - Support Services</v>
      </c>
      <c r="K1656" s="834" t="str">
        <f>VLOOKUP(B1656,[1]TQT_MASTER!B:O,8,0)</f>
        <v>TQT - Chief Corporate Services Office</v>
      </c>
      <c r="L1656" s="834" t="str">
        <f>VLOOKUP(B1656,[1]TQT_MASTER!B:O,9,0)</f>
        <v>Shared Services - PSS</v>
      </c>
      <c r="M1656" s="834" t="str">
        <f>VLOOKUP(B1656,[1]TQT_MASTER!B:O,10,0)</f>
        <v>TRANSCO - Transport - PSS</v>
      </c>
      <c r="N1656" s="835">
        <f>VLOOKUP(B1656,[1]TQT_MASTER!B:O,11,0)</f>
        <v>28284</v>
      </c>
      <c r="O1656" s="833">
        <f>VLOOKUP(B1656,[1]TQT_MASTER!B:O,14,0)</f>
        <v>46387</v>
      </c>
      <c r="P1656" s="842" t="s">
        <v>611</v>
      </c>
      <c r="Q1656" s="834" t="s">
        <v>846</v>
      </c>
      <c r="R1656" s="842" t="s">
        <v>612</v>
      </c>
      <c r="S1656" s="842" t="s">
        <v>621</v>
      </c>
      <c r="T1656" s="839" t="s">
        <v>304</v>
      </c>
      <c r="U1656" s="842" t="s">
        <v>329</v>
      </c>
      <c r="V1656" s="836">
        <v>44571</v>
      </c>
      <c r="W1656" s="836">
        <v>45170</v>
      </c>
      <c r="X1656" s="836">
        <v>46265</v>
      </c>
      <c r="Y1656" s="882">
        <v>3.0027397260273974</v>
      </c>
      <c r="Z1656" s="902">
        <f t="shared" ca="1" si="93"/>
        <v>49</v>
      </c>
      <c r="AA1656" s="839" t="s">
        <v>600</v>
      </c>
      <c r="AB1656" s="883">
        <v>5587.7955000000002</v>
      </c>
      <c r="AC1656" s="841">
        <v>47300</v>
      </c>
      <c r="AD1656" s="842" t="s">
        <v>777</v>
      </c>
      <c r="AE1656" s="843" t="str">
        <f ca="1">IF(OR(Z1656="",NOT(ISNUMBER(Z1656))),"",LOOKUP(Z1656,{0,16,21,26,31,36,41,46,51,56,60,66},{"[0-15]","[16-20]","[21-25]","[26-30]","[31-35]","[36-40]","[41-45]","[46-50]","[51-55]","[56-59]","[60-65]","[66-99]"}))</f>
        <v>[46-50]</v>
      </c>
      <c r="AF1656" s="839" t="str">
        <f t="shared" si="90"/>
        <v>3+ years</v>
      </c>
      <c r="AG1656" s="839" t="str">
        <f t="shared" ca="1" si="91"/>
        <v>Over 90 Days</v>
      </c>
    </row>
    <row r="1657" spans="1:33" ht="16.5" thickTop="1" thickBot="1" x14ac:dyDescent="0.3">
      <c r="A1657" s="839">
        <v>8</v>
      </c>
      <c r="B1657" s="830" t="s">
        <v>524</v>
      </c>
      <c r="C1657" s="839" t="s">
        <v>330</v>
      </c>
      <c r="D1657" s="880"/>
      <c r="E1657" s="887">
        <f>VLOOKUP(B1657,[1]TQT_MASTER!B:O,13,0)</f>
        <v>44566</v>
      </c>
      <c r="F1657" s="834" t="str">
        <f>VLOOKUP(B1657,[1]TQT_MASTER!B:O,4,0)</f>
        <v>Assistant, Management</v>
      </c>
      <c r="G1657" s="834" t="str">
        <f>VLOOKUP(B1657,[1]TQT_MASTER!B:O,3,0)</f>
        <v>Assistant</v>
      </c>
      <c r="H1657" s="834">
        <f>VLOOKUP(B1657,[1]TQT_MASTER!B:O,6,0)</f>
        <v>11566</v>
      </c>
      <c r="I1657" s="834" t="str">
        <f>VLOOKUP(B1657,[1]TQT_MASTER!B:O,5,0)</f>
        <v>PAUL ANDREW ROBERTS</v>
      </c>
      <c r="J1657" s="834" t="str">
        <f>VLOOKUP(B1657,[1]TQT_MASTER!B:O,7,0)</f>
        <v>TQT - Safety &amp; Risk Management</v>
      </c>
      <c r="K1657" s="834" t="str">
        <f>VLOOKUP(B1657,[1]TQT_MASTER!B:O,8,0)</f>
        <v>TQT - Chief Executive Office</v>
      </c>
      <c r="L1657" s="834" t="str">
        <f>VLOOKUP(B1657,[1]TQT_MASTER!B:O,9,0)</f>
        <v>HSEQ</v>
      </c>
      <c r="M1657" s="834" t="str">
        <f>VLOOKUP(B1657,[1]TQT_MASTER!B:O,10,0)</f>
        <v>TRANSCO - HSEQ - SRM</v>
      </c>
      <c r="N1657" s="835">
        <f>VLOOKUP(B1657,[1]TQT_MASTER!B:O,11,0)</f>
        <v>33248</v>
      </c>
      <c r="O1657" s="833">
        <f>VLOOKUP(B1657,[1]TQT_MASTER!B:O,14,0)</f>
        <v>46387</v>
      </c>
      <c r="P1657" s="842" t="s">
        <v>611</v>
      </c>
      <c r="Q1657" s="834" t="s">
        <v>846</v>
      </c>
      <c r="R1657" s="842" t="s">
        <v>612</v>
      </c>
      <c r="S1657" s="842" t="s">
        <v>621</v>
      </c>
      <c r="T1657" s="839" t="s">
        <v>304</v>
      </c>
      <c r="U1657" s="842" t="s">
        <v>333</v>
      </c>
      <c r="V1657" s="836">
        <v>44566</v>
      </c>
      <c r="W1657" s="836">
        <v>45170</v>
      </c>
      <c r="X1657" s="836">
        <v>46265</v>
      </c>
      <c r="Y1657" s="882">
        <v>3.0027397260273974</v>
      </c>
      <c r="Z1657" s="902">
        <f t="shared" ca="1" si="93"/>
        <v>35</v>
      </c>
      <c r="AA1657" s="839" t="s">
        <v>600</v>
      </c>
      <c r="AB1657" s="883">
        <v>12988.5</v>
      </c>
      <c r="AC1657" s="841">
        <v>47300</v>
      </c>
      <c r="AD1657" s="842" t="s">
        <v>777</v>
      </c>
      <c r="AE1657" s="843" t="str">
        <f ca="1">IF(OR(Z1657="",NOT(ISNUMBER(Z1657))),"",LOOKUP(Z1657,{0,16,21,26,31,36,41,46,51,56,60,66},{"[0-15]","[16-20]","[21-25]","[26-30]","[31-35]","[36-40]","[41-45]","[46-50]","[51-55]","[56-59]","[60-65]","[66-99]"}))</f>
        <v>[31-35]</v>
      </c>
      <c r="AF1657" s="839" t="str">
        <f t="shared" si="90"/>
        <v>3+ years</v>
      </c>
      <c r="AG1657" s="839" t="str">
        <f t="shared" ca="1" si="91"/>
        <v>Over 90 Days</v>
      </c>
    </row>
    <row r="1658" spans="1:33" ht="16.5" thickTop="1" thickBot="1" x14ac:dyDescent="0.3">
      <c r="A1658" s="839">
        <v>9</v>
      </c>
      <c r="B1658" s="830" t="s">
        <v>529</v>
      </c>
      <c r="C1658" s="839" t="s">
        <v>334</v>
      </c>
      <c r="D1658" s="880"/>
      <c r="E1658" s="887">
        <f>VLOOKUP(B1658,[1]TQT_MASTER!B:O,13,0)</f>
        <v>44566</v>
      </c>
      <c r="F1658" s="834" t="str">
        <f>VLOOKUP(B1658,[1]TQT_MASTER!B:O,4,0)</f>
        <v>Advisor, Technical</v>
      </c>
      <c r="G1658" s="834" t="str">
        <f>VLOOKUP(B1658,[1]TQT_MASTER!B:O,3,0)</f>
        <v>Advisor</v>
      </c>
      <c r="H1658" s="834">
        <f>VLOOKUP(B1658,[1]TQT_MASTER!B:O,6,0)</f>
        <v>12759</v>
      </c>
      <c r="I1658" s="834" t="str">
        <f>VLOOKUP(B1658,[1]TQT_MASTER!B:O,5,0)</f>
        <v>Afif Saif Nasser Harhara Alyafei</v>
      </c>
      <c r="J1658" s="834" t="str">
        <f>VLOOKUP(B1658,[1]TQT_MASTER!B:O,7,0)</f>
        <v>TQT - Chief Executive Office</v>
      </c>
      <c r="K1658" s="834" t="str">
        <f>VLOOKUP(B1658,[1]TQT_MASTER!B:O,8,0)</f>
        <v>TQT - Chief Executive Office</v>
      </c>
      <c r="L1658" s="834" t="str">
        <f>VLOOKUP(B1658,[1]TQT_MASTER!B:O,9,0)</f>
        <v>CEO</v>
      </c>
      <c r="M1658" s="834" t="str">
        <f>VLOOKUP(B1658,[1]TQT_MASTER!B:O,10,0)</f>
        <v>TRANSCO - CEO</v>
      </c>
      <c r="N1658" s="835">
        <f>VLOOKUP(B1658,[1]TQT_MASTER!B:O,11,0)</f>
        <v>24289</v>
      </c>
      <c r="O1658" s="833">
        <f>VLOOKUP(B1658,[1]TQT_MASTER!B:O,14,0)</f>
        <v>46387</v>
      </c>
      <c r="P1658" s="842" t="s">
        <v>620</v>
      </c>
      <c r="Q1658" s="834" t="s">
        <v>846</v>
      </c>
      <c r="R1658" s="842"/>
      <c r="S1658" s="842"/>
      <c r="T1658" s="839" t="s">
        <v>336</v>
      </c>
      <c r="U1658" s="842" t="s">
        <v>337</v>
      </c>
      <c r="V1658" s="836">
        <v>44566</v>
      </c>
      <c r="W1658" s="836">
        <v>45170</v>
      </c>
      <c r="X1658" s="836">
        <v>46265</v>
      </c>
      <c r="Y1658" s="882">
        <v>3.0027397260273974</v>
      </c>
      <c r="Z1658" s="904">
        <f t="shared" ca="1" si="93"/>
        <v>60</v>
      </c>
      <c r="AA1658" s="839" t="s">
        <v>600</v>
      </c>
      <c r="AB1658" s="883">
        <v>69688.5</v>
      </c>
      <c r="AC1658" s="841">
        <v>47300</v>
      </c>
      <c r="AD1658" s="842" t="s">
        <v>777</v>
      </c>
      <c r="AE1658" s="843" t="str">
        <f ca="1">IF(OR(Z1658="",NOT(ISNUMBER(Z1658))),"",LOOKUP(Z1658,{0,16,21,26,31,36,41,46,51,56,60,66},{"[0-15]","[16-20]","[21-25]","[26-30]","[31-35]","[36-40]","[41-45]","[46-50]","[51-55]","[56-59]","[60-65]","[66-99]"}))</f>
        <v>[60-65]</v>
      </c>
      <c r="AF1658" s="839" t="str">
        <f t="shared" si="90"/>
        <v>3+ years</v>
      </c>
      <c r="AG1658" s="839" t="str">
        <f t="shared" ca="1" si="91"/>
        <v>Over 90 Days</v>
      </c>
    </row>
    <row r="1659" spans="1:33" ht="16.5" thickTop="1" thickBot="1" x14ac:dyDescent="0.3">
      <c r="A1659" s="839">
        <v>10</v>
      </c>
      <c r="B1659" s="830" t="s">
        <v>523</v>
      </c>
      <c r="C1659" s="839" t="s">
        <v>338</v>
      </c>
      <c r="D1659" s="880"/>
      <c r="E1659" s="887">
        <f>VLOOKUP(B1659,[1]TQT_MASTER!B:O,13,0)</f>
        <v>44571</v>
      </c>
      <c r="F1659" s="834" t="str">
        <f>VLOOKUP(B1659,[1]TQT_MASTER!B:O,4,0)</f>
        <v>Clerk, Stores</v>
      </c>
      <c r="G1659" s="834" t="str">
        <f>VLOOKUP(B1659,[1]TQT_MASTER!B:O,3,0)</f>
        <v>Clerk</v>
      </c>
      <c r="H1659" s="834">
        <f>VLOOKUP(B1659,[1]TQT_MASTER!B:O,6,0)</f>
        <v>12667</v>
      </c>
      <c r="I1659" s="834" t="str">
        <f>VLOOKUP(B1659,[1]TQT_MASTER!B:O,5,0)</f>
        <v>Eid Abdulla Sidiqi Alhammadi</v>
      </c>
      <c r="J1659" s="834" t="str">
        <f>VLOOKUP(B1659,[1]TQT_MASTER!B:O,7,0)</f>
        <v>TQT - Financial Operations &amp; Internal Controls</v>
      </c>
      <c r="K1659" s="834" t="str">
        <f>VLOOKUP(B1659,[1]TQT_MASTER!B:O,8,0)</f>
        <v>TQT - Chief Financial Office</v>
      </c>
      <c r="L1659" s="834" t="str">
        <f>VLOOKUP(B1659,[1]TQT_MASTER!B:O,9,0)</f>
        <v>Finance - FIN</v>
      </c>
      <c r="M1659" s="834" t="str">
        <f>VLOOKUP(B1659,[1]TQT_MASTER!B:O,10,0)</f>
        <v>TRANSCO - Financial Operations - FIN</v>
      </c>
      <c r="N1659" s="835">
        <f>VLOOKUP(B1659,[1]TQT_MASTER!B:O,11,0)</f>
        <v>26910</v>
      </c>
      <c r="O1659" s="833">
        <f>VLOOKUP(B1659,[1]TQT_MASTER!B:O,14,0)</f>
        <v>46387</v>
      </c>
      <c r="P1659" s="842" t="s">
        <v>620</v>
      </c>
      <c r="Q1659" s="834" t="s">
        <v>846</v>
      </c>
      <c r="R1659" s="842"/>
      <c r="S1659" s="842"/>
      <c r="T1659" s="839" t="s">
        <v>304</v>
      </c>
      <c r="U1659" s="842" t="s">
        <v>305</v>
      </c>
      <c r="V1659" s="836">
        <v>44571</v>
      </c>
      <c r="W1659" s="836">
        <v>45170</v>
      </c>
      <c r="X1659" s="836">
        <v>46265</v>
      </c>
      <c r="Y1659" s="882">
        <v>3.0027397260273974</v>
      </c>
      <c r="Z1659" s="902">
        <f t="shared" ca="1" si="93"/>
        <v>53</v>
      </c>
      <c r="AA1659" s="839" t="s">
        <v>600</v>
      </c>
      <c r="AB1659" s="883">
        <v>6688.5</v>
      </c>
      <c r="AC1659" s="841">
        <v>47300</v>
      </c>
      <c r="AD1659" s="842" t="s">
        <v>777</v>
      </c>
      <c r="AE1659" s="843" t="str">
        <f ca="1">IF(OR(Z1659="",NOT(ISNUMBER(Z1659))),"",LOOKUP(Z1659,{0,16,21,26,31,36,41,46,51,56,60,66},{"[0-15]","[16-20]","[21-25]","[26-30]","[31-35]","[36-40]","[41-45]","[46-50]","[51-55]","[56-59]","[60-65]","[66-99]"}))</f>
        <v>[51-55]</v>
      </c>
      <c r="AF1659" s="839" t="str">
        <f t="shared" si="90"/>
        <v>3+ years</v>
      </c>
      <c r="AG1659" s="839" t="str">
        <f t="shared" ca="1" si="91"/>
        <v>Over 90 Days</v>
      </c>
    </row>
    <row r="1660" spans="1:33" ht="16.5" thickTop="1" thickBot="1" x14ac:dyDescent="0.3">
      <c r="A1660" s="839">
        <v>11</v>
      </c>
      <c r="B1660" s="830" t="s">
        <v>522</v>
      </c>
      <c r="C1660" s="839" t="s">
        <v>341</v>
      </c>
      <c r="D1660" s="880"/>
      <c r="E1660" s="887">
        <f>VLOOKUP(B1660,[1]TQT_MASTER!B:O,13,0)</f>
        <v>44571</v>
      </c>
      <c r="F1660" s="834" t="str">
        <f>VLOOKUP(B1660,[1]TQT_MASTER!B:O,4,0)</f>
        <v>Associate, Accounts Payable Accounting</v>
      </c>
      <c r="G1660" s="834" t="str">
        <f>VLOOKUP(B1660,[1]TQT_MASTER!B:O,3,0)</f>
        <v>Associate</v>
      </c>
      <c r="H1660" s="834">
        <f>VLOOKUP(B1660,[1]TQT_MASTER!B:O,6,0)</f>
        <v>12667</v>
      </c>
      <c r="I1660" s="834" t="str">
        <f>VLOOKUP(B1660,[1]TQT_MASTER!B:O,5,0)</f>
        <v>Eid Abdulla Sidiqi Alhammadi</v>
      </c>
      <c r="J1660" s="834" t="str">
        <f>VLOOKUP(B1660,[1]TQT_MASTER!B:O,7,0)</f>
        <v>TQT - Financial Operations &amp; Internal Controls</v>
      </c>
      <c r="K1660" s="834" t="str">
        <f>VLOOKUP(B1660,[1]TQT_MASTER!B:O,8,0)</f>
        <v>TQT - Chief Financial Office</v>
      </c>
      <c r="L1660" s="834" t="str">
        <f>VLOOKUP(B1660,[1]TQT_MASTER!B:O,9,0)</f>
        <v>Finance - FIN</v>
      </c>
      <c r="M1660" s="834" t="str">
        <f>VLOOKUP(B1660,[1]TQT_MASTER!B:O,10,0)</f>
        <v>TRANSCO - Financial Operations - FIN</v>
      </c>
      <c r="N1660" s="835">
        <f>VLOOKUP(B1660,[1]TQT_MASTER!B:O,11,0)</f>
        <v>22996</v>
      </c>
      <c r="O1660" s="833">
        <f>VLOOKUP(B1660,[1]TQT_MASTER!B:O,14,0)</f>
        <v>46387</v>
      </c>
      <c r="P1660" s="842" t="s">
        <v>611</v>
      </c>
      <c r="Q1660" s="834" t="s">
        <v>846</v>
      </c>
      <c r="R1660" s="842" t="s">
        <v>612</v>
      </c>
      <c r="S1660" s="842" t="s">
        <v>616</v>
      </c>
      <c r="T1660" s="839" t="s">
        <v>304</v>
      </c>
      <c r="U1660" s="842" t="s">
        <v>316</v>
      </c>
      <c r="V1660" s="836">
        <v>44571</v>
      </c>
      <c r="W1660" s="836">
        <v>45170</v>
      </c>
      <c r="X1660" s="836">
        <v>46265</v>
      </c>
      <c r="Y1660" s="882">
        <v>3.0027397260273974</v>
      </c>
      <c r="Z1660" s="902">
        <f t="shared" ca="1" si="93"/>
        <v>63</v>
      </c>
      <c r="AA1660" s="839" t="s">
        <v>600</v>
      </c>
      <c r="AB1660" s="883">
        <v>38811.15</v>
      </c>
      <c r="AC1660" s="841">
        <v>47300</v>
      </c>
      <c r="AD1660" s="842" t="s">
        <v>777</v>
      </c>
      <c r="AE1660" s="843" t="str">
        <f ca="1">IF(OR(Z1660="",NOT(ISNUMBER(Z1660))),"",LOOKUP(Z1660,{0,16,21,26,31,36,41,46,51,56,60,66},{"[0-15]","[16-20]","[21-25]","[26-30]","[31-35]","[36-40]","[41-45]","[46-50]","[51-55]","[56-59]","[60-65]","[66-99]"}))</f>
        <v>[60-65]</v>
      </c>
      <c r="AF1660" s="839" t="str">
        <f t="shared" si="90"/>
        <v>3+ years</v>
      </c>
      <c r="AG1660" s="839" t="str">
        <f t="shared" ca="1" si="91"/>
        <v>Over 90 Days</v>
      </c>
    </row>
    <row r="1661" spans="1:33" ht="16.5" thickTop="1" thickBot="1" x14ac:dyDescent="0.3">
      <c r="A1661" s="839">
        <v>12</v>
      </c>
      <c r="B1661" s="830" t="s">
        <v>528</v>
      </c>
      <c r="C1661" s="839" t="s">
        <v>344</v>
      </c>
      <c r="D1661" s="880"/>
      <c r="E1661" s="887">
        <f>VLOOKUP(B1661,[1]TQT_MASTER!B:O,13,0)</f>
        <v>44606</v>
      </c>
      <c r="F1661" s="834" t="str">
        <f>VLOOKUP(B1661,[1]TQT_MASTER!B:O,4,0)</f>
        <v>Lead, Automation &amp; Digitalization</v>
      </c>
      <c r="G1661" s="834" t="str">
        <f>VLOOKUP(B1661,[1]TQT_MASTER!B:O,3,0)</f>
        <v>Lead</v>
      </c>
      <c r="H1661" s="834">
        <f>VLOOKUP(B1661,[1]TQT_MASTER!B:O,6,0)</f>
        <v>11996</v>
      </c>
      <c r="I1661" s="834" t="str">
        <f>VLOOKUP(B1661,[1]TQT_MASTER!B:O,5,0)</f>
        <v>Ramakrishna Subramanian</v>
      </c>
      <c r="J1661" s="834" t="str">
        <f>VLOOKUP(B1661,[1]TQT_MASTER!B:O,7,0)</f>
        <v>TQT - Chief Executive Office</v>
      </c>
      <c r="K1661" s="834" t="str">
        <f>VLOOKUP(B1661,[1]TQT_MASTER!B:O,8,0)</f>
        <v>TQT - Chief Executive Office</v>
      </c>
      <c r="L1661" s="834" t="str">
        <f>VLOOKUP(B1661,[1]TQT_MASTER!B:O,9,0)</f>
        <v>CEO</v>
      </c>
      <c r="M1661" s="834" t="str">
        <f>VLOOKUP(B1661,[1]TQT_MASTER!B:O,10,0)</f>
        <v>TRANSCO - Operations - COO</v>
      </c>
      <c r="N1661" s="835">
        <f>VLOOKUP(B1661,[1]TQT_MASTER!B:O,11,0)</f>
        <v>21847</v>
      </c>
      <c r="O1661" s="833">
        <f>VLOOKUP(B1661,[1]TQT_MASTER!B:O,14,0)</f>
        <v>46387</v>
      </c>
      <c r="P1661" s="842" t="s">
        <v>611</v>
      </c>
      <c r="Q1661" s="834" t="s">
        <v>846</v>
      </c>
      <c r="R1661" s="842" t="s">
        <v>612</v>
      </c>
      <c r="S1661" s="842"/>
      <c r="T1661" s="839" t="s">
        <v>304</v>
      </c>
      <c r="U1661" s="842" t="s">
        <v>333</v>
      </c>
      <c r="V1661" s="836">
        <v>44608</v>
      </c>
      <c r="W1661" s="836">
        <v>45170</v>
      </c>
      <c r="X1661" s="836">
        <v>46265</v>
      </c>
      <c r="Y1661" s="882">
        <v>3.0027397260273974</v>
      </c>
      <c r="Z1661" s="902">
        <f t="shared" ca="1" si="93"/>
        <v>66</v>
      </c>
      <c r="AA1661" s="839" t="s">
        <v>600</v>
      </c>
      <c r="AB1661" s="883">
        <v>45013.5</v>
      </c>
      <c r="AC1661" s="841">
        <v>47300</v>
      </c>
      <c r="AD1661" s="842" t="s">
        <v>777</v>
      </c>
      <c r="AE1661" s="843" t="str">
        <f ca="1">IF(OR(Z1661="",NOT(ISNUMBER(Z1661))),"",LOOKUP(Z1661,{0,16,21,26,31,36,41,46,51,56,60,66},{"[0-15]","[16-20]","[21-25]","[26-30]","[31-35]","[36-40]","[41-45]","[46-50]","[51-55]","[56-59]","[60-65]","[66-99]"}))</f>
        <v>[66-99]</v>
      </c>
      <c r="AF1661" s="839" t="str">
        <f t="shared" si="90"/>
        <v>3+ years</v>
      </c>
      <c r="AG1661" s="839" t="str">
        <f t="shared" ca="1" si="91"/>
        <v>Over 90 Days</v>
      </c>
    </row>
    <row r="1662" spans="1:33" ht="16.5" thickTop="1" thickBot="1" x14ac:dyDescent="0.3">
      <c r="A1662" s="839">
        <v>13</v>
      </c>
      <c r="B1662" s="830" t="s">
        <v>539</v>
      </c>
      <c r="C1662" s="839" t="s">
        <v>347</v>
      </c>
      <c r="D1662" s="880"/>
      <c r="E1662" s="887">
        <f>VLOOKUP(B1662,[1]TQT_MASTER!B:O,13,0)</f>
        <v>44816</v>
      </c>
      <c r="F1662" s="834" t="str">
        <f>VLOOKUP(B1662,[1]TQT_MASTER!B:O,4,0)</f>
        <v>Engineer, CMMS Data Quality Governance</v>
      </c>
      <c r="G1662" s="834" t="str">
        <f>VLOOKUP(B1662,[1]TQT_MASTER!B:O,3,0)</f>
        <v>Engineer</v>
      </c>
      <c r="H1662" s="834">
        <f>VLOOKUP(B1662,[1]TQT_MASTER!B:O,6,0)</f>
        <v>12713</v>
      </c>
      <c r="I1662" s="834" t="str">
        <f>VLOOKUP(B1662,[1]TQT_MASTER!B:O,5,0)</f>
        <v>Ahmed Mohamed Abdulla ALWahedi</v>
      </c>
      <c r="J1662" s="834" t="str">
        <f>VLOOKUP(B1662,[1]TQT_MASTER!B:O,7,0)</f>
        <v>TQT - Asset Management</v>
      </c>
      <c r="K1662" s="834" t="str">
        <f>VLOOKUP(B1662,[1]TQT_MASTER!B:O,8,0)</f>
        <v>TQT - Chief Operating Office</v>
      </c>
      <c r="L1662" s="834" t="str">
        <f>VLOOKUP(B1662,[1]TQT_MASTER!B:O,9,0)</f>
        <v>Asset Management - COO</v>
      </c>
      <c r="M1662" s="834" t="str">
        <f>VLOOKUP(B1662,[1]TQT_MASTER!B:O,10,0)</f>
        <v>TRANSCO - Asset Information - COO</v>
      </c>
      <c r="N1662" s="835">
        <f>VLOOKUP(B1662,[1]TQT_MASTER!B:O,11,0)</f>
        <v>26032</v>
      </c>
      <c r="O1662" s="833">
        <f>VLOOKUP(B1662,[1]TQT_MASTER!B:O,14,0)</f>
        <v>46578</v>
      </c>
      <c r="P1662" s="842" t="s">
        <v>620</v>
      </c>
      <c r="Q1662" s="834" t="s">
        <v>846</v>
      </c>
      <c r="R1662" s="842"/>
      <c r="S1662" s="842"/>
      <c r="T1662" s="839" t="s">
        <v>304</v>
      </c>
      <c r="U1662" s="842" t="s">
        <v>333</v>
      </c>
      <c r="V1662" s="836">
        <v>44816</v>
      </c>
      <c r="W1662" s="836">
        <v>45170</v>
      </c>
      <c r="X1662" s="836">
        <v>46265</v>
      </c>
      <c r="Y1662" s="882">
        <v>3.0027397260273974</v>
      </c>
      <c r="Z1662" s="902">
        <f t="shared" ca="1" si="93"/>
        <v>55</v>
      </c>
      <c r="AA1662" s="839" t="s">
        <v>600</v>
      </c>
      <c r="AB1662" s="883">
        <v>26638.5</v>
      </c>
      <c r="AC1662" s="841">
        <v>47300</v>
      </c>
      <c r="AD1662" s="842" t="s">
        <v>777</v>
      </c>
      <c r="AE1662" s="843" t="str">
        <f ca="1">IF(OR(Z1662="",NOT(ISNUMBER(Z1662))),"",LOOKUP(Z1662,{0,16,21,26,31,36,41,46,51,56,60,66},{"[0-15]","[16-20]","[21-25]","[26-30]","[31-35]","[36-40]","[41-45]","[46-50]","[51-55]","[56-59]","[60-65]","[66-99]"}))</f>
        <v>[51-55]</v>
      </c>
      <c r="AF1662" s="839" t="str">
        <f t="shared" si="90"/>
        <v>3+ years</v>
      </c>
      <c r="AG1662" s="839" t="str">
        <f t="shared" ca="1" si="91"/>
        <v>Over 90 Days</v>
      </c>
    </row>
    <row r="1663" spans="1:33" ht="16.5" thickTop="1" thickBot="1" x14ac:dyDescent="0.3">
      <c r="A1663" s="839">
        <v>14</v>
      </c>
      <c r="B1663" s="830" t="s">
        <v>541</v>
      </c>
      <c r="C1663" s="839" t="s">
        <v>350</v>
      </c>
      <c r="D1663" s="880"/>
      <c r="E1663" s="887">
        <f>VLOOKUP(B1663,[1]TQT_MASTER!B:O,13,0)</f>
        <v>44809</v>
      </c>
      <c r="F1663" s="834" t="str">
        <f>VLOOKUP(B1663,[1]TQT_MASTER!B:O,4,0)</f>
        <v>Associate, Graphic Design</v>
      </c>
      <c r="G1663" s="834" t="str">
        <f>VLOOKUP(B1663,[1]TQT_MASTER!B:O,3,0)</f>
        <v>Associate</v>
      </c>
      <c r="H1663" s="834" t="e">
        <f>VLOOKUP(B1663,[1]TQT_MASTER!B:O,6,0)</f>
        <v>#REF!</v>
      </c>
      <c r="I1663" s="834" t="str">
        <f>VLOOKUP(B1663,[1]TQT_MASTER!B:O,5,0)</f>
        <v>Hessa Alemadi</v>
      </c>
      <c r="J1663" s="834" t="str">
        <f>VLOOKUP(B1663,[1]TQT_MASTER!B:O,7,0)</f>
        <v>TQT - External Communications</v>
      </c>
      <c r="K1663" s="834" t="str">
        <f>VLOOKUP(B1663,[1]TQT_MASTER!B:O,8,0)</f>
        <v>TQT - Chief Corporate Services Office</v>
      </c>
      <c r="L1663" s="834" t="str">
        <f>VLOOKUP(B1663,[1]TQT_MASTER!B:O,9,0)</f>
        <v>Human Resources - HRD</v>
      </c>
      <c r="M1663" s="834" t="str">
        <f>VLOOKUP(B1663,[1]TQT_MASTER!B:O,10,0)</f>
        <v>TRANSCO - External Communications - HRD</v>
      </c>
      <c r="N1663" s="835">
        <f>VLOOKUP(B1663,[1]TQT_MASTER!B:O,11,0)</f>
        <v>32200</v>
      </c>
      <c r="O1663" s="833">
        <f>VLOOKUP(B1663,[1]TQT_MASTER!B:O,14,0)</f>
        <v>46269</v>
      </c>
      <c r="P1663" s="842" t="s">
        <v>611</v>
      </c>
      <c r="Q1663" s="834" t="s">
        <v>846</v>
      </c>
      <c r="R1663" s="842" t="s">
        <v>612</v>
      </c>
      <c r="S1663" s="842"/>
      <c r="T1663" s="839" t="s">
        <v>304</v>
      </c>
      <c r="U1663" s="842" t="s">
        <v>333</v>
      </c>
      <c r="V1663" s="836">
        <v>44809</v>
      </c>
      <c r="W1663" s="836">
        <v>45170</v>
      </c>
      <c r="X1663" s="836">
        <v>46265</v>
      </c>
      <c r="Y1663" s="882">
        <v>3.0027397260273974</v>
      </c>
      <c r="Z1663" s="902">
        <f t="shared" ca="1" si="93"/>
        <v>38</v>
      </c>
      <c r="AA1663" s="839" t="s">
        <v>600</v>
      </c>
      <c r="AB1663" s="883">
        <v>26638.5</v>
      </c>
      <c r="AC1663" s="841">
        <v>47300</v>
      </c>
      <c r="AD1663" s="842" t="s">
        <v>777</v>
      </c>
      <c r="AE1663" s="843" t="str">
        <f ca="1">IF(OR(Z1663="",NOT(ISNUMBER(Z1663))),"",LOOKUP(Z1663,{0,16,21,26,31,36,41,46,51,56,60,66},{"[0-15]","[16-20]","[21-25]","[26-30]","[31-35]","[36-40]","[41-45]","[46-50]","[51-55]","[56-59]","[60-65]","[66-99]"}))</f>
        <v>[36-40]</v>
      </c>
      <c r="AF1663" s="839" t="str">
        <f t="shared" si="90"/>
        <v>3+ years</v>
      </c>
      <c r="AG1663" s="839" t="str">
        <f t="shared" ca="1" si="91"/>
        <v>Expired</v>
      </c>
    </row>
    <row r="1664" spans="1:33" ht="16.5" thickTop="1" thickBot="1" x14ac:dyDescent="0.3">
      <c r="A1664" s="839">
        <v>15</v>
      </c>
      <c r="B1664" s="830" t="s">
        <v>533</v>
      </c>
      <c r="C1664" s="839" t="s">
        <v>353</v>
      </c>
      <c r="D1664" s="880"/>
      <c r="E1664" s="887">
        <f>VLOOKUP(B1664,[1]TQT_MASTER!B:O,13,0)</f>
        <v>44830</v>
      </c>
      <c r="F1664" s="834" t="str">
        <f>VLOOKUP(B1664,[1]TQT_MASTER!B:O,4,0)</f>
        <v>Associate, General Ledger Accounting</v>
      </c>
      <c r="G1664" s="834" t="str">
        <f>VLOOKUP(B1664,[1]TQT_MASTER!B:O,3,0)</f>
        <v>Associate</v>
      </c>
      <c r="H1664" s="834">
        <f>VLOOKUP(B1664,[1]TQT_MASTER!B:O,6,0)</f>
        <v>12959</v>
      </c>
      <c r="I1664" s="834" t="str">
        <f>VLOOKUP(B1664,[1]TQT_MASTER!B:O,5,0)</f>
        <v>Jasmine Kooner</v>
      </c>
      <c r="J1664" s="834" t="str">
        <f>VLOOKUP(B1664,[1]TQT_MASTER!B:O,7,0)</f>
        <v>TQT - Financial Control</v>
      </c>
      <c r="K1664" s="834" t="str">
        <f>VLOOKUP(B1664,[1]TQT_MASTER!B:O,8,0)</f>
        <v>TQT - Chief Financial Office</v>
      </c>
      <c r="L1664" s="834" t="str">
        <f>VLOOKUP(B1664,[1]TQT_MASTER!B:O,9,0)</f>
        <v>Finance - FIN</v>
      </c>
      <c r="M1664" s="834" t="str">
        <f>VLOOKUP(B1664,[1]TQT_MASTER!B:O,10,0)</f>
        <v>TRANSCO - Financial Controlling - FIN</v>
      </c>
      <c r="N1664" s="835">
        <f>VLOOKUP(B1664,[1]TQT_MASTER!B:O,11,0)</f>
        <v>31575</v>
      </c>
      <c r="O1664" s="833">
        <f>VLOOKUP(B1664,[1]TQT_MASTER!B:O,14,0)</f>
        <v>46471</v>
      </c>
      <c r="P1664" s="842" t="s">
        <v>620</v>
      </c>
      <c r="Q1664" s="834" t="s">
        <v>846</v>
      </c>
      <c r="R1664" s="842"/>
      <c r="S1664" s="842"/>
      <c r="T1664" s="839" t="s">
        <v>304</v>
      </c>
      <c r="U1664" s="842" t="s">
        <v>356</v>
      </c>
      <c r="V1664" s="836">
        <v>44831</v>
      </c>
      <c r="W1664" s="836">
        <v>45170</v>
      </c>
      <c r="X1664" s="836">
        <v>46265</v>
      </c>
      <c r="Y1664" s="882">
        <v>3.0027397260273974</v>
      </c>
      <c r="Z1664" s="902">
        <f t="shared" ca="1" si="93"/>
        <v>40</v>
      </c>
      <c r="AA1664" s="839" t="s">
        <v>600</v>
      </c>
      <c r="AB1664" s="883">
        <v>26638.5</v>
      </c>
      <c r="AC1664" s="841">
        <v>47300</v>
      </c>
      <c r="AD1664" s="842" t="s">
        <v>777</v>
      </c>
      <c r="AE1664" s="843" t="str">
        <f ca="1">IF(OR(Z1664="",NOT(ISNUMBER(Z1664))),"",LOOKUP(Z1664,{0,16,21,26,31,36,41,46,51,56,60,66},{"[0-15]","[16-20]","[21-25]","[26-30]","[31-35]","[36-40]","[41-45]","[46-50]","[51-55]","[56-59]","[60-65]","[66-99]"}))</f>
        <v>[36-40]</v>
      </c>
      <c r="AF1664" s="839" t="str">
        <f t="shared" si="90"/>
        <v>3+ years</v>
      </c>
      <c r="AG1664" s="839" t="str">
        <f t="shared" ca="1" si="91"/>
        <v>Over 90 Days</v>
      </c>
    </row>
    <row r="1665" spans="1:33" ht="16.5" thickTop="1" thickBot="1" x14ac:dyDescent="0.3">
      <c r="A1665" s="839">
        <v>16</v>
      </c>
      <c r="B1665" s="830" t="s">
        <v>532</v>
      </c>
      <c r="C1665" s="839" t="s">
        <v>357</v>
      </c>
      <c r="D1665" s="880"/>
      <c r="E1665" s="887">
        <f>VLOOKUP(B1665,[1]TQT_MASTER!B:O,13,0)</f>
        <v>44970</v>
      </c>
      <c r="F1665" s="834" t="str">
        <f>VLOOKUP(B1665,[1]TQT_MASTER!B:O,4,0)</f>
        <v>Associate, Talent Acquisition</v>
      </c>
      <c r="G1665" s="834" t="str">
        <f>VLOOKUP(B1665,[1]TQT_MASTER!B:O,3,0)</f>
        <v>Associate</v>
      </c>
      <c r="H1665" s="834">
        <f>VLOOKUP(B1665,[1]TQT_MASTER!B:O,6,0)</f>
        <v>15131</v>
      </c>
      <c r="I1665" s="834" t="str">
        <f>VLOOKUP(B1665,[1]TQT_MASTER!B:O,5,0)</f>
        <v>Abdulrahman Mohammed R AlMane</v>
      </c>
      <c r="J1665" s="834" t="str">
        <f>VLOOKUP(B1665,[1]TQT_MASTER!B:O,7,0)</f>
        <v>TQT - HR Operations</v>
      </c>
      <c r="K1665" s="834" t="str">
        <f>VLOOKUP(B1665,[1]TQT_MASTER!B:O,8,0)</f>
        <v>TQT - Chief Corporate Services Office</v>
      </c>
      <c r="L1665" s="834" t="str">
        <f>VLOOKUP(B1665,[1]TQT_MASTER!B:O,9,0)</f>
        <v>Human Resources - HRD</v>
      </c>
      <c r="M1665" s="834" t="str">
        <f>VLOOKUP(B1665,[1]TQT_MASTER!B:O,10,0)</f>
        <v>TRANSCO - Talent Acquisition - HRD</v>
      </c>
      <c r="N1665" s="835">
        <f>VLOOKUP(B1665,[1]TQT_MASTER!B:O,11,0)</f>
        <v>31644</v>
      </c>
      <c r="O1665" s="833">
        <f>VLOOKUP(B1665,[1]TQT_MASTER!B:O,14,0)</f>
        <v>46429</v>
      </c>
      <c r="P1665" s="842" t="s">
        <v>620</v>
      </c>
      <c r="Q1665" s="834" t="s">
        <v>846</v>
      </c>
      <c r="R1665" s="842"/>
      <c r="S1665" s="842"/>
      <c r="T1665" s="839" t="s">
        <v>304</v>
      </c>
      <c r="U1665" s="842" t="s">
        <v>333</v>
      </c>
      <c r="V1665" s="836">
        <v>44970</v>
      </c>
      <c r="W1665" s="836">
        <v>45170</v>
      </c>
      <c r="X1665" s="836">
        <v>46265</v>
      </c>
      <c r="Y1665" s="882">
        <v>3.0027397260273974</v>
      </c>
      <c r="Z1665" s="902">
        <f t="shared" ca="1" si="93"/>
        <v>40</v>
      </c>
      <c r="AA1665" s="839" t="s">
        <v>600</v>
      </c>
      <c r="AB1665" s="883">
        <v>21388.5</v>
      </c>
      <c r="AC1665" s="841">
        <v>47300</v>
      </c>
      <c r="AD1665" s="842" t="s">
        <v>777</v>
      </c>
      <c r="AE1665" s="843" t="str">
        <f ca="1">IF(OR(Z1665="",NOT(ISNUMBER(Z1665))),"",LOOKUP(Z1665,{0,16,21,26,31,36,41,46,51,56,60,66},{"[0-15]","[16-20]","[21-25]","[26-30]","[31-35]","[36-40]","[41-45]","[46-50]","[51-55]","[56-59]","[60-65]","[66-99]"}))</f>
        <v>[36-40]</v>
      </c>
      <c r="AF1665" s="839" t="str">
        <f t="shared" si="90"/>
        <v>3+ years</v>
      </c>
      <c r="AG1665" s="839" t="str">
        <f t="shared" ca="1" si="91"/>
        <v>Over 90 Days</v>
      </c>
    </row>
    <row r="1666" spans="1:33" ht="16.5" thickTop="1" thickBot="1" x14ac:dyDescent="0.3">
      <c r="A1666" s="839">
        <v>17</v>
      </c>
      <c r="B1666" s="830" t="s">
        <v>540</v>
      </c>
      <c r="C1666" s="839" t="s">
        <v>360</v>
      </c>
      <c r="D1666" s="880"/>
      <c r="E1666" s="887">
        <f>VLOOKUP(B1666,[1]TQT_MASTER!B:O,13,0)</f>
        <v>45152</v>
      </c>
      <c r="F1666" s="834" t="str">
        <f>VLOOKUP(B1666,[1]TQT_MASTER!B:O,4,0)</f>
        <v>Executive Assistant, Corporate Services Office</v>
      </c>
      <c r="G1666" s="834" t="str">
        <f>VLOOKUP(B1666,[1]TQT_MASTER!B:O,3,0)</f>
        <v>Assistant</v>
      </c>
      <c r="H1666" s="834">
        <f>VLOOKUP(B1666,[1]TQT_MASTER!B:O,6,0)</f>
        <v>12780</v>
      </c>
      <c r="I1666" s="834" t="str">
        <f>VLOOKUP(B1666,[1]TQT_MASTER!B:O,5,0)</f>
        <v>Bader Ahmed Mohamed Saqer Al Hammadi</v>
      </c>
      <c r="J1666" s="834" t="str">
        <f>VLOOKUP(B1666,[1]TQT_MASTER!B:O,7,0)</f>
        <v>TQT - Chief Corporate Services Office</v>
      </c>
      <c r="K1666" s="834" t="str">
        <f>VLOOKUP(B1666,[1]TQT_MASTER!B:O,8,0)</f>
        <v>TQT - Chief Corporate Services Office</v>
      </c>
      <c r="L1666" s="834" t="str">
        <f>VLOOKUP(B1666,[1]TQT_MASTER!B:O,9,0)</f>
        <v>Human Resources - HRD</v>
      </c>
      <c r="M1666" s="834" t="str">
        <f>VLOOKUP(B1666,[1]TQT_MASTER!B:O,10,0)</f>
        <v>TRANSCO - Human Resources - HRD</v>
      </c>
      <c r="N1666" s="835">
        <f>VLOOKUP(B1666,[1]TQT_MASTER!B:O,11,0)</f>
        <v>29611</v>
      </c>
      <c r="O1666" s="833">
        <f>VLOOKUP(B1666,[1]TQT_MASTER!B:O,14,0)</f>
        <v>46248</v>
      </c>
      <c r="P1666" s="842" t="s">
        <v>620</v>
      </c>
      <c r="Q1666" s="834" t="s">
        <v>846</v>
      </c>
      <c r="R1666" s="842"/>
      <c r="S1666" s="842"/>
      <c r="T1666" s="839" t="s">
        <v>304</v>
      </c>
      <c r="U1666" s="842" t="s">
        <v>305</v>
      </c>
      <c r="V1666" s="836">
        <v>45152</v>
      </c>
      <c r="W1666" s="836">
        <v>45170</v>
      </c>
      <c r="X1666" s="836">
        <v>46265</v>
      </c>
      <c r="Y1666" s="882">
        <v>3.0027397260273974</v>
      </c>
      <c r="Z1666" s="904">
        <f t="shared" ca="1" si="93"/>
        <v>45</v>
      </c>
      <c r="AA1666" s="839" t="s">
        <v>600</v>
      </c>
      <c r="AB1666" s="883">
        <v>29138.5</v>
      </c>
      <c r="AC1666" s="841">
        <v>47300</v>
      </c>
      <c r="AD1666" s="842" t="s">
        <v>777</v>
      </c>
      <c r="AE1666" s="843" t="str">
        <f ca="1">IF(OR(Z1666="",NOT(ISNUMBER(Z1666))),"",LOOKUP(Z1666,{0,16,21,26,31,36,41,46,51,56,60,66},{"[0-15]","[16-20]","[21-25]","[26-30]","[31-35]","[36-40]","[41-45]","[46-50]","[51-55]","[56-59]","[60-65]","[66-99]"}))</f>
        <v>[41-45]</v>
      </c>
      <c r="AF1666" s="839" t="str">
        <f t="shared" si="90"/>
        <v>3+ years</v>
      </c>
      <c r="AG1666" s="839" t="str">
        <f t="shared" ca="1" si="91"/>
        <v>Expired</v>
      </c>
    </row>
    <row r="1667" spans="1:33" ht="16.5" thickTop="1" thickBot="1" x14ac:dyDescent="0.3">
      <c r="A1667" s="839">
        <v>18</v>
      </c>
      <c r="B1667" s="830" t="s">
        <v>543</v>
      </c>
      <c r="C1667" s="839" t="s">
        <v>363</v>
      </c>
      <c r="D1667" s="880"/>
      <c r="E1667" s="887">
        <f>VLOOKUP(B1667,[1]TQT_MASTER!B:O,13,0)</f>
        <v>45236</v>
      </c>
      <c r="F1667" s="834" t="str">
        <f>VLOOKUP(B1667,[1]TQT_MASTER!B:O,4,0)</f>
        <v>Associate, Talent Acquisition</v>
      </c>
      <c r="G1667" s="834" t="str">
        <f>VLOOKUP(B1667,[1]TQT_MASTER!B:O,3,0)</f>
        <v>Associate</v>
      </c>
      <c r="H1667" s="834">
        <f>VLOOKUP(B1667,[1]TQT_MASTER!B:O,6,0)</f>
        <v>15131</v>
      </c>
      <c r="I1667" s="834" t="str">
        <f>VLOOKUP(B1667,[1]TQT_MASTER!B:O,5,0)</f>
        <v>Abdulrahman Mohammed R AlMane</v>
      </c>
      <c r="J1667" s="834" t="str">
        <f>VLOOKUP(B1667,[1]TQT_MASTER!B:O,7,0)</f>
        <v>TQT - HR Operations</v>
      </c>
      <c r="K1667" s="834" t="str">
        <f>VLOOKUP(B1667,[1]TQT_MASTER!B:O,8,0)</f>
        <v>TQT - Chief Corporate Services Office</v>
      </c>
      <c r="L1667" s="834" t="str">
        <f>VLOOKUP(B1667,[1]TQT_MASTER!B:O,9,0)</f>
        <v>Human Resources - HRD</v>
      </c>
      <c r="M1667" s="834" t="str">
        <f>VLOOKUP(B1667,[1]TQT_MASTER!B:O,10,0)</f>
        <v>TRANSCO - Talent Acquisition - HRD</v>
      </c>
      <c r="N1667" s="835">
        <f>VLOOKUP(B1667,[1]TQT_MASTER!B:O,11,0)</f>
        <v>32450</v>
      </c>
      <c r="O1667" s="833">
        <f>VLOOKUP(B1667,[1]TQT_MASTER!B:O,14,0)</f>
        <v>46331</v>
      </c>
      <c r="P1667" s="842" t="s">
        <v>611</v>
      </c>
      <c r="Q1667" s="834" t="s">
        <v>846</v>
      </c>
      <c r="R1667" s="842" t="s">
        <v>612</v>
      </c>
      <c r="S1667" s="842" t="s">
        <v>616</v>
      </c>
      <c r="T1667" s="839" t="s">
        <v>304</v>
      </c>
      <c r="U1667" s="842" t="s">
        <v>333</v>
      </c>
      <c r="V1667" s="836">
        <v>45236</v>
      </c>
      <c r="W1667" s="836">
        <v>45236</v>
      </c>
      <c r="X1667" s="836">
        <v>46265</v>
      </c>
      <c r="Y1667" s="882">
        <v>2.8219178082191783</v>
      </c>
      <c r="Z1667" s="902">
        <f t="shared" ca="1" si="93"/>
        <v>37</v>
      </c>
      <c r="AA1667" s="839" t="s">
        <v>600</v>
      </c>
      <c r="AB1667" s="883">
        <v>25063.5</v>
      </c>
      <c r="AC1667" s="841">
        <v>47300</v>
      </c>
      <c r="AD1667" s="842" t="s">
        <v>777</v>
      </c>
      <c r="AE1667" s="843" t="str">
        <f ca="1">IF(OR(Z1667="",NOT(ISNUMBER(Z1667))),"",LOOKUP(Z1667,{0,16,21,26,31,36,41,46,51,56,60,66},{"[0-15]","[16-20]","[21-25]","[26-30]","[31-35]","[36-40]","[41-45]","[46-50]","[51-55]","[56-59]","[60-65]","[66-99]"}))</f>
        <v>[36-40]</v>
      </c>
      <c r="AF1667" s="839" t="str">
        <f t="shared" ref="AF1667:AF1730" si="94">IF(OR(V1667="",X1667=""),"",IF(YEARFRAC(V1667,X1667,1)&lt;1,"0-1 years",IF(YEARFRAC(V1667,X1667,1)&lt;2,"1-2 years",IF(YEARFRAC(V1667,X1667,1)&lt;3,"2-3 years","3+ years"))))</f>
        <v>2-3 years</v>
      </c>
      <c r="AG1667" s="839" t="str">
        <f t="shared" ref="AG1667:AG1730" ca="1" si="95">IF(O1667="","",IF(O1667&lt;TODAY(),"Expired",IF(O1667&lt;=TODAY()+30,"Within 30 Days",IF(O1667&lt;=TODAY()+60,"Within 60 Days",IF(O1667&lt;=TODAY()+90,"Within 90 Days","Over 90 Days")))))</f>
        <v>Within 60 Days</v>
      </c>
    </row>
    <row r="1668" spans="1:33" ht="16.5" thickTop="1" thickBot="1" x14ac:dyDescent="0.3">
      <c r="A1668" s="839">
        <v>19</v>
      </c>
      <c r="B1668" s="830" t="s">
        <v>534</v>
      </c>
      <c r="C1668" s="839" t="s">
        <v>365</v>
      </c>
      <c r="D1668" s="880"/>
      <c r="E1668" s="887">
        <f>VLOOKUP(B1668,[1]TQT_MASTER!B:O,13,0)</f>
        <v>45411</v>
      </c>
      <c r="F1668" s="834" t="str">
        <f>VLOOKUP(B1668,[1]TQT_MASTER!B:O,4,0)</f>
        <v>Lead, Projects</v>
      </c>
      <c r="G1668" s="834" t="str">
        <f>VLOOKUP(B1668,[1]TQT_MASTER!B:O,3,0)</f>
        <v>Lead</v>
      </c>
      <c r="H1668" s="834">
        <f>VLOOKUP(B1668,[1]TQT_MASTER!B:O,6,0)</f>
        <v>11743</v>
      </c>
      <c r="I1668" s="834" t="str">
        <f>VLOOKUP(B1668,[1]TQT_MASTER!B:O,5,0)</f>
        <v>MARYAM ABDULLAH EBRAHIM ALGAZ ALALI</v>
      </c>
      <c r="J1668" s="834" t="str">
        <f>VLOOKUP(B1668,[1]TQT_MASTER!B:O,7,0)</f>
        <v>TQT - Asset Management</v>
      </c>
      <c r="K1668" s="834" t="str">
        <f>VLOOKUP(B1668,[1]TQT_MASTER!B:O,8,0)</f>
        <v>TQT - Chief Operating Office</v>
      </c>
      <c r="L1668" s="834" t="str">
        <f>VLOOKUP(B1668,[1]TQT_MASTER!B:O,9,0)</f>
        <v>Asset Management - COO</v>
      </c>
      <c r="M1668" s="834" t="str">
        <f>VLOOKUP(B1668,[1]TQT_MASTER!B:O,10,0)</f>
        <v>TRANSCO - Asset Management Services - COO</v>
      </c>
      <c r="N1668" s="835">
        <f>VLOOKUP(B1668,[1]TQT_MASTER!B:O,11,0)</f>
        <v>24421</v>
      </c>
      <c r="O1668" s="833">
        <f>VLOOKUP(B1668,[1]TQT_MASTER!B:O,14,0)</f>
        <v>46323</v>
      </c>
      <c r="P1668" s="842" t="s">
        <v>611</v>
      </c>
      <c r="Q1668" s="834" t="s">
        <v>846</v>
      </c>
      <c r="R1668" s="842" t="s">
        <v>612</v>
      </c>
      <c r="S1668" s="842"/>
      <c r="T1668" s="839" t="s">
        <v>304</v>
      </c>
      <c r="U1668" s="842" t="s">
        <v>368</v>
      </c>
      <c r="V1668" s="836">
        <v>45411</v>
      </c>
      <c r="W1668" s="836">
        <v>45411</v>
      </c>
      <c r="X1668" s="836">
        <v>46265</v>
      </c>
      <c r="Y1668" s="882">
        <v>2.3424657534246576</v>
      </c>
      <c r="Z1668" s="902">
        <f t="shared" ca="1" si="93"/>
        <v>59</v>
      </c>
      <c r="AA1668" s="839" t="s">
        <v>600</v>
      </c>
      <c r="AB1668" s="883">
        <v>68638.5</v>
      </c>
      <c r="AC1668" s="841">
        <v>47300</v>
      </c>
      <c r="AD1668" s="842" t="s">
        <v>777</v>
      </c>
      <c r="AE1668" s="843" t="str">
        <f ca="1">IF(OR(Z1668="",NOT(ISNUMBER(Z1668))),"",LOOKUP(Z1668,{0,16,21,26,31,36,41,46,51,56,60,66},{"[0-15]","[16-20]","[21-25]","[26-30]","[31-35]","[36-40]","[41-45]","[46-50]","[51-55]","[56-59]","[60-65]","[66-99]"}))</f>
        <v>[56-59]</v>
      </c>
      <c r="AF1668" s="839" t="str">
        <f t="shared" si="94"/>
        <v>2-3 years</v>
      </c>
      <c r="AG1668" s="839" t="str">
        <f t="shared" ca="1" si="95"/>
        <v>Within 60 Days</v>
      </c>
    </row>
    <row r="1669" spans="1:33" ht="16.5" thickTop="1" thickBot="1" x14ac:dyDescent="0.3">
      <c r="A1669" s="839">
        <v>20</v>
      </c>
      <c r="B1669" s="830" t="s">
        <v>535</v>
      </c>
      <c r="C1669" s="839" t="s">
        <v>369</v>
      </c>
      <c r="D1669" s="880"/>
      <c r="E1669" s="887">
        <f>VLOOKUP(B1669,[1]TQT_MASTER!B:O,13,0)</f>
        <v>45446</v>
      </c>
      <c r="F1669" s="834" t="str">
        <f>VLOOKUP(B1669,[1]TQT_MASTER!B:O,4,0)</f>
        <v>Business Partner, Talent Acquisition</v>
      </c>
      <c r="G1669" s="834" t="str">
        <f>VLOOKUP(B1669,[1]TQT_MASTER!B:O,3,0)</f>
        <v>Business Partner</v>
      </c>
      <c r="H1669" s="834">
        <f>VLOOKUP(B1669,[1]TQT_MASTER!B:O,6,0)</f>
        <v>15131</v>
      </c>
      <c r="I1669" s="834" t="str">
        <f>VLOOKUP(B1669,[1]TQT_MASTER!B:O,5,0)</f>
        <v>Abdulrahman Mohammed R AlMane</v>
      </c>
      <c r="J1669" s="834" t="str">
        <f>VLOOKUP(B1669,[1]TQT_MASTER!B:O,7,0)</f>
        <v>TQT - HR Operations</v>
      </c>
      <c r="K1669" s="834" t="str">
        <f>VLOOKUP(B1669,[1]TQT_MASTER!B:O,8,0)</f>
        <v>TQT - Chief Corporate Services Office</v>
      </c>
      <c r="L1669" s="834" t="str">
        <f>VLOOKUP(B1669,[1]TQT_MASTER!B:O,9,0)</f>
        <v>Human Resources - HRD</v>
      </c>
      <c r="M1669" s="834" t="str">
        <f>VLOOKUP(B1669,[1]TQT_MASTER!B:O,10,0)</f>
        <v>TRANSCO - Talent Acquisition - HRD</v>
      </c>
      <c r="N1669" s="835">
        <f>VLOOKUP(B1669,[1]TQT_MASTER!B:O,11,0)</f>
        <v>32081</v>
      </c>
      <c r="O1669" s="833">
        <f>VLOOKUP(B1669,[1]TQT_MASTER!B:O,14,0)</f>
        <v>46549</v>
      </c>
      <c r="P1669" s="842" t="s">
        <v>611</v>
      </c>
      <c r="Q1669" s="834" t="s">
        <v>846</v>
      </c>
      <c r="R1669" s="842"/>
      <c r="S1669" s="842" t="s">
        <v>621</v>
      </c>
      <c r="T1669" s="839" t="s">
        <v>304</v>
      </c>
      <c r="U1669" s="842" t="s">
        <v>333</v>
      </c>
      <c r="V1669" s="836">
        <v>45454</v>
      </c>
      <c r="W1669" s="836">
        <v>45454</v>
      </c>
      <c r="X1669" s="836">
        <v>46265</v>
      </c>
      <c r="Y1669" s="882">
        <v>2.2246575342465755</v>
      </c>
      <c r="Z1669" s="902">
        <f t="shared" ca="1" si="93"/>
        <v>38</v>
      </c>
      <c r="AA1669" s="839" t="s">
        <v>600</v>
      </c>
      <c r="AB1669" s="883">
        <v>35038.5</v>
      </c>
      <c r="AC1669" s="841">
        <v>47300</v>
      </c>
      <c r="AD1669" s="842" t="s">
        <v>777</v>
      </c>
      <c r="AE1669" s="843" t="str">
        <f ca="1">IF(OR(Z1669="",NOT(ISNUMBER(Z1669))),"",LOOKUP(Z1669,{0,16,21,26,31,36,41,46,51,56,60,66},{"[0-15]","[16-20]","[21-25]","[26-30]","[31-35]","[36-40]","[41-45]","[46-50]","[51-55]","[56-59]","[60-65]","[66-99]"}))</f>
        <v>[36-40]</v>
      </c>
      <c r="AF1669" s="839" t="str">
        <f t="shared" si="94"/>
        <v>2-3 years</v>
      </c>
      <c r="AG1669" s="839" t="str">
        <f t="shared" ca="1" si="95"/>
        <v>Over 90 Days</v>
      </c>
    </row>
    <row r="1670" spans="1:33" ht="16.5" thickTop="1" thickBot="1" x14ac:dyDescent="0.3">
      <c r="A1670" s="839">
        <v>21</v>
      </c>
      <c r="B1670" s="830" t="s">
        <v>542</v>
      </c>
      <c r="C1670" s="839" t="s">
        <v>372</v>
      </c>
      <c r="D1670" s="880"/>
      <c r="E1670" s="887">
        <f>VLOOKUP(B1670,[1]TQT_MASTER!B:O,13,0)</f>
        <v>45600</v>
      </c>
      <c r="F1670" s="834" t="str">
        <f>VLOOKUP(B1670,[1]TQT_MASTER!B:O,4,0)</f>
        <v>Lead, Procurement</v>
      </c>
      <c r="G1670" s="834" t="str">
        <f>VLOOKUP(B1670,[1]TQT_MASTER!B:O,3,0)</f>
        <v>Lead</v>
      </c>
      <c r="H1670" s="834">
        <f>VLOOKUP(B1670,[1]TQT_MASTER!B:O,6,0)</f>
        <v>12623</v>
      </c>
      <c r="I1670" s="834" t="str">
        <f>VLOOKUP(B1670,[1]TQT_MASTER!B:O,5,0)</f>
        <v>Alia Al Kaabi</v>
      </c>
      <c r="J1670" s="834" t="str">
        <f>VLOOKUP(B1670,[1]TQT_MASTER!B:O,7,0)</f>
        <v>TQT - Supply Chain</v>
      </c>
      <c r="K1670" s="834" t="str">
        <f>VLOOKUP(B1670,[1]TQT_MASTER!B:O,8,0)</f>
        <v>TQT - Chief Financial Office</v>
      </c>
      <c r="L1670" s="834" t="str">
        <f>VLOOKUP(B1670,[1]TQT_MASTER!B:O,9,0)</f>
        <v>Supply Chain - PSS</v>
      </c>
      <c r="M1670" s="834" t="e">
        <f>VLOOKUP(B1670,[1]TQT_MASTER!B:O,10,0)</f>
        <v>#REF!</v>
      </c>
      <c r="N1670" s="835">
        <f>VLOOKUP(B1670,[1]TQT_MASTER!B:O,11,0)</f>
        <v>22302</v>
      </c>
      <c r="O1670" s="833">
        <f>VLOOKUP(B1670,[1]TQT_MASTER!B:O,14,0)</f>
        <v>46329</v>
      </c>
      <c r="P1670" s="842" t="s">
        <v>620</v>
      </c>
      <c r="Q1670" s="834" t="s">
        <v>846</v>
      </c>
      <c r="R1670" s="842"/>
      <c r="S1670" s="842"/>
      <c r="T1670" s="839" t="s">
        <v>304</v>
      </c>
      <c r="U1670" s="842" t="s">
        <v>333</v>
      </c>
      <c r="V1670" s="836">
        <v>45600</v>
      </c>
      <c r="W1670" s="836">
        <v>45600</v>
      </c>
      <c r="X1670" s="836">
        <v>46265</v>
      </c>
      <c r="Y1670" s="882">
        <v>1.8246575342465754</v>
      </c>
      <c r="Z1670" s="902">
        <f t="shared" ca="1" si="93"/>
        <v>65</v>
      </c>
      <c r="AA1670" s="839" t="s">
        <v>600</v>
      </c>
      <c r="AB1670" s="883">
        <v>44488.5</v>
      </c>
      <c r="AC1670" s="841">
        <v>47300</v>
      </c>
      <c r="AD1670" s="842" t="s">
        <v>777</v>
      </c>
      <c r="AE1670" s="843" t="str">
        <f ca="1">IF(OR(Z1670="",NOT(ISNUMBER(Z1670))),"",LOOKUP(Z1670,{0,16,21,26,31,36,41,46,51,56,60,66},{"[0-15]","[16-20]","[21-25]","[26-30]","[31-35]","[36-40]","[41-45]","[46-50]","[51-55]","[56-59]","[60-65]","[66-99]"}))</f>
        <v>[60-65]</v>
      </c>
      <c r="AF1670" s="839" t="str">
        <f t="shared" si="94"/>
        <v>1-2 years</v>
      </c>
      <c r="AG1670" s="839" t="str">
        <f t="shared" ca="1" si="95"/>
        <v>Within 60 Days</v>
      </c>
    </row>
    <row r="1671" spans="1:33" ht="16.5" thickTop="1" thickBot="1" x14ac:dyDescent="0.3">
      <c r="A1671" s="839">
        <v>22</v>
      </c>
      <c r="B1671" s="830">
        <v>200088</v>
      </c>
      <c r="C1671" s="839" t="s">
        <v>378</v>
      </c>
      <c r="D1671" s="880"/>
      <c r="E1671" s="887">
        <f>VLOOKUP(B1671,[1]TQT_MASTER!B:O,13,0)</f>
        <v>45677</v>
      </c>
      <c r="F1671" s="834" t="str">
        <f>VLOOKUP(B1671,[1]TQT_MASTER!B:O,4,0)</f>
        <v>Advisor, Water Asset</v>
      </c>
      <c r="G1671" s="834" t="str">
        <f>VLOOKUP(B1671,[1]TQT_MASTER!B:O,3,0)</f>
        <v>Advisor</v>
      </c>
      <c r="H1671" s="834">
        <f>VLOOKUP(B1671,[1]TQT_MASTER!B:O,6,0)</f>
        <v>12013</v>
      </c>
      <c r="I1671" s="834" t="str">
        <f>VLOOKUP(B1671,[1]TQT_MASTER!B:O,5,0)</f>
        <v>ABDULLA MOHAMMED AL NUAIMI</v>
      </c>
      <c r="J1671" s="834" t="str">
        <f>VLOOKUP(B1671,[1]TQT_MASTER!B:O,7,0)</f>
        <v>TQT - Asset Management</v>
      </c>
      <c r="K1671" s="834" t="str">
        <f>VLOOKUP(B1671,[1]TQT_MASTER!B:O,8,0)</f>
        <v>TQT - Chief Operating Office</v>
      </c>
      <c r="L1671" s="834" t="str">
        <f>VLOOKUP(B1671,[1]TQT_MASTER!B:O,9,0)</f>
        <v>Asset Management - COO</v>
      </c>
      <c r="M1671" s="834" t="str">
        <f>VLOOKUP(B1671,[1]TQT_MASTER!B:O,10,0)</f>
        <v>TRANSCO - Water Assets</v>
      </c>
      <c r="N1671" s="835">
        <f>VLOOKUP(B1671,[1]TQT_MASTER!B:O,11,0)</f>
        <v>22282</v>
      </c>
      <c r="O1671" s="833">
        <f>VLOOKUP(B1671,[1]TQT_MASTER!B:O,14,0)</f>
        <v>46405</v>
      </c>
      <c r="P1671" s="842" t="s">
        <v>611</v>
      </c>
      <c r="Q1671" s="834" t="s">
        <v>846</v>
      </c>
      <c r="R1671" s="842" t="s">
        <v>612</v>
      </c>
      <c r="S1671" s="842" t="s">
        <v>616</v>
      </c>
      <c r="T1671" s="839" t="s">
        <v>304</v>
      </c>
      <c r="U1671" s="842" t="s">
        <v>309</v>
      </c>
      <c r="V1671" s="836">
        <v>45677</v>
      </c>
      <c r="W1671" s="836">
        <v>45677</v>
      </c>
      <c r="X1671" s="836">
        <v>46265</v>
      </c>
      <c r="Y1671" s="882">
        <v>1.6136986301369862</v>
      </c>
      <c r="Z1671" s="902">
        <f t="shared" ca="1" si="93"/>
        <v>65</v>
      </c>
      <c r="AA1671" s="839" t="s">
        <v>600</v>
      </c>
      <c r="AB1671" s="883">
        <v>52888.5</v>
      </c>
      <c r="AC1671" s="841">
        <v>47300</v>
      </c>
      <c r="AD1671" s="842" t="s">
        <v>777</v>
      </c>
      <c r="AE1671" s="843" t="str">
        <f ca="1">IF(OR(Z1671="",NOT(ISNUMBER(Z1671))),"",LOOKUP(Z1671,{0,16,21,26,31,36,41,46,51,56,60,66},{"[0-15]","[16-20]","[21-25]","[26-30]","[31-35]","[36-40]","[41-45]","[46-50]","[51-55]","[56-59]","[60-65]","[66-99]"}))</f>
        <v>[60-65]</v>
      </c>
      <c r="AF1671" s="839" t="str">
        <f t="shared" si="94"/>
        <v>1-2 years</v>
      </c>
      <c r="AG1671" s="839" t="str">
        <f t="shared" ca="1" si="95"/>
        <v>Over 90 Days</v>
      </c>
    </row>
    <row r="1672" spans="1:33" ht="16.5" thickTop="1" thickBot="1" x14ac:dyDescent="0.3">
      <c r="A1672" s="839">
        <v>23</v>
      </c>
      <c r="B1672" s="830">
        <v>200795</v>
      </c>
      <c r="C1672" s="839" t="s">
        <v>382</v>
      </c>
      <c r="D1672" s="880"/>
      <c r="E1672" s="887">
        <f>VLOOKUP(B1672,[1]TQT_MASTER!B:O,13,0)</f>
        <v>45831</v>
      </c>
      <c r="F1672" s="834" t="str">
        <f>VLOOKUP(B1672,[1]TQT_MASTER!B:O,4,0)</f>
        <v>Fusion EPM Support, Sr. Associate</v>
      </c>
      <c r="G1672" s="834" t="str">
        <f>VLOOKUP(B1672,[1]TQT_MASTER!B:O,3,0)</f>
        <v>Senior Associate</v>
      </c>
      <c r="H1672" s="834">
        <f>VLOOKUP(B1672,[1]TQT_MASTER!B:O,6,0)</f>
        <v>12775</v>
      </c>
      <c r="I1672" s="834" t="str">
        <f>VLOOKUP(B1672,[1]TQT_MASTER!B:O,5,0)</f>
        <v>Barend Pieter Van Der Walt</v>
      </c>
      <c r="J1672" s="834" t="str">
        <f>VLOOKUP(B1672,[1]TQT_MASTER!B:O,7,0)</f>
        <v>TQT - Business Planning</v>
      </c>
      <c r="K1672" s="834" t="str">
        <f>VLOOKUP(B1672,[1]TQT_MASTER!B:O,8,0)</f>
        <v>TQT - Chief Financial Office</v>
      </c>
      <c r="L1672" s="834" t="str">
        <f>VLOOKUP(B1672,[1]TQT_MASTER!B:O,9,0)</f>
        <v>Finance - FIN</v>
      </c>
      <c r="M1672" s="834" t="str">
        <f>VLOOKUP(B1672,[1]TQT_MASTER!B:O,10,0)</f>
        <v>TRANSCO - Business Planning - FIN</v>
      </c>
      <c r="N1672" s="835">
        <f>VLOOKUP(B1672,[1]TQT_MASTER!B:O,11,0)</f>
        <v>31222</v>
      </c>
      <c r="O1672" s="833">
        <f>VLOOKUP(B1672,[1]TQT_MASTER!B:O,14,0)</f>
        <v>46555</v>
      </c>
      <c r="P1672" s="842" t="s">
        <v>611</v>
      </c>
      <c r="Q1672" s="834" t="s">
        <v>846</v>
      </c>
      <c r="R1672" s="842"/>
      <c r="S1672" s="842"/>
      <c r="T1672" s="839" t="s">
        <v>304</v>
      </c>
      <c r="U1672" s="842" t="s">
        <v>333</v>
      </c>
      <c r="V1672" s="836">
        <v>45831</v>
      </c>
      <c r="W1672" s="836">
        <v>45831</v>
      </c>
      <c r="X1672" s="836">
        <v>46265</v>
      </c>
      <c r="Y1672" s="882">
        <v>1.1917808219178083</v>
      </c>
      <c r="Z1672" s="902">
        <f t="shared" ca="1" si="93"/>
        <v>41</v>
      </c>
      <c r="AA1672" s="839" t="s">
        <v>600</v>
      </c>
      <c r="AB1672" s="883">
        <v>31888.5</v>
      </c>
      <c r="AC1672" s="841">
        <v>47300</v>
      </c>
      <c r="AD1672" s="842" t="s">
        <v>777</v>
      </c>
      <c r="AE1672" s="843" t="str">
        <f ca="1">IF(OR(Z1672="",NOT(ISNUMBER(Z1672))),"",LOOKUP(Z1672,{0,16,21,26,31,36,41,46,51,56,60,66},{"[0-15]","[16-20]","[21-25]","[26-30]","[31-35]","[36-40]","[41-45]","[46-50]","[51-55]","[56-59]","[60-65]","[66-99]"}))</f>
        <v>[41-45]</v>
      </c>
      <c r="AF1672" s="839" t="str">
        <f t="shared" si="94"/>
        <v>1-2 years</v>
      </c>
      <c r="AG1672" s="839" t="str">
        <f t="shared" ca="1" si="95"/>
        <v>Over 90 Days</v>
      </c>
    </row>
    <row r="1673" spans="1:33" ht="16.5" thickTop="1" thickBot="1" x14ac:dyDescent="0.3">
      <c r="A1673" s="839">
        <v>24</v>
      </c>
      <c r="B1673" s="847">
        <v>201184</v>
      </c>
      <c r="C1673" s="839">
        <v>14221</v>
      </c>
      <c r="D1673" s="880"/>
      <c r="E1673" s="887">
        <f>VLOOKUP(B1673,[1]TQT_MASTER!B:O,13,0)</f>
        <v>45887</v>
      </c>
      <c r="F1673" s="834" t="str">
        <f>VLOOKUP(B1673,[1]TQT_MASTER!B:O,4,0)</f>
        <v>Associate, People Development</v>
      </c>
      <c r="G1673" s="834" t="str">
        <f>VLOOKUP(B1673,[1]TQT_MASTER!B:O,3,0)</f>
        <v>Associate</v>
      </c>
      <c r="H1673" s="834">
        <f>VLOOKUP(B1673,[1]TQT_MASTER!B:O,6,0)</f>
        <v>15162</v>
      </c>
      <c r="I1673" s="834" t="str">
        <f>VLOOKUP(B1673,[1]TQT_MASTER!B:O,5,0)</f>
        <v>Wadima Mohammed Hamad AlMazrouei</v>
      </c>
      <c r="J1673" s="834" t="str">
        <f>VLOOKUP(B1673,[1]TQT_MASTER!B:O,7,0)</f>
        <v>TQT - People Management &amp; Performance</v>
      </c>
      <c r="K1673" s="834" t="str">
        <f>VLOOKUP(B1673,[1]TQT_MASTER!B:O,8,0)</f>
        <v>TQT - Chief Corporate Services Office</v>
      </c>
      <c r="L1673" s="834" t="str">
        <f>VLOOKUP(B1673,[1]TQT_MASTER!B:O,9,0)</f>
        <v>Human Resources - HRD</v>
      </c>
      <c r="M1673" s="834" t="str">
        <f>VLOOKUP(B1673,[1]TQT_MASTER!B:O,10,0)</f>
        <v>TRANSCO - Human Resources - HRD</v>
      </c>
      <c r="N1673" s="835">
        <f>VLOOKUP(B1673,[1]TQT_MASTER!B:O,11,0)</f>
        <v>32306</v>
      </c>
      <c r="O1673" s="833">
        <f>VLOOKUP(B1673,[1]TQT_MASTER!B:O,14,0)</f>
        <v>46251</v>
      </c>
      <c r="P1673" s="842" t="s">
        <v>620</v>
      </c>
      <c r="Q1673" s="834" t="s">
        <v>846</v>
      </c>
      <c r="R1673" s="842"/>
      <c r="S1673" s="842"/>
      <c r="T1673" s="839" t="s">
        <v>304</v>
      </c>
      <c r="U1673" s="839" t="s">
        <v>333</v>
      </c>
      <c r="V1673" s="836">
        <v>45887</v>
      </c>
      <c r="W1673" s="836">
        <v>45887</v>
      </c>
      <c r="X1673" s="836">
        <v>46265</v>
      </c>
      <c r="Y1673" s="882">
        <v>1.0383561643835617</v>
      </c>
      <c r="Z1673" s="838">
        <f t="shared" ca="1" si="93"/>
        <v>38</v>
      </c>
      <c r="AA1673" s="839" t="s">
        <v>600</v>
      </c>
      <c r="AB1673" s="883">
        <v>23388.5</v>
      </c>
      <c r="AC1673" s="841">
        <v>47300</v>
      </c>
      <c r="AD1673" s="842" t="s">
        <v>777</v>
      </c>
      <c r="AE1673" s="843" t="str">
        <f ca="1">IF(OR(Z1673="",NOT(ISNUMBER(Z1673))),"",LOOKUP(Z1673,{0,16,21,26,31,36,41,46,51,56,60,66},{"[0-15]","[16-20]","[21-25]","[26-30]","[31-35]","[36-40]","[41-45]","[46-50]","[51-55]","[56-59]","[60-65]","[66-99]"}))</f>
        <v>[36-40]</v>
      </c>
      <c r="AF1673" s="839" t="str">
        <f t="shared" si="94"/>
        <v>1-2 years</v>
      </c>
      <c r="AG1673" s="839" t="str">
        <f t="shared" ca="1" si="95"/>
        <v>Expired</v>
      </c>
    </row>
    <row r="1674" spans="1:33" ht="16.5" thickTop="1" thickBot="1" x14ac:dyDescent="0.3">
      <c r="A1674" s="839">
        <v>25</v>
      </c>
      <c r="B1674" s="847">
        <v>201086</v>
      </c>
      <c r="C1674" s="839">
        <v>13919</v>
      </c>
      <c r="D1674" s="880"/>
      <c r="E1674" s="887">
        <f>VLOOKUP(B1674,[1]TQT_MASTER!B:O,13,0)</f>
        <v>45873</v>
      </c>
      <c r="F1674" s="834" t="str">
        <f>VLOOKUP(B1674,[1]TQT_MASTER!B:O,4,0)</f>
        <v>Senior Engineer, Network Model Management</v>
      </c>
      <c r="G1674" s="834" t="str">
        <f>VLOOKUP(B1674,[1]TQT_MASTER!B:O,3,0)</f>
        <v>Senior Engineer</v>
      </c>
      <c r="H1674" s="834">
        <f>VLOOKUP(B1674,[1]TQT_MASTER!B:O,6,0)</f>
        <v>11743</v>
      </c>
      <c r="I1674" s="834" t="str">
        <f>VLOOKUP(B1674,[1]TQT_MASTER!B:O,5,0)</f>
        <v>Maryam Abullah Ebrahim Algaz Alali</v>
      </c>
      <c r="J1674" s="834" t="str">
        <f>VLOOKUP(B1674,[1]TQT_MASTER!B:O,7,0)</f>
        <v>TQT - Asset Management</v>
      </c>
      <c r="K1674" s="834" t="str">
        <f>VLOOKUP(B1674,[1]TQT_MASTER!B:O,8,0)</f>
        <v>TQT - Chief Operating Office</v>
      </c>
      <c r="L1674" s="834" t="str">
        <f>VLOOKUP(B1674,[1]TQT_MASTER!B:O,9,0)</f>
        <v>Asset Management - COO</v>
      </c>
      <c r="M1674" s="834" t="str">
        <f>VLOOKUP(B1674,[1]TQT_MASTER!B:O,10,0)</f>
        <v>TQT - Operations Technology Strategy</v>
      </c>
      <c r="N1674" s="835">
        <f>VLOOKUP(B1674,[1]TQT_MASTER!B:O,11,0)</f>
        <v>33856</v>
      </c>
      <c r="O1674" s="833">
        <f>VLOOKUP(B1674,[1]TQT_MASTER!B:O,14,0)</f>
        <v>46237</v>
      </c>
      <c r="P1674" s="842" t="s">
        <v>620</v>
      </c>
      <c r="Q1674" s="834" t="s">
        <v>846</v>
      </c>
      <c r="R1674" s="842"/>
      <c r="S1674" s="842"/>
      <c r="T1674" s="839" t="s">
        <v>389</v>
      </c>
      <c r="U1674" s="842" t="s">
        <v>333</v>
      </c>
      <c r="V1674" s="836">
        <v>45873</v>
      </c>
      <c r="W1674" s="836">
        <v>45873</v>
      </c>
      <c r="X1674" s="836">
        <v>46265</v>
      </c>
      <c r="Y1674" s="882">
        <v>1.0767123287671232</v>
      </c>
      <c r="Z1674" s="902">
        <f t="shared" ca="1" si="93"/>
        <v>34</v>
      </c>
      <c r="AA1674" s="839" t="s">
        <v>600</v>
      </c>
      <c r="AB1674" s="883">
        <v>31888.5</v>
      </c>
      <c r="AC1674" s="841">
        <v>47300</v>
      </c>
      <c r="AD1674" s="842" t="s">
        <v>777</v>
      </c>
      <c r="AE1674" s="843" t="str">
        <f ca="1">IF(OR(Z1674="",NOT(ISNUMBER(Z1674))),"",LOOKUP(Z1674,{0,16,21,26,31,36,41,46,51,56,60,66},{"[0-15]","[16-20]","[21-25]","[26-30]","[31-35]","[36-40]","[41-45]","[46-50]","[51-55]","[56-59]","[60-65]","[66-99]"}))</f>
        <v>[31-35]</v>
      </c>
      <c r="AF1674" s="839" t="str">
        <f t="shared" si="94"/>
        <v>1-2 years</v>
      </c>
      <c r="AG1674" s="839" t="str">
        <f t="shared" ca="1" si="95"/>
        <v>Expired</v>
      </c>
    </row>
    <row r="1675" spans="1:33" ht="16.5" thickTop="1" thickBot="1" x14ac:dyDescent="0.3">
      <c r="A1675" s="839">
        <v>26</v>
      </c>
      <c r="B1675" s="830">
        <v>201085</v>
      </c>
      <c r="C1675" s="830">
        <v>201085</v>
      </c>
      <c r="D1675" s="880"/>
      <c r="E1675" s="887">
        <f>VLOOKUP(B1675,[1]TQT_MASTER!B:O,13,0)</f>
        <v>45901</v>
      </c>
      <c r="F1675" s="834" t="str">
        <f>VLOOKUP(B1675,[1]TQT_MASTER!B:O,4,0)</f>
        <v>Engineer, Power Systems</v>
      </c>
      <c r="G1675" s="834" t="str">
        <f>VLOOKUP(B1675,[1]TQT_MASTER!B:O,3,0)</f>
        <v>Engineer</v>
      </c>
      <c r="H1675" s="834">
        <f>VLOOKUP(B1675,[1]TQT_MASTER!B:O,6,0)</f>
        <v>10903</v>
      </c>
      <c r="I1675" s="834" t="str">
        <f>VLOOKUP(B1675,[1]TQT_MASTER!B:O,5,0)</f>
        <v>Ahmed Attia Saber Ghazi</v>
      </c>
      <c r="J1675" s="834" t="str">
        <f>VLOOKUP(B1675,[1]TQT_MASTER!B:O,7,0)</f>
        <v>TQT - Asset Management</v>
      </c>
      <c r="K1675" s="834" t="str">
        <f>VLOOKUP(B1675,[1]TQT_MASTER!B:O,8,0)</f>
        <v>TQT - Chief Operating Office</v>
      </c>
      <c r="L1675" s="834" t="str">
        <f>VLOOKUP(B1675,[1]TQT_MASTER!B:O,9,0)</f>
        <v>Asset Management - COO</v>
      </c>
      <c r="M1675" s="834" t="str">
        <f>VLOOKUP(B1675,[1]TQT_MASTER!B:O,10,0)</f>
        <v>TQT - Power Planning</v>
      </c>
      <c r="N1675" s="835">
        <f>VLOOKUP(B1675,[1]TQT_MASTER!B:O,11,0)</f>
        <v>36486</v>
      </c>
      <c r="O1675" s="833">
        <f>VLOOKUP(B1675,[1]TQT_MASTER!B:O,14,0)</f>
        <v>46265</v>
      </c>
      <c r="P1675" s="842" t="s">
        <v>620</v>
      </c>
      <c r="Q1675" s="834" t="s">
        <v>846</v>
      </c>
      <c r="R1675" s="842"/>
      <c r="S1675" s="842"/>
      <c r="T1675" s="839" t="s">
        <v>304</v>
      </c>
      <c r="U1675" s="842" t="s">
        <v>333</v>
      </c>
      <c r="V1675" s="836">
        <v>45901</v>
      </c>
      <c r="W1675" s="836">
        <v>45901</v>
      </c>
      <c r="X1675" s="836">
        <v>46265</v>
      </c>
      <c r="Y1675" s="882">
        <v>1</v>
      </c>
      <c r="Z1675" s="902">
        <f t="shared" ca="1" si="93"/>
        <v>26</v>
      </c>
      <c r="AA1675" s="839" t="s">
        <v>600</v>
      </c>
      <c r="AB1675" s="883">
        <v>18238.5</v>
      </c>
      <c r="AC1675" s="841">
        <v>47300</v>
      </c>
      <c r="AD1675" s="842" t="s">
        <v>777</v>
      </c>
      <c r="AE1675" s="843" t="str">
        <f ca="1">IF(OR(Z1675="",NOT(ISNUMBER(Z1675))),"",LOOKUP(Z1675,{0,16,21,26,31,36,41,46,51,56,60,66},{"[0-15]","[16-20]","[21-25]","[26-30]","[31-35]","[36-40]","[41-45]","[46-50]","[51-55]","[56-59]","[60-65]","[66-99]"}))</f>
        <v>[26-30]</v>
      </c>
      <c r="AF1675" s="839" t="str">
        <f t="shared" si="94"/>
        <v>0-1 years</v>
      </c>
      <c r="AG1675" s="839" t="str">
        <f t="shared" ca="1" si="95"/>
        <v>Expired</v>
      </c>
    </row>
    <row r="1676" spans="1:33" ht="16.5" thickTop="1" thickBot="1" x14ac:dyDescent="0.3">
      <c r="A1676" s="839">
        <v>27</v>
      </c>
      <c r="B1676" s="830">
        <v>201773</v>
      </c>
      <c r="C1676" s="847">
        <v>14158</v>
      </c>
      <c r="D1676" s="880"/>
      <c r="E1676" s="887">
        <f>VLOOKUP(B1676,[1]TQT_MASTER!B:O,13,0)</f>
        <v>45978</v>
      </c>
      <c r="F1676" s="834" t="str">
        <f>VLOOKUP(B1676,[1]TQT_MASTER!B:O,4,0)</f>
        <v>Associate, OD &amp; Planning</v>
      </c>
      <c r="G1676" s="834" t="str">
        <f>VLOOKUP(B1676,[1]TQT_MASTER!B:O,3,0)</f>
        <v>Associate</v>
      </c>
      <c r="H1676" s="834">
        <f>VLOOKUP(B1676,[1]TQT_MASTER!B:O,6,0)</f>
        <v>12869</v>
      </c>
      <c r="I1676" s="834" t="str">
        <f>VLOOKUP(B1676,[1]TQT_MASTER!B:O,5,0)</f>
        <v>Shefa Obaid</v>
      </c>
      <c r="J1676" s="834" t="str">
        <f>VLOOKUP(B1676,[1]TQT_MASTER!B:O,7,0)</f>
        <v>TQT - People Management &amp; Performance</v>
      </c>
      <c r="K1676" s="834" t="str">
        <f>VLOOKUP(B1676,[1]TQT_MASTER!B:O,8,0)</f>
        <v>TQT - Chief Corporate Services Office</v>
      </c>
      <c r="L1676" s="834" t="str">
        <f>VLOOKUP(B1676,[1]TQT_MASTER!B:O,9,0)</f>
        <v>Human Resources - HRD</v>
      </c>
      <c r="M1676" s="834" t="str">
        <f>VLOOKUP(B1676,[1]TQT_MASTER!B:O,10,0)</f>
        <v>TRANSCO - Human Resources - HRD</v>
      </c>
      <c r="N1676" s="835">
        <f>VLOOKUP(B1676,[1]TQT_MASTER!B:O,11,0)</f>
        <v>29381</v>
      </c>
      <c r="O1676" s="833">
        <f>VLOOKUP(B1676,[1]TQT_MASTER!B:O,14,0)</f>
        <v>46342</v>
      </c>
      <c r="P1676" s="842" t="s">
        <v>611</v>
      </c>
      <c r="Q1676" s="834" t="s">
        <v>846</v>
      </c>
      <c r="R1676" s="842"/>
      <c r="S1676" s="842" t="s">
        <v>616</v>
      </c>
      <c r="T1676" s="839" t="s">
        <v>304</v>
      </c>
      <c r="U1676" s="842" t="s">
        <v>333</v>
      </c>
      <c r="V1676" s="836">
        <v>45978</v>
      </c>
      <c r="W1676" s="836">
        <v>45978</v>
      </c>
      <c r="X1676" s="836">
        <v>46265</v>
      </c>
      <c r="Y1676" s="882">
        <v>0.78904109589041094</v>
      </c>
      <c r="Z1676" s="902">
        <f t="shared" ca="1" si="93"/>
        <v>46</v>
      </c>
      <c r="AA1676" s="839" t="s">
        <v>600</v>
      </c>
      <c r="AB1676" s="883">
        <v>27688.5</v>
      </c>
      <c r="AC1676" s="841">
        <v>47300</v>
      </c>
      <c r="AD1676" s="842" t="s">
        <v>777</v>
      </c>
      <c r="AE1676" s="843" t="str">
        <f ca="1">IF(OR(Z1676="",NOT(ISNUMBER(Z1676))),"",LOOKUP(Z1676,{0,16,21,26,31,36,41,46,51,56,60,66},{"[0-15]","[16-20]","[21-25]","[26-30]","[31-35]","[36-40]","[41-45]","[46-50]","[51-55]","[56-59]","[60-65]","[66-99]"}))</f>
        <v>[46-50]</v>
      </c>
      <c r="AF1676" s="839" t="str">
        <f t="shared" si="94"/>
        <v>0-1 years</v>
      </c>
      <c r="AG1676" s="839" t="str">
        <f t="shared" ca="1" si="95"/>
        <v>Within 90 Days</v>
      </c>
    </row>
    <row r="1677" spans="1:33" ht="16.5" thickTop="1" thickBot="1" x14ac:dyDescent="0.3">
      <c r="A1677" s="839">
        <v>28</v>
      </c>
      <c r="B1677" s="830">
        <v>202033</v>
      </c>
      <c r="C1677" s="847">
        <v>14145</v>
      </c>
      <c r="D1677" s="880"/>
      <c r="E1677" s="887">
        <f>VLOOKUP(B1677,[1]TQT_MASTER!B:O,13,0)</f>
        <v>46006</v>
      </c>
      <c r="F1677" s="834" t="str">
        <f>VLOOKUP(B1677,[1]TQT_MASTER!B:O,4,0)</f>
        <v>Senior Engineer, Network Model Management</v>
      </c>
      <c r="G1677" s="834" t="str">
        <f>VLOOKUP(B1677,[1]TQT_MASTER!B:O,3,0)</f>
        <v>Senior Engineer</v>
      </c>
      <c r="H1677" s="834">
        <f>VLOOKUP(B1677,[1]TQT_MASTER!B:O,6,0)</f>
        <v>12404</v>
      </c>
      <c r="I1677" s="834" t="str">
        <f>VLOOKUP(B1677,[1]TQT_MASTER!B:O,5,0)</f>
        <v>Jayaprakash Ponraj</v>
      </c>
      <c r="J1677" s="834" t="str">
        <f>VLOOKUP(B1677,[1]TQT_MASTER!B:O,7,0)</f>
        <v>TQT - Asset Management</v>
      </c>
      <c r="K1677" s="834" t="str">
        <f>VLOOKUP(B1677,[1]TQT_MASTER!B:O,8,0)</f>
        <v>TQT - Chief Operating Office</v>
      </c>
      <c r="L1677" s="834" t="str">
        <f>VLOOKUP(B1677,[1]TQT_MASTER!B:O,9,0)</f>
        <v>TQT - Asset Management</v>
      </c>
      <c r="M1677" s="834" t="str">
        <f>VLOOKUP(B1677,[1]TQT_MASTER!B:O,10,0)</f>
        <v>TQT - Chief Operating Office</v>
      </c>
      <c r="N1677" s="835">
        <f>VLOOKUP(B1677,[1]TQT_MASTER!B:O,11,0)</f>
        <v>31049</v>
      </c>
      <c r="O1677" s="833">
        <f>VLOOKUP(B1677,[1]TQT_MASTER!B:O,14,0)</f>
        <v>46370</v>
      </c>
      <c r="P1677" s="842" t="s">
        <v>620</v>
      </c>
      <c r="Q1677" s="834" t="s">
        <v>846</v>
      </c>
      <c r="R1677" s="842"/>
      <c r="S1677" s="842"/>
      <c r="T1677" s="839" t="s">
        <v>304</v>
      </c>
      <c r="U1677" s="842" t="s">
        <v>333</v>
      </c>
      <c r="V1677" s="836">
        <v>46006</v>
      </c>
      <c r="W1677" s="836">
        <v>46006</v>
      </c>
      <c r="X1677" s="836">
        <v>46265</v>
      </c>
      <c r="Y1677" s="882">
        <v>0.71232876712328763</v>
      </c>
      <c r="Z1677" s="902">
        <f t="shared" ca="1" si="93"/>
        <v>41</v>
      </c>
      <c r="AA1677" s="839" t="s">
        <v>600</v>
      </c>
      <c r="AB1677" s="883">
        <v>31888.5</v>
      </c>
      <c r="AC1677" s="841">
        <v>47300</v>
      </c>
      <c r="AD1677" s="842" t="s">
        <v>777</v>
      </c>
      <c r="AE1677" s="843" t="str">
        <f ca="1">IF(OR(Z1677="",NOT(ISNUMBER(Z1677))),"",LOOKUP(Z1677,{0,16,21,26,31,36,41,46,51,56,60,66},{"[0-15]","[16-20]","[21-25]","[26-30]","[31-35]","[36-40]","[41-45]","[46-50]","[51-55]","[56-59]","[60-65]","[66-99]"}))</f>
        <v>[41-45]</v>
      </c>
      <c r="AF1677" s="839" t="str">
        <f t="shared" si="94"/>
        <v>0-1 years</v>
      </c>
      <c r="AG1677" s="839" t="str">
        <f t="shared" ca="1" si="95"/>
        <v>Within 90 Days</v>
      </c>
    </row>
    <row r="1678" spans="1:33" ht="16.5" thickTop="1" thickBot="1" x14ac:dyDescent="0.3">
      <c r="A1678" s="839">
        <v>29</v>
      </c>
      <c r="B1678" s="830">
        <v>202034</v>
      </c>
      <c r="C1678" s="847">
        <v>14174</v>
      </c>
      <c r="D1678" s="880"/>
      <c r="E1678" s="887">
        <f>VLOOKUP(B1678,[1]TQT_MASTER!B:O,13,0)</f>
        <v>46006</v>
      </c>
      <c r="F1678" s="834" t="str">
        <f>VLOOKUP(B1678,[1]TQT_MASTER!B:O,4,0)</f>
        <v>Associate, Accounts Payable Accounting</v>
      </c>
      <c r="G1678" s="834" t="str">
        <f>VLOOKUP(B1678,[1]TQT_MASTER!B:O,3,0)</f>
        <v>Associate</v>
      </c>
      <c r="H1678" s="834">
        <f>VLOOKUP(B1678,[1]TQT_MASTER!B:O,6,0)</f>
        <v>12667</v>
      </c>
      <c r="I1678" s="834" t="str">
        <f>VLOOKUP(B1678,[1]TQT_MASTER!B:O,5,0)</f>
        <v>Eid ABDULLAH Sidiqi Alhammadi</v>
      </c>
      <c r="J1678" s="834" t="str">
        <f>VLOOKUP(B1678,[1]TQT_MASTER!B:O,7,0)</f>
        <v>TQT - Financial Operations &amp; Internal Controls</v>
      </c>
      <c r="K1678" s="834" t="str">
        <f>VLOOKUP(B1678,[1]TQT_MASTER!B:O,8,0)</f>
        <v>TQT - Chief Financial Office</v>
      </c>
      <c r="L1678" s="834" t="str">
        <f>VLOOKUP(B1678,[1]TQT_MASTER!B:O,9,0)</f>
        <v>Finance - FIN</v>
      </c>
      <c r="M1678" s="834" t="str">
        <f>VLOOKUP(B1678,[1]TQT_MASTER!B:O,10,0)</f>
        <v>TRANSCO - Financial Operations - FIN</v>
      </c>
      <c r="N1678" s="835">
        <f>VLOOKUP(B1678,[1]TQT_MASTER!B:O,11,0)</f>
        <v>35364</v>
      </c>
      <c r="O1678" s="833">
        <f>VLOOKUP(B1678,[1]TQT_MASTER!B:O,14,0)</f>
        <v>46370</v>
      </c>
      <c r="P1678" s="842" t="s">
        <v>620</v>
      </c>
      <c r="Q1678" s="834" t="s">
        <v>846</v>
      </c>
      <c r="R1678" s="842"/>
      <c r="S1678" s="842"/>
      <c r="T1678" s="839" t="s">
        <v>304</v>
      </c>
      <c r="U1678" s="842" t="s">
        <v>356</v>
      </c>
      <c r="V1678" s="836">
        <v>46006</v>
      </c>
      <c r="W1678" s="836">
        <v>46006</v>
      </c>
      <c r="X1678" s="836">
        <v>46265</v>
      </c>
      <c r="Y1678" s="882">
        <v>0.71232876712328763</v>
      </c>
      <c r="Z1678" s="902">
        <f t="shared" ca="1" si="93"/>
        <v>29</v>
      </c>
      <c r="AA1678" s="839" t="s">
        <v>600</v>
      </c>
      <c r="AB1678" s="883">
        <v>21388.5</v>
      </c>
      <c r="AC1678" s="841">
        <v>47300</v>
      </c>
      <c r="AD1678" s="842" t="s">
        <v>777</v>
      </c>
      <c r="AE1678" s="843" t="str">
        <f ca="1">IF(OR(Z1678="",NOT(ISNUMBER(Z1678))),"",LOOKUP(Z1678,{0,16,21,26,31,36,41,46,51,56,60,66},{"[0-15]","[16-20]","[21-25]","[26-30]","[31-35]","[36-40]","[41-45]","[46-50]","[51-55]","[56-59]","[60-65]","[66-99]"}))</f>
        <v>[26-30]</v>
      </c>
      <c r="AF1678" s="839" t="str">
        <f t="shared" si="94"/>
        <v>0-1 years</v>
      </c>
      <c r="AG1678" s="839" t="str">
        <f t="shared" ca="1" si="95"/>
        <v>Within 90 Days</v>
      </c>
    </row>
    <row r="1679" spans="1:33" ht="16.5" thickTop="1" thickBot="1" x14ac:dyDescent="0.3">
      <c r="A1679" s="839">
        <v>30</v>
      </c>
      <c r="B1679" s="830">
        <v>202315</v>
      </c>
      <c r="C1679" s="847">
        <v>14335</v>
      </c>
      <c r="D1679" s="880"/>
      <c r="E1679" s="887">
        <f>VLOOKUP(B1679,[1]TQT_MASTER!B:O,13,0)</f>
        <v>46055</v>
      </c>
      <c r="F1679" s="834" t="str">
        <f>VLOOKUP(B1679,[1]TQT_MASTER!B:O,4,0)</f>
        <v>Officer, Communications</v>
      </c>
      <c r="G1679" s="834" t="str">
        <f>VLOOKUP(B1679,[1]TQT_MASTER!B:O,3,0)</f>
        <v>Officer</v>
      </c>
      <c r="H1679" s="834">
        <f>VLOOKUP(B1679,[1]TQT_MASTER!B:O,6,0)</f>
        <v>15077</v>
      </c>
      <c r="I1679" s="834" t="str">
        <f>VLOOKUP(B1679,[1]TQT_MASTER!B:O,5,0)</f>
        <v>Bahaa Khalil Omran</v>
      </c>
      <c r="J1679" s="834" t="str">
        <f>VLOOKUP(B1679,[1]TQT_MASTER!B:O,7,0)</f>
        <v>TQT - External Communications</v>
      </c>
      <c r="K1679" s="834" t="str">
        <f>VLOOKUP(B1679,[1]TQT_MASTER!B:O,8,0)</f>
        <v>TQT - Chief Corporate Services Office</v>
      </c>
      <c r="L1679" s="834" t="str">
        <f>VLOOKUP(B1679,[1]TQT_MASTER!B:O,9,0)</f>
        <v>Human Resources - HRD</v>
      </c>
      <c r="M1679" s="834" t="str">
        <f>VLOOKUP(B1679,[1]TQT_MASTER!B:O,10,0)</f>
        <v>TRANSCO - External Communications - HRD</v>
      </c>
      <c r="N1679" s="835">
        <f>VLOOKUP(B1679,[1]TQT_MASTER!B:O,11,0)</f>
        <v>34516</v>
      </c>
      <c r="O1679" s="833">
        <f>VLOOKUP(B1679,[1]TQT_MASTER!B:O,14,0)</f>
        <v>46389</v>
      </c>
      <c r="P1679" s="842" t="s">
        <v>611</v>
      </c>
      <c r="Q1679" s="834" t="s">
        <v>846</v>
      </c>
      <c r="R1679" s="842" t="s">
        <v>612</v>
      </c>
      <c r="S1679" s="842" t="s">
        <v>616</v>
      </c>
      <c r="T1679" s="839"/>
      <c r="U1679" s="842" t="s">
        <v>309</v>
      </c>
      <c r="V1679" s="836">
        <v>46055</v>
      </c>
      <c r="W1679" s="836">
        <v>46055</v>
      </c>
      <c r="X1679" s="836">
        <v>46265</v>
      </c>
      <c r="Y1679" s="882">
        <v>0.57808219178082187</v>
      </c>
      <c r="Z1679" s="902">
        <f t="shared" ref="Z1679:Z1682" ca="1" si="96">IF(N1679="","",DATEDIF(IF(ISNUMBER(N1679),N1679,DATE(IF(VALUE(RIGHT(N1679,LEN(N1679)-FIND("/",N1679,FIND("/",N1679)+1)))&lt;30,2000,1900)+VALUE(RIGHT(N1679,LEN(N1679)-FIND("/",N1679,FIND("/",N1679)+1))),VALUE(LEFT(N1679,FIND("/",N1679)-1)),VALUE(MID(N1679,FIND("/",N1679)+1,FIND("/",N1679,FIND("/",N1679)+1)-FIND("/",N1679)-1)))),TODAY(),"Y"))</f>
        <v>32</v>
      </c>
      <c r="AA1679" s="839" t="s">
        <v>600</v>
      </c>
      <c r="AB1679" s="883">
        <v>16138.5</v>
      </c>
      <c r="AC1679" s="841">
        <v>47300</v>
      </c>
      <c r="AD1679" s="842" t="s">
        <v>777</v>
      </c>
      <c r="AE1679" s="843" t="str">
        <f ca="1">IF(OR(Z1679="",NOT(ISNUMBER(Z1679))),"",LOOKUP(Z1679,{0,16,21,26,31,36,41,46,51,56,60,66},{"[0-15]","[16-20]","[21-25]","[26-30]","[31-35]","[36-40]","[41-45]","[46-50]","[51-55]","[56-59]","[60-65]","[66-99]"}))</f>
        <v>[31-35]</v>
      </c>
      <c r="AF1679" s="839" t="str">
        <f t="shared" si="94"/>
        <v>0-1 years</v>
      </c>
      <c r="AG1679" s="839" t="str">
        <f t="shared" ca="1" si="95"/>
        <v>Over 90 Days</v>
      </c>
    </row>
    <row r="1680" spans="1:33" ht="16.5" thickTop="1" thickBot="1" x14ac:dyDescent="0.3">
      <c r="A1680" s="839">
        <v>31</v>
      </c>
      <c r="B1680" s="830">
        <v>202372</v>
      </c>
      <c r="C1680" s="831">
        <v>202372</v>
      </c>
      <c r="D1680" s="880"/>
      <c r="E1680" s="887">
        <f>VLOOKUP(B1680,[1]TQT_MASTER!B:O,13,0)</f>
        <v>46083</v>
      </c>
      <c r="F1680" s="834" t="str">
        <f>VLOOKUP(B1680,[1]TQT_MASTER!B:O,4,0)</f>
        <v>Associate, Graphic Design</v>
      </c>
      <c r="G1680" s="834" t="str">
        <f>VLOOKUP(B1680,[1]TQT_MASTER!B:O,3,0)</f>
        <v>Associate</v>
      </c>
      <c r="H1680" s="834">
        <f>VLOOKUP(B1680,[1]TQT_MASTER!B:O,6,0)</f>
        <v>15077</v>
      </c>
      <c r="I1680" s="834" t="str">
        <f>VLOOKUP(B1680,[1]TQT_MASTER!B:O,5,0)</f>
        <v>Bahaa Khalil Omran</v>
      </c>
      <c r="J1680" s="834" t="str">
        <f>VLOOKUP(B1680,[1]TQT_MASTER!B:O,7,0)</f>
        <v>TQT - Corporate Communications</v>
      </c>
      <c r="K1680" s="834" t="str">
        <f>VLOOKUP(B1680,[1]TQT_MASTER!B:O,8,0)</f>
        <v>TQT - Chief Corporate Services Office</v>
      </c>
      <c r="L1680" s="834" t="str">
        <f>VLOOKUP(B1680,[1]TQT_MASTER!B:O,9,0)</f>
        <v>Human Resources - HRD</v>
      </c>
      <c r="M1680" s="834" t="str">
        <f>VLOOKUP(B1680,[1]TQT_MASTER!B:O,10,0)</f>
        <v>Corporate Communications</v>
      </c>
      <c r="N1680" s="835">
        <f>VLOOKUP(B1680,[1]TQT_MASTER!B:O,11,0)</f>
        <v>35936</v>
      </c>
      <c r="O1680" s="833">
        <f>VLOOKUP(B1680,[1]TQT_MASTER!B:O,14,0)</f>
        <v>46447</v>
      </c>
      <c r="P1680" s="842" t="s">
        <v>611</v>
      </c>
      <c r="Q1680" s="834" t="s">
        <v>846</v>
      </c>
      <c r="R1680" s="842" t="s">
        <v>612</v>
      </c>
      <c r="S1680" s="842" t="s">
        <v>616</v>
      </c>
      <c r="T1680" s="839"/>
      <c r="U1680" s="842" t="s">
        <v>356</v>
      </c>
      <c r="V1680" s="836">
        <v>46083</v>
      </c>
      <c r="W1680" s="836">
        <v>46083</v>
      </c>
      <c r="X1680" s="836">
        <v>46265</v>
      </c>
      <c r="Y1680" s="882">
        <v>0.50136986301369868</v>
      </c>
      <c r="Z1680" s="902">
        <f t="shared" ca="1" si="96"/>
        <v>28</v>
      </c>
      <c r="AA1680" s="839" t="s">
        <v>600</v>
      </c>
      <c r="AB1680" s="883">
        <v>16138.5</v>
      </c>
      <c r="AC1680" s="841">
        <v>47300</v>
      </c>
      <c r="AD1680" s="842" t="s">
        <v>777</v>
      </c>
      <c r="AE1680" s="843" t="str">
        <f ca="1">IF(OR(Z1680="",NOT(ISNUMBER(Z1680))),"",LOOKUP(Z1680,{0,16,21,26,31,36,41,46,51,56,60,66},{"[0-15]","[16-20]","[21-25]","[26-30]","[31-35]","[36-40]","[41-45]","[46-50]","[51-55]","[56-59]","[60-65]","[66-99]"}))</f>
        <v>[26-30]</v>
      </c>
      <c r="AF1680" s="839" t="str">
        <f t="shared" si="94"/>
        <v>0-1 years</v>
      </c>
      <c r="AG1680" s="839" t="str">
        <f t="shared" ca="1" si="95"/>
        <v>Over 90 Days</v>
      </c>
    </row>
    <row r="1681" spans="1:33" ht="16.5" thickTop="1" thickBot="1" x14ac:dyDescent="0.3">
      <c r="A1681" s="839">
        <v>32</v>
      </c>
      <c r="B1681" s="830">
        <v>202645</v>
      </c>
      <c r="C1681" s="831">
        <v>202645</v>
      </c>
      <c r="D1681" s="880"/>
      <c r="E1681" s="887">
        <f>VLOOKUP(B1681,[1]TQT_MASTER!B:O,13,0)</f>
        <v>46103</v>
      </c>
      <c r="F1681" s="834" t="str">
        <f>VLOOKUP(B1681,[1]TQT_MASTER!B:O,4,0)</f>
        <v>Engineer, Contract</v>
      </c>
      <c r="G1681" s="834" t="str">
        <f>VLOOKUP(B1681,[1]TQT_MASTER!B:O,3,0)</f>
        <v>Engineer</v>
      </c>
      <c r="H1681" s="834">
        <f>VLOOKUP(B1681,[1]TQT_MASTER!B:O,6,0)</f>
        <v>12214</v>
      </c>
      <c r="I1681" s="834" t="str">
        <f>VLOOKUP(B1681,[1]TQT_MASTER!B:O,5,0)</f>
        <v>Mahmood Abdulmunaim Saed</v>
      </c>
      <c r="J1681" s="834" t="str">
        <f>VLOOKUP(B1681,[1]TQT_MASTER!B:O,7,0)</f>
        <v>TQT - Supply Chain</v>
      </c>
      <c r="K1681" s="834" t="str">
        <f>VLOOKUP(B1681,[1]TQT_MASTER!B:O,8,0)</f>
        <v>TQT - Chief Financial Office</v>
      </c>
      <c r="L1681" s="834" t="str">
        <f>VLOOKUP(B1681,[1]TQT_MASTER!B:O,9,0)</f>
        <v>TQT - Supply Chain</v>
      </c>
      <c r="M1681" s="834" t="e">
        <f>VLOOKUP(B1681,[1]TQT_MASTER!B:O,10,0)</f>
        <v>#REF!</v>
      </c>
      <c r="N1681" s="835">
        <f>VLOOKUP(B1681,[1]TQT_MASTER!B:O,11,0)</f>
        <v>32325</v>
      </c>
      <c r="O1681" s="833">
        <f>VLOOKUP(B1681,[1]TQT_MASTER!B:O,14,0)</f>
        <v>46467</v>
      </c>
      <c r="P1681" s="842" t="s">
        <v>620</v>
      </c>
      <c r="Q1681" s="834" t="s">
        <v>846</v>
      </c>
      <c r="R1681" s="842"/>
      <c r="S1681" s="842"/>
      <c r="T1681" s="839"/>
      <c r="U1681" s="842" t="s">
        <v>333</v>
      </c>
      <c r="V1681" s="836">
        <v>46104</v>
      </c>
      <c r="W1681" s="836">
        <v>46104</v>
      </c>
      <c r="X1681" s="836">
        <v>46265</v>
      </c>
      <c r="Y1681" s="882">
        <v>0.44383561643835617</v>
      </c>
      <c r="Z1681" s="902">
        <f t="shared" ca="1" si="96"/>
        <v>38</v>
      </c>
      <c r="AA1681" s="839" t="s">
        <v>600</v>
      </c>
      <c r="AB1681" s="883">
        <v>35038.5</v>
      </c>
      <c r="AC1681" s="841">
        <v>47300</v>
      </c>
      <c r="AD1681" s="842" t="s">
        <v>777</v>
      </c>
      <c r="AE1681" s="843" t="str">
        <f ca="1">IF(OR(Z1681="",NOT(ISNUMBER(Z1681))),"",LOOKUP(Z1681,{0,16,21,26,31,36,41,46,51,56,60,66},{"[0-15]","[16-20]","[21-25]","[26-30]","[31-35]","[36-40]","[41-45]","[46-50]","[51-55]","[56-59]","[60-65]","[66-99]"}))</f>
        <v>[36-40]</v>
      </c>
      <c r="AF1681" s="839" t="str">
        <f t="shared" si="94"/>
        <v>0-1 years</v>
      </c>
      <c r="AG1681" s="839" t="str">
        <f t="shared" ca="1" si="95"/>
        <v>Over 90 Days</v>
      </c>
    </row>
    <row r="1682" spans="1:33" ht="16.5" thickTop="1" thickBot="1" x14ac:dyDescent="0.3">
      <c r="A1682" s="839">
        <v>33</v>
      </c>
      <c r="B1682" s="830">
        <v>203053</v>
      </c>
      <c r="C1682" s="831">
        <v>203053</v>
      </c>
      <c r="D1682" s="880"/>
      <c r="E1682" s="887">
        <f>VLOOKUP(B1682,[1]TQT_MASTER!B:O,13,0)</f>
        <v>46149</v>
      </c>
      <c r="F1682" s="834" t="str">
        <f>VLOOKUP(B1682,[1]TQT_MASTER!B:O,4,0)</f>
        <v>Sr Associate HR Projects</v>
      </c>
      <c r="G1682" s="834" t="str">
        <f>VLOOKUP(B1682,[1]TQT_MASTER!B:O,3,0)</f>
        <v>Sr Associate</v>
      </c>
      <c r="H1682" s="834" t="e">
        <f>VLOOKUP(B1682,[1]TQT_MASTER!B:O,6,0)</f>
        <v>#REF!</v>
      </c>
      <c r="I1682" s="834" t="str">
        <f>VLOOKUP(B1682,[1]TQT_MASTER!B:O,5,0)</f>
        <v>Bader Alhammadi</v>
      </c>
      <c r="J1682" s="834" t="e">
        <f>VLOOKUP(B1682,[1]TQT_MASTER!B:O,7,0)</f>
        <v>#REF!</v>
      </c>
      <c r="K1682" s="834" t="str">
        <f>VLOOKUP(B1682,[1]TQT_MASTER!B:O,8,0)</f>
        <v>TQT - Chief Corporate Services Office</v>
      </c>
      <c r="L1682" s="834" t="str">
        <f>VLOOKUP(B1682,[1]TQT_MASTER!B:O,9,0)</f>
        <v>Human Resources - HRD</v>
      </c>
      <c r="M1682" s="834" t="e">
        <f>VLOOKUP(B1682,[1]TQT_MASTER!B:O,10,0)</f>
        <v>#REF!</v>
      </c>
      <c r="N1682" s="835">
        <f>VLOOKUP(B1682,[1]TQT_MASTER!B:O,11,0)</f>
        <v>31815</v>
      </c>
      <c r="O1682" s="833">
        <f>VLOOKUP(B1682,[1]TQT_MASTER!B:O,14,0)</f>
        <v>46513</v>
      </c>
      <c r="P1682" s="842" t="s">
        <v>620</v>
      </c>
      <c r="Q1682" s="834" t="s">
        <v>846</v>
      </c>
      <c r="R1682" s="842"/>
      <c r="S1682" s="842"/>
      <c r="T1682" s="839"/>
      <c r="U1682" s="842" t="s">
        <v>650</v>
      </c>
      <c r="V1682" s="836">
        <v>46155</v>
      </c>
      <c r="W1682" s="836"/>
      <c r="X1682" s="836">
        <f>EDATE(V1682,36)</f>
        <v>47251</v>
      </c>
      <c r="Y1682" s="882">
        <v>2.7397260273972603E-3</v>
      </c>
      <c r="Z1682" s="838">
        <f t="shared" ca="1" si="96"/>
        <v>39</v>
      </c>
      <c r="AA1682" s="839" t="s">
        <v>600</v>
      </c>
      <c r="AB1682" s="883">
        <v>37138.5</v>
      </c>
      <c r="AC1682" s="841">
        <v>47300</v>
      </c>
      <c r="AD1682" s="842" t="s">
        <v>777</v>
      </c>
      <c r="AE1682" s="843" t="str">
        <f ca="1">IF(OR(Z1682="",NOT(ISNUMBER(Z1682))),"",LOOKUP(Z1682,{0,16,21,26,31,36,41,46,51,56,60,66},{"[0-15]","[16-20]","[21-25]","[26-30]","[31-35]","[36-40]","[41-45]","[46-50]","[51-55]","[56-59]","[60-65]","[66-99]"}))</f>
        <v>[36-40]</v>
      </c>
      <c r="AF1682" s="839" t="str">
        <f t="shared" si="94"/>
        <v>3+ years</v>
      </c>
      <c r="AG1682" s="839" t="str">
        <f t="shared" ca="1" si="95"/>
        <v>Over 90 Days</v>
      </c>
    </row>
    <row r="1683" spans="1:33" ht="16.5" thickTop="1" thickBot="1" x14ac:dyDescent="0.3">
      <c r="A1683" s="839">
        <v>34</v>
      </c>
      <c r="B1683" s="830">
        <v>202805</v>
      </c>
      <c r="C1683" s="831">
        <v>202805</v>
      </c>
      <c r="D1683" s="880"/>
      <c r="E1683" s="887">
        <f>VLOOKUP(B1683,[1]TQT_MASTER!B:O,13,0)</f>
        <v>46132</v>
      </c>
      <c r="F1683" s="834" t="str">
        <f>VLOOKUP(B1683,[1]TQT_MASTER!B:O,4,0)</f>
        <v>CEO Advisor</v>
      </c>
      <c r="G1683" s="834" t="str">
        <f>VLOOKUP(B1683,[1]TQT_MASTER!B:O,3,0)</f>
        <v>Advisor</v>
      </c>
      <c r="H1683" s="834">
        <v>12759</v>
      </c>
      <c r="I1683" s="834" t="s">
        <v>954</v>
      </c>
      <c r="J1683" s="834" t="e">
        <f>VLOOKUP(B1683,[1]TQT_MASTER!B:O,7,0)</f>
        <v>#REF!</v>
      </c>
      <c r="K1683" s="834" t="str">
        <f>VLOOKUP(B1683,[1]TQT_MASTER!B:O,8,0)</f>
        <v>TQT - Chief Executive Office</v>
      </c>
      <c r="L1683" s="834" t="e">
        <f>VLOOKUP(B1683,[1]TQT_MASTER!B:O,9,0)</f>
        <v>#REF!</v>
      </c>
      <c r="M1683" s="834" t="e">
        <f>VLOOKUP(B1683,[1]TQT_MASTER!B:O,10,0)</f>
        <v>#REF!</v>
      </c>
      <c r="N1683" s="884">
        <v>22892</v>
      </c>
      <c r="O1683" s="833">
        <v>46496</v>
      </c>
      <c r="P1683" s="842" t="s">
        <v>611</v>
      </c>
      <c r="Q1683" s="834" t="s">
        <v>846</v>
      </c>
      <c r="R1683" s="842"/>
      <c r="S1683" s="842"/>
      <c r="T1683" s="839"/>
      <c r="U1683" s="842" t="s">
        <v>650</v>
      </c>
      <c r="V1683" s="836">
        <v>46132</v>
      </c>
      <c r="W1683" s="836"/>
      <c r="X1683" s="836">
        <f>EDATE(V1683,36)</f>
        <v>47228</v>
      </c>
      <c r="Y1683" s="882">
        <v>2.7397260273972603E-3</v>
      </c>
      <c r="Z1683" s="904">
        <f ca="1">IF(N1683="","",DATEDIF(IF(ISNUMBER(N1683),N1683,DATE(IF(VALUE(RIGHT(N1683,LEN(N1683)-FIND("/",N1683,FIND("/",N1683)+1)))&lt;30,2000,1900)+VALUE(RIGHT(N1683,LEN(N1683)-FIND("/",N1683,FIND("/",N1683)+1))),VALUE(LEFT(N1683,FIND("/",N1683)-1)),VALUE(MID(N1683,FIND("/",N1683)+1,FIND("/",N1683,FIND("/",N1683)+1)-FIND("/",N1683)-1)))),TODAY(),"Y"))</f>
        <v>64</v>
      </c>
      <c r="AA1683" s="839" t="s">
        <v>600</v>
      </c>
      <c r="AB1683" s="883">
        <v>40288.5</v>
      </c>
      <c r="AC1683" s="841">
        <v>47300</v>
      </c>
      <c r="AD1683" s="842" t="s">
        <v>777</v>
      </c>
      <c r="AE1683" s="843" t="str">
        <f ca="1">IF(OR(Z1683="",NOT(ISNUMBER(Z1683))),"",LOOKUP(Z1683,{0,16,21,26,31,36,41,46,51,56,60,66},{"[0-15]","[16-20]","[21-25]","[26-30]","[31-35]","[36-40]","[41-45]","[46-50]","[51-55]","[56-59]","[60-65]","[66-99]"}))</f>
        <v>[60-65]</v>
      </c>
      <c r="AF1683" s="839" t="str">
        <f t="shared" si="94"/>
        <v>3+ years</v>
      </c>
      <c r="AG1683" s="839" t="str">
        <f t="shared" ca="1" si="95"/>
        <v>Over 90 Days</v>
      </c>
    </row>
    <row r="1684" spans="1:33" ht="16.5" thickTop="1" thickBot="1" x14ac:dyDescent="0.3">
      <c r="A1684" s="886">
        <v>35</v>
      </c>
      <c r="B1684" s="851">
        <v>203281</v>
      </c>
      <c r="C1684" s="851"/>
      <c r="D1684" s="852"/>
      <c r="E1684" s="887">
        <f>VLOOKUP(B1684,[1]TQT_MASTER!B:O,13,0)</f>
        <v>46244</v>
      </c>
      <c r="F1684" s="854" t="str">
        <f>VLOOKUP(B1684,[1]TQT_MASTER!B:O,4,0)</f>
        <v>Sr Associate Branding &amp; Internal Communication</v>
      </c>
      <c r="G1684" s="854" t="str">
        <f>VLOOKUP(B1684,[1]TQT_MASTER!B:O,3,0)</f>
        <v>Sr Associate</v>
      </c>
      <c r="H1684" s="854" t="e">
        <f>VLOOKUP(B1684,[1]TQT_MASTER!B:O,6,0)</f>
        <v>#REF!</v>
      </c>
      <c r="I1684" s="854" t="s">
        <v>955</v>
      </c>
      <c r="J1684" s="854" t="e">
        <f>VLOOKUP(B1684,[1]TQT_MASTER!B:O,7,0)</f>
        <v>#REF!</v>
      </c>
      <c r="K1684" s="854" t="str">
        <f>VLOOKUP(B1684,[1]TQT_MASTER!B:O,8,0)</f>
        <v>TQT - Chief Corporate Services Office</v>
      </c>
      <c r="L1684" s="854" t="str">
        <f>VLOOKUP(B1684,[1]TQT_MASTER!B:O,9,0)</f>
        <v>Human Resources - HRD</v>
      </c>
      <c r="M1684" s="854" t="str">
        <f>VLOOKUP(B1684,[1]TQT_MASTER!B:O,10,0)</f>
        <v>Corporate Communications</v>
      </c>
      <c r="N1684" s="855">
        <v>32051</v>
      </c>
      <c r="O1684" s="853">
        <v>46295</v>
      </c>
      <c r="P1684" s="854" t="s">
        <v>611</v>
      </c>
      <c r="Q1684" s="854" t="s">
        <v>846</v>
      </c>
      <c r="R1684" s="857"/>
      <c r="S1684" s="857"/>
      <c r="T1684" s="858"/>
      <c r="U1684" s="854"/>
      <c r="V1684" s="859">
        <v>46211</v>
      </c>
      <c r="W1684" s="860"/>
      <c r="X1684" s="859">
        <v>46295</v>
      </c>
      <c r="Y1684" s="861"/>
      <c r="Z1684" s="862">
        <f t="shared" ref="Z1684" ca="1" si="97">IF(N1684="","",DATEDIF(IF(ISNUMBER(N1684),N1684,DATE(IF(VALUE(RIGHT(N1684,LEN(N1684)-FIND("/",N1684,FIND("/",N1684)+1)))&lt;30,2000,1900)+VALUE(RIGHT(N1684,LEN(N1684)-FIND("/",N1684,FIND("/",N1684)+1))),VALUE(LEFT(N1684,FIND("/",N1684)-1)),VALUE(MID(N1684,FIND("/",N1684)+1,FIND("/",N1684,FIND("/",N1684)+1)-FIND("/",N1684)-1)))),TODAY(),"Y"))</f>
        <v>38</v>
      </c>
      <c r="AA1684" s="858" t="s">
        <v>600</v>
      </c>
      <c r="AB1684" s="906">
        <v>32500</v>
      </c>
      <c r="AC1684" s="864">
        <v>47300</v>
      </c>
      <c r="AD1684" s="857" t="s">
        <v>777</v>
      </c>
      <c r="AE1684" s="843" t="str">
        <f ca="1">IF(OR(Z1684="",NOT(ISNUMBER(Z1684))),"",LOOKUP(Z1684,{0,16,21,26,31,36,41,46,51,56,60,66},{"[0-15]","[16-20]","[21-25]","[26-30]","[31-35]","[36-40]","[41-45]","[46-50]","[51-55]","[56-59]","[60-65]","[66-99]"}))</f>
        <v>[36-40]</v>
      </c>
      <c r="AF1684" s="839" t="str">
        <f t="shared" si="94"/>
        <v>0-1 years</v>
      </c>
      <c r="AG1684" s="839" t="str">
        <f t="shared" ca="1" si="95"/>
        <v>Within 30 Days</v>
      </c>
    </row>
    <row r="1685" spans="1:33" ht="16.5" thickTop="1" thickBot="1" x14ac:dyDescent="0.3">
      <c r="A1685" s="866">
        <v>1.3</v>
      </c>
      <c r="B1685" s="866"/>
      <c r="C1685" s="899"/>
      <c r="D1685" s="900"/>
      <c r="E1685" s="887"/>
      <c r="F1685" s="870"/>
      <c r="G1685" s="870"/>
      <c r="H1685" s="870"/>
      <c r="I1685" s="870"/>
      <c r="J1685" s="870"/>
      <c r="K1685" s="870"/>
      <c r="L1685" s="870"/>
      <c r="M1685" s="870"/>
      <c r="N1685" s="871"/>
      <c r="O1685" s="869"/>
      <c r="P1685" s="870"/>
      <c r="Q1685" s="870"/>
      <c r="R1685" s="878"/>
      <c r="S1685" s="878"/>
      <c r="T1685" s="875"/>
      <c r="U1685" s="878"/>
      <c r="V1685" s="872"/>
      <c r="W1685" s="901"/>
      <c r="X1685" s="872"/>
      <c r="Y1685" s="873"/>
      <c r="Z1685" s="874"/>
      <c r="AA1685" s="866" t="s">
        <v>700</v>
      </c>
      <c r="AB1685" s="890">
        <v>270000</v>
      </c>
      <c r="AC1685" s="877">
        <v>47300</v>
      </c>
      <c r="AD1685" s="878" t="s">
        <v>777</v>
      </c>
      <c r="AE1685" s="843" t="str">
        <f>IF(OR(Z1685="",NOT(ISNUMBER(Z1685))),"",LOOKUP(Z1685,{0,16,21,26,31,36,41,46,51,56,60,66},{"[0-15]","[16-20]","[21-25]","[26-30]","[31-35]","[36-40]","[41-45]","[46-50]","[51-55]","[56-59]","[60-65]","[66-99]"}))</f>
        <v/>
      </c>
      <c r="AF1685" s="839" t="str">
        <f t="shared" si="94"/>
        <v/>
      </c>
      <c r="AG1685" s="839" t="str">
        <f t="shared" ca="1" si="95"/>
        <v/>
      </c>
    </row>
    <row r="1686" spans="1:33" ht="16.5" thickTop="1" thickBot="1" x14ac:dyDescent="0.3">
      <c r="A1686" s="839">
        <v>1</v>
      </c>
      <c r="B1686" s="830" t="s">
        <v>526</v>
      </c>
      <c r="C1686" s="839" t="s">
        <v>300</v>
      </c>
      <c r="D1686" s="880"/>
      <c r="E1686" s="887">
        <f>VLOOKUP(B1686,[1]TQT_MASTER!B:O,13,0)</f>
        <v>44566</v>
      </c>
      <c r="F1686" s="834" t="str">
        <f>VLOOKUP(B1686,[1]TQT_MASTER!B:O,4,0)</f>
        <v>Engineer, Water Asset Performance</v>
      </c>
      <c r="G1686" s="834" t="str">
        <f>VLOOKUP(B1686,[1]TQT_MASTER!B:O,3,0)</f>
        <v>Engineer</v>
      </c>
      <c r="H1686" s="834">
        <f>VLOOKUP(B1686,[1]TQT_MASTER!B:O,6,0)</f>
        <v>200662</v>
      </c>
      <c r="I1686" s="834" t="str">
        <f>VLOOKUP(B1686,[1]TQT_MASTER!B:O,5,0)</f>
        <v>Benjamin Redwood</v>
      </c>
      <c r="J1686" s="834" t="str">
        <f>VLOOKUP(B1686,[1]TQT_MASTER!B:O,7,0)</f>
        <v>TQT - Asset Management</v>
      </c>
      <c r="K1686" s="834" t="str">
        <f>VLOOKUP(B1686,[1]TQT_MASTER!B:O,8,0)</f>
        <v>TQT - Chief Operating Office</v>
      </c>
      <c r="L1686" s="834" t="str">
        <f>VLOOKUP(B1686,[1]TQT_MASTER!B:O,9,0)</f>
        <v>Asset Management - COO</v>
      </c>
      <c r="M1686" s="834" t="str">
        <f>VLOOKUP(B1686,[1]TQT_MASTER!B:O,10,0)</f>
        <v>TRANSCO - Water Asset Strategy &amp; Performance - COO</v>
      </c>
      <c r="N1686" s="835">
        <f>VLOOKUP(B1686,[1]TQT_MASTER!B:O,11,0)</f>
        <v>22312</v>
      </c>
      <c r="O1686" s="833">
        <f>VLOOKUP(B1686,[1]TQT_MASTER!B:O,14,0)</f>
        <v>46387</v>
      </c>
      <c r="P1686" s="842" t="s">
        <v>611</v>
      </c>
      <c r="Q1686" s="834" t="s">
        <v>846</v>
      </c>
      <c r="R1686" s="842" t="s">
        <v>612</v>
      </c>
      <c r="S1686" s="842"/>
      <c r="T1686" s="839" t="s">
        <v>304</v>
      </c>
      <c r="U1686" s="842" t="s">
        <v>305</v>
      </c>
      <c r="V1686" s="836">
        <v>44566</v>
      </c>
      <c r="W1686" s="836">
        <v>45170</v>
      </c>
      <c r="X1686" s="836">
        <v>46265</v>
      </c>
      <c r="Y1686" s="882">
        <v>3.0027397260273974</v>
      </c>
      <c r="Z1686" s="902">
        <f t="shared" ref="Z1686:Z1718" ca="1" si="98">IF(N1686="","",DATEDIF(IF(ISNUMBER(N1686),N1686,DATE(IF(VALUE(RIGHT(N1686,LEN(N1686)-FIND("/",N1686,FIND("/",N1686)+1)))&lt;30,2000,1900)+VALUE(RIGHT(N1686,LEN(N1686)-FIND("/",N1686,FIND("/",N1686)+1))),VALUE(LEFT(N1686,FIND("/",N1686)-1)),VALUE(MID(N1686,FIND("/",N1686)+1,FIND("/",N1686,FIND("/",N1686)+1)-FIND("/",N1686)-1)))),TODAY(),"Y"))</f>
        <v>65</v>
      </c>
      <c r="AA1686" s="839" t="s">
        <v>600</v>
      </c>
      <c r="AB1686" s="883">
        <v>33988.5</v>
      </c>
      <c r="AC1686" s="841">
        <v>47331</v>
      </c>
      <c r="AD1686" s="842" t="s">
        <v>777</v>
      </c>
      <c r="AE1686" s="843" t="str">
        <f ca="1">IF(OR(Z1686="",NOT(ISNUMBER(Z1686))),"",LOOKUP(Z1686,{0,16,21,26,31,36,41,46,51,56,60,66},{"[0-15]","[16-20]","[21-25]","[26-30]","[31-35]","[36-40]","[41-45]","[46-50]","[51-55]","[56-59]","[60-65]","[66-99]"}))</f>
        <v>[60-65]</v>
      </c>
      <c r="AF1686" s="839" t="str">
        <f t="shared" si="94"/>
        <v>3+ years</v>
      </c>
      <c r="AG1686" s="839" t="str">
        <f t="shared" ca="1" si="95"/>
        <v>Over 90 Days</v>
      </c>
    </row>
    <row r="1687" spans="1:33" ht="16.5" thickTop="1" thickBot="1" x14ac:dyDescent="0.3">
      <c r="A1687" s="839">
        <v>2</v>
      </c>
      <c r="B1687" s="830" t="s">
        <v>537</v>
      </c>
      <c r="C1687" s="839" t="s">
        <v>306</v>
      </c>
      <c r="D1687" s="880"/>
      <c r="E1687" s="887">
        <f>VLOOKUP(B1687,[1]TQT_MASTER!B:O,13,0)</f>
        <v>44571</v>
      </c>
      <c r="F1687" s="834" t="str">
        <f>VLOOKUP(B1687,[1]TQT_MASTER!B:O,4,0)</f>
        <v>Technical Advisor</v>
      </c>
      <c r="G1687" s="834" t="str">
        <f>VLOOKUP(B1687,[1]TQT_MASTER!B:O,3,0)</f>
        <v>Advisor</v>
      </c>
      <c r="H1687" s="834">
        <f>VLOOKUP(B1687,[1]TQT_MASTER!B:O,6,0)</f>
        <v>10924</v>
      </c>
      <c r="I1687" s="834" t="str">
        <f>VLOOKUP(B1687,[1]TQT_MASTER!B:O,5,0)</f>
        <v>Bruce</v>
      </c>
      <c r="J1687" s="834" t="str">
        <f>VLOOKUP(B1687,[1]TQT_MASTER!B:O,7,0)</f>
        <v>TQT - Chief Operating Office</v>
      </c>
      <c r="K1687" s="834" t="str">
        <f>VLOOKUP(B1687,[1]TQT_MASTER!B:O,8,0)</f>
        <v>TQT - Chief Operating Office</v>
      </c>
      <c r="L1687" s="834" t="str">
        <f>VLOOKUP(B1687,[1]TQT_MASTER!B:O,9,0)</f>
        <v>Asset Management - COO</v>
      </c>
      <c r="M1687" s="834" t="str">
        <f>VLOOKUP(B1687,[1]TQT_MASTER!B:O,10,0)</f>
        <v>TRANSCO - Power Asset Management - COO</v>
      </c>
      <c r="N1687" s="835">
        <f>VLOOKUP(B1687,[1]TQT_MASTER!B:O,11,0)</f>
        <v>21098</v>
      </c>
      <c r="O1687" s="833">
        <f>VLOOKUP(B1687,[1]TQT_MASTER!B:O,14,0)</f>
        <v>46387</v>
      </c>
      <c r="P1687" s="842" t="s">
        <v>611</v>
      </c>
      <c r="Q1687" s="834" t="s">
        <v>846</v>
      </c>
      <c r="R1687" s="842" t="s">
        <v>612</v>
      </c>
      <c r="S1687" s="842" t="s">
        <v>616</v>
      </c>
      <c r="T1687" s="839" t="s">
        <v>304</v>
      </c>
      <c r="U1687" s="842" t="s">
        <v>309</v>
      </c>
      <c r="V1687" s="836">
        <v>44571</v>
      </c>
      <c r="W1687" s="836">
        <v>45170</v>
      </c>
      <c r="X1687" s="836">
        <v>46265</v>
      </c>
      <c r="Y1687" s="882">
        <v>3.0027397260273974</v>
      </c>
      <c r="Z1687" s="902">
        <f t="shared" ca="1" si="98"/>
        <v>68</v>
      </c>
      <c r="AA1687" s="839" t="s">
        <v>600</v>
      </c>
      <c r="AB1687" s="883">
        <v>55116.6</v>
      </c>
      <c r="AC1687" s="841">
        <v>47331</v>
      </c>
      <c r="AD1687" s="842" t="s">
        <v>777</v>
      </c>
      <c r="AE1687" s="843" t="str">
        <f ca="1">IF(OR(Z1687="",NOT(ISNUMBER(Z1687))),"",LOOKUP(Z1687,{0,16,21,26,31,36,41,46,51,56,60,66},{"[0-15]","[16-20]","[21-25]","[26-30]","[31-35]","[36-40]","[41-45]","[46-50]","[51-55]","[56-59]","[60-65]","[66-99]"}))</f>
        <v>[66-99]</v>
      </c>
      <c r="AF1687" s="839" t="str">
        <f t="shared" si="94"/>
        <v>3+ years</v>
      </c>
      <c r="AG1687" s="839" t="str">
        <f t="shared" ca="1" si="95"/>
        <v>Over 90 Days</v>
      </c>
    </row>
    <row r="1688" spans="1:33" ht="16.5" thickTop="1" thickBot="1" x14ac:dyDescent="0.3">
      <c r="A1688" s="839">
        <v>3</v>
      </c>
      <c r="B1688" s="830" t="s">
        <v>310</v>
      </c>
      <c r="C1688" s="839" t="s">
        <v>310</v>
      </c>
      <c r="D1688" s="880"/>
      <c r="E1688" s="887">
        <v>44571</v>
      </c>
      <c r="F1688" s="834" t="s">
        <v>312</v>
      </c>
      <c r="G1688" s="834" t="s">
        <v>312</v>
      </c>
      <c r="H1688" s="834"/>
      <c r="I1688" s="834"/>
      <c r="J1688" s="845"/>
      <c r="K1688" s="845" t="s">
        <v>905</v>
      </c>
      <c r="L1688" s="834"/>
      <c r="M1688" s="834"/>
      <c r="N1688" s="835">
        <v>20821</v>
      </c>
      <c r="O1688" s="833">
        <v>46203</v>
      </c>
      <c r="P1688" s="842" t="s">
        <v>611</v>
      </c>
      <c r="Q1688" s="834" t="s">
        <v>846</v>
      </c>
      <c r="R1688" s="842" t="s">
        <v>612</v>
      </c>
      <c r="S1688" s="842"/>
      <c r="T1688" s="839" t="s">
        <v>304</v>
      </c>
      <c r="U1688" s="842" t="s">
        <v>305</v>
      </c>
      <c r="V1688" s="836">
        <v>44571</v>
      </c>
      <c r="W1688" s="836">
        <v>46203</v>
      </c>
      <c r="X1688" s="836">
        <v>46265</v>
      </c>
      <c r="Y1688" s="882">
        <v>3.0027397260273974</v>
      </c>
      <c r="Z1688" s="904">
        <f t="shared" ca="1" si="98"/>
        <v>69</v>
      </c>
      <c r="AA1688" s="839" t="s">
        <v>600</v>
      </c>
      <c r="AB1688" s="883">
        <v>45390.45</v>
      </c>
      <c r="AC1688" s="841">
        <v>47331</v>
      </c>
      <c r="AD1688" s="842" t="s">
        <v>928</v>
      </c>
      <c r="AE1688" s="843" t="str">
        <f ca="1">IF(OR(Z1688="",NOT(ISNUMBER(Z1688))),"",LOOKUP(Z1688,{0,16,21,26,31,36,41,46,51,56,60,66},{"[0-15]","[16-20]","[21-25]","[26-30]","[31-35]","[36-40]","[41-45]","[46-50]","[51-55]","[56-59]","[60-65]","[66-99]"}))</f>
        <v>[66-99]</v>
      </c>
      <c r="AF1688" s="839" t="str">
        <f t="shared" si="94"/>
        <v>3+ years</v>
      </c>
      <c r="AG1688" s="839" t="str">
        <f t="shared" ca="1" si="95"/>
        <v>Expired</v>
      </c>
    </row>
    <row r="1689" spans="1:33" ht="16.5" thickTop="1" thickBot="1" x14ac:dyDescent="0.3">
      <c r="A1689" s="839">
        <v>4</v>
      </c>
      <c r="B1689" s="830" t="s">
        <v>527</v>
      </c>
      <c r="C1689" s="839" t="s">
        <v>313</v>
      </c>
      <c r="D1689" s="880"/>
      <c r="E1689" s="887">
        <f>VLOOKUP(B1689,[1]TQT_MASTER!B:O,13,0)</f>
        <v>44571</v>
      </c>
      <c r="F1689" s="834" t="str">
        <f>VLOOKUP(B1689,[1]TQT_MASTER!B:O,4,0)</f>
        <v>Sr. Engineer, Infrastructure Coordination</v>
      </c>
      <c r="G1689" s="834" t="str">
        <f>VLOOKUP(B1689,[1]TQT_MASTER!B:O,3,0)</f>
        <v>Senior Engineer</v>
      </c>
      <c r="H1689" s="834">
        <f>VLOOKUP(B1689,[1]TQT_MASTER!B:O,6,0)</f>
        <v>11810</v>
      </c>
      <c r="I1689" s="834" t="str">
        <f>VLOOKUP(B1689,[1]TQT_MASTER!B:O,5,0)</f>
        <v>YOUSIF ABDUL RAHMAN AHMED MOHAMMED ALMARZOUQI</v>
      </c>
      <c r="J1689" s="834" t="str">
        <f>VLOOKUP(B1689,[1]TQT_MASTER!B:O,7,0)</f>
        <v>TQT - Asset Management</v>
      </c>
      <c r="K1689" s="834" t="str">
        <f>VLOOKUP(B1689,[1]TQT_MASTER!B:O,8,0)</f>
        <v>TQT - Chief Operating Office</v>
      </c>
      <c r="L1689" s="834" t="str">
        <f>VLOOKUP(B1689,[1]TQT_MASTER!B:O,9,0)</f>
        <v>Asset Management - COO</v>
      </c>
      <c r="M1689" s="834" t="str">
        <f>VLOOKUP(B1689,[1]TQT_MASTER!B:O,10,0)</f>
        <v>TRANSCO - Infrastructure Coordination &amp; Services - COO</v>
      </c>
      <c r="N1689" s="835">
        <f>VLOOKUP(B1689,[1]TQT_MASTER!B:O,11,0)</f>
        <v>21283</v>
      </c>
      <c r="O1689" s="833">
        <f>VLOOKUP(B1689,[1]TQT_MASTER!B:O,14,0)</f>
        <v>46387</v>
      </c>
      <c r="P1689" s="842" t="s">
        <v>611</v>
      </c>
      <c r="Q1689" s="834" t="s">
        <v>846</v>
      </c>
      <c r="R1689" s="842" t="s">
        <v>612</v>
      </c>
      <c r="S1689" s="842"/>
      <c r="T1689" s="839" t="s">
        <v>304</v>
      </c>
      <c r="U1689" s="842" t="s">
        <v>316</v>
      </c>
      <c r="V1689" s="836">
        <v>44571</v>
      </c>
      <c r="W1689" s="836">
        <v>45170</v>
      </c>
      <c r="X1689" s="836">
        <v>46265</v>
      </c>
      <c r="Y1689" s="882">
        <v>3.0027397260273974</v>
      </c>
      <c r="Z1689" s="905">
        <f t="shared" ca="1" si="98"/>
        <v>68</v>
      </c>
      <c r="AA1689" s="839" t="s">
        <v>600</v>
      </c>
      <c r="AB1689" s="883">
        <v>47355</v>
      </c>
      <c r="AC1689" s="841">
        <v>47331</v>
      </c>
      <c r="AD1689" s="842" t="s">
        <v>777</v>
      </c>
      <c r="AE1689" s="843" t="str">
        <f ca="1">IF(OR(Z1689="",NOT(ISNUMBER(Z1689))),"",LOOKUP(Z1689,{0,16,21,26,31,36,41,46,51,56,60,66},{"[0-15]","[16-20]","[21-25]","[26-30]","[31-35]","[36-40]","[41-45]","[46-50]","[51-55]","[56-59]","[60-65]","[66-99]"}))</f>
        <v>[66-99]</v>
      </c>
      <c r="AF1689" s="839" t="str">
        <f t="shared" si="94"/>
        <v>3+ years</v>
      </c>
      <c r="AG1689" s="839" t="str">
        <f t="shared" ca="1" si="95"/>
        <v>Over 90 Days</v>
      </c>
    </row>
    <row r="1690" spans="1:33" ht="16.5" thickTop="1" thickBot="1" x14ac:dyDescent="0.3">
      <c r="A1690" s="839">
        <v>5</v>
      </c>
      <c r="B1690" s="830" t="s">
        <v>536</v>
      </c>
      <c r="C1690" s="839" t="s">
        <v>317</v>
      </c>
      <c r="D1690" s="880"/>
      <c r="E1690" s="887">
        <f>VLOOKUP(B1690,[1]TQT_MASTER!B:O,13,0)</f>
        <v>44571</v>
      </c>
      <c r="F1690" s="834" t="str">
        <f>VLOOKUP(B1690,[1]TQT_MASTER!B:O,4,0)</f>
        <v>Sr. Technician, Surveying</v>
      </c>
      <c r="G1690" s="834" t="str">
        <f>VLOOKUP(B1690,[1]TQT_MASTER!B:O,3,0)</f>
        <v>Senior Technician</v>
      </c>
      <c r="H1690" s="834">
        <f>VLOOKUP(B1690,[1]TQT_MASTER!B:O,6,0)</f>
        <v>11810</v>
      </c>
      <c r="I1690" s="834" t="str">
        <f>VLOOKUP(B1690,[1]TQT_MASTER!B:O,5,0)</f>
        <v>YOUSIF ABDUL RAHMAN AHMED MOHAMMED ALMARZOUQI</v>
      </c>
      <c r="J1690" s="834" t="str">
        <f>VLOOKUP(B1690,[1]TQT_MASTER!B:O,7,0)</f>
        <v>TQT - Asset Management</v>
      </c>
      <c r="K1690" s="834" t="str">
        <f>VLOOKUP(B1690,[1]TQT_MASTER!B:O,8,0)</f>
        <v>TQT - Chief Operating Office</v>
      </c>
      <c r="L1690" s="834" t="str">
        <f>VLOOKUP(B1690,[1]TQT_MASTER!B:O,9,0)</f>
        <v>Asset Management - COO</v>
      </c>
      <c r="M1690" s="834" t="str">
        <f>VLOOKUP(B1690,[1]TQT_MASTER!B:O,10,0)</f>
        <v>TRANSCO - Infrastructure Coordination &amp; Services - COO</v>
      </c>
      <c r="N1690" s="835">
        <f>VLOOKUP(B1690,[1]TQT_MASTER!B:O,11,0)</f>
        <v>22277</v>
      </c>
      <c r="O1690" s="833">
        <f>VLOOKUP(B1690,[1]TQT_MASTER!B:O,14,0)</f>
        <v>46387</v>
      </c>
      <c r="P1690" s="842" t="s">
        <v>611</v>
      </c>
      <c r="Q1690" s="834" t="s">
        <v>846</v>
      </c>
      <c r="R1690" s="842" t="s">
        <v>612</v>
      </c>
      <c r="S1690" s="842" t="s">
        <v>616</v>
      </c>
      <c r="T1690" s="839" t="s">
        <v>304</v>
      </c>
      <c r="U1690" s="842" t="s">
        <v>309</v>
      </c>
      <c r="V1690" s="836">
        <v>44571</v>
      </c>
      <c r="W1690" s="836">
        <v>45170</v>
      </c>
      <c r="X1690" s="836">
        <v>46265</v>
      </c>
      <c r="Y1690" s="882">
        <v>3.0027397260273974</v>
      </c>
      <c r="Z1690" s="904">
        <f t="shared" ca="1" si="98"/>
        <v>65</v>
      </c>
      <c r="AA1690" s="839" t="s">
        <v>600</v>
      </c>
      <c r="AB1690" s="883">
        <v>21750.75</v>
      </c>
      <c r="AC1690" s="841">
        <v>47331</v>
      </c>
      <c r="AD1690" s="842" t="s">
        <v>777</v>
      </c>
      <c r="AE1690" s="843" t="str">
        <f ca="1">IF(OR(Z1690="",NOT(ISNUMBER(Z1690))),"",LOOKUP(Z1690,{0,16,21,26,31,36,41,46,51,56,60,66},{"[0-15]","[16-20]","[21-25]","[26-30]","[31-35]","[36-40]","[41-45]","[46-50]","[51-55]","[56-59]","[60-65]","[66-99]"}))</f>
        <v>[60-65]</v>
      </c>
      <c r="AF1690" s="839" t="str">
        <f t="shared" si="94"/>
        <v>3+ years</v>
      </c>
      <c r="AG1690" s="839" t="str">
        <f t="shared" ca="1" si="95"/>
        <v>Over 90 Days</v>
      </c>
    </row>
    <row r="1691" spans="1:33" ht="16.5" thickTop="1" thickBot="1" x14ac:dyDescent="0.3">
      <c r="A1691" s="839">
        <v>6</v>
      </c>
      <c r="B1691" s="830" t="s">
        <v>531</v>
      </c>
      <c r="C1691" s="839" t="s">
        <v>323</v>
      </c>
      <c r="D1691" s="880"/>
      <c r="E1691" s="887">
        <f>VLOOKUP(B1691,[1]TQT_MASTER!B:O,13,0)</f>
        <v>44571</v>
      </c>
      <c r="F1691" s="834" t="str">
        <f>VLOOKUP(B1691,[1]TQT_MASTER!B:O,4,0)</f>
        <v>Sr. Associate, Inventory</v>
      </c>
      <c r="G1691" s="834" t="str">
        <f>VLOOKUP(B1691,[1]TQT_MASTER!B:O,3,0)</f>
        <v>Senior Associate</v>
      </c>
      <c r="H1691" s="834">
        <f>VLOOKUP(B1691,[1]TQT_MASTER!B:O,6,0)</f>
        <v>11888</v>
      </c>
      <c r="I1691" s="834" t="str">
        <f>VLOOKUP(B1691,[1]TQT_MASTER!B:O,5,0)</f>
        <v>MOHAMED ALI MOHAMED A. FAISAL ALSHEHHI</v>
      </c>
      <c r="J1691" s="834" t="str">
        <f>VLOOKUP(B1691,[1]TQT_MASTER!B:O,7,0)</f>
        <v>TQT - Supply Chain</v>
      </c>
      <c r="K1691" s="834" t="str">
        <f>VLOOKUP(B1691,[1]TQT_MASTER!B:O,8,0)</f>
        <v>TQT - Chief Financial Office</v>
      </c>
      <c r="L1691" s="834" t="str">
        <f>VLOOKUP(B1691,[1]TQT_MASTER!B:O,9,0)</f>
        <v>Supply Chain - PSS</v>
      </c>
      <c r="M1691" s="834" t="str">
        <f>VLOOKUP(B1691,[1]TQT_MASTER!B:O,10,0)</f>
        <v>TRANSCO - Inventory Management - PSS</v>
      </c>
      <c r="N1691" s="835">
        <f>VLOOKUP(B1691,[1]TQT_MASTER!B:O,11,0)</f>
        <v>24080</v>
      </c>
      <c r="O1691" s="833">
        <f>VLOOKUP(B1691,[1]TQT_MASTER!B:O,14,0)</f>
        <v>46387</v>
      </c>
      <c r="P1691" s="842" t="s">
        <v>611</v>
      </c>
      <c r="Q1691" s="834" t="s">
        <v>846</v>
      </c>
      <c r="R1691" s="842" t="s">
        <v>612</v>
      </c>
      <c r="S1691" s="842" t="s">
        <v>619</v>
      </c>
      <c r="T1691" s="839" t="s">
        <v>304</v>
      </c>
      <c r="U1691" s="842" t="s">
        <v>305</v>
      </c>
      <c r="V1691" s="836">
        <v>44571</v>
      </c>
      <c r="W1691" s="836">
        <v>45170</v>
      </c>
      <c r="X1691" s="836">
        <v>46265</v>
      </c>
      <c r="Y1691" s="882">
        <v>3.0027397260273974</v>
      </c>
      <c r="Z1691" s="902">
        <f t="shared" ca="1" si="98"/>
        <v>60</v>
      </c>
      <c r="AA1691" s="839" t="s">
        <v>600</v>
      </c>
      <c r="AB1691" s="883">
        <v>40461.75</v>
      </c>
      <c r="AC1691" s="841">
        <v>47331</v>
      </c>
      <c r="AD1691" s="842" t="s">
        <v>777</v>
      </c>
      <c r="AE1691" s="843" t="str">
        <f ca="1">IF(OR(Z1691="",NOT(ISNUMBER(Z1691))),"",LOOKUP(Z1691,{0,16,21,26,31,36,41,46,51,56,60,66},{"[0-15]","[16-20]","[21-25]","[26-30]","[31-35]","[36-40]","[41-45]","[46-50]","[51-55]","[56-59]","[60-65]","[66-99]"}))</f>
        <v>[60-65]</v>
      </c>
      <c r="AF1691" s="839" t="str">
        <f t="shared" si="94"/>
        <v>3+ years</v>
      </c>
      <c r="AG1691" s="839" t="str">
        <f t="shared" ca="1" si="95"/>
        <v>Over 90 Days</v>
      </c>
    </row>
    <row r="1692" spans="1:33" ht="16.5" thickTop="1" thickBot="1" x14ac:dyDescent="0.3">
      <c r="A1692" s="839">
        <v>7</v>
      </c>
      <c r="B1692" s="830" t="s">
        <v>530</v>
      </c>
      <c r="C1692" s="839" t="s">
        <v>326</v>
      </c>
      <c r="D1692" s="880"/>
      <c r="E1692" s="887">
        <f>VLOOKUP(B1692,[1]TQT_MASTER!B:O,13,0)</f>
        <v>44571</v>
      </c>
      <c r="F1692" s="834" t="str">
        <f>VLOOKUP(B1692,[1]TQT_MASTER!B:O,4,0)</f>
        <v>Clerk, Driver</v>
      </c>
      <c r="G1692" s="834" t="str">
        <f>VLOOKUP(B1692,[1]TQT_MASTER!B:O,3,0)</f>
        <v>Clerk</v>
      </c>
      <c r="H1692" s="834">
        <f>VLOOKUP(B1692,[1]TQT_MASTER!B:O,6,0)</f>
        <v>11969</v>
      </c>
      <c r="I1692" s="834" t="str">
        <f>VLOOKUP(B1692,[1]TQT_MASTER!B:O,5,0)</f>
        <v>AHMED NASSER MOHAMMED NASSER AL SENANI</v>
      </c>
      <c r="J1692" s="834" t="str">
        <f>VLOOKUP(B1692,[1]TQT_MASTER!B:O,7,0)</f>
        <v>TQT - Support Services</v>
      </c>
      <c r="K1692" s="834" t="str">
        <f>VLOOKUP(B1692,[1]TQT_MASTER!B:O,8,0)</f>
        <v>TQT - Chief Corporate Services Office</v>
      </c>
      <c r="L1692" s="834" t="str">
        <f>VLOOKUP(B1692,[1]TQT_MASTER!B:O,9,0)</f>
        <v>Shared Services - PSS</v>
      </c>
      <c r="M1692" s="834" t="str">
        <f>VLOOKUP(B1692,[1]TQT_MASTER!B:O,10,0)</f>
        <v>TRANSCO - Transport - PSS</v>
      </c>
      <c r="N1692" s="835">
        <f>VLOOKUP(B1692,[1]TQT_MASTER!B:O,11,0)</f>
        <v>28284</v>
      </c>
      <c r="O1692" s="833">
        <f>VLOOKUP(B1692,[1]TQT_MASTER!B:O,14,0)</f>
        <v>46387</v>
      </c>
      <c r="P1692" s="842" t="s">
        <v>611</v>
      </c>
      <c r="Q1692" s="834" t="s">
        <v>846</v>
      </c>
      <c r="R1692" s="842" t="s">
        <v>612</v>
      </c>
      <c r="S1692" s="842" t="s">
        <v>621</v>
      </c>
      <c r="T1692" s="839" t="s">
        <v>304</v>
      </c>
      <c r="U1692" s="842" t="s">
        <v>329</v>
      </c>
      <c r="V1692" s="836">
        <v>44571</v>
      </c>
      <c r="W1692" s="836">
        <v>45170</v>
      </c>
      <c r="X1692" s="836">
        <v>46265</v>
      </c>
      <c r="Y1692" s="882">
        <v>3.0027397260273974</v>
      </c>
      <c r="Z1692" s="902">
        <f t="shared" ca="1" si="98"/>
        <v>49</v>
      </c>
      <c r="AA1692" s="839" t="s">
        <v>600</v>
      </c>
      <c r="AB1692" s="883">
        <v>5587.7955000000002</v>
      </c>
      <c r="AC1692" s="841">
        <v>47331</v>
      </c>
      <c r="AD1692" s="842" t="s">
        <v>777</v>
      </c>
      <c r="AE1692" s="843" t="str">
        <f ca="1">IF(OR(Z1692="",NOT(ISNUMBER(Z1692))),"",LOOKUP(Z1692,{0,16,21,26,31,36,41,46,51,56,60,66},{"[0-15]","[16-20]","[21-25]","[26-30]","[31-35]","[36-40]","[41-45]","[46-50]","[51-55]","[56-59]","[60-65]","[66-99]"}))</f>
        <v>[46-50]</v>
      </c>
      <c r="AF1692" s="839" t="str">
        <f t="shared" si="94"/>
        <v>3+ years</v>
      </c>
      <c r="AG1692" s="839" t="str">
        <f t="shared" ca="1" si="95"/>
        <v>Over 90 Days</v>
      </c>
    </row>
    <row r="1693" spans="1:33" ht="16.5" thickTop="1" thickBot="1" x14ac:dyDescent="0.3">
      <c r="A1693" s="839">
        <v>8</v>
      </c>
      <c r="B1693" s="830" t="s">
        <v>524</v>
      </c>
      <c r="C1693" s="839" t="s">
        <v>330</v>
      </c>
      <c r="D1693" s="880"/>
      <c r="E1693" s="887">
        <f>VLOOKUP(B1693,[1]TQT_MASTER!B:O,13,0)</f>
        <v>44566</v>
      </c>
      <c r="F1693" s="834" t="str">
        <f>VLOOKUP(B1693,[1]TQT_MASTER!B:O,4,0)</f>
        <v>Assistant, Management</v>
      </c>
      <c r="G1693" s="834" t="str">
        <f>VLOOKUP(B1693,[1]TQT_MASTER!B:O,3,0)</f>
        <v>Assistant</v>
      </c>
      <c r="H1693" s="834">
        <f>VLOOKUP(B1693,[1]TQT_MASTER!B:O,6,0)</f>
        <v>11566</v>
      </c>
      <c r="I1693" s="834" t="str">
        <f>VLOOKUP(B1693,[1]TQT_MASTER!B:O,5,0)</f>
        <v>PAUL ANDREW ROBERTS</v>
      </c>
      <c r="J1693" s="834" t="str">
        <f>VLOOKUP(B1693,[1]TQT_MASTER!B:O,7,0)</f>
        <v>TQT - Safety &amp; Risk Management</v>
      </c>
      <c r="K1693" s="834" t="str">
        <f>VLOOKUP(B1693,[1]TQT_MASTER!B:O,8,0)</f>
        <v>TQT - Chief Executive Office</v>
      </c>
      <c r="L1693" s="834" t="str">
        <f>VLOOKUP(B1693,[1]TQT_MASTER!B:O,9,0)</f>
        <v>HSEQ</v>
      </c>
      <c r="M1693" s="834" t="str">
        <f>VLOOKUP(B1693,[1]TQT_MASTER!B:O,10,0)</f>
        <v>TRANSCO - HSEQ - SRM</v>
      </c>
      <c r="N1693" s="835">
        <f>VLOOKUP(B1693,[1]TQT_MASTER!B:O,11,0)</f>
        <v>33248</v>
      </c>
      <c r="O1693" s="833">
        <f>VLOOKUP(B1693,[1]TQT_MASTER!B:O,14,0)</f>
        <v>46387</v>
      </c>
      <c r="P1693" s="842" t="s">
        <v>611</v>
      </c>
      <c r="Q1693" s="834" t="s">
        <v>846</v>
      </c>
      <c r="R1693" s="842" t="s">
        <v>612</v>
      </c>
      <c r="S1693" s="842" t="s">
        <v>621</v>
      </c>
      <c r="T1693" s="839" t="s">
        <v>304</v>
      </c>
      <c r="U1693" s="842" t="s">
        <v>333</v>
      </c>
      <c r="V1693" s="836">
        <v>44566</v>
      </c>
      <c r="W1693" s="836">
        <v>45170</v>
      </c>
      <c r="X1693" s="836">
        <v>46265</v>
      </c>
      <c r="Y1693" s="882">
        <v>3.0027397260273974</v>
      </c>
      <c r="Z1693" s="902">
        <f t="shared" ca="1" si="98"/>
        <v>35</v>
      </c>
      <c r="AA1693" s="839" t="s">
        <v>600</v>
      </c>
      <c r="AB1693" s="883">
        <v>12988.5</v>
      </c>
      <c r="AC1693" s="841">
        <v>47331</v>
      </c>
      <c r="AD1693" s="842" t="s">
        <v>777</v>
      </c>
      <c r="AE1693" s="843" t="str">
        <f ca="1">IF(OR(Z1693="",NOT(ISNUMBER(Z1693))),"",LOOKUP(Z1693,{0,16,21,26,31,36,41,46,51,56,60,66},{"[0-15]","[16-20]","[21-25]","[26-30]","[31-35]","[36-40]","[41-45]","[46-50]","[51-55]","[56-59]","[60-65]","[66-99]"}))</f>
        <v>[31-35]</v>
      </c>
      <c r="AF1693" s="839" t="str">
        <f t="shared" si="94"/>
        <v>3+ years</v>
      </c>
      <c r="AG1693" s="839" t="str">
        <f t="shared" ca="1" si="95"/>
        <v>Over 90 Days</v>
      </c>
    </row>
    <row r="1694" spans="1:33" ht="16.5" thickTop="1" thickBot="1" x14ac:dyDescent="0.3">
      <c r="A1694" s="839">
        <v>9</v>
      </c>
      <c r="B1694" s="830" t="s">
        <v>529</v>
      </c>
      <c r="C1694" s="839" t="s">
        <v>334</v>
      </c>
      <c r="D1694" s="880"/>
      <c r="E1694" s="887">
        <f>VLOOKUP(B1694,[1]TQT_MASTER!B:O,13,0)</f>
        <v>44566</v>
      </c>
      <c r="F1694" s="834" t="str">
        <f>VLOOKUP(B1694,[1]TQT_MASTER!B:O,4,0)</f>
        <v>Advisor, Technical</v>
      </c>
      <c r="G1694" s="834" t="str">
        <f>VLOOKUP(B1694,[1]TQT_MASTER!B:O,3,0)</f>
        <v>Advisor</v>
      </c>
      <c r="H1694" s="834">
        <f>VLOOKUP(B1694,[1]TQT_MASTER!B:O,6,0)</f>
        <v>12759</v>
      </c>
      <c r="I1694" s="834" t="str">
        <f>VLOOKUP(B1694,[1]TQT_MASTER!B:O,5,0)</f>
        <v>Afif Saif Nasser Harhara Alyafei</v>
      </c>
      <c r="J1694" s="834" t="str">
        <f>VLOOKUP(B1694,[1]TQT_MASTER!B:O,7,0)</f>
        <v>TQT - Chief Executive Office</v>
      </c>
      <c r="K1694" s="834" t="str">
        <f>VLOOKUP(B1694,[1]TQT_MASTER!B:O,8,0)</f>
        <v>TQT - Chief Executive Office</v>
      </c>
      <c r="L1694" s="834" t="str">
        <f>VLOOKUP(B1694,[1]TQT_MASTER!B:O,9,0)</f>
        <v>CEO</v>
      </c>
      <c r="M1694" s="834" t="str">
        <f>VLOOKUP(B1694,[1]TQT_MASTER!B:O,10,0)</f>
        <v>TRANSCO - CEO</v>
      </c>
      <c r="N1694" s="835">
        <f>VLOOKUP(B1694,[1]TQT_MASTER!B:O,11,0)</f>
        <v>24289</v>
      </c>
      <c r="O1694" s="833">
        <f>VLOOKUP(B1694,[1]TQT_MASTER!B:O,14,0)</f>
        <v>46387</v>
      </c>
      <c r="P1694" s="842" t="s">
        <v>620</v>
      </c>
      <c r="Q1694" s="834" t="s">
        <v>846</v>
      </c>
      <c r="R1694" s="842"/>
      <c r="S1694" s="842"/>
      <c r="T1694" s="839" t="s">
        <v>336</v>
      </c>
      <c r="U1694" s="842" t="s">
        <v>337</v>
      </c>
      <c r="V1694" s="836">
        <v>44566</v>
      </c>
      <c r="W1694" s="836">
        <v>45170</v>
      </c>
      <c r="X1694" s="836">
        <v>46265</v>
      </c>
      <c r="Y1694" s="882">
        <v>3.0027397260273974</v>
      </c>
      <c r="Z1694" s="904">
        <f t="shared" ca="1" si="98"/>
        <v>60</v>
      </c>
      <c r="AA1694" s="839" t="s">
        <v>600</v>
      </c>
      <c r="AB1694" s="883">
        <v>69688.5</v>
      </c>
      <c r="AC1694" s="841">
        <v>47331</v>
      </c>
      <c r="AD1694" s="842" t="s">
        <v>777</v>
      </c>
      <c r="AE1694" s="843" t="str">
        <f ca="1">IF(OR(Z1694="",NOT(ISNUMBER(Z1694))),"",LOOKUP(Z1694,{0,16,21,26,31,36,41,46,51,56,60,66},{"[0-15]","[16-20]","[21-25]","[26-30]","[31-35]","[36-40]","[41-45]","[46-50]","[51-55]","[56-59]","[60-65]","[66-99]"}))</f>
        <v>[60-65]</v>
      </c>
      <c r="AF1694" s="839" t="str">
        <f t="shared" si="94"/>
        <v>3+ years</v>
      </c>
      <c r="AG1694" s="839" t="str">
        <f t="shared" ca="1" si="95"/>
        <v>Over 90 Days</v>
      </c>
    </row>
    <row r="1695" spans="1:33" ht="16.5" thickTop="1" thickBot="1" x14ac:dyDescent="0.3">
      <c r="A1695" s="839">
        <v>10</v>
      </c>
      <c r="B1695" s="830" t="s">
        <v>523</v>
      </c>
      <c r="C1695" s="839" t="s">
        <v>338</v>
      </c>
      <c r="D1695" s="880"/>
      <c r="E1695" s="887">
        <f>VLOOKUP(B1695,[1]TQT_MASTER!B:O,13,0)</f>
        <v>44571</v>
      </c>
      <c r="F1695" s="834" t="str">
        <f>VLOOKUP(B1695,[1]TQT_MASTER!B:O,4,0)</f>
        <v>Clerk, Stores</v>
      </c>
      <c r="G1695" s="834" t="str">
        <f>VLOOKUP(B1695,[1]TQT_MASTER!B:O,3,0)</f>
        <v>Clerk</v>
      </c>
      <c r="H1695" s="834">
        <f>VLOOKUP(B1695,[1]TQT_MASTER!B:O,6,0)</f>
        <v>12667</v>
      </c>
      <c r="I1695" s="834" t="str">
        <f>VLOOKUP(B1695,[1]TQT_MASTER!B:O,5,0)</f>
        <v>Eid Abdulla Sidiqi Alhammadi</v>
      </c>
      <c r="J1695" s="834" t="str">
        <f>VLOOKUP(B1695,[1]TQT_MASTER!B:O,7,0)</f>
        <v>TQT - Financial Operations &amp; Internal Controls</v>
      </c>
      <c r="K1695" s="834" t="str">
        <f>VLOOKUP(B1695,[1]TQT_MASTER!B:O,8,0)</f>
        <v>TQT - Chief Financial Office</v>
      </c>
      <c r="L1695" s="834" t="str">
        <f>VLOOKUP(B1695,[1]TQT_MASTER!B:O,9,0)</f>
        <v>Finance - FIN</v>
      </c>
      <c r="M1695" s="834" t="str">
        <f>VLOOKUP(B1695,[1]TQT_MASTER!B:O,10,0)</f>
        <v>TRANSCO - Financial Operations - FIN</v>
      </c>
      <c r="N1695" s="835">
        <f>VLOOKUP(B1695,[1]TQT_MASTER!B:O,11,0)</f>
        <v>26910</v>
      </c>
      <c r="O1695" s="833">
        <f>VLOOKUP(B1695,[1]TQT_MASTER!B:O,14,0)</f>
        <v>46387</v>
      </c>
      <c r="P1695" s="842" t="s">
        <v>620</v>
      </c>
      <c r="Q1695" s="834" t="s">
        <v>846</v>
      </c>
      <c r="R1695" s="842"/>
      <c r="S1695" s="842"/>
      <c r="T1695" s="839" t="s">
        <v>304</v>
      </c>
      <c r="U1695" s="842" t="s">
        <v>305</v>
      </c>
      <c r="V1695" s="836">
        <v>44571</v>
      </c>
      <c r="W1695" s="836">
        <v>45170</v>
      </c>
      <c r="X1695" s="836">
        <v>46265</v>
      </c>
      <c r="Y1695" s="882">
        <v>3.0027397260273974</v>
      </c>
      <c r="Z1695" s="902">
        <f t="shared" ca="1" si="98"/>
        <v>53</v>
      </c>
      <c r="AA1695" s="839" t="s">
        <v>600</v>
      </c>
      <c r="AB1695" s="883">
        <v>6688.5</v>
      </c>
      <c r="AC1695" s="841">
        <v>47331</v>
      </c>
      <c r="AD1695" s="842" t="s">
        <v>777</v>
      </c>
      <c r="AE1695" s="843" t="str">
        <f ca="1">IF(OR(Z1695="",NOT(ISNUMBER(Z1695))),"",LOOKUP(Z1695,{0,16,21,26,31,36,41,46,51,56,60,66},{"[0-15]","[16-20]","[21-25]","[26-30]","[31-35]","[36-40]","[41-45]","[46-50]","[51-55]","[56-59]","[60-65]","[66-99]"}))</f>
        <v>[51-55]</v>
      </c>
      <c r="AF1695" s="839" t="str">
        <f t="shared" si="94"/>
        <v>3+ years</v>
      </c>
      <c r="AG1695" s="839" t="str">
        <f t="shared" ca="1" si="95"/>
        <v>Over 90 Days</v>
      </c>
    </row>
    <row r="1696" spans="1:33" ht="16.5" thickTop="1" thickBot="1" x14ac:dyDescent="0.3">
      <c r="A1696" s="839">
        <v>11</v>
      </c>
      <c r="B1696" s="830" t="s">
        <v>522</v>
      </c>
      <c r="C1696" s="839" t="s">
        <v>341</v>
      </c>
      <c r="D1696" s="880"/>
      <c r="E1696" s="887">
        <f>VLOOKUP(B1696,[1]TQT_MASTER!B:O,13,0)</f>
        <v>44571</v>
      </c>
      <c r="F1696" s="834" t="str">
        <f>VLOOKUP(B1696,[1]TQT_MASTER!B:O,4,0)</f>
        <v>Associate, Accounts Payable Accounting</v>
      </c>
      <c r="G1696" s="834" t="str">
        <f>VLOOKUP(B1696,[1]TQT_MASTER!B:O,3,0)</f>
        <v>Associate</v>
      </c>
      <c r="H1696" s="834">
        <f>VLOOKUP(B1696,[1]TQT_MASTER!B:O,6,0)</f>
        <v>12667</v>
      </c>
      <c r="I1696" s="834" t="str">
        <f>VLOOKUP(B1696,[1]TQT_MASTER!B:O,5,0)</f>
        <v>Eid Abdulla Sidiqi Alhammadi</v>
      </c>
      <c r="J1696" s="834" t="str">
        <f>VLOOKUP(B1696,[1]TQT_MASTER!B:O,7,0)</f>
        <v>TQT - Financial Operations &amp; Internal Controls</v>
      </c>
      <c r="K1696" s="834" t="str">
        <f>VLOOKUP(B1696,[1]TQT_MASTER!B:O,8,0)</f>
        <v>TQT - Chief Financial Office</v>
      </c>
      <c r="L1696" s="834" t="str">
        <f>VLOOKUP(B1696,[1]TQT_MASTER!B:O,9,0)</f>
        <v>Finance - FIN</v>
      </c>
      <c r="M1696" s="834" t="str">
        <f>VLOOKUP(B1696,[1]TQT_MASTER!B:O,10,0)</f>
        <v>TRANSCO - Financial Operations - FIN</v>
      </c>
      <c r="N1696" s="835">
        <f>VLOOKUP(B1696,[1]TQT_MASTER!B:O,11,0)</f>
        <v>22996</v>
      </c>
      <c r="O1696" s="833">
        <f>VLOOKUP(B1696,[1]TQT_MASTER!B:O,14,0)</f>
        <v>46387</v>
      </c>
      <c r="P1696" s="842" t="s">
        <v>611</v>
      </c>
      <c r="Q1696" s="834" t="s">
        <v>846</v>
      </c>
      <c r="R1696" s="842" t="s">
        <v>612</v>
      </c>
      <c r="S1696" s="842" t="s">
        <v>616</v>
      </c>
      <c r="T1696" s="839" t="s">
        <v>304</v>
      </c>
      <c r="U1696" s="842" t="s">
        <v>316</v>
      </c>
      <c r="V1696" s="836">
        <v>44571</v>
      </c>
      <c r="W1696" s="836">
        <v>45170</v>
      </c>
      <c r="X1696" s="836">
        <v>46265</v>
      </c>
      <c r="Y1696" s="882">
        <v>3.0027397260273974</v>
      </c>
      <c r="Z1696" s="902">
        <f t="shared" ca="1" si="98"/>
        <v>63</v>
      </c>
      <c r="AA1696" s="839" t="s">
        <v>600</v>
      </c>
      <c r="AB1696" s="883">
        <v>38811.15</v>
      </c>
      <c r="AC1696" s="841">
        <v>47331</v>
      </c>
      <c r="AD1696" s="842" t="s">
        <v>777</v>
      </c>
      <c r="AE1696" s="843" t="str">
        <f ca="1">IF(OR(Z1696="",NOT(ISNUMBER(Z1696))),"",LOOKUP(Z1696,{0,16,21,26,31,36,41,46,51,56,60,66},{"[0-15]","[16-20]","[21-25]","[26-30]","[31-35]","[36-40]","[41-45]","[46-50]","[51-55]","[56-59]","[60-65]","[66-99]"}))</f>
        <v>[60-65]</v>
      </c>
      <c r="AF1696" s="839" t="str">
        <f t="shared" si="94"/>
        <v>3+ years</v>
      </c>
      <c r="AG1696" s="839" t="str">
        <f t="shared" ca="1" si="95"/>
        <v>Over 90 Days</v>
      </c>
    </row>
    <row r="1697" spans="1:33" ht="16.5" thickTop="1" thickBot="1" x14ac:dyDescent="0.3">
      <c r="A1697" s="839">
        <v>12</v>
      </c>
      <c r="B1697" s="830" t="s">
        <v>528</v>
      </c>
      <c r="C1697" s="839" t="s">
        <v>344</v>
      </c>
      <c r="D1697" s="880"/>
      <c r="E1697" s="887">
        <f>VLOOKUP(B1697,[1]TQT_MASTER!B:O,13,0)</f>
        <v>44606</v>
      </c>
      <c r="F1697" s="834" t="str">
        <f>VLOOKUP(B1697,[1]TQT_MASTER!B:O,4,0)</f>
        <v>Lead, Automation &amp; Digitalization</v>
      </c>
      <c r="G1697" s="834" t="str">
        <f>VLOOKUP(B1697,[1]TQT_MASTER!B:O,3,0)</f>
        <v>Lead</v>
      </c>
      <c r="H1697" s="834">
        <f>VLOOKUP(B1697,[1]TQT_MASTER!B:O,6,0)</f>
        <v>11996</v>
      </c>
      <c r="I1697" s="834" t="str">
        <f>VLOOKUP(B1697,[1]TQT_MASTER!B:O,5,0)</f>
        <v>Ramakrishna Subramanian</v>
      </c>
      <c r="J1697" s="834" t="str">
        <f>VLOOKUP(B1697,[1]TQT_MASTER!B:O,7,0)</f>
        <v>TQT - Chief Executive Office</v>
      </c>
      <c r="K1697" s="834" t="str">
        <f>VLOOKUP(B1697,[1]TQT_MASTER!B:O,8,0)</f>
        <v>TQT - Chief Executive Office</v>
      </c>
      <c r="L1697" s="834" t="str">
        <f>VLOOKUP(B1697,[1]TQT_MASTER!B:O,9,0)</f>
        <v>CEO</v>
      </c>
      <c r="M1697" s="834" t="str">
        <f>VLOOKUP(B1697,[1]TQT_MASTER!B:O,10,0)</f>
        <v>TRANSCO - Operations - COO</v>
      </c>
      <c r="N1697" s="835">
        <f>VLOOKUP(B1697,[1]TQT_MASTER!B:O,11,0)</f>
        <v>21847</v>
      </c>
      <c r="O1697" s="833">
        <f>VLOOKUP(B1697,[1]TQT_MASTER!B:O,14,0)</f>
        <v>46387</v>
      </c>
      <c r="P1697" s="842" t="s">
        <v>611</v>
      </c>
      <c r="Q1697" s="834" t="s">
        <v>846</v>
      </c>
      <c r="R1697" s="842" t="s">
        <v>612</v>
      </c>
      <c r="S1697" s="842"/>
      <c r="T1697" s="839" t="s">
        <v>304</v>
      </c>
      <c r="U1697" s="842" t="s">
        <v>333</v>
      </c>
      <c r="V1697" s="836">
        <v>44608</v>
      </c>
      <c r="W1697" s="836">
        <v>45170</v>
      </c>
      <c r="X1697" s="836">
        <v>46265</v>
      </c>
      <c r="Y1697" s="882">
        <v>3.0027397260273974</v>
      </c>
      <c r="Z1697" s="902">
        <f t="shared" ca="1" si="98"/>
        <v>66</v>
      </c>
      <c r="AA1697" s="839" t="s">
        <v>600</v>
      </c>
      <c r="AB1697" s="883">
        <v>45013.5</v>
      </c>
      <c r="AC1697" s="841">
        <v>47331</v>
      </c>
      <c r="AD1697" s="842" t="s">
        <v>777</v>
      </c>
      <c r="AE1697" s="843" t="str">
        <f ca="1">IF(OR(Z1697="",NOT(ISNUMBER(Z1697))),"",LOOKUP(Z1697,{0,16,21,26,31,36,41,46,51,56,60,66},{"[0-15]","[16-20]","[21-25]","[26-30]","[31-35]","[36-40]","[41-45]","[46-50]","[51-55]","[56-59]","[60-65]","[66-99]"}))</f>
        <v>[66-99]</v>
      </c>
      <c r="AF1697" s="839" t="str">
        <f t="shared" si="94"/>
        <v>3+ years</v>
      </c>
      <c r="AG1697" s="839" t="str">
        <f t="shared" ca="1" si="95"/>
        <v>Over 90 Days</v>
      </c>
    </row>
    <row r="1698" spans="1:33" ht="16.5" thickTop="1" thickBot="1" x14ac:dyDescent="0.3">
      <c r="A1698" s="839">
        <v>13</v>
      </c>
      <c r="B1698" s="830" t="s">
        <v>539</v>
      </c>
      <c r="C1698" s="839" t="s">
        <v>347</v>
      </c>
      <c r="D1698" s="880"/>
      <c r="E1698" s="887">
        <f>VLOOKUP(B1698,[1]TQT_MASTER!B:O,13,0)</f>
        <v>44816</v>
      </c>
      <c r="F1698" s="834" t="str">
        <f>VLOOKUP(B1698,[1]TQT_MASTER!B:O,4,0)</f>
        <v>Engineer, CMMS Data Quality Governance</v>
      </c>
      <c r="G1698" s="834" t="str">
        <f>VLOOKUP(B1698,[1]TQT_MASTER!B:O,3,0)</f>
        <v>Engineer</v>
      </c>
      <c r="H1698" s="834">
        <f>VLOOKUP(B1698,[1]TQT_MASTER!B:O,6,0)</f>
        <v>12713</v>
      </c>
      <c r="I1698" s="834" t="str">
        <f>VLOOKUP(B1698,[1]TQT_MASTER!B:O,5,0)</f>
        <v>Ahmed Mohamed Abdulla ALWahedi</v>
      </c>
      <c r="J1698" s="834" t="str">
        <f>VLOOKUP(B1698,[1]TQT_MASTER!B:O,7,0)</f>
        <v>TQT - Asset Management</v>
      </c>
      <c r="K1698" s="834" t="str">
        <f>VLOOKUP(B1698,[1]TQT_MASTER!B:O,8,0)</f>
        <v>TQT - Chief Operating Office</v>
      </c>
      <c r="L1698" s="834" t="str">
        <f>VLOOKUP(B1698,[1]TQT_MASTER!B:O,9,0)</f>
        <v>Asset Management - COO</v>
      </c>
      <c r="M1698" s="834" t="str">
        <f>VLOOKUP(B1698,[1]TQT_MASTER!B:O,10,0)</f>
        <v>TRANSCO - Asset Information - COO</v>
      </c>
      <c r="N1698" s="835">
        <f>VLOOKUP(B1698,[1]TQT_MASTER!B:O,11,0)</f>
        <v>26032</v>
      </c>
      <c r="O1698" s="833">
        <f>VLOOKUP(B1698,[1]TQT_MASTER!B:O,14,0)</f>
        <v>46578</v>
      </c>
      <c r="P1698" s="842" t="s">
        <v>620</v>
      </c>
      <c r="Q1698" s="834" t="s">
        <v>846</v>
      </c>
      <c r="R1698" s="842"/>
      <c r="S1698" s="842"/>
      <c r="T1698" s="839" t="s">
        <v>304</v>
      </c>
      <c r="U1698" s="842" t="s">
        <v>333</v>
      </c>
      <c r="V1698" s="836">
        <v>44816</v>
      </c>
      <c r="W1698" s="836">
        <v>45170</v>
      </c>
      <c r="X1698" s="836">
        <v>46265</v>
      </c>
      <c r="Y1698" s="882">
        <v>3.0027397260273974</v>
      </c>
      <c r="Z1698" s="902">
        <f t="shared" ca="1" si="98"/>
        <v>55</v>
      </c>
      <c r="AA1698" s="839" t="s">
        <v>600</v>
      </c>
      <c r="AB1698" s="883">
        <v>26638.5</v>
      </c>
      <c r="AC1698" s="841">
        <v>47331</v>
      </c>
      <c r="AD1698" s="842" t="s">
        <v>777</v>
      </c>
      <c r="AE1698" s="843" t="str">
        <f ca="1">IF(OR(Z1698="",NOT(ISNUMBER(Z1698))),"",LOOKUP(Z1698,{0,16,21,26,31,36,41,46,51,56,60,66},{"[0-15]","[16-20]","[21-25]","[26-30]","[31-35]","[36-40]","[41-45]","[46-50]","[51-55]","[56-59]","[60-65]","[66-99]"}))</f>
        <v>[51-55]</v>
      </c>
      <c r="AF1698" s="839" t="str">
        <f t="shared" si="94"/>
        <v>3+ years</v>
      </c>
      <c r="AG1698" s="839" t="str">
        <f t="shared" ca="1" si="95"/>
        <v>Over 90 Days</v>
      </c>
    </row>
    <row r="1699" spans="1:33" ht="16.5" thickTop="1" thickBot="1" x14ac:dyDescent="0.3">
      <c r="A1699" s="839">
        <v>14</v>
      </c>
      <c r="B1699" s="830" t="s">
        <v>541</v>
      </c>
      <c r="C1699" s="839" t="s">
        <v>350</v>
      </c>
      <c r="D1699" s="880"/>
      <c r="E1699" s="887">
        <f>VLOOKUP(B1699,[1]TQT_MASTER!B:O,13,0)</f>
        <v>44809</v>
      </c>
      <c r="F1699" s="834" t="str">
        <f>VLOOKUP(B1699,[1]TQT_MASTER!B:O,4,0)</f>
        <v>Associate, Graphic Design</v>
      </c>
      <c r="G1699" s="834" t="str">
        <f>VLOOKUP(B1699,[1]TQT_MASTER!B:O,3,0)</f>
        <v>Associate</v>
      </c>
      <c r="H1699" s="834" t="e">
        <f>VLOOKUP(B1699,[1]TQT_MASTER!B:O,6,0)</f>
        <v>#REF!</v>
      </c>
      <c r="I1699" s="834" t="str">
        <f>VLOOKUP(B1699,[1]TQT_MASTER!B:O,5,0)</f>
        <v>Hessa Alemadi</v>
      </c>
      <c r="J1699" s="834" t="str">
        <f>VLOOKUP(B1699,[1]TQT_MASTER!B:O,7,0)</f>
        <v>TQT - External Communications</v>
      </c>
      <c r="K1699" s="834" t="str">
        <f>VLOOKUP(B1699,[1]TQT_MASTER!B:O,8,0)</f>
        <v>TQT - Chief Corporate Services Office</v>
      </c>
      <c r="L1699" s="834" t="str">
        <f>VLOOKUP(B1699,[1]TQT_MASTER!B:O,9,0)</f>
        <v>Human Resources - HRD</v>
      </c>
      <c r="M1699" s="834" t="str">
        <f>VLOOKUP(B1699,[1]TQT_MASTER!B:O,10,0)</f>
        <v>TRANSCO - External Communications - HRD</v>
      </c>
      <c r="N1699" s="835">
        <f>VLOOKUP(B1699,[1]TQT_MASTER!B:O,11,0)</f>
        <v>32200</v>
      </c>
      <c r="O1699" s="833">
        <f>VLOOKUP(B1699,[1]TQT_MASTER!B:O,14,0)</f>
        <v>46269</v>
      </c>
      <c r="P1699" s="842" t="s">
        <v>611</v>
      </c>
      <c r="Q1699" s="834" t="s">
        <v>846</v>
      </c>
      <c r="R1699" s="842" t="s">
        <v>612</v>
      </c>
      <c r="S1699" s="842"/>
      <c r="T1699" s="839" t="s">
        <v>304</v>
      </c>
      <c r="U1699" s="842" t="s">
        <v>333</v>
      </c>
      <c r="V1699" s="836">
        <v>44809</v>
      </c>
      <c r="W1699" s="836">
        <v>45170</v>
      </c>
      <c r="X1699" s="836">
        <v>46265</v>
      </c>
      <c r="Y1699" s="882">
        <v>3.0027397260273974</v>
      </c>
      <c r="Z1699" s="902">
        <f t="shared" ca="1" si="98"/>
        <v>38</v>
      </c>
      <c r="AA1699" s="839" t="s">
        <v>600</v>
      </c>
      <c r="AB1699" s="883">
        <v>26638.5</v>
      </c>
      <c r="AC1699" s="841">
        <v>47331</v>
      </c>
      <c r="AD1699" s="842" t="s">
        <v>777</v>
      </c>
      <c r="AE1699" s="843" t="str">
        <f ca="1">IF(OR(Z1699="",NOT(ISNUMBER(Z1699))),"",LOOKUP(Z1699,{0,16,21,26,31,36,41,46,51,56,60,66},{"[0-15]","[16-20]","[21-25]","[26-30]","[31-35]","[36-40]","[41-45]","[46-50]","[51-55]","[56-59]","[60-65]","[66-99]"}))</f>
        <v>[36-40]</v>
      </c>
      <c r="AF1699" s="839" t="str">
        <f t="shared" si="94"/>
        <v>3+ years</v>
      </c>
      <c r="AG1699" s="839" t="str">
        <f t="shared" ca="1" si="95"/>
        <v>Expired</v>
      </c>
    </row>
    <row r="1700" spans="1:33" ht="16.5" thickTop="1" thickBot="1" x14ac:dyDescent="0.3">
      <c r="A1700" s="839">
        <v>15</v>
      </c>
      <c r="B1700" s="830" t="s">
        <v>533</v>
      </c>
      <c r="C1700" s="839" t="s">
        <v>353</v>
      </c>
      <c r="D1700" s="880"/>
      <c r="E1700" s="887">
        <f>VLOOKUP(B1700,[1]TQT_MASTER!B:O,13,0)</f>
        <v>44830</v>
      </c>
      <c r="F1700" s="834" t="str">
        <f>VLOOKUP(B1700,[1]TQT_MASTER!B:O,4,0)</f>
        <v>Associate, General Ledger Accounting</v>
      </c>
      <c r="G1700" s="834" t="str">
        <f>VLOOKUP(B1700,[1]TQT_MASTER!B:O,3,0)</f>
        <v>Associate</v>
      </c>
      <c r="H1700" s="834">
        <f>VLOOKUP(B1700,[1]TQT_MASTER!B:O,6,0)</f>
        <v>12959</v>
      </c>
      <c r="I1700" s="834" t="str">
        <f>VLOOKUP(B1700,[1]TQT_MASTER!B:O,5,0)</f>
        <v>Jasmine Kooner</v>
      </c>
      <c r="J1700" s="834" t="str">
        <f>VLOOKUP(B1700,[1]TQT_MASTER!B:O,7,0)</f>
        <v>TQT - Financial Control</v>
      </c>
      <c r="K1700" s="834" t="str">
        <f>VLOOKUP(B1700,[1]TQT_MASTER!B:O,8,0)</f>
        <v>TQT - Chief Financial Office</v>
      </c>
      <c r="L1700" s="834" t="str">
        <f>VLOOKUP(B1700,[1]TQT_MASTER!B:O,9,0)</f>
        <v>Finance - FIN</v>
      </c>
      <c r="M1700" s="834" t="str">
        <f>VLOOKUP(B1700,[1]TQT_MASTER!B:O,10,0)</f>
        <v>TRANSCO - Financial Controlling - FIN</v>
      </c>
      <c r="N1700" s="835">
        <f>VLOOKUP(B1700,[1]TQT_MASTER!B:O,11,0)</f>
        <v>31575</v>
      </c>
      <c r="O1700" s="833">
        <f>VLOOKUP(B1700,[1]TQT_MASTER!B:O,14,0)</f>
        <v>46471</v>
      </c>
      <c r="P1700" s="842" t="s">
        <v>620</v>
      </c>
      <c r="Q1700" s="834" t="s">
        <v>846</v>
      </c>
      <c r="R1700" s="842"/>
      <c r="S1700" s="842"/>
      <c r="T1700" s="839" t="s">
        <v>304</v>
      </c>
      <c r="U1700" s="842" t="s">
        <v>356</v>
      </c>
      <c r="V1700" s="836">
        <v>44831</v>
      </c>
      <c r="W1700" s="836">
        <v>45170</v>
      </c>
      <c r="X1700" s="836">
        <v>46265</v>
      </c>
      <c r="Y1700" s="882">
        <v>3.0027397260273974</v>
      </c>
      <c r="Z1700" s="902">
        <f t="shared" ca="1" si="98"/>
        <v>40</v>
      </c>
      <c r="AA1700" s="839" t="s">
        <v>600</v>
      </c>
      <c r="AB1700" s="883">
        <v>26638.5</v>
      </c>
      <c r="AC1700" s="841">
        <v>47331</v>
      </c>
      <c r="AD1700" s="842" t="s">
        <v>777</v>
      </c>
      <c r="AE1700" s="843" t="str">
        <f ca="1">IF(OR(Z1700="",NOT(ISNUMBER(Z1700))),"",LOOKUP(Z1700,{0,16,21,26,31,36,41,46,51,56,60,66},{"[0-15]","[16-20]","[21-25]","[26-30]","[31-35]","[36-40]","[41-45]","[46-50]","[51-55]","[56-59]","[60-65]","[66-99]"}))</f>
        <v>[36-40]</v>
      </c>
      <c r="AF1700" s="839" t="str">
        <f t="shared" si="94"/>
        <v>3+ years</v>
      </c>
      <c r="AG1700" s="839" t="str">
        <f t="shared" ca="1" si="95"/>
        <v>Over 90 Days</v>
      </c>
    </row>
    <row r="1701" spans="1:33" ht="16.5" thickTop="1" thickBot="1" x14ac:dyDescent="0.3">
      <c r="A1701" s="839">
        <v>16</v>
      </c>
      <c r="B1701" s="830" t="s">
        <v>532</v>
      </c>
      <c r="C1701" s="839" t="s">
        <v>357</v>
      </c>
      <c r="D1701" s="880"/>
      <c r="E1701" s="887">
        <f>VLOOKUP(B1701,[1]TQT_MASTER!B:O,13,0)</f>
        <v>44970</v>
      </c>
      <c r="F1701" s="834" t="str">
        <f>VLOOKUP(B1701,[1]TQT_MASTER!B:O,4,0)</f>
        <v>Associate, Talent Acquisition</v>
      </c>
      <c r="G1701" s="834" t="str">
        <f>VLOOKUP(B1701,[1]TQT_MASTER!B:O,3,0)</f>
        <v>Associate</v>
      </c>
      <c r="H1701" s="834">
        <f>VLOOKUP(B1701,[1]TQT_MASTER!B:O,6,0)</f>
        <v>15131</v>
      </c>
      <c r="I1701" s="834" t="str">
        <f>VLOOKUP(B1701,[1]TQT_MASTER!B:O,5,0)</f>
        <v>Abdulrahman Mohammed R AlMane</v>
      </c>
      <c r="J1701" s="834" t="str">
        <f>VLOOKUP(B1701,[1]TQT_MASTER!B:O,7,0)</f>
        <v>TQT - HR Operations</v>
      </c>
      <c r="K1701" s="834" t="str">
        <f>VLOOKUP(B1701,[1]TQT_MASTER!B:O,8,0)</f>
        <v>TQT - Chief Corporate Services Office</v>
      </c>
      <c r="L1701" s="834" t="str">
        <f>VLOOKUP(B1701,[1]TQT_MASTER!B:O,9,0)</f>
        <v>Human Resources - HRD</v>
      </c>
      <c r="M1701" s="834" t="str">
        <f>VLOOKUP(B1701,[1]TQT_MASTER!B:O,10,0)</f>
        <v>TRANSCO - Talent Acquisition - HRD</v>
      </c>
      <c r="N1701" s="835">
        <f>VLOOKUP(B1701,[1]TQT_MASTER!B:O,11,0)</f>
        <v>31644</v>
      </c>
      <c r="O1701" s="833">
        <f>VLOOKUP(B1701,[1]TQT_MASTER!B:O,14,0)</f>
        <v>46429</v>
      </c>
      <c r="P1701" s="842" t="s">
        <v>620</v>
      </c>
      <c r="Q1701" s="834" t="s">
        <v>846</v>
      </c>
      <c r="R1701" s="842"/>
      <c r="S1701" s="842"/>
      <c r="T1701" s="839" t="s">
        <v>304</v>
      </c>
      <c r="U1701" s="842" t="s">
        <v>333</v>
      </c>
      <c r="V1701" s="836">
        <v>44970</v>
      </c>
      <c r="W1701" s="836">
        <v>45170</v>
      </c>
      <c r="X1701" s="836">
        <v>46265</v>
      </c>
      <c r="Y1701" s="882">
        <v>3.0027397260273974</v>
      </c>
      <c r="Z1701" s="902">
        <f t="shared" ca="1" si="98"/>
        <v>40</v>
      </c>
      <c r="AA1701" s="839" t="s">
        <v>600</v>
      </c>
      <c r="AB1701" s="883">
        <v>21388.5</v>
      </c>
      <c r="AC1701" s="841">
        <v>47331</v>
      </c>
      <c r="AD1701" s="842" t="s">
        <v>777</v>
      </c>
      <c r="AE1701" s="843" t="str">
        <f ca="1">IF(OR(Z1701="",NOT(ISNUMBER(Z1701))),"",LOOKUP(Z1701,{0,16,21,26,31,36,41,46,51,56,60,66},{"[0-15]","[16-20]","[21-25]","[26-30]","[31-35]","[36-40]","[41-45]","[46-50]","[51-55]","[56-59]","[60-65]","[66-99]"}))</f>
        <v>[36-40]</v>
      </c>
      <c r="AF1701" s="839" t="str">
        <f t="shared" si="94"/>
        <v>3+ years</v>
      </c>
      <c r="AG1701" s="839" t="str">
        <f t="shared" ca="1" si="95"/>
        <v>Over 90 Days</v>
      </c>
    </row>
    <row r="1702" spans="1:33" ht="16.5" thickTop="1" thickBot="1" x14ac:dyDescent="0.3">
      <c r="A1702" s="839">
        <v>17</v>
      </c>
      <c r="B1702" s="830" t="s">
        <v>540</v>
      </c>
      <c r="C1702" s="839" t="s">
        <v>360</v>
      </c>
      <c r="D1702" s="880"/>
      <c r="E1702" s="887">
        <f>VLOOKUP(B1702,[1]TQT_MASTER!B:O,13,0)</f>
        <v>45152</v>
      </c>
      <c r="F1702" s="834" t="str">
        <f>VLOOKUP(B1702,[1]TQT_MASTER!B:O,4,0)</f>
        <v>Executive Assistant, Corporate Services Office</v>
      </c>
      <c r="G1702" s="834" t="str">
        <f>VLOOKUP(B1702,[1]TQT_MASTER!B:O,3,0)</f>
        <v>Assistant</v>
      </c>
      <c r="H1702" s="834">
        <f>VLOOKUP(B1702,[1]TQT_MASTER!B:O,6,0)</f>
        <v>12780</v>
      </c>
      <c r="I1702" s="834" t="str">
        <f>VLOOKUP(B1702,[1]TQT_MASTER!B:O,5,0)</f>
        <v>Bader Ahmed Mohamed Saqer Al Hammadi</v>
      </c>
      <c r="J1702" s="834" t="str">
        <f>VLOOKUP(B1702,[1]TQT_MASTER!B:O,7,0)</f>
        <v>TQT - Chief Corporate Services Office</v>
      </c>
      <c r="K1702" s="834" t="str">
        <f>VLOOKUP(B1702,[1]TQT_MASTER!B:O,8,0)</f>
        <v>TQT - Chief Corporate Services Office</v>
      </c>
      <c r="L1702" s="834" t="str">
        <f>VLOOKUP(B1702,[1]TQT_MASTER!B:O,9,0)</f>
        <v>Human Resources - HRD</v>
      </c>
      <c r="M1702" s="834" t="str">
        <f>VLOOKUP(B1702,[1]TQT_MASTER!B:O,10,0)</f>
        <v>TRANSCO - Human Resources - HRD</v>
      </c>
      <c r="N1702" s="835">
        <f>VLOOKUP(B1702,[1]TQT_MASTER!B:O,11,0)</f>
        <v>29611</v>
      </c>
      <c r="O1702" s="833">
        <f>VLOOKUP(B1702,[1]TQT_MASTER!B:O,14,0)</f>
        <v>46248</v>
      </c>
      <c r="P1702" s="842" t="s">
        <v>620</v>
      </c>
      <c r="Q1702" s="834" t="s">
        <v>846</v>
      </c>
      <c r="R1702" s="842"/>
      <c r="S1702" s="842"/>
      <c r="T1702" s="839" t="s">
        <v>304</v>
      </c>
      <c r="U1702" s="842" t="s">
        <v>305</v>
      </c>
      <c r="V1702" s="836">
        <v>45152</v>
      </c>
      <c r="W1702" s="836">
        <v>45170</v>
      </c>
      <c r="X1702" s="836">
        <v>46265</v>
      </c>
      <c r="Y1702" s="882">
        <v>3.0027397260273974</v>
      </c>
      <c r="Z1702" s="904">
        <f t="shared" ca="1" si="98"/>
        <v>45</v>
      </c>
      <c r="AA1702" s="839" t="s">
        <v>600</v>
      </c>
      <c r="AB1702" s="883">
        <v>29138.5</v>
      </c>
      <c r="AC1702" s="841">
        <v>47331</v>
      </c>
      <c r="AD1702" s="842" t="s">
        <v>777</v>
      </c>
      <c r="AE1702" s="843" t="str">
        <f ca="1">IF(OR(Z1702="",NOT(ISNUMBER(Z1702))),"",LOOKUP(Z1702,{0,16,21,26,31,36,41,46,51,56,60,66},{"[0-15]","[16-20]","[21-25]","[26-30]","[31-35]","[36-40]","[41-45]","[46-50]","[51-55]","[56-59]","[60-65]","[66-99]"}))</f>
        <v>[41-45]</v>
      </c>
      <c r="AF1702" s="839" t="str">
        <f t="shared" si="94"/>
        <v>3+ years</v>
      </c>
      <c r="AG1702" s="839" t="str">
        <f t="shared" ca="1" si="95"/>
        <v>Expired</v>
      </c>
    </row>
    <row r="1703" spans="1:33" ht="16.5" thickTop="1" thickBot="1" x14ac:dyDescent="0.3">
      <c r="A1703" s="839">
        <v>18</v>
      </c>
      <c r="B1703" s="830" t="s">
        <v>543</v>
      </c>
      <c r="C1703" s="839" t="s">
        <v>363</v>
      </c>
      <c r="D1703" s="880"/>
      <c r="E1703" s="887">
        <f>VLOOKUP(B1703,[1]TQT_MASTER!B:O,13,0)</f>
        <v>45236</v>
      </c>
      <c r="F1703" s="834" t="str">
        <f>VLOOKUP(B1703,[1]TQT_MASTER!B:O,4,0)</f>
        <v>Associate, Talent Acquisition</v>
      </c>
      <c r="G1703" s="834" t="str">
        <f>VLOOKUP(B1703,[1]TQT_MASTER!B:O,3,0)</f>
        <v>Associate</v>
      </c>
      <c r="H1703" s="834">
        <f>VLOOKUP(B1703,[1]TQT_MASTER!B:O,6,0)</f>
        <v>15131</v>
      </c>
      <c r="I1703" s="834" t="str">
        <f>VLOOKUP(B1703,[1]TQT_MASTER!B:O,5,0)</f>
        <v>Abdulrahman Mohammed R AlMane</v>
      </c>
      <c r="J1703" s="834" t="str">
        <f>VLOOKUP(B1703,[1]TQT_MASTER!B:O,7,0)</f>
        <v>TQT - HR Operations</v>
      </c>
      <c r="K1703" s="834" t="str">
        <f>VLOOKUP(B1703,[1]TQT_MASTER!B:O,8,0)</f>
        <v>TQT - Chief Corporate Services Office</v>
      </c>
      <c r="L1703" s="834" t="str">
        <f>VLOOKUP(B1703,[1]TQT_MASTER!B:O,9,0)</f>
        <v>Human Resources - HRD</v>
      </c>
      <c r="M1703" s="834" t="str">
        <f>VLOOKUP(B1703,[1]TQT_MASTER!B:O,10,0)</f>
        <v>TRANSCO - Talent Acquisition - HRD</v>
      </c>
      <c r="N1703" s="835">
        <f>VLOOKUP(B1703,[1]TQT_MASTER!B:O,11,0)</f>
        <v>32450</v>
      </c>
      <c r="O1703" s="833">
        <f>VLOOKUP(B1703,[1]TQT_MASTER!B:O,14,0)</f>
        <v>46331</v>
      </c>
      <c r="P1703" s="842" t="s">
        <v>611</v>
      </c>
      <c r="Q1703" s="834" t="s">
        <v>846</v>
      </c>
      <c r="R1703" s="842" t="s">
        <v>612</v>
      </c>
      <c r="S1703" s="842" t="s">
        <v>616</v>
      </c>
      <c r="T1703" s="839" t="s">
        <v>304</v>
      </c>
      <c r="U1703" s="842" t="s">
        <v>333</v>
      </c>
      <c r="V1703" s="836">
        <v>45236</v>
      </c>
      <c r="W1703" s="836">
        <v>45236</v>
      </c>
      <c r="X1703" s="836">
        <v>46265</v>
      </c>
      <c r="Y1703" s="882">
        <v>2.8219178082191783</v>
      </c>
      <c r="Z1703" s="902">
        <f t="shared" ca="1" si="98"/>
        <v>37</v>
      </c>
      <c r="AA1703" s="839" t="s">
        <v>600</v>
      </c>
      <c r="AB1703" s="883">
        <v>25063.5</v>
      </c>
      <c r="AC1703" s="841">
        <v>47331</v>
      </c>
      <c r="AD1703" s="842" t="s">
        <v>777</v>
      </c>
      <c r="AE1703" s="843" t="str">
        <f ca="1">IF(OR(Z1703="",NOT(ISNUMBER(Z1703))),"",LOOKUP(Z1703,{0,16,21,26,31,36,41,46,51,56,60,66},{"[0-15]","[16-20]","[21-25]","[26-30]","[31-35]","[36-40]","[41-45]","[46-50]","[51-55]","[56-59]","[60-65]","[66-99]"}))</f>
        <v>[36-40]</v>
      </c>
      <c r="AF1703" s="839" t="str">
        <f t="shared" si="94"/>
        <v>2-3 years</v>
      </c>
      <c r="AG1703" s="839" t="str">
        <f t="shared" ca="1" si="95"/>
        <v>Within 60 Days</v>
      </c>
    </row>
    <row r="1704" spans="1:33" ht="16.5" thickTop="1" thickBot="1" x14ac:dyDescent="0.3">
      <c r="A1704" s="839">
        <v>19</v>
      </c>
      <c r="B1704" s="830" t="s">
        <v>534</v>
      </c>
      <c r="C1704" s="839" t="s">
        <v>365</v>
      </c>
      <c r="D1704" s="880"/>
      <c r="E1704" s="887">
        <f>VLOOKUP(B1704,[1]TQT_MASTER!B:O,13,0)</f>
        <v>45411</v>
      </c>
      <c r="F1704" s="834" t="str">
        <f>VLOOKUP(B1704,[1]TQT_MASTER!B:O,4,0)</f>
        <v>Lead, Projects</v>
      </c>
      <c r="G1704" s="834" t="str">
        <f>VLOOKUP(B1704,[1]TQT_MASTER!B:O,3,0)</f>
        <v>Lead</v>
      </c>
      <c r="H1704" s="834">
        <f>VLOOKUP(B1704,[1]TQT_MASTER!B:O,6,0)</f>
        <v>11743</v>
      </c>
      <c r="I1704" s="834" t="str">
        <f>VLOOKUP(B1704,[1]TQT_MASTER!B:O,5,0)</f>
        <v>MARYAM ABDULLAH EBRAHIM ALGAZ ALALI</v>
      </c>
      <c r="J1704" s="834" t="str">
        <f>VLOOKUP(B1704,[1]TQT_MASTER!B:O,7,0)</f>
        <v>TQT - Asset Management</v>
      </c>
      <c r="K1704" s="834" t="str">
        <f>VLOOKUP(B1704,[1]TQT_MASTER!B:O,8,0)</f>
        <v>TQT - Chief Operating Office</v>
      </c>
      <c r="L1704" s="834" t="str">
        <f>VLOOKUP(B1704,[1]TQT_MASTER!B:O,9,0)</f>
        <v>Asset Management - COO</v>
      </c>
      <c r="M1704" s="834" t="str">
        <f>VLOOKUP(B1704,[1]TQT_MASTER!B:O,10,0)</f>
        <v>TRANSCO - Asset Management Services - COO</v>
      </c>
      <c r="N1704" s="835">
        <f>VLOOKUP(B1704,[1]TQT_MASTER!B:O,11,0)</f>
        <v>24421</v>
      </c>
      <c r="O1704" s="833">
        <f>VLOOKUP(B1704,[1]TQT_MASTER!B:O,14,0)</f>
        <v>46323</v>
      </c>
      <c r="P1704" s="842" t="s">
        <v>611</v>
      </c>
      <c r="Q1704" s="834" t="s">
        <v>846</v>
      </c>
      <c r="R1704" s="842" t="s">
        <v>612</v>
      </c>
      <c r="S1704" s="842"/>
      <c r="T1704" s="839" t="s">
        <v>304</v>
      </c>
      <c r="U1704" s="842" t="s">
        <v>368</v>
      </c>
      <c r="V1704" s="836">
        <v>45411</v>
      </c>
      <c r="W1704" s="836">
        <v>45411</v>
      </c>
      <c r="X1704" s="836">
        <v>46265</v>
      </c>
      <c r="Y1704" s="882">
        <v>2.3424657534246576</v>
      </c>
      <c r="Z1704" s="902">
        <f t="shared" ca="1" si="98"/>
        <v>59</v>
      </c>
      <c r="AA1704" s="839" t="s">
        <v>600</v>
      </c>
      <c r="AB1704" s="883">
        <v>68638.5</v>
      </c>
      <c r="AC1704" s="841">
        <v>47331</v>
      </c>
      <c r="AD1704" s="842" t="s">
        <v>777</v>
      </c>
      <c r="AE1704" s="843" t="str">
        <f ca="1">IF(OR(Z1704="",NOT(ISNUMBER(Z1704))),"",LOOKUP(Z1704,{0,16,21,26,31,36,41,46,51,56,60,66},{"[0-15]","[16-20]","[21-25]","[26-30]","[31-35]","[36-40]","[41-45]","[46-50]","[51-55]","[56-59]","[60-65]","[66-99]"}))</f>
        <v>[56-59]</v>
      </c>
      <c r="AF1704" s="839" t="str">
        <f t="shared" si="94"/>
        <v>2-3 years</v>
      </c>
      <c r="AG1704" s="839" t="str">
        <f t="shared" ca="1" si="95"/>
        <v>Within 60 Days</v>
      </c>
    </row>
    <row r="1705" spans="1:33" ht="16.5" thickTop="1" thickBot="1" x14ac:dyDescent="0.3">
      <c r="A1705" s="839">
        <v>20</v>
      </c>
      <c r="B1705" s="830" t="s">
        <v>535</v>
      </c>
      <c r="C1705" s="839" t="s">
        <v>369</v>
      </c>
      <c r="D1705" s="880"/>
      <c r="E1705" s="887">
        <f>VLOOKUP(B1705,[1]TQT_MASTER!B:O,13,0)</f>
        <v>45446</v>
      </c>
      <c r="F1705" s="834" t="str">
        <f>VLOOKUP(B1705,[1]TQT_MASTER!B:O,4,0)</f>
        <v>Business Partner, Talent Acquisition</v>
      </c>
      <c r="G1705" s="834" t="str">
        <f>VLOOKUP(B1705,[1]TQT_MASTER!B:O,3,0)</f>
        <v>Business Partner</v>
      </c>
      <c r="H1705" s="834">
        <f>VLOOKUP(B1705,[1]TQT_MASTER!B:O,6,0)</f>
        <v>15131</v>
      </c>
      <c r="I1705" s="834" t="str">
        <f>VLOOKUP(B1705,[1]TQT_MASTER!B:O,5,0)</f>
        <v>Abdulrahman Mohammed R AlMane</v>
      </c>
      <c r="J1705" s="834" t="str">
        <f>VLOOKUP(B1705,[1]TQT_MASTER!B:O,7,0)</f>
        <v>TQT - HR Operations</v>
      </c>
      <c r="K1705" s="834" t="str">
        <f>VLOOKUP(B1705,[1]TQT_MASTER!B:O,8,0)</f>
        <v>TQT - Chief Corporate Services Office</v>
      </c>
      <c r="L1705" s="834" t="str">
        <f>VLOOKUP(B1705,[1]TQT_MASTER!B:O,9,0)</f>
        <v>Human Resources - HRD</v>
      </c>
      <c r="M1705" s="834" t="str">
        <f>VLOOKUP(B1705,[1]TQT_MASTER!B:O,10,0)</f>
        <v>TRANSCO - Talent Acquisition - HRD</v>
      </c>
      <c r="N1705" s="835">
        <f>VLOOKUP(B1705,[1]TQT_MASTER!B:O,11,0)</f>
        <v>32081</v>
      </c>
      <c r="O1705" s="833">
        <f>VLOOKUP(B1705,[1]TQT_MASTER!B:O,14,0)</f>
        <v>46549</v>
      </c>
      <c r="P1705" s="842" t="s">
        <v>611</v>
      </c>
      <c r="Q1705" s="834" t="s">
        <v>846</v>
      </c>
      <c r="R1705" s="842"/>
      <c r="S1705" s="842" t="s">
        <v>621</v>
      </c>
      <c r="T1705" s="839" t="s">
        <v>304</v>
      </c>
      <c r="U1705" s="842" t="s">
        <v>333</v>
      </c>
      <c r="V1705" s="836">
        <v>45454</v>
      </c>
      <c r="W1705" s="836">
        <v>45454</v>
      </c>
      <c r="X1705" s="836">
        <v>46265</v>
      </c>
      <c r="Y1705" s="882">
        <v>2.2246575342465755</v>
      </c>
      <c r="Z1705" s="902">
        <f t="shared" ca="1" si="98"/>
        <v>38</v>
      </c>
      <c r="AA1705" s="839" t="s">
        <v>600</v>
      </c>
      <c r="AB1705" s="883">
        <v>35038.5</v>
      </c>
      <c r="AC1705" s="841">
        <v>47331</v>
      </c>
      <c r="AD1705" s="842" t="s">
        <v>777</v>
      </c>
      <c r="AE1705" s="843" t="str">
        <f ca="1">IF(OR(Z1705="",NOT(ISNUMBER(Z1705))),"",LOOKUP(Z1705,{0,16,21,26,31,36,41,46,51,56,60,66},{"[0-15]","[16-20]","[21-25]","[26-30]","[31-35]","[36-40]","[41-45]","[46-50]","[51-55]","[56-59]","[60-65]","[66-99]"}))</f>
        <v>[36-40]</v>
      </c>
      <c r="AF1705" s="839" t="str">
        <f t="shared" si="94"/>
        <v>2-3 years</v>
      </c>
      <c r="AG1705" s="839" t="str">
        <f t="shared" ca="1" si="95"/>
        <v>Over 90 Days</v>
      </c>
    </row>
    <row r="1706" spans="1:33" ht="16.5" thickTop="1" thickBot="1" x14ac:dyDescent="0.3">
      <c r="A1706" s="839">
        <v>21</v>
      </c>
      <c r="B1706" s="830" t="s">
        <v>542</v>
      </c>
      <c r="C1706" s="839" t="s">
        <v>372</v>
      </c>
      <c r="D1706" s="880"/>
      <c r="E1706" s="887">
        <f>VLOOKUP(B1706,[1]TQT_MASTER!B:O,13,0)</f>
        <v>45600</v>
      </c>
      <c r="F1706" s="834" t="str">
        <f>VLOOKUP(B1706,[1]TQT_MASTER!B:O,4,0)</f>
        <v>Lead, Procurement</v>
      </c>
      <c r="G1706" s="834" t="str">
        <f>VLOOKUP(B1706,[1]TQT_MASTER!B:O,3,0)</f>
        <v>Lead</v>
      </c>
      <c r="H1706" s="834">
        <f>VLOOKUP(B1706,[1]TQT_MASTER!B:O,6,0)</f>
        <v>12623</v>
      </c>
      <c r="I1706" s="834" t="str">
        <f>VLOOKUP(B1706,[1]TQT_MASTER!B:O,5,0)</f>
        <v>Alia Al Kaabi</v>
      </c>
      <c r="J1706" s="834" t="str">
        <f>VLOOKUP(B1706,[1]TQT_MASTER!B:O,7,0)</f>
        <v>TQT - Supply Chain</v>
      </c>
      <c r="K1706" s="834" t="str">
        <f>VLOOKUP(B1706,[1]TQT_MASTER!B:O,8,0)</f>
        <v>TQT - Chief Financial Office</v>
      </c>
      <c r="L1706" s="834" t="str">
        <f>VLOOKUP(B1706,[1]TQT_MASTER!B:O,9,0)</f>
        <v>Supply Chain - PSS</v>
      </c>
      <c r="M1706" s="834" t="e">
        <f>VLOOKUP(B1706,[1]TQT_MASTER!B:O,10,0)</f>
        <v>#REF!</v>
      </c>
      <c r="N1706" s="835">
        <f>VLOOKUP(B1706,[1]TQT_MASTER!B:O,11,0)</f>
        <v>22302</v>
      </c>
      <c r="O1706" s="833">
        <f>VLOOKUP(B1706,[1]TQT_MASTER!B:O,14,0)</f>
        <v>46329</v>
      </c>
      <c r="P1706" s="842" t="s">
        <v>620</v>
      </c>
      <c r="Q1706" s="834" t="s">
        <v>846</v>
      </c>
      <c r="R1706" s="842"/>
      <c r="S1706" s="842"/>
      <c r="T1706" s="839" t="s">
        <v>304</v>
      </c>
      <c r="U1706" s="842" t="s">
        <v>333</v>
      </c>
      <c r="V1706" s="836">
        <v>45600</v>
      </c>
      <c r="W1706" s="836">
        <v>45600</v>
      </c>
      <c r="X1706" s="836">
        <v>46265</v>
      </c>
      <c r="Y1706" s="882">
        <v>1.8246575342465754</v>
      </c>
      <c r="Z1706" s="902">
        <f t="shared" ca="1" si="98"/>
        <v>65</v>
      </c>
      <c r="AA1706" s="839" t="s">
        <v>600</v>
      </c>
      <c r="AB1706" s="883">
        <v>44488.5</v>
      </c>
      <c r="AC1706" s="841">
        <v>47331</v>
      </c>
      <c r="AD1706" s="842" t="s">
        <v>777</v>
      </c>
      <c r="AE1706" s="843" t="str">
        <f ca="1">IF(OR(Z1706="",NOT(ISNUMBER(Z1706))),"",LOOKUP(Z1706,{0,16,21,26,31,36,41,46,51,56,60,66},{"[0-15]","[16-20]","[21-25]","[26-30]","[31-35]","[36-40]","[41-45]","[46-50]","[51-55]","[56-59]","[60-65]","[66-99]"}))</f>
        <v>[60-65]</v>
      </c>
      <c r="AF1706" s="839" t="str">
        <f t="shared" si="94"/>
        <v>1-2 years</v>
      </c>
      <c r="AG1706" s="839" t="str">
        <f t="shared" ca="1" si="95"/>
        <v>Within 60 Days</v>
      </c>
    </row>
    <row r="1707" spans="1:33" ht="16.5" thickTop="1" thickBot="1" x14ac:dyDescent="0.3">
      <c r="A1707" s="839">
        <v>22</v>
      </c>
      <c r="B1707" s="830">
        <v>200088</v>
      </c>
      <c r="C1707" s="839" t="s">
        <v>378</v>
      </c>
      <c r="D1707" s="880"/>
      <c r="E1707" s="887">
        <f>VLOOKUP(B1707,[1]TQT_MASTER!B:O,13,0)</f>
        <v>45677</v>
      </c>
      <c r="F1707" s="834" t="str">
        <f>VLOOKUP(B1707,[1]TQT_MASTER!B:O,4,0)</f>
        <v>Advisor, Water Asset</v>
      </c>
      <c r="G1707" s="834" t="str">
        <f>VLOOKUP(B1707,[1]TQT_MASTER!B:O,3,0)</f>
        <v>Advisor</v>
      </c>
      <c r="H1707" s="834">
        <f>VLOOKUP(B1707,[1]TQT_MASTER!B:O,6,0)</f>
        <v>12013</v>
      </c>
      <c r="I1707" s="834" t="str">
        <f>VLOOKUP(B1707,[1]TQT_MASTER!B:O,5,0)</f>
        <v>ABDULLA MOHAMMED AL NUAIMI</v>
      </c>
      <c r="J1707" s="834" t="str">
        <f>VLOOKUP(B1707,[1]TQT_MASTER!B:O,7,0)</f>
        <v>TQT - Asset Management</v>
      </c>
      <c r="K1707" s="834" t="str">
        <f>VLOOKUP(B1707,[1]TQT_MASTER!B:O,8,0)</f>
        <v>TQT - Chief Operating Office</v>
      </c>
      <c r="L1707" s="834" t="str">
        <f>VLOOKUP(B1707,[1]TQT_MASTER!B:O,9,0)</f>
        <v>Asset Management - COO</v>
      </c>
      <c r="M1707" s="834" t="str">
        <f>VLOOKUP(B1707,[1]TQT_MASTER!B:O,10,0)</f>
        <v>TRANSCO - Water Assets</v>
      </c>
      <c r="N1707" s="835">
        <f>VLOOKUP(B1707,[1]TQT_MASTER!B:O,11,0)</f>
        <v>22282</v>
      </c>
      <c r="O1707" s="833">
        <f>VLOOKUP(B1707,[1]TQT_MASTER!B:O,14,0)</f>
        <v>46405</v>
      </c>
      <c r="P1707" s="842" t="s">
        <v>611</v>
      </c>
      <c r="Q1707" s="834" t="s">
        <v>846</v>
      </c>
      <c r="R1707" s="842" t="s">
        <v>612</v>
      </c>
      <c r="S1707" s="842" t="s">
        <v>616</v>
      </c>
      <c r="T1707" s="839" t="s">
        <v>304</v>
      </c>
      <c r="U1707" s="842" t="s">
        <v>309</v>
      </c>
      <c r="V1707" s="836">
        <v>45677</v>
      </c>
      <c r="W1707" s="836">
        <v>45677</v>
      </c>
      <c r="X1707" s="836">
        <v>46265</v>
      </c>
      <c r="Y1707" s="882">
        <v>1.6136986301369862</v>
      </c>
      <c r="Z1707" s="902">
        <f t="shared" ca="1" si="98"/>
        <v>65</v>
      </c>
      <c r="AA1707" s="839" t="s">
        <v>600</v>
      </c>
      <c r="AB1707" s="883">
        <v>52888.5</v>
      </c>
      <c r="AC1707" s="841">
        <v>47331</v>
      </c>
      <c r="AD1707" s="842" t="s">
        <v>777</v>
      </c>
      <c r="AE1707" s="843" t="str">
        <f ca="1">IF(OR(Z1707="",NOT(ISNUMBER(Z1707))),"",LOOKUP(Z1707,{0,16,21,26,31,36,41,46,51,56,60,66},{"[0-15]","[16-20]","[21-25]","[26-30]","[31-35]","[36-40]","[41-45]","[46-50]","[51-55]","[56-59]","[60-65]","[66-99]"}))</f>
        <v>[60-65]</v>
      </c>
      <c r="AF1707" s="839" t="str">
        <f t="shared" si="94"/>
        <v>1-2 years</v>
      </c>
      <c r="AG1707" s="839" t="str">
        <f t="shared" ca="1" si="95"/>
        <v>Over 90 Days</v>
      </c>
    </row>
    <row r="1708" spans="1:33" ht="16.5" thickTop="1" thickBot="1" x14ac:dyDescent="0.3">
      <c r="A1708" s="839">
        <v>23</v>
      </c>
      <c r="B1708" s="830">
        <v>200795</v>
      </c>
      <c r="C1708" s="839" t="s">
        <v>382</v>
      </c>
      <c r="D1708" s="880"/>
      <c r="E1708" s="887">
        <f>VLOOKUP(B1708,[1]TQT_MASTER!B:O,13,0)</f>
        <v>45831</v>
      </c>
      <c r="F1708" s="834" t="str">
        <f>VLOOKUP(B1708,[1]TQT_MASTER!B:O,4,0)</f>
        <v>Fusion EPM Support, Sr. Associate</v>
      </c>
      <c r="G1708" s="834" t="str">
        <f>VLOOKUP(B1708,[1]TQT_MASTER!B:O,3,0)</f>
        <v>Senior Associate</v>
      </c>
      <c r="H1708" s="834">
        <f>VLOOKUP(B1708,[1]TQT_MASTER!B:O,6,0)</f>
        <v>12775</v>
      </c>
      <c r="I1708" s="834" t="str">
        <f>VLOOKUP(B1708,[1]TQT_MASTER!B:O,5,0)</f>
        <v>Barend Pieter Van Der Walt</v>
      </c>
      <c r="J1708" s="834" t="str">
        <f>VLOOKUP(B1708,[1]TQT_MASTER!B:O,7,0)</f>
        <v>TQT - Business Planning</v>
      </c>
      <c r="K1708" s="834" t="str">
        <f>VLOOKUP(B1708,[1]TQT_MASTER!B:O,8,0)</f>
        <v>TQT - Chief Financial Office</v>
      </c>
      <c r="L1708" s="834" t="str">
        <f>VLOOKUP(B1708,[1]TQT_MASTER!B:O,9,0)</f>
        <v>Finance - FIN</v>
      </c>
      <c r="M1708" s="834" t="str">
        <f>VLOOKUP(B1708,[1]TQT_MASTER!B:O,10,0)</f>
        <v>TRANSCO - Business Planning - FIN</v>
      </c>
      <c r="N1708" s="835">
        <f>VLOOKUP(B1708,[1]TQT_MASTER!B:O,11,0)</f>
        <v>31222</v>
      </c>
      <c r="O1708" s="833">
        <f>VLOOKUP(B1708,[1]TQT_MASTER!B:O,14,0)</f>
        <v>46555</v>
      </c>
      <c r="P1708" s="842" t="s">
        <v>611</v>
      </c>
      <c r="Q1708" s="834" t="s">
        <v>846</v>
      </c>
      <c r="R1708" s="842"/>
      <c r="S1708" s="842"/>
      <c r="T1708" s="839" t="s">
        <v>304</v>
      </c>
      <c r="U1708" s="842" t="s">
        <v>333</v>
      </c>
      <c r="V1708" s="836">
        <v>45831</v>
      </c>
      <c r="W1708" s="836">
        <v>45831</v>
      </c>
      <c r="X1708" s="836">
        <v>46265</v>
      </c>
      <c r="Y1708" s="882">
        <v>1.1917808219178083</v>
      </c>
      <c r="Z1708" s="902">
        <f t="shared" ca="1" si="98"/>
        <v>41</v>
      </c>
      <c r="AA1708" s="839" t="s">
        <v>600</v>
      </c>
      <c r="AB1708" s="883">
        <v>31888.5</v>
      </c>
      <c r="AC1708" s="841">
        <v>47331</v>
      </c>
      <c r="AD1708" s="842" t="s">
        <v>777</v>
      </c>
      <c r="AE1708" s="843" t="str">
        <f ca="1">IF(OR(Z1708="",NOT(ISNUMBER(Z1708))),"",LOOKUP(Z1708,{0,16,21,26,31,36,41,46,51,56,60,66},{"[0-15]","[16-20]","[21-25]","[26-30]","[31-35]","[36-40]","[41-45]","[46-50]","[51-55]","[56-59]","[60-65]","[66-99]"}))</f>
        <v>[41-45]</v>
      </c>
      <c r="AF1708" s="839" t="str">
        <f t="shared" si="94"/>
        <v>1-2 years</v>
      </c>
      <c r="AG1708" s="839" t="str">
        <f t="shared" ca="1" si="95"/>
        <v>Over 90 Days</v>
      </c>
    </row>
    <row r="1709" spans="1:33" ht="16.5" thickTop="1" thickBot="1" x14ac:dyDescent="0.3">
      <c r="A1709" s="839">
        <v>24</v>
      </c>
      <c r="B1709" s="847">
        <v>201184</v>
      </c>
      <c r="C1709" s="839">
        <v>14221</v>
      </c>
      <c r="D1709" s="880"/>
      <c r="E1709" s="887">
        <f>VLOOKUP(B1709,[1]TQT_MASTER!B:O,13,0)</f>
        <v>45887</v>
      </c>
      <c r="F1709" s="834" t="str">
        <f>VLOOKUP(B1709,[1]TQT_MASTER!B:O,4,0)</f>
        <v>Associate, People Development</v>
      </c>
      <c r="G1709" s="834" t="str">
        <f>VLOOKUP(B1709,[1]TQT_MASTER!B:O,3,0)</f>
        <v>Associate</v>
      </c>
      <c r="H1709" s="834">
        <f>VLOOKUP(B1709,[1]TQT_MASTER!B:O,6,0)</f>
        <v>15162</v>
      </c>
      <c r="I1709" s="834" t="str">
        <f>VLOOKUP(B1709,[1]TQT_MASTER!B:O,5,0)</f>
        <v>Wadima Mohammed Hamad AlMazrouei</v>
      </c>
      <c r="J1709" s="834" t="str">
        <f>VLOOKUP(B1709,[1]TQT_MASTER!B:O,7,0)</f>
        <v>TQT - People Management &amp; Performance</v>
      </c>
      <c r="K1709" s="834" t="str">
        <f>VLOOKUP(B1709,[1]TQT_MASTER!B:O,8,0)</f>
        <v>TQT - Chief Corporate Services Office</v>
      </c>
      <c r="L1709" s="834" t="str">
        <f>VLOOKUP(B1709,[1]TQT_MASTER!B:O,9,0)</f>
        <v>Human Resources - HRD</v>
      </c>
      <c r="M1709" s="834" t="str">
        <f>VLOOKUP(B1709,[1]TQT_MASTER!B:O,10,0)</f>
        <v>TRANSCO - Human Resources - HRD</v>
      </c>
      <c r="N1709" s="835">
        <f>VLOOKUP(B1709,[1]TQT_MASTER!B:O,11,0)</f>
        <v>32306</v>
      </c>
      <c r="O1709" s="833">
        <f>VLOOKUP(B1709,[1]TQT_MASTER!B:O,14,0)</f>
        <v>46251</v>
      </c>
      <c r="P1709" s="842" t="s">
        <v>620</v>
      </c>
      <c r="Q1709" s="834" t="s">
        <v>846</v>
      </c>
      <c r="R1709" s="842"/>
      <c r="S1709" s="842"/>
      <c r="T1709" s="839" t="s">
        <v>304</v>
      </c>
      <c r="U1709" s="839" t="s">
        <v>333</v>
      </c>
      <c r="V1709" s="836">
        <v>45887</v>
      </c>
      <c r="W1709" s="836">
        <v>45887</v>
      </c>
      <c r="X1709" s="836">
        <v>46265</v>
      </c>
      <c r="Y1709" s="882">
        <v>1.0383561643835617</v>
      </c>
      <c r="Z1709" s="838">
        <f t="shared" ca="1" si="98"/>
        <v>38</v>
      </c>
      <c r="AA1709" s="839" t="s">
        <v>600</v>
      </c>
      <c r="AB1709" s="883">
        <v>23388.5</v>
      </c>
      <c r="AC1709" s="841">
        <v>47331</v>
      </c>
      <c r="AD1709" s="842" t="s">
        <v>777</v>
      </c>
      <c r="AE1709" s="843" t="str">
        <f ca="1">IF(OR(Z1709="",NOT(ISNUMBER(Z1709))),"",LOOKUP(Z1709,{0,16,21,26,31,36,41,46,51,56,60,66},{"[0-15]","[16-20]","[21-25]","[26-30]","[31-35]","[36-40]","[41-45]","[46-50]","[51-55]","[56-59]","[60-65]","[66-99]"}))</f>
        <v>[36-40]</v>
      </c>
      <c r="AF1709" s="839" t="str">
        <f t="shared" si="94"/>
        <v>1-2 years</v>
      </c>
      <c r="AG1709" s="839" t="str">
        <f t="shared" ca="1" si="95"/>
        <v>Expired</v>
      </c>
    </row>
    <row r="1710" spans="1:33" ht="16.5" thickTop="1" thickBot="1" x14ac:dyDescent="0.3">
      <c r="A1710" s="839">
        <v>25</v>
      </c>
      <c r="B1710" s="847">
        <v>201086</v>
      </c>
      <c r="C1710" s="839">
        <v>13919</v>
      </c>
      <c r="D1710" s="880"/>
      <c r="E1710" s="887">
        <f>VLOOKUP(B1710,[1]TQT_MASTER!B:O,13,0)</f>
        <v>45873</v>
      </c>
      <c r="F1710" s="834" t="str">
        <f>VLOOKUP(B1710,[1]TQT_MASTER!B:O,4,0)</f>
        <v>Senior Engineer, Network Model Management</v>
      </c>
      <c r="G1710" s="834" t="str">
        <f>VLOOKUP(B1710,[1]TQT_MASTER!B:O,3,0)</f>
        <v>Senior Engineer</v>
      </c>
      <c r="H1710" s="834">
        <f>VLOOKUP(B1710,[1]TQT_MASTER!B:O,6,0)</f>
        <v>11743</v>
      </c>
      <c r="I1710" s="834" t="str">
        <f>VLOOKUP(B1710,[1]TQT_MASTER!B:O,5,0)</f>
        <v>Maryam Abullah Ebrahim Algaz Alali</v>
      </c>
      <c r="J1710" s="834" t="str">
        <f>VLOOKUP(B1710,[1]TQT_MASTER!B:O,7,0)</f>
        <v>TQT - Asset Management</v>
      </c>
      <c r="K1710" s="834" t="str">
        <f>VLOOKUP(B1710,[1]TQT_MASTER!B:O,8,0)</f>
        <v>TQT - Chief Operating Office</v>
      </c>
      <c r="L1710" s="834" t="str">
        <f>VLOOKUP(B1710,[1]TQT_MASTER!B:O,9,0)</f>
        <v>Asset Management - COO</v>
      </c>
      <c r="M1710" s="834" t="str">
        <f>VLOOKUP(B1710,[1]TQT_MASTER!B:O,10,0)</f>
        <v>TQT - Operations Technology Strategy</v>
      </c>
      <c r="N1710" s="835">
        <f>VLOOKUP(B1710,[1]TQT_MASTER!B:O,11,0)</f>
        <v>33856</v>
      </c>
      <c r="O1710" s="833">
        <f>VLOOKUP(B1710,[1]TQT_MASTER!B:O,14,0)</f>
        <v>46237</v>
      </c>
      <c r="P1710" s="842" t="s">
        <v>620</v>
      </c>
      <c r="Q1710" s="834" t="s">
        <v>846</v>
      </c>
      <c r="R1710" s="842"/>
      <c r="S1710" s="842"/>
      <c r="T1710" s="839" t="s">
        <v>389</v>
      </c>
      <c r="U1710" s="842" t="s">
        <v>333</v>
      </c>
      <c r="V1710" s="836">
        <v>45873</v>
      </c>
      <c r="W1710" s="836">
        <v>45873</v>
      </c>
      <c r="X1710" s="836">
        <v>46265</v>
      </c>
      <c r="Y1710" s="882">
        <v>1.0767123287671232</v>
      </c>
      <c r="Z1710" s="902">
        <f t="shared" ca="1" si="98"/>
        <v>34</v>
      </c>
      <c r="AA1710" s="839" t="s">
        <v>600</v>
      </c>
      <c r="AB1710" s="883">
        <v>31888.5</v>
      </c>
      <c r="AC1710" s="841">
        <v>47331</v>
      </c>
      <c r="AD1710" s="842" t="s">
        <v>777</v>
      </c>
      <c r="AE1710" s="843" t="str">
        <f ca="1">IF(OR(Z1710="",NOT(ISNUMBER(Z1710))),"",LOOKUP(Z1710,{0,16,21,26,31,36,41,46,51,56,60,66},{"[0-15]","[16-20]","[21-25]","[26-30]","[31-35]","[36-40]","[41-45]","[46-50]","[51-55]","[56-59]","[60-65]","[66-99]"}))</f>
        <v>[31-35]</v>
      </c>
      <c r="AF1710" s="839" t="str">
        <f t="shared" si="94"/>
        <v>1-2 years</v>
      </c>
      <c r="AG1710" s="839" t="str">
        <f t="shared" ca="1" si="95"/>
        <v>Expired</v>
      </c>
    </row>
    <row r="1711" spans="1:33" ht="16.5" thickTop="1" thickBot="1" x14ac:dyDescent="0.3">
      <c r="A1711" s="839">
        <v>26</v>
      </c>
      <c r="B1711" s="830">
        <v>201085</v>
      </c>
      <c r="C1711" s="830">
        <v>201085</v>
      </c>
      <c r="D1711" s="880"/>
      <c r="E1711" s="887">
        <f>VLOOKUP(B1711,[1]TQT_MASTER!B:O,13,0)</f>
        <v>45901</v>
      </c>
      <c r="F1711" s="834" t="str">
        <f>VLOOKUP(B1711,[1]TQT_MASTER!B:O,4,0)</f>
        <v>Engineer, Power Systems</v>
      </c>
      <c r="G1711" s="834" t="str">
        <f>VLOOKUP(B1711,[1]TQT_MASTER!B:O,3,0)</f>
        <v>Engineer</v>
      </c>
      <c r="H1711" s="834">
        <f>VLOOKUP(B1711,[1]TQT_MASTER!B:O,6,0)</f>
        <v>10903</v>
      </c>
      <c r="I1711" s="834" t="str">
        <f>VLOOKUP(B1711,[1]TQT_MASTER!B:O,5,0)</f>
        <v>Ahmed Attia Saber Ghazi</v>
      </c>
      <c r="J1711" s="834" t="str">
        <f>VLOOKUP(B1711,[1]TQT_MASTER!B:O,7,0)</f>
        <v>TQT - Asset Management</v>
      </c>
      <c r="K1711" s="834" t="str">
        <f>VLOOKUP(B1711,[1]TQT_MASTER!B:O,8,0)</f>
        <v>TQT - Chief Operating Office</v>
      </c>
      <c r="L1711" s="834" t="str">
        <f>VLOOKUP(B1711,[1]TQT_MASTER!B:O,9,0)</f>
        <v>Asset Management - COO</v>
      </c>
      <c r="M1711" s="834" t="str">
        <f>VLOOKUP(B1711,[1]TQT_MASTER!B:O,10,0)</f>
        <v>TQT - Power Planning</v>
      </c>
      <c r="N1711" s="835">
        <f>VLOOKUP(B1711,[1]TQT_MASTER!B:O,11,0)</f>
        <v>36486</v>
      </c>
      <c r="O1711" s="833">
        <f>VLOOKUP(B1711,[1]TQT_MASTER!B:O,14,0)</f>
        <v>46265</v>
      </c>
      <c r="P1711" s="842" t="s">
        <v>620</v>
      </c>
      <c r="Q1711" s="834" t="s">
        <v>846</v>
      </c>
      <c r="R1711" s="842"/>
      <c r="S1711" s="842"/>
      <c r="T1711" s="839" t="s">
        <v>304</v>
      </c>
      <c r="U1711" s="842" t="s">
        <v>333</v>
      </c>
      <c r="V1711" s="836">
        <v>45901</v>
      </c>
      <c r="W1711" s="836">
        <v>45901</v>
      </c>
      <c r="X1711" s="836">
        <v>46265</v>
      </c>
      <c r="Y1711" s="882">
        <v>1</v>
      </c>
      <c r="Z1711" s="902">
        <f t="shared" ca="1" si="98"/>
        <v>26</v>
      </c>
      <c r="AA1711" s="839" t="s">
        <v>600</v>
      </c>
      <c r="AB1711" s="883">
        <v>18238.5</v>
      </c>
      <c r="AC1711" s="841">
        <v>47331</v>
      </c>
      <c r="AD1711" s="842" t="s">
        <v>777</v>
      </c>
      <c r="AE1711" s="843" t="str">
        <f ca="1">IF(OR(Z1711="",NOT(ISNUMBER(Z1711))),"",LOOKUP(Z1711,{0,16,21,26,31,36,41,46,51,56,60,66},{"[0-15]","[16-20]","[21-25]","[26-30]","[31-35]","[36-40]","[41-45]","[46-50]","[51-55]","[56-59]","[60-65]","[66-99]"}))</f>
        <v>[26-30]</v>
      </c>
      <c r="AF1711" s="839" t="str">
        <f t="shared" si="94"/>
        <v>0-1 years</v>
      </c>
      <c r="AG1711" s="839" t="str">
        <f t="shared" ca="1" si="95"/>
        <v>Expired</v>
      </c>
    </row>
    <row r="1712" spans="1:33" ht="16.5" thickTop="1" thickBot="1" x14ac:dyDescent="0.3">
      <c r="A1712" s="839">
        <v>27</v>
      </c>
      <c r="B1712" s="830">
        <v>201773</v>
      </c>
      <c r="C1712" s="847">
        <v>14158</v>
      </c>
      <c r="D1712" s="880"/>
      <c r="E1712" s="887">
        <f>VLOOKUP(B1712,[1]TQT_MASTER!B:O,13,0)</f>
        <v>45978</v>
      </c>
      <c r="F1712" s="834" t="str">
        <f>VLOOKUP(B1712,[1]TQT_MASTER!B:O,4,0)</f>
        <v>Associate, OD &amp; Planning</v>
      </c>
      <c r="G1712" s="834" t="str">
        <f>VLOOKUP(B1712,[1]TQT_MASTER!B:O,3,0)</f>
        <v>Associate</v>
      </c>
      <c r="H1712" s="834">
        <f>VLOOKUP(B1712,[1]TQT_MASTER!B:O,6,0)</f>
        <v>12869</v>
      </c>
      <c r="I1712" s="834" t="str">
        <f>VLOOKUP(B1712,[1]TQT_MASTER!B:O,5,0)</f>
        <v>Shefa Obaid</v>
      </c>
      <c r="J1712" s="834" t="str">
        <f>VLOOKUP(B1712,[1]TQT_MASTER!B:O,7,0)</f>
        <v>TQT - People Management &amp; Performance</v>
      </c>
      <c r="K1712" s="834" t="str">
        <f>VLOOKUP(B1712,[1]TQT_MASTER!B:O,8,0)</f>
        <v>TQT - Chief Corporate Services Office</v>
      </c>
      <c r="L1712" s="834" t="str">
        <f>VLOOKUP(B1712,[1]TQT_MASTER!B:O,9,0)</f>
        <v>Human Resources - HRD</v>
      </c>
      <c r="M1712" s="834" t="str">
        <f>VLOOKUP(B1712,[1]TQT_MASTER!B:O,10,0)</f>
        <v>TRANSCO - Human Resources - HRD</v>
      </c>
      <c r="N1712" s="835">
        <f>VLOOKUP(B1712,[1]TQT_MASTER!B:O,11,0)</f>
        <v>29381</v>
      </c>
      <c r="O1712" s="833">
        <f>VLOOKUP(B1712,[1]TQT_MASTER!B:O,14,0)</f>
        <v>46342</v>
      </c>
      <c r="P1712" s="842" t="s">
        <v>611</v>
      </c>
      <c r="Q1712" s="834" t="s">
        <v>846</v>
      </c>
      <c r="R1712" s="842"/>
      <c r="S1712" s="842" t="s">
        <v>616</v>
      </c>
      <c r="T1712" s="839" t="s">
        <v>304</v>
      </c>
      <c r="U1712" s="842" t="s">
        <v>333</v>
      </c>
      <c r="V1712" s="836">
        <v>45978</v>
      </c>
      <c r="W1712" s="836">
        <v>45978</v>
      </c>
      <c r="X1712" s="836">
        <v>46265</v>
      </c>
      <c r="Y1712" s="882">
        <v>0.78904109589041094</v>
      </c>
      <c r="Z1712" s="902">
        <f t="shared" ca="1" si="98"/>
        <v>46</v>
      </c>
      <c r="AA1712" s="839" t="s">
        <v>600</v>
      </c>
      <c r="AB1712" s="883">
        <v>27688.5</v>
      </c>
      <c r="AC1712" s="841">
        <v>47331</v>
      </c>
      <c r="AD1712" s="842" t="s">
        <v>777</v>
      </c>
      <c r="AE1712" s="843" t="str">
        <f ca="1">IF(OR(Z1712="",NOT(ISNUMBER(Z1712))),"",LOOKUP(Z1712,{0,16,21,26,31,36,41,46,51,56,60,66},{"[0-15]","[16-20]","[21-25]","[26-30]","[31-35]","[36-40]","[41-45]","[46-50]","[51-55]","[56-59]","[60-65]","[66-99]"}))</f>
        <v>[46-50]</v>
      </c>
      <c r="AF1712" s="839" t="str">
        <f t="shared" si="94"/>
        <v>0-1 years</v>
      </c>
      <c r="AG1712" s="839" t="str">
        <f t="shared" ca="1" si="95"/>
        <v>Within 90 Days</v>
      </c>
    </row>
    <row r="1713" spans="1:33" ht="16.5" thickTop="1" thickBot="1" x14ac:dyDescent="0.3">
      <c r="A1713" s="839">
        <v>28</v>
      </c>
      <c r="B1713" s="830">
        <v>202033</v>
      </c>
      <c r="C1713" s="847">
        <v>14145</v>
      </c>
      <c r="D1713" s="880"/>
      <c r="E1713" s="887">
        <f>VLOOKUP(B1713,[1]TQT_MASTER!B:O,13,0)</f>
        <v>46006</v>
      </c>
      <c r="F1713" s="834" t="str">
        <f>VLOOKUP(B1713,[1]TQT_MASTER!B:O,4,0)</f>
        <v>Senior Engineer, Network Model Management</v>
      </c>
      <c r="G1713" s="834" t="str">
        <f>VLOOKUP(B1713,[1]TQT_MASTER!B:O,3,0)</f>
        <v>Senior Engineer</v>
      </c>
      <c r="H1713" s="834">
        <f>VLOOKUP(B1713,[1]TQT_MASTER!B:O,6,0)</f>
        <v>12404</v>
      </c>
      <c r="I1713" s="834" t="str">
        <f>VLOOKUP(B1713,[1]TQT_MASTER!B:O,5,0)</f>
        <v>Jayaprakash Ponraj</v>
      </c>
      <c r="J1713" s="834" t="str">
        <f>VLOOKUP(B1713,[1]TQT_MASTER!B:O,7,0)</f>
        <v>TQT - Asset Management</v>
      </c>
      <c r="K1713" s="834" t="str">
        <f>VLOOKUP(B1713,[1]TQT_MASTER!B:O,8,0)</f>
        <v>TQT - Chief Operating Office</v>
      </c>
      <c r="L1713" s="834" t="str">
        <f>VLOOKUP(B1713,[1]TQT_MASTER!B:O,9,0)</f>
        <v>TQT - Asset Management</v>
      </c>
      <c r="M1713" s="834" t="str">
        <f>VLOOKUP(B1713,[1]TQT_MASTER!B:O,10,0)</f>
        <v>TQT - Chief Operating Office</v>
      </c>
      <c r="N1713" s="835">
        <f>VLOOKUP(B1713,[1]TQT_MASTER!B:O,11,0)</f>
        <v>31049</v>
      </c>
      <c r="O1713" s="833">
        <f>VLOOKUP(B1713,[1]TQT_MASTER!B:O,14,0)</f>
        <v>46370</v>
      </c>
      <c r="P1713" s="842" t="s">
        <v>620</v>
      </c>
      <c r="Q1713" s="834" t="s">
        <v>846</v>
      </c>
      <c r="R1713" s="842"/>
      <c r="S1713" s="842"/>
      <c r="T1713" s="839" t="s">
        <v>304</v>
      </c>
      <c r="U1713" s="842" t="s">
        <v>333</v>
      </c>
      <c r="V1713" s="836">
        <v>46006</v>
      </c>
      <c r="W1713" s="836">
        <v>46006</v>
      </c>
      <c r="X1713" s="836">
        <v>46265</v>
      </c>
      <c r="Y1713" s="882">
        <v>0.71232876712328763</v>
      </c>
      <c r="Z1713" s="902">
        <f t="shared" ca="1" si="98"/>
        <v>41</v>
      </c>
      <c r="AA1713" s="839" t="s">
        <v>600</v>
      </c>
      <c r="AB1713" s="883">
        <v>31888.5</v>
      </c>
      <c r="AC1713" s="841">
        <v>47331</v>
      </c>
      <c r="AD1713" s="842" t="s">
        <v>777</v>
      </c>
      <c r="AE1713" s="843" t="str">
        <f ca="1">IF(OR(Z1713="",NOT(ISNUMBER(Z1713))),"",LOOKUP(Z1713,{0,16,21,26,31,36,41,46,51,56,60,66},{"[0-15]","[16-20]","[21-25]","[26-30]","[31-35]","[36-40]","[41-45]","[46-50]","[51-55]","[56-59]","[60-65]","[66-99]"}))</f>
        <v>[41-45]</v>
      </c>
      <c r="AF1713" s="839" t="str">
        <f t="shared" si="94"/>
        <v>0-1 years</v>
      </c>
      <c r="AG1713" s="839" t="str">
        <f t="shared" ca="1" si="95"/>
        <v>Within 90 Days</v>
      </c>
    </row>
    <row r="1714" spans="1:33" ht="16.5" thickTop="1" thickBot="1" x14ac:dyDescent="0.3">
      <c r="A1714" s="839">
        <v>29</v>
      </c>
      <c r="B1714" s="830">
        <v>202034</v>
      </c>
      <c r="C1714" s="847">
        <v>14174</v>
      </c>
      <c r="D1714" s="880"/>
      <c r="E1714" s="887">
        <f>VLOOKUP(B1714,[1]TQT_MASTER!B:O,13,0)</f>
        <v>46006</v>
      </c>
      <c r="F1714" s="834" t="str">
        <f>VLOOKUP(B1714,[1]TQT_MASTER!B:O,4,0)</f>
        <v>Associate, Accounts Payable Accounting</v>
      </c>
      <c r="G1714" s="834" t="str">
        <f>VLOOKUP(B1714,[1]TQT_MASTER!B:O,3,0)</f>
        <v>Associate</v>
      </c>
      <c r="H1714" s="834">
        <f>VLOOKUP(B1714,[1]TQT_MASTER!B:O,6,0)</f>
        <v>12667</v>
      </c>
      <c r="I1714" s="834" t="str">
        <f>VLOOKUP(B1714,[1]TQT_MASTER!B:O,5,0)</f>
        <v>Eid ABDULLAH Sidiqi Alhammadi</v>
      </c>
      <c r="J1714" s="834" t="str">
        <f>VLOOKUP(B1714,[1]TQT_MASTER!B:O,7,0)</f>
        <v>TQT - Financial Operations &amp; Internal Controls</v>
      </c>
      <c r="K1714" s="834" t="str">
        <f>VLOOKUP(B1714,[1]TQT_MASTER!B:O,8,0)</f>
        <v>TQT - Chief Financial Office</v>
      </c>
      <c r="L1714" s="834" t="str">
        <f>VLOOKUP(B1714,[1]TQT_MASTER!B:O,9,0)</f>
        <v>Finance - FIN</v>
      </c>
      <c r="M1714" s="834" t="str">
        <f>VLOOKUP(B1714,[1]TQT_MASTER!B:O,10,0)</f>
        <v>TRANSCO - Financial Operations - FIN</v>
      </c>
      <c r="N1714" s="835">
        <f>VLOOKUP(B1714,[1]TQT_MASTER!B:O,11,0)</f>
        <v>35364</v>
      </c>
      <c r="O1714" s="833">
        <f>VLOOKUP(B1714,[1]TQT_MASTER!B:O,14,0)</f>
        <v>46370</v>
      </c>
      <c r="P1714" s="842" t="s">
        <v>620</v>
      </c>
      <c r="Q1714" s="834" t="s">
        <v>846</v>
      </c>
      <c r="R1714" s="842"/>
      <c r="S1714" s="842"/>
      <c r="T1714" s="839" t="s">
        <v>304</v>
      </c>
      <c r="U1714" s="842" t="s">
        <v>356</v>
      </c>
      <c r="V1714" s="836">
        <v>46006</v>
      </c>
      <c r="W1714" s="836">
        <v>46006</v>
      </c>
      <c r="X1714" s="836">
        <v>46265</v>
      </c>
      <c r="Y1714" s="882">
        <v>0.71232876712328763</v>
      </c>
      <c r="Z1714" s="902">
        <f t="shared" ca="1" si="98"/>
        <v>29</v>
      </c>
      <c r="AA1714" s="839" t="s">
        <v>600</v>
      </c>
      <c r="AB1714" s="883">
        <v>21388.5</v>
      </c>
      <c r="AC1714" s="841">
        <v>47331</v>
      </c>
      <c r="AD1714" s="842" t="s">
        <v>777</v>
      </c>
      <c r="AE1714" s="843" t="str">
        <f ca="1">IF(OR(Z1714="",NOT(ISNUMBER(Z1714))),"",LOOKUP(Z1714,{0,16,21,26,31,36,41,46,51,56,60,66},{"[0-15]","[16-20]","[21-25]","[26-30]","[31-35]","[36-40]","[41-45]","[46-50]","[51-55]","[56-59]","[60-65]","[66-99]"}))</f>
        <v>[26-30]</v>
      </c>
      <c r="AF1714" s="839" t="str">
        <f t="shared" si="94"/>
        <v>0-1 years</v>
      </c>
      <c r="AG1714" s="839" t="str">
        <f t="shared" ca="1" si="95"/>
        <v>Within 90 Days</v>
      </c>
    </row>
    <row r="1715" spans="1:33" ht="16.5" thickTop="1" thickBot="1" x14ac:dyDescent="0.3">
      <c r="A1715" s="839">
        <v>30</v>
      </c>
      <c r="B1715" s="830">
        <v>202315</v>
      </c>
      <c r="C1715" s="847">
        <v>14335</v>
      </c>
      <c r="D1715" s="880"/>
      <c r="E1715" s="887">
        <f>VLOOKUP(B1715,[1]TQT_MASTER!B:O,13,0)</f>
        <v>46055</v>
      </c>
      <c r="F1715" s="834" t="str">
        <f>VLOOKUP(B1715,[1]TQT_MASTER!B:O,4,0)</f>
        <v>Officer, Communications</v>
      </c>
      <c r="G1715" s="834" t="str">
        <f>VLOOKUP(B1715,[1]TQT_MASTER!B:O,3,0)</f>
        <v>Officer</v>
      </c>
      <c r="H1715" s="834">
        <f>VLOOKUP(B1715,[1]TQT_MASTER!B:O,6,0)</f>
        <v>15077</v>
      </c>
      <c r="I1715" s="834" t="str">
        <f>VLOOKUP(B1715,[1]TQT_MASTER!B:O,5,0)</f>
        <v>Bahaa Khalil Omran</v>
      </c>
      <c r="J1715" s="834" t="str">
        <f>VLOOKUP(B1715,[1]TQT_MASTER!B:O,7,0)</f>
        <v>TQT - External Communications</v>
      </c>
      <c r="K1715" s="834" t="str">
        <f>VLOOKUP(B1715,[1]TQT_MASTER!B:O,8,0)</f>
        <v>TQT - Chief Corporate Services Office</v>
      </c>
      <c r="L1715" s="834" t="str">
        <f>VLOOKUP(B1715,[1]TQT_MASTER!B:O,9,0)</f>
        <v>Human Resources - HRD</v>
      </c>
      <c r="M1715" s="834" t="str">
        <f>VLOOKUP(B1715,[1]TQT_MASTER!B:O,10,0)</f>
        <v>TRANSCO - External Communications - HRD</v>
      </c>
      <c r="N1715" s="835">
        <f>VLOOKUP(B1715,[1]TQT_MASTER!B:O,11,0)</f>
        <v>34516</v>
      </c>
      <c r="O1715" s="833">
        <f>VLOOKUP(B1715,[1]TQT_MASTER!B:O,14,0)</f>
        <v>46389</v>
      </c>
      <c r="P1715" s="842" t="s">
        <v>611</v>
      </c>
      <c r="Q1715" s="834" t="s">
        <v>846</v>
      </c>
      <c r="R1715" s="842" t="s">
        <v>612</v>
      </c>
      <c r="S1715" s="842" t="s">
        <v>616</v>
      </c>
      <c r="T1715" s="839"/>
      <c r="U1715" s="842" t="s">
        <v>309</v>
      </c>
      <c r="V1715" s="836">
        <v>46055</v>
      </c>
      <c r="W1715" s="836">
        <v>46055</v>
      </c>
      <c r="X1715" s="836">
        <v>46265</v>
      </c>
      <c r="Y1715" s="882">
        <v>0.57808219178082187</v>
      </c>
      <c r="Z1715" s="902">
        <f t="shared" ca="1" si="98"/>
        <v>32</v>
      </c>
      <c r="AA1715" s="839" t="s">
        <v>600</v>
      </c>
      <c r="AB1715" s="883">
        <v>16138.5</v>
      </c>
      <c r="AC1715" s="841">
        <v>47331</v>
      </c>
      <c r="AD1715" s="842" t="s">
        <v>777</v>
      </c>
      <c r="AE1715" s="843" t="str">
        <f ca="1">IF(OR(Z1715="",NOT(ISNUMBER(Z1715))),"",LOOKUP(Z1715,{0,16,21,26,31,36,41,46,51,56,60,66},{"[0-15]","[16-20]","[21-25]","[26-30]","[31-35]","[36-40]","[41-45]","[46-50]","[51-55]","[56-59]","[60-65]","[66-99]"}))</f>
        <v>[31-35]</v>
      </c>
      <c r="AF1715" s="839" t="str">
        <f t="shared" si="94"/>
        <v>0-1 years</v>
      </c>
      <c r="AG1715" s="839" t="str">
        <f t="shared" ca="1" si="95"/>
        <v>Over 90 Days</v>
      </c>
    </row>
    <row r="1716" spans="1:33" ht="16.5" thickTop="1" thickBot="1" x14ac:dyDescent="0.3">
      <c r="A1716" s="839">
        <v>31</v>
      </c>
      <c r="B1716" s="830">
        <v>202372</v>
      </c>
      <c r="C1716" s="831">
        <v>202372</v>
      </c>
      <c r="D1716" s="880"/>
      <c r="E1716" s="887">
        <f>VLOOKUP(B1716,[1]TQT_MASTER!B:O,13,0)</f>
        <v>46083</v>
      </c>
      <c r="F1716" s="834" t="str">
        <f>VLOOKUP(B1716,[1]TQT_MASTER!B:O,4,0)</f>
        <v>Associate, Graphic Design</v>
      </c>
      <c r="G1716" s="834" t="str">
        <f>VLOOKUP(B1716,[1]TQT_MASTER!B:O,3,0)</f>
        <v>Associate</v>
      </c>
      <c r="H1716" s="834">
        <f>VLOOKUP(B1716,[1]TQT_MASTER!B:O,6,0)</f>
        <v>15077</v>
      </c>
      <c r="I1716" s="834" t="str">
        <f>VLOOKUP(B1716,[1]TQT_MASTER!B:O,5,0)</f>
        <v>Bahaa Khalil Omran</v>
      </c>
      <c r="J1716" s="834" t="str">
        <f>VLOOKUP(B1716,[1]TQT_MASTER!B:O,7,0)</f>
        <v>TQT - Corporate Communications</v>
      </c>
      <c r="K1716" s="834" t="str">
        <f>VLOOKUP(B1716,[1]TQT_MASTER!B:O,8,0)</f>
        <v>TQT - Chief Corporate Services Office</v>
      </c>
      <c r="L1716" s="834" t="str">
        <f>VLOOKUP(B1716,[1]TQT_MASTER!B:O,9,0)</f>
        <v>Human Resources - HRD</v>
      </c>
      <c r="M1716" s="834" t="str">
        <f>VLOOKUP(B1716,[1]TQT_MASTER!B:O,10,0)</f>
        <v>Corporate Communications</v>
      </c>
      <c r="N1716" s="835">
        <f>VLOOKUP(B1716,[1]TQT_MASTER!B:O,11,0)</f>
        <v>35936</v>
      </c>
      <c r="O1716" s="833">
        <f>VLOOKUP(B1716,[1]TQT_MASTER!B:O,14,0)</f>
        <v>46447</v>
      </c>
      <c r="P1716" s="842" t="s">
        <v>611</v>
      </c>
      <c r="Q1716" s="834" t="s">
        <v>846</v>
      </c>
      <c r="R1716" s="842" t="s">
        <v>612</v>
      </c>
      <c r="S1716" s="842" t="s">
        <v>616</v>
      </c>
      <c r="T1716" s="839"/>
      <c r="U1716" s="842" t="s">
        <v>356</v>
      </c>
      <c r="V1716" s="836">
        <v>46083</v>
      </c>
      <c r="W1716" s="836">
        <v>46083</v>
      </c>
      <c r="X1716" s="836">
        <v>46265</v>
      </c>
      <c r="Y1716" s="882">
        <v>0.50136986301369868</v>
      </c>
      <c r="Z1716" s="902">
        <f t="shared" ca="1" si="98"/>
        <v>28</v>
      </c>
      <c r="AA1716" s="839" t="s">
        <v>600</v>
      </c>
      <c r="AB1716" s="883">
        <v>16138.5</v>
      </c>
      <c r="AC1716" s="841">
        <v>47331</v>
      </c>
      <c r="AD1716" s="842" t="s">
        <v>777</v>
      </c>
      <c r="AE1716" s="843" t="str">
        <f ca="1">IF(OR(Z1716="",NOT(ISNUMBER(Z1716))),"",LOOKUP(Z1716,{0,16,21,26,31,36,41,46,51,56,60,66},{"[0-15]","[16-20]","[21-25]","[26-30]","[31-35]","[36-40]","[41-45]","[46-50]","[51-55]","[56-59]","[60-65]","[66-99]"}))</f>
        <v>[26-30]</v>
      </c>
      <c r="AF1716" s="839" t="str">
        <f t="shared" si="94"/>
        <v>0-1 years</v>
      </c>
      <c r="AG1716" s="839" t="str">
        <f t="shared" ca="1" si="95"/>
        <v>Over 90 Days</v>
      </c>
    </row>
    <row r="1717" spans="1:33" ht="16.5" thickTop="1" thickBot="1" x14ac:dyDescent="0.3">
      <c r="A1717" s="839">
        <v>32</v>
      </c>
      <c r="B1717" s="830">
        <v>202645</v>
      </c>
      <c r="C1717" s="831">
        <v>202645</v>
      </c>
      <c r="D1717" s="880"/>
      <c r="E1717" s="887">
        <f>VLOOKUP(B1717,[1]TQT_MASTER!B:O,13,0)</f>
        <v>46103</v>
      </c>
      <c r="F1717" s="834" t="str">
        <f>VLOOKUP(B1717,[1]TQT_MASTER!B:O,4,0)</f>
        <v>Engineer, Contract</v>
      </c>
      <c r="G1717" s="834" t="str">
        <f>VLOOKUP(B1717,[1]TQT_MASTER!B:O,3,0)</f>
        <v>Engineer</v>
      </c>
      <c r="H1717" s="834">
        <f>VLOOKUP(B1717,[1]TQT_MASTER!B:O,6,0)</f>
        <v>12214</v>
      </c>
      <c r="I1717" s="834" t="str">
        <f>VLOOKUP(B1717,[1]TQT_MASTER!B:O,5,0)</f>
        <v>Mahmood Abdulmunaim Saed</v>
      </c>
      <c r="J1717" s="834" t="str">
        <f>VLOOKUP(B1717,[1]TQT_MASTER!B:O,7,0)</f>
        <v>TQT - Supply Chain</v>
      </c>
      <c r="K1717" s="834" t="str">
        <f>VLOOKUP(B1717,[1]TQT_MASTER!B:O,8,0)</f>
        <v>TQT - Chief Financial Office</v>
      </c>
      <c r="L1717" s="834" t="str">
        <f>VLOOKUP(B1717,[1]TQT_MASTER!B:O,9,0)</f>
        <v>TQT - Supply Chain</v>
      </c>
      <c r="M1717" s="834" t="e">
        <f>VLOOKUP(B1717,[1]TQT_MASTER!B:O,10,0)</f>
        <v>#REF!</v>
      </c>
      <c r="N1717" s="835">
        <f>VLOOKUP(B1717,[1]TQT_MASTER!B:O,11,0)</f>
        <v>32325</v>
      </c>
      <c r="O1717" s="833">
        <f>VLOOKUP(B1717,[1]TQT_MASTER!B:O,14,0)</f>
        <v>46467</v>
      </c>
      <c r="P1717" s="842" t="s">
        <v>620</v>
      </c>
      <c r="Q1717" s="834" t="s">
        <v>846</v>
      </c>
      <c r="R1717" s="842"/>
      <c r="S1717" s="842"/>
      <c r="T1717" s="839"/>
      <c r="U1717" s="842" t="s">
        <v>333</v>
      </c>
      <c r="V1717" s="836">
        <v>46104</v>
      </c>
      <c r="W1717" s="836">
        <v>46104</v>
      </c>
      <c r="X1717" s="836">
        <v>46265</v>
      </c>
      <c r="Y1717" s="882">
        <v>0.44383561643835617</v>
      </c>
      <c r="Z1717" s="902">
        <f t="shared" ca="1" si="98"/>
        <v>38</v>
      </c>
      <c r="AA1717" s="839" t="s">
        <v>600</v>
      </c>
      <c r="AB1717" s="883">
        <v>35038.5</v>
      </c>
      <c r="AC1717" s="841">
        <v>47331</v>
      </c>
      <c r="AD1717" s="842" t="s">
        <v>777</v>
      </c>
      <c r="AE1717" s="843" t="str">
        <f ca="1">IF(OR(Z1717="",NOT(ISNUMBER(Z1717))),"",LOOKUP(Z1717,{0,16,21,26,31,36,41,46,51,56,60,66},{"[0-15]","[16-20]","[21-25]","[26-30]","[31-35]","[36-40]","[41-45]","[46-50]","[51-55]","[56-59]","[60-65]","[66-99]"}))</f>
        <v>[36-40]</v>
      </c>
      <c r="AF1717" s="839" t="str">
        <f t="shared" si="94"/>
        <v>0-1 years</v>
      </c>
      <c r="AG1717" s="839" t="str">
        <f t="shared" ca="1" si="95"/>
        <v>Over 90 Days</v>
      </c>
    </row>
    <row r="1718" spans="1:33" ht="16.5" thickTop="1" thickBot="1" x14ac:dyDescent="0.3">
      <c r="A1718" s="839">
        <v>33</v>
      </c>
      <c r="B1718" s="830">
        <v>203053</v>
      </c>
      <c r="C1718" s="831">
        <v>203053</v>
      </c>
      <c r="D1718" s="880"/>
      <c r="E1718" s="887">
        <f>VLOOKUP(B1718,[1]TQT_MASTER!B:O,13,0)</f>
        <v>46149</v>
      </c>
      <c r="F1718" s="834" t="str">
        <f>VLOOKUP(B1718,[1]TQT_MASTER!B:O,4,0)</f>
        <v>Sr Associate HR Projects</v>
      </c>
      <c r="G1718" s="834" t="str">
        <f>VLOOKUP(B1718,[1]TQT_MASTER!B:O,3,0)</f>
        <v>Sr Associate</v>
      </c>
      <c r="H1718" s="834" t="e">
        <f>VLOOKUP(B1718,[1]TQT_MASTER!B:O,6,0)</f>
        <v>#REF!</v>
      </c>
      <c r="I1718" s="834" t="str">
        <f>VLOOKUP(B1718,[1]TQT_MASTER!B:O,5,0)</f>
        <v>Bader Alhammadi</v>
      </c>
      <c r="J1718" s="834" t="e">
        <f>VLOOKUP(B1718,[1]TQT_MASTER!B:O,7,0)</f>
        <v>#REF!</v>
      </c>
      <c r="K1718" s="834" t="str">
        <f>VLOOKUP(B1718,[1]TQT_MASTER!B:O,8,0)</f>
        <v>TQT - Chief Corporate Services Office</v>
      </c>
      <c r="L1718" s="834" t="str">
        <f>VLOOKUP(B1718,[1]TQT_MASTER!B:O,9,0)</f>
        <v>Human Resources - HRD</v>
      </c>
      <c r="M1718" s="834" t="e">
        <f>VLOOKUP(B1718,[1]TQT_MASTER!B:O,10,0)</f>
        <v>#REF!</v>
      </c>
      <c r="N1718" s="835">
        <f>VLOOKUP(B1718,[1]TQT_MASTER!B:O,11,0)</f>
        <v>31815</v>
      </c>
      <c r="O1718" s="833">
        <f>VLOOKUP(B1718,[1]TQT_MASTER!B:O,14,0)</f>
        <v>46513</v>
      </c>
      <c r="P1718" s="842" t="s">
        <v>620</v>
      </c>
      <c r="Q1718" s="834" t="s">
        <v>846</v>
      </c>
      <c r="R1718" s="842"/>
      <c r="S1718" s="842"/>
      <c r="T1718" s="839"/>
      <c r="U1718" s="842" t="s">
        <v>650</v>
      </c>
      <c r="V1718" s="836">
        <v>46155</v>
      </c>
      <c r="W1718" s="836"/>
      <c r="X1718" s="836">
        <f>EDATE(V1718,36)</f>
        <v>47251</v>
      </c>
      <c r="Y1718" s="882">
        <v>2.7397260273972603E-3</v>
      </c>
      <c r="Z1718" s="838">
        <f t="shared" ca="1" si="98"/>
        <v>39</v>
      </c>
      <c r="AA1718" s="839" t="s">
        <v>600</v>
      </c>
      <c r="AB1718" s="883">
        <v>37138.5</v>
      </c>
      <c r="AC1718" s="841">
        <v>47331</v>
      </c>
      <c r="AD1718" s="842" t="s">
        <v>777</v>
      </c>
      <c r="AE1718" s="843" t="str">
        <f ca="1">IF(OR(Z1718="",NOT(ISNUMBER(Z1718))),"",LOOKUP(Z1718,{0,16,21,26,31,36,41,46,51,56,60,66},{"[0-15]","[16-20]","[21-25]","[26-30]","[31-35]","[36-40]","[41-45]","[46-50]","[51-55]","[56-59]","[60-65]","[66-99]"}))</f>
        <v>[36-40]</v>
      </c>
      <c r="AF1718" s="839" t="str">
        <f t="shared" si="94"/>
        <v>3+ years</v>
      </c>
      <c r="AG1718" s="839" t="str">
        <f t="shared" ca="1" si="95"/>
        <v>Over 90 Days</v>
      </c>
    </row>
    <row r="1719" spans="1:33" ht="16.5" thickTop="1" thickBot="1" x14ac:dyDescent="0.3">
      <c r="A1719" s="839">
        <v>34</v>
      </c>
      <c r="B1719" s="830">
        <v>202805</v>
      </c>
      <c r="C1719" s="831">
        <v>202805</v>
      </c>
      <c r="D1719" s="880"/>
      <c r="E1719" s="887">
        <f>VLOOKUP(B1719,[1]TQT_MASTER!B:O,13,0)</f>
        <v>46132</v>
      </c>
      <c r="F1719" s="834" t="str">
        <f>VLOOKUP(B1719,[1]TQT_MASTER!B:O,4,0)</f>
        <v>CEO Advisor</v>
      </c>
      <c r="G1719" s="834" t="str">
        <f>VLOOKUP(B1719,[1]TQT_MASTER!B:O,3,0)</f>
        <v>Advisor</v>
      </c>
      <c r="H1719" s="834">
        <v>12759</v>
      </c>
      <c r="I1719" s="834" t="s">
        <v>954</v>
      </c>
      <c r="J1719" s="834" t="e">
        <f>VLOOKUP(B1719,[1]TQT_MASTER!B:O,7,0)</f>
        <v>#REF!</v>
      </c>
      <c r="K1719" s="834" t="str">
        <f>VLOOKUP(B1719,[1]TQT_MASTER!B:O,8,0)</f>
        <v>TQT - Chief Executive Office</v>
      </c>
      <c r="L1719" s="834" t="e">
        <f>VLOOKUP(B1719,[1]TQT_MASTER!B:O,9,0)</f>
        <v>#REF!</v>
      </c>
      <c r="M1719" s="834" t="e">
        <f>VLOOKUP(B1719,[1]TQT_MASTER!B:O,10,0)</f>
        <v>#REF!</v>
      </c>
      <c r="N1719" s="884">
        <v>22892</v>
      </c>
      <c r="O1719" s="833">
        <v>46496</v>
      </c>
      <c r="P1719" s="842" t="s">
        <v>611</v>
      </c>
      <c r="Q1719" s="834" t="s">
        <v>846</v>
      </c>
      <c r="R1719" s="842"/>
      <c r="S1719" s="842"/>
      <c r="T1719" s="839"/>
      <c r="U1719" s="842" t="s">
        <v>650</v>
      </c>
      <c r="V1719" s="836">
        <v>46132</v>
      </c>
      <c r="W1719" s="836"/>
      <c r="X1719" s="836">
        <f>EDATE(V1719,36)</f>
        <v>47228</v>
      </c>
      <c r="Y1719" s="882">
        <v>2.7397260273972603E-3</v>
      </c>
      <c r="Z1719" s="904">
        <f ca="1">IF(N1719="","",DATEDIF(IF(ISNUMBER(N1719),N1719,DATE(IF(VALUE(RIGHT(N1719,LEN(N1719)-FIND("/",N1719,FIND("/",N1719)+1)))&lt;30,2000,1900)+VALUE(RIGHT(N1719,LEN(N1719)-FIND("/",N1719,FIND("/",N1719)+1))),VALUE(LEFT(N1719,FIND("/",N1719)-1)),VALUE(MID(N1719,FIND("/",N1719)+1,FIND("/",N1719,FIND("/",N1719)+1)-FIND("/",N1719)-1)))),TODAY(),"Y"))</f>
        <v>64</v>
      </c>
      <c r="AA1719" s="839" t="s">
        <v>600</v>
      </c>
      <c r="AB1719" s="883">
        <v>40288.5</v>
      </c>
      <c r="AC1719" s="841">
        <v>47331</v>
      </c>
      <c r="AD1719" s="842" t="s">
        <v>777</v>
      </c>
      <c r="AE1719" s="843" t="str">
        <f ca="1">IF(OR(Z1719="",NOT(ISNUMBER(Z1719))),"",LOOKUP(Z1719,{0,16,21,26,31,36,41,46,51,56,60,66},{"[0-15]","[16-20]","[21-25]","[26-30]","[31-35]","[36-40]","[41-45]","[46-50]","[51-55]","[56-59]","[60-65]","[66-99]"}))</f>
        <v>[60-65]</v>
      </c>
      <c r="AF1719" s="839" t="str">
        <f t="shared" si="94"/>
        <v>3+ years</v>
      </c>
      <c r="AG1719" s="839" t="str">
        <f t="shared" ca="1" si="95"/>
        <v>Over 90 Days</v>
      </c>
    </row>
    <row r="1720" spans="1:33" ht="16.5" thickTop="1" thickBot="1" x14ac:dyDescent="0.3">
      <c r="A1720" s="907">
        <v>35</v>
      </c>
      <c r="B1720" s="831">
        <v>203281</v>
      </c>
      <c r="C1720" s="831"/>
      <c r="D1720" s="832"/>
      <c r="E1720" s="887">
        <f>VLOOKUP(B1720,[1]TQT_MASTER!B:O,13,0)</f>
        <v>46244</v>
      </c>
      <c r="F1720" s="834" t="str">
        <f>VLOOKUP(B1720,[1]TQT_MASTER!B:O,4,0)</f>
        <v>Sr Associate Branding &amp; Internal Communication</v>
      </c>
      <c r="G1720" s="834" t="str">
        <f>VLOOKUP(B1720,[1]TQT_MASTER!B:O,3,0)</f>
        <v>Sr Associate</v>
      </c>
      <c r="H1720" s="834" t="e">
        <f>VLOOKUP(B1720,[1]TQT_MASTER!B:O,6,0)</f>
        <v>#REF!</v>
      </c>
      <c r="I1720" s="854" t="s">
        <v>955</v>
      </c>
      <c r="J1720" s="834" t="e">
        <f>VLOOKUP(B1720,[1]TQT_MASTER!B:O,7,0)</f>
        <v>#REF!</v>
      </c>
      <c r="K1720" s="834" t="str">
        <f>VLOOKUP(B1720,[1]TQT_MASTER!B:O,8,0)</f>
        <v>TQT - Chief Corporate Services Office</v>
      </c>
      <c r="L1720" s="834" t="str">
        <f>VLOOKUP(B1720,[1]TQT_MASTER!B:O,9,0)</f>
        <v>Human Resources - HRD</v>
      </c>
      <c r="M1720" s="834" t="str">
        <f>VLOOKUP(B1720,[1]TQT_MASTER!B:O,10,0)</f>
        <v>Corporate Communications</v>
      </c>
      <c r="N1720" s="855">
        <v>32051</v>
      </c>
      <c r="O1720" s="833">
        <v>46295</v>
      </c>
      <c r="P1720" s="834" t="s">
        <v>611</v>
      </c>
      <c r="Q1720" s="854" t="s">
        <v>846</v>
      </c>
      <c r="R1720" s="842"/>
      <c r="S1720" s="842"/>
      <c r="T1720" s="839"/>
      <c r="U1720" s="834"/>
      <c r="V1720" s="836">
        <v>46211</v>
      </c>
      <c r="W1720" s="846"/>
      <c r="X1720" s="836">
        <v>46295</v>
      </c>
      <c r="Y1720" s="837"/>
      <c r="Z1720" s="838">
        <f t="shared" ref="Z1720:Z1721" ca="1" si="99">IF(N1720="","",DATEDIF(IF(ISNUMBER(N1720),N1720,DATE(IF(VALUE(RIGHT(N1720,LEN(N1720)-FIND("/",N1720,FIND("/",N1720)+1)))&lt;30,2000,1900)+VALUE(RIGHT(N1720,LEN(N1720)-FIND("/",N1720,FIND("/",N1720)+1))),VALUE(LEFT(N1720,FIND("/",N1720)-1)),VALUE(MID(N1720,FIND("/",N1720)+1,FIND("/",N1720,FIND("/",N1720)+1)-FIND("/",N1720)-1)))),TODAY(),"Y"))</f>
        <v>38</v>
      </c>
      <c r="AA1720" s="839" t="s">
        <v>600</v>
      </c>
      <c r="AB1720" s="883">
        <v>32500</v>
      </c>
      <c r="AC1720" s="841">
        <v>47331</v>
      </c>
      <c r="AD1720" s="842" t="s">
        <v>777</v>
      </c>
      <c r="AE1720" s="843" t="str">
        <f ca="1">IF(OR(Z1720="",NOT(ISNUMBER(Z1720))),"",LOOKUP(Z1720,{0,16,21,26,31,36,41,46,51,56,60,66},{"[0-15]","[16-20]","[21-25]","[26-30]","[31-35]","[36-40]","[41-45]","[46-50]","[51-55]","[56-59]","[60-65]","[66-99]"}))</f>
        <v>[36-40]</v>
      </c>
      <c r="AF1720" s="839" t="str">
        <f t="shared" si="94"/>
        <v>0-1 years</v>
      </c>
      <c r="AG1720" s="839" t="str">
        <f t="shared" ca="1" si="95"/>
        <v>Within 30 Days</v>
      </c>
    </row>
    <row r="1721" spans="1:33" ht="16.5" thickTop="1" thickBot="1" x14ac:dyDescent="0.3">
      <c r="A1721" s="886">
        <v>35</v>
      </c>
      <c r="B1721" s="851">
        <v>203281</v>
      </c>
      <c r="C1721" s="851"/>
      <c r="D1721" s="852"/>
      <c r="E1721" s="887">
        <f>VLOOKUP(B1721,[1]TQT_MASTER!B:O,13,0)</f>
        <v>46244</v>
      </c>
      <c r="F1721" s="854" t="str">
        <f>VLOOKUP(B1721,[1]TQT_MASTER!B:O,4,0)</f>
        <v>Sr Associate Branding &amp; Internal Communication</v>
      </c>
      <c r="G1721" s="854" t="str">
        <f>VLOOKUP(B1721,[1]TQT_MASTER!B:O,3,0)</f>
        <v>Sr Associate</v>
      </c>
      <c r="H1721" s="854" t="e">
        <f>VLOOKUP(B1721,[1]TQT_MASTER!B:O,6,0)</f>
        <v>#REF!</v>
      </c>
      <c r="I1721" s="854" t="s">
        <v>955</v>
      </c>
      <c r="J1721" s="854" t="e">
        <f>VLOOKUP(B1721,[1]TQT_MASTER!B:O,7,0)</f>
        <v>#REF!</v>
      </c>
      <c r="K1721" s="854" t="str">
        <f>VLOOKUP(B1721,[1]TQT_MASTER!B:O,8,0)</f>
        <v>TQT - Chief Corporate Services Office</v>
      </c>
      <c r="L1721" s="854" t="str">
        <f>VLOOKUP(B1721,[1]TQT_MASTER!B:O,9,0)</f>
        <v>Human Resources - HRD</v>
      </c>
      <c r="M1721" s="854" t="str">
        <f>VLOOKUP(B1721,[1]TQT_MASTER!B:O,10,0)</f>
        <v>Corporate Communications</v>
      </c>
      <c r="N1721" s="855">
        <v>32051</v>
      </c>
      <c r="O1721" s="853">
        <v>46295</v>
      </c>
      <c r="P1721" s="854" t="s">
        <v>611</v>
      </c>
      <c r="Q1721" s="854" t="s">
        <v>846</v>
      </c>
      <c r="R1721" s="857"/>
      <c r="S1721" s="857"/>
      <c r="T1721" s="858"/>
      <c r="U1721" s="854"/>
      <c r="V1721" s="859">
        <v>46211</v>
      </c>
      <c r="W1721" s="860"/>
      <c r="X1721" s="859">
        <v>46295</v>
      </c>
      <c r="Y1721" s="861"/>
      <c r="Z1721" s="862">
        <f t="shared" ca="1" si="99"/>
        <v>38</v>
      </c>
      <c r="AA1721" s="858" t="s">
        <v>600</v>
      </c>
      <c r="AB1721" s="906">
        <v>32500</v>
      </c>
      <c r="AC1721" s="864">
        <v>47362</v>
      </c>
      <c r="AD1721" s="857" t="s">
        <v>777</v>
      </c>
      <c r="AE1721" s="843" t="str">
        <f ca="1">IF(OR(Z1721="",NOT(ISNUMBER(Z1721))),"",LOOKUP(Z1721,{0,16,21,26,31,36,41,46,51,56,60,66},{"[0-15]","[16-20]","[21-25]","[26-30]","[31-35]","[36-40]","[41-45]","[46-50]","[51-55]","[56-59]","[60-65]","[66-99]"}))</f>
        <v>[36-40]</v>
      </c>
      <c r="AF1721" s="839" t="str">
        <f t="shared" si="94"/>
        <v>0-1 years</v>
      </c>
      <c r="AG1721" s="839" t="str">
        <f t="shared" ca="1" si="95"/>
        <v>Within 30 Days</v>
      </c>
    </row>
    <row r="1722" spans="1:33" ht="15.75" thickTop="1" x14ac:dyDescent="0.25">
      <c r="A1722" s="875">
        <v>1</v>
      </c>
      <c r="B1722" s="875" t="s">
        <v>526</v>
      </c>
      <c r="C1722" s="875" t="s">
        <v>300</v>
      </c>
      <c r="D1722" s="888"/>
      <c r="E1722" s="908">
        <v>44566</v>
      </c>
      <c r="F1722" s="878" t="s">
        <v>956</v>
      </c>
      <c r="G1722" s="878" t="s">
        <v>558</v>
      </c>
      <c r="H1722" s="878">
        <v>200662</v>
      </c>
      <c r="I1722" s="878" t="s">
        <v>957</v>
      </c>
      <c r="J1722" s="878" t="s">
        <v>958</v>
      </c>
      <c r="K1722" s="878" t="s">
        <v>916</v>
      </c>
      <c r="L1722" s="878" t="s">
        <v>959</v>
      </c>
      <c r="M1722" s="878" t="s">
        <v>960</v>
      </c>
      <c r="N1722" s="878">
        <v>22312</v>
      </c>
      <c r="O1722" s="869">
        <v>46387</v>
      </c>
      <c r="P1722" s="878" t="s">
        <v>611</v>
      </c>
      <c r="Q1722" s="878" t="s">
        <v>846</v>
      </c>
      <c r="R1722" s="878" t="s">
        <v>612</v>
      </c>
      <c r="S1722" s="878"/>
      <c r="T1722" s="878" t="s">
        <v>304</v>
      </c>
      <c r="U1722" s="878" t="s">
        <v>305</v>
      </c>
      <c r="V1722" s="909">
        <v>44566</v>
      </c>
      <c r="W1722" s="909">
        <v>45170</v>
      </c>
      <c r="X1722" s="909">
        <v>46265</v>
      </c>
      <c r="Y1722" s="875">
        <v>3.0027397260273974</v>
      </c>
      <c r="Z1722" s="878" t="s">
        <v>19</v>
      </c>
      <c r="AA1722" s="878" t="s">
        <v>443</v>
      </c>
      <c r="AB1722" s="890">
        <v>66943.95749999999</v>
      </c>
      <c r="AC1722" s="877">
        <v>46204</v>
      </c>
      <c r="AD1722" s="878" t="s">
        <v>777</v>
      </c>
      <c r="AE1722" s="843" t="str">
        <f>IF(OR(Z1722="",NOT(ISNUMBER(Z1722))),"",LOOKUP(Z1722,{0,16,21,26,31,36,41,46,51,56,60,66},{"[0-15]","[16-20]","[21-25]","[26-30]","[31-35]","[36-40]","[41-45]","[46-50]","[51-55]","[56-59]","[60-65]","[66-99]"}))</f>
        <v/>
      </c>
      <c r="AF1722" s="839" t="str">
        <f t="shared" si="94"/>
        <v>3+ years</v>
      </c>
      <c r="AG1722" s="839" t="str">
        <f t="shared" ca="1" si="95"/>
        <v>Over 90 Days</v>
      </c>
    </row>
    <row r="1723" spans="1:33" x14ac:dyDescent="0.25">
      <c r="A1723" s="839">
        <v>2</v>
      </c>
      <c r="B1723" s="839" t="s">
        <v>537</v>
      </c>
      <c r="C1723" s="839" t="s">
        <v>306</v>
      </c>
      <c r="D1723" s="880"/>
      <c r="E1723" s="910">
        <v>44571</v>
      </c>
      <c r="F1723" s="842" t="s">
        <v>961</v>
      </c>
      <c r="G1723" s="842" t="s">
        <v>559</v>
      </c>
      <c r="H1723" s="842">
        <v>10924</v>
      </c>
      <c r="I1723" s="842" t="s">
        <v>962</v>
      </c>
      <c r="J1723" s="842" t="s">
        <v>916</v>
      </c>
      <c r="K1723" s="842" t="s">
        <v>916</v>
      </c>
      <c r="L1723" s="842" t="s">
        <v>959</v>
      </c>
      <c r="M1723" s="842" t="s">
        <v>963</v>
      </c>
      <c r="N1723" s="842">
        <v>21098</v>
      </c>
      <c r="O1723" s="833">
        <v>46387</v>
      </c>
      <c r="P1723" s="842" t="s">
        <v>611</v>
      </c>
      <c r="Q1723" s="842" t="s">
        <v>846</v>
      </c>
      <c r="R1723" s="842" t="s">
        <v>612</v>
      </c>
      <c r="S1723" s="842" t="s">
        <v>616</v>
      </c>
      <c r="T1723" s="842" t="s">
        <v>304</v>
      </c>
      <c r="U1723" s="842" t="s">
        <v>309</v>
      </c>
      <c r="V1723" s="881">
        <v>44571</v>
      </c>
      <c r="W1723" s="881">
        <v>45170</v>
      </c>
      <c r="X1723" s="881">
        <v>46265</v>
      </c>
      <c r="Y1723" s="839">
        <v>3.0027397260273974</v>
      </c>
      <c r="Z1723" s="842" t="s">
        <v>19</v>
      </c>
      <c r="AA1723" s="842" t="s">
        <v>443</v>
      </c>
      <c r="AB1723" s="883">
        <v>71209.813499999989</v>
      </c>
      <c r="AC1723" s="841">
        <v>46204</v>
      </c>
      <c r="AD1723" s="842" t="s">
        <v>777</v>
      </c>
      <c r="AE1723" s="843" t="str">
        <f>IF(OR(Z1723="",NOT(ISNUMBER(Z1723))),"",LOOKUP(Z1723,{0,16,21,26,31,36,41,46,51,56,60,66},{"[0-15]","[16-20]","[21-25]","[26-30]","[31-35]","[36-40]","[41-45]","[46-50]","[51-55]","[56-59]","[60-65]","[66-99]"}))</f>
        <v/>
      </c>
      <c r="AF1723" s="839" t="str">
        <f t="shared" si="94"/>
        <v>3+ years</v>
      </c>
      <c r="AG1723" s="839" t="str">
        <f t="shared" ca="1" si="95"/>
        <v>Over 90 Days</v>
      </c>
    </row>
    <row r="1724" spans="1:33" x14ac:dyDescent="0.25">
      <c r="A1724" s="839">
        <v>3</v>
      </c>
      <c r="B1724" s="839" t="s">
        <v>310</v>
      </c>
      <c r="C1724" s="839" t="s">
        <v>310</v>
      </c>
      <c r="D1724" s="880"/>
      <c r="E1724" s="910">
        <v>44571</v>
      </c>
      <c r="F1724" s="842" t="s">
        <v>312</v>
      </c>
      <c r="G1724" s="842" t="s">
        <v>312</v>
      </c>
      <c r="H1724" s="842"/>
      <c r="I1724" s="842"/>
      <c r="J1724" s="842"/>
      <c r="K1724" s="842" t="s">
        <v>905</v>
      </c>
      <c r="L1724" s="842"/>
      <c r="M1724" s="842"/>
      <c r="N1724" s="835">
        <v>20821</v>
      </c>
      <c r="O1724" s="833">
        <v>46203</v>
      </c>
      <c r="P1724" s="842" t="s">
        <v>611</v>
      </c>
      <c r="Q1724" s="842" t="s">
        <v>846</v>
      </c>
      <c r="R1724" s="842" t="s">
        <v>612</v>
      </c>
      <c r="S1724" s="842"/>
      <c r="T1724" s="842" t="s">
        <v>304</v>
      </c>
      <c r="U1724" s="842" t="s">
        <v>305</v>
      </c>
      <c r="V1724" s="881">
        <v>44571</v>
      </c>
      <c r="W1724" s="881">
        <v>46203</v>
      </c>
      <c r="X1724" s="881">
        <v>46265</v>
      </c>
      <c r="Y1724" s="839">
        <v>3.0027397260273974</v>
      </c>
      <c r="Z1724" s="904">
        <f ca="1">IF(N1724="","",DATEDIF(IF(ISNUMBER(N1724),N1724,DATE(IF(VALUE(RIGHT(N1724,LEN(N1724)-FIND("/",N1724,FIND("/",N1724)+1)))&lt;30,2000,1900)+VALUE(RIGHT(N1724,LEN(N1724)-FIND("/",N1724,FIND("/",N1724)+1))),VALUE(LEFT(N1724,FIND("/",N1724)-1)),VALUE(MID(N1724,FIND("/",N1724)+1,FIND("/",N1724,FIND("/",N1724)+1)-FIND("/",N1724)-1)))),TODAY(),"Y"))</f>
        <v>69</v>
      </c>
      <c r="AA1724" s="842" t="s">
        <v>443</v>
      </c>
      <c r="AB1724" s="883">
        <v>66210.857999999993</v>
      </c>
      <c r="AC1724" s="841">
        <v>46204</v>
      </c>
      <c r="AD1724" s="842" t="s">
        <v>777</v>
      </c>
      <c r="AE1724" s="843" t="str">
        <f ca="1">IF(OR(Z1724="",NOT(ISNUMBER(Z1724))),"",LOOKUP(Z1724,{0,16,21,26,31,36,41,46,51,56,60,66},{"[0-15]","[16-20]","[21-25]","[26-30]","[31-35]","[36-40]","[41-45]","[46-50]","[51-55]","[56-59]","[60-65]","[66-99]"}))</f>
        <v>[66-99]</v>
      </c>
      <c r="AF1724" s="839" t="str">
        <f t="shared" si="94"/>
        <v>3+ years</v>
      </c>
      <c r="AG1724" s="839" t="str">
        <f t="shared" ca="1" si="95"/>
        <v>Expired</v>
      </c>
    </row>
    <row r="1725" spans="1:33" x14ac:dyDescent="0.25">
      <c r="A1725" s="839">
        <v>4</v>
      </c>
      <c r="B1725" s="839" t="s">
        <v>527</v>
      </c>
      <c r="C1725" s="839" t="s">
        <v>313</v>
      </c>
      <c r="D1725" s="880"/>
      <c r="E1725" s="910">
        <v>44571</v>
      </c>
      <c r="F1725" s="842" t="s">
        <v>964</v>
      </c>
      <c r="G1725" s="842" t="s">
        <v>965</v>
      </c>
      <c r="H1725" s="842">
        <v>11810</v>
      </c>
      <c r="I1725" s="842" t="s">
        <v>966</v>
      </c>
      <c r="J1725" s="842" t="s">
        <v>958</v>
      </c>
      <c r="K1725" s="842" t="s">
        <v>916</v>
      </c>
      <c r="L1725" s="842" t="s">
        <v>959</v>
      </c>
      <c r="M1725" s="842" t="s">
        <v>967</v>
      </c>
      <c r="N1725" s="842">
        <v>21283</v>
      </c>
      <c r="O1725" s="833">
        <v>46387</v>
      </c>
      <c r="P1725" s="842" t="s">
        <v>611</v>
      </c>
      <c r="Q1725" s="842" t="s">
        <v>846</v>
      </c>
      <c r="R1725" s="842" t="s">
        <v>612</v>
      </c>
      <c r="S1725" s="842"/>
      <c r="T1725" s="842" t="s">
        <v>304</v>
      </c>
      <c r="U1725" s="842" t="s">
        <v>316</v>
      </c>
      <c r="V1725" s="881">
        <v>44571</v>
      </c>
      <c r="W1725" s="881">
        <v>45170</v>
      </c>
      <c r="X1725" s="881">
        <v>46265</v>
      </c>
      <c r="Y1725" s="839">
        <v>3.0027397260273974</v>
      </c>
      <c r="Z1725" s="842" t="s">
        <v>19</v>
      </c>
      <c r="AA1725" s="842" t="s">
        <v>443</v>
      </c>
      <c r="AB1725" s="883">
        <v>66210.857999999993</v>
      </c>
      <c r="AC1725" s="841">
        <v>46204</v>
      </c>
      <c r="AD1725" s="842" t="s">
        <v>777</v>
      </c>
      <c r="AE1725" s="843" t="str">
        <f>IF(OR(Z1725="",NOT(ISNUMBER(Z1725))),"",LOOKUP(Z1725,{0,16,21,26,31,36,41,46,51,56,60,66},{"[0-15]","[16-20]","[21-25]","[26-30]","[31-35]","[36-40]","[41-45]","[46-50]","[51-55]","[56-59]","[60-65]","[66-99]"}))</f>
        <v/>
      </c>
      <c r="AF1725" s="839" t="str">
        <f t="shared" si="94"/>
        <v>3+ years</v>
      </c>
      <c r="AG1725" s="839" t="str">
        <f t="shared" ca="1" si="95"/>
        <v>Over 90 Days</v>
      </c>
    </row>
    <row r="1726" spans="1:33" x14ac:dyDescent="0.25">
      <c r="A1726" s="839">
        <v>5</v>
      </c>
      <c r="B1726" s="839" t="s">
        <v>536</v>
      </c>
      <c r="C1726" s="839" t="s">
        <v>317</v>
      </c>
      <c r="D1726" s="880"/>
      <c r="E1726" s="910">
        <v>44571</v>
      </c>
      <c r="F1726" s="842" t="s">
        <v>968</v>
      </c>
      <c r="G1726" s="842" t="s">
        <v>969</v>
      </c>
      <c r="H1726" s="842">
        <v>11810</v>
      </c>
      <c r="I1726" s="842" t="s">
        <v>966</v>
      </c>
      <c r="J1726" s="842" t="s">
        <v>958</v>
      </c>
      <c r="K1726" s="842" t="s">
        <v>916</v>
      </c>
      <c r="L1726" s="842" t="s">
        <v>959</v>
      </c>
      <c r="M1726" s="842" t="s">
        <v>967</v>
      </c>
      <c r="N1726" s="842">
        <v>22277</v>
      </c>
      <c r="O1726" s="833">
        <v>46387</v>
      </c>
      <c r="P1726" s="842" t="s">
        <v>611</v>
      </c>
      <c r="Q1726" s="842" t="s">
        <v>846</v>
      </c>
      <c r="R1726" s="842" t="s">
        <v>612</v>
      </c>
      <c r="S1726" s="842" t="s">
        <v>616</v>
      </c>
      <c r="T1726" s="842" t="s">
        <v>304</v>
      </c>
      <c r="U1726" s="842" t="s">
        <v>309</v>
      </c>
      <c r="V1726" s="881">
        <v>44571</v>
      </c>
      <c r="W1726" s="881">
        <v>45170</v>
      </c>
      <c r="X1726" s="881">
        <v>46265</v>
      </c>
      <c r="Y1726" s="839">
        <v>3.0027397260273974</v>
      </c>
      <c r="Z1726" s="842" t="s">
        <v>19</v>
      </c>
      <c r="AA1726" s="842" t="s">
        <v>443</v>
      </c>
      <c r="AB1726" s="883">
        <v>55321.412999999993</v>
      </c>
      <c r="AC1726" s="841">
        <v>46204</v>
      </c>
      <c r="AD1726" s="842" t="s">
        <v>777</v>
      </c>
      <c r="AE1726" s="843" t="str">
        <f>IF(OR(Z1726="",NOT(ISNUMBER(Z1726))),"",LOOKUP(Z1726,{0,16,21,26,31,36,41,46,51,56,60,66},{"[0-15]","[16-20]","[21-25]","[26-30]","[31-35]","[36-40]","[41-45]","[46-50]","[51-55]","[56-59]","[60-65]","[66-99]"}))</f>
        <v/>
      </c>
      <c r="AF1726" s="839" t="str">
        <f t="shared" si="94"/>
        <v>3+ years</v>
      </c>
      <c r="AG1726" s="839" t="str">
        <f t="shared" ca="1" si="95"/>
        <v>Over 90 Days</v>
      </c>
    </row>
    <row r="1727" spans="1:33" x14ac:dyDescent="0.25">
      <c r="A1727" s="839">
        <v>6</v>
      </c>
      <c r="B1727" s="839" t="s">
        <v>531</v>
      </c>
      <c r="C1727" s="839" t="s">
        <v>323</v>
      </c>
      <c r="D1727" s="880"/>
      <c r="E1727" s="910">
        <v>44571</v>
      </c>
      <c r="F1727" s="842" t="s">
        <v>970</v>
      </c>
      <c r="G1727" s="842" t="s">
        <v>971</v>
      </c>
      <c r="H1727" s="842">
        <v>11888</v>
      </c>
      <c r="I1727" s="842" t="s">
        <v>972</v>
      </c>
      <c r="J1727" s="842" t="s">
        <v>922</v>
      </c>
      <c r="K1727" s="842" t="s">
        <v>973</v>
      </c>
      <c r="L1727" s="842" t="s">
        <v>974</v>
      </c>
      <c r="M1727" s="842" t="s">
        <v>975</v>
      </c>
      <c r="N1727" s="842">
        <v>24080</v>
      </c>
      <c r="O1727" s="833">
        <v>46387</v>
      </c>
      <c r="P1727" s="842" t="s">
        <v>611</v>
      </c>
      <c r="Q1727" s="842" t="s">
        <v>846</v>
      </c>
      <c r="R1727" s="842" t="s">
        <v>612</v>
      </c>
      <c r="S1727" s="842" t="s">
        <v>619</v>
      </c>
      <c r="T1727" s="842" t="s">
        <v>304</v>
      </c>
      <c r="U1727" s="842" t="s">
        <v>305</v>
      </c>
      <c r="V1727" s="881">
        <v>44571</v>
      </c>
      <c r="W1727" s="881">
        <v>45170</v>
      </c>
      <c r="X1727" s="881">
        <v>46265</v>
      </c>
      <c r="Y1727" s="839">
        <v>3.0027397260273974</v>
      </c>
      <c r="Z1727" s="842" t="s">
        <v>19</v>
      </c>
      <c r="AA1727" s="842" t="s">
        <v>443</v>
      </c>
      <c r="AB1727" s="883">
        <v>57983.267999999996</v>
      </c>
      <c r="AC1727" s="841">
        <v>46204</v>
      </c>
      <c r="AD1727" s="842" t="s">
        <v>777</v>
      </c>
      <c r="AE1727" s="843" t="str">
        <f>IF(OR(Z1727="",NOT(ISNUMBER(Z1727))),"",LOOKUP(Z1727,{0,16,21,26,31,36,41,46,51,56,60,66},{"[0-15]","[16-20]","[21-25]","[26-30]","[31-35]","[36-40]","[41-45]","[46-50]","[51-55]","[56-59]","[60-65]","[66-99]"}))</f>
        <v/>
      </c>
      <c r="AF1727" s="839" t="str">
        <f t="shared" si="94"/>
        <v>3+ years</v>
      </c>
      <c r="AG1727" s="839" t="str">
        <f t="shared" ca="1" si="95"/>
        <v>Over 90 Days</v>
      </c>
    </row>
    <row r="1728" spans="1:33" x14ac:dyDescent="0.25">
      <c r="A1728" s="839">
        <v>7</v>
      </c>
      <c r="B1728" s="839" t="s">
        <v>530</v>
      </c>
      <c r="C1728" s="839" t="s">
        <v>326</v>
      </c>
      <c r="D1728" s="880"/>
      <c r="E1728" s="910">
        <v>44571</v>
      </c>
      <c r="F1728" s="842" t="s">
        <v>976</v>
      </c>
      <c r="G1728" s="842" t="s">
        <v>977</v>
      </c>
      <c r="H1728" s="842">
        <v>11969</v>
      </c>
      <c r="I1728" s="842" t="s">
        <v>978</v>
      </c>
      <c r="J1728" s="842" t="s">
        <v>979</v>
      </c>
      <c r="K1728" s="842" t="s">
        <v>914</v>
      </c>
      <c r="L1728" s="842" t="s">
        <v>980</v>
      </c>
      <c r="M1728" s="842" t="s">
        <v>981</v>
      </c>
      <c r="N1728" s="842">
        <v>28284</v>
      </c>
      <c r="O1728" s="833">
        <v>46387</v>
      </c>
      <c r="P1728" s="842" t="s">
        <v>611</v>
      </c>
      <c r="Q1728" s="842" t="s">
        <v>846</v>
      </c>
      <c r="R1728" s="842" t="s">
        <v>612</v>
      </c>
      <c r="S1728" s="842" t="s">
        <v>621</v>
      </c>
      <c r="T1728" s="842" t="s">
        <v>304</v>
      </c>
      <c r="U1728" s="842" t="s">
        <v>329</v>
      </c>
      <c r="V1728" s="881">
        <v>44571</v>
      </c>
      <c r="W1728" s="881">
        <v>45170</v>
      </c>
      <c r="X1728" s="881">
        <v>46265</v>
      </c>
      <c r="Y1728" s="839">
        <v>3.0027397260273974</v>
      </c>
      <c r="Z1728" s="842" t="s">
        <v>19</v>
      </c>
      <c r="AA1728" s="842" t="s">
        <v>443</v>
      </c>
      <c r="AB1728" s="883">
        <v>37238.530500000001</v>
      </c>
      <c r="AC1728" s="841">
        <v>46204</v>
      </c>
      <c r="AD1728" s="842" t="s">
        <v>777</v>
      </c>
      <c r="AE1728" s="843" t="str">
        <f>IF(OR(Z1728="",NOT(ISNUMBER(Z1728))),"",LOOKUP(Z1728,{0,16,21,26,31,36,41,46,51,56,60,66},{"[0-15]","[16-20]","[21-25]","[26-30]","[31-35]","[36-40]","[41-45]","[46-50]","[51-55]","[56-59]","[60-65]","[66-99]"}))</f>
        <v/>
      </c>
      <c r="AF1728" s="839" t="str">
        <f t="shared" si="94"/>
        <v>3+ years</v>
      </c>
      <c r="AG1728" s="839" t="str">
        <f t="shared" ca="1" si="95"/>
        <v>Over 90 Days</v>
      </c>
    </row>
    <row r="1729" spans="1:33" x14ac:dyDescent="0.25">
      <c r="A1729" s="839">
        <v>8</v>
      </c>
      <c r="B1729" s="839" t="s">
        <v>524</v>
      </c>
      <c r="C1729" s="839" t="s">
        <v>330</v>
      </c>
      <c r="D1729" s="880"/>
      <c r="E1729" s="910">
        <v>44566</v>
      </c>
      <c r="F1729" s="842" t="s">
        <v>982</v>
      </c>
      <c r="G1729" s="842" t="s">
        <v>983</v>
      </c>
      <c r="H1729" s="842">
        <v>11566</v>
      </c>
      <c r="I1729" s="842" t="s">
        <v>984</v>
      </c>
      <c r="J1729" s="842" t="s">
        <v>985</v>
      </c>
      <c r="K1729" s="842" t="s">
        <v>913</v>
      </c>
      <c r="L1729" s="842" t="s">
        <v>986</v>
      </c>
      <c r="M1729" s="842" t="s">
        <v>987</v>
      </c>
      <c r="N1729" s="842">
        <v>33248</v>
      </c>
      <c r="O1729" s="833">
        <v>46387</v>
      </c>
      <c r="P1729" s="842" t="s">
        <v>611</v>
      </c>
      <c r="Q1729" s="842" t="s">
        <v>846</v>
      </c>
      <c r="R1729" s="842" t="s">
        <v>612</v>
      </c>
      <c r="S1729" s="842" t="s">
        <v>621</v>
      </c>
      <c r="T1729" s="842" t="s">
        <v>304</v>
      </c>
      <c r="U1729" s="842" t="s">
        <v>333</v>
      </c>
      <c r="V1729" s="881">
        <v>44566</v>
      </c>
      <c r="W1729" s="881">
        <v>45170</v>
      </c>
      <c r="X1729" s="881">
        <v>46265</v>
      </c>
      <c r="Y1729" s="839">
        <v>3.0027397260273974</v>
      </c>
      <c r="Z1729" s="842" t="s">
        <v>19</v>
      </c>
      <c r="AA1729" s="842" t="s">
        <v>443</v>
      </c>
      <c r="AB1729" s="883">
        <v>28450.630499999999</v>
      </c>
      <c r="AC1729" s="841">
        <v>46204</v>
      </c>
      <c r="AD1729" s="842" t="s">
        <v>777</v>
      </c>
      <c r="AE1729" s="843" t="str">
        <f>IF(OR(Z1729="",NOT(ISNUMBER(Z1729))),"",LOOKUP(Z1729,{0,16,21,26,31,36,41,46,51,56,60,66},{"[0-15]","[16-20]","[21-25]","[26-30]","[31-35]","[36-40]","[41-45]","[46-50]","[51-55]","[56-59]","[60-65]","[66-99]"}))</f>
        <v/>
      </c>
      <c r="AF1729" s="839" t="str">
        <f t="shared" si="94"/>
        <v>3+ years</v>
      </c>
      <c r="AG1729" s="839" t="str">
        <f t="shared" ca="1" si="95"/>
        <v>Over 90 Days</v>
      </c>
    </row>
    <row r="1730" spans="1:33" x14ac:dyDescent="0.25">
      <c r="A1730" s="839">
        <v>9</v>
      </c>
      <c r="B1730" s="839" t="s">
        <v>529</v>
      </c>
      <c r="C1730" s="839" t="s">
        <v>334</v>
      </c>
      <c r="D1730" s="880"/>
      <c r="E1730" s="910">
        <v>44566</v>
      </c>
      <c r="F1730" s="842" t="s">
        <v>988</v>
      </c>
      <c r="G1730" s="842" t="s">
        <v>559</v>
      </c>
      <c r="H1730" s="842">
        <v>12759</v>
      </c>
      <c r="I1730" s="842" t="s">
        <v>989</v>
      </c>
      <c r="J1730" s="842" t="s">
        <v>913</v>
      </c>
      <c r="K1730" s="842" t="s">
        <v>913</v>
      </c>
      <c r="L1730" s="842" t="s">
        <v>990</v>
      </c>
      <c r="M1730" s="842" t="s">
        <v>991</v>
      </c>
      <c r="N1730" s="842">
        <v>24289</v>
      </c>
      <c r="O1730" s="833">
        <v>46387</v>
      </c>
      <c r="P1730" s="842" t="s">
        <v>620</v>
      </c>
      <c r="Q1730" s="842" t="s">
        <v>846</v>
      </c>
      <c r="R1730" s="842"/>
      <c r="S1730" s="842"/>
      <c r="T1730" s="842" t="s">
        <v>336</v>
      </c>
      <c r="U1730" s="842" t="s">
        <v>337</v>
      </c>
      <c r="V1730" s="881">
        <v>44566</v>
      </c>
      <c r="W1730" s="881">
        <v>45170</v>
      </c>
      <c r="X1730" s="881">
        <v>46265</v>
      </c>
      <c r="Y1730" s="839">
        <v>3.0027397260273974</v>
      </c>
      <c r="Z1730" s="842" t="s">
        <v>19</v>
      </c>
      <c r="AA1730" s="842" t="s">
        <v>443</v>
      </c>
      <c r="AB1730" s="883">
        <v>0</v>
      </c>
      <c r="AC1730" s="841">
        <v>46204</v>
      </c>
      <c r="AD1730" s="842" t="s">
        <v>777</v>
      </c>
      <c r="AE1730" s="843" t="str">
        <f>IF(OR(Z1730="",NOT(ISNUMBER(Z1730))),"",LOOKUP(Z1730,{0,16,21,26,31,36,41,46,51,56,60,66},{"[0-15]","[16-20]","[21-25]","[26-30]","[31-35]","[36-40]","[41-45]","[46-50]","[51-55]","[56-59]","[60-65]","[66-99]"}))</f>
        <v/>
      </c>
      <c r="AF1730" s="839" t="str">
        <f t="shared" si="94"/>
        <v>3+ years</v>
      </c>
      <c r="AG1730" s="839" t="str">
        <f t="shared" ca="1" si="95"/>
        <v>Over 90 Days</v>
      </c>
    </row>
    <row r="1731" spans="1:33" x14ac:dyDescent="0.25">
      <c r="A1731" s="839">
        <v>10</v>
      </c>
      <c r="B1731" s="839" t="s">
        <v>523</v>
      </c>
      <c r="C1731" s="839" t="s">
        <v>338</v>
      </c>
      <c r="D1731" s="880"/>
      <c r="E1731" s="910">
        <v>44571</v>
      </c>
      <c r="F1731" s="842" t="s">
        <v>992</v>
      </c>
      <c r="G1731" s="842" t="s">
        <v>977</v>
      </c>
      <c r="H1731" s="842">
        <v>12667</v>
      </c>
      <c r="I1731" s="842" t="s">
        <v>993</v>
      </c>
      <c r="J1731" s="842" t="s">
        <v>994</v>
      </c>
      <c r="K1731" s="842" t="s">
        <v>973</v>
      </c>
      <c r="L1731" s="842" t="s">
        <v>995</v>
      </c>
      <c r="M1731" s="842" t="s">
        <v>996</v>
      </c>
      <c r="N1731" s="842">
        <v>26910</v>
      </c>
      <c r="O1731" s="833">
        <v>46387</v>
      </c>
      <c r="P1731" s="842" t="s">
        <v>620</v>
      </c>
      <c r="Q1731" s="842" t="s">
        <v>846</v>
      </c>
      <c r="R1731" s="842"/>
      <c r="S1731" s="842"/>
      <c r="T1731" s="842" t="s">
        <v>304</v>
      </c>
      <c r="U1731" s="842" t="s">
        <v>305</v>
      </c>
      <c r="V1731" s="881">
        <v>44571</v>
      </c>
      <c r="W1731" s="881">
        <v>45170</v>
      </c>
      <c r="X1731" s="881">
        <v>46265</v>
      </c>
      <c r="Y1731" s="839">
        <v>3.0027397260273974</v>
      </c>
      <c r="Z1731" s="842" t="s">
        <v>19</v>
      </c>
      <c r="AA1731" s="842" t="s">
        <v>443</v>
      </c>
      <c r="AB1731" s="883">
        <v>14916.972</v>
      </c>
      <c r="AC1731" s="841">
        <v>46204</v>
      </c>
      <c r="AD1731" s="842" t="s">
        <v>777</v>
      </c>
      <c r="AE1731" s="843" t="str">
        <f>IF(OR(Z1731="",NOT(ISNUMBER(Z1731))),"",LOOKUP(Z1731,{0,16,21,26,31,36,41,46,51,56,60,66},{"[0-15]","[16-20]","[21-25]","[26-30]","[31-35]","[36-40]","[41-45]","[46-50]","[51-55]","[56-59]","[60-65]","[66-99]"}))</f>
        <v/>
      </c>
      <c r="AF1731" s="839" t="str">
        <f t="shared" ref="AF1731:AF1794" si="100">IF(OR(V1731="",X1731=""),"",IF(YEARFRAC(V1731,X1731,1)&lt;1,"0-1 years",IF(YEARFRAC(V1731,X1731,1)&lt;2,"1-2 years",IF(YEARFRAC(V1731,X1731,1)&lt;3,"2-3 years","3+ years"))))</f>
        <v>3+ years</v>
      </c>
      <c r="AG1731" s="839" t="str">
        <f t="shared" ref="AG1731:AG1794" ca="1" si="101">IF(O1731="","",IF(O1731&lt;TODAY(),"Expired",IF(O1731&lt;=TODAY()+30,"Within 30 Days",IF(O1731&lt;=TODAY()+60,"Within 60 Days",IF(O1731&lt;=TODAY()+90,"Within 90 Days","Over 90 Days")))))</f>
        <v>Over 90 Days</v>
      </c>
    </row>
    <row r="1732" spans="1:33" x14ac:dyDescent="0.25">
      <c r="A1732" s="839">
        <v>11</v>
      </c>
      <c r="B1732" s="839" t="s">
        <v>522</v>
      </c>
      <c r="C1732" s="839" t="s">
        <v>341</v>
      </c>
      <c r="D1732" s="880"/>
      <c r="E1732" s="910">
        <v>44571</v>
      </c>
      <c r="F1732" s="842" t="s">
        <v>997</v>
      </c>
      <c r="G1732" s="842" t="s">
        <v>998</v>
      </c>
      <c r="H1732" s="842">
        <v>12667</v>
      </c>
      <c r="I1732" s="842" t="s">
        <v>993</v>
      </c>
      <c r="J1732" s="842" t="s">
        <v>994</v>
      </c>
      <c r="K1732" s="842" t="s">
        <v>973</v>
      </c>
      <c r="L1732" s="842" t="s">
        <v>995</v>
      </c>
      <c r="M1732" s="842" t="s">
        <v>996</v>
      </c>
      <c r="N1732" s="842">
        <v>22996</v>
      </c>
      <c r="O1732" s="833">
        <v>46387</v>
      </c>
      <c r="P1732" s="842" t="s">
        <v>611</v>
      </c>
      <c r="Q1732" s="842" t="s">
        <v>846</v>
      </c>
      <c r="R1732" s="842" t="s">
        <v>612</v>
      </c>
      <c r="S1732" s="842" t="s">
        <v>616</v>
      </c>
      <c r="T1732" s="842" t="s">
        <v>304</v>
      </c>
      <c r="U1732" s="842" t="s">
        <v>316</v>
      </c>
      <c r="V1732" s="881">
        <v>44571</v>
      </c>
      <c r="W1732" s="881">
        <v>45170</v>
      </c>
      <c r="X1732" s="881">
        <v>46265</v>
      </c>
      <c r="Y1732" s="839">
        <v>3.0027397260273974</v>
      </c>
      <c r="Z1732" s="842" t="s">
        <v>19</v>
      </c>
      <c r="AA1732" s="842" t="s">
        <v>443</v>
      </c>
      <c r="AB1732" s="883">
        <v>55871.749499999991</v>
      </c>
      <c r="AC1732" s="841">
        <v>46204</v>
      </c>
      <c r="AD1732" s="842" t="s">
        <v>777</v>
      </c>
      <c r="AE1732" s="843" t="str">
        <f>IF(OR(Z1732="",NOT(ISNUMBER(Z1732))),"",LOOKUP(Z1732,{0,16,21,26,31,36,41,46,51,56,60,66},{"[0-15]","[16-20]","[21-25]","[26-30]","[31-35]","[36-40]","[41-45]","[46-50]","[51-55]","[56-59]","[60-65]","[66-99]"}))</f>
        <v/>
      </c>
      <c r="AF1732" s="839" t="str">
        <f t="shared" si="100"/>
        <v>3+ years</v>
      </c>
      <c r="AG1732" s="839" t="str">
        <f t="shared" ca="1" si="101"/>
        <v>Over 90 Days</v>
      </c>
    </row>
    <row r="1733" spans="1:33" x14ac:dyDescent="0.25">
      <c r="A1733" s="839">
        <v>12</v>
      </c>
      <c r="B1733" s="839" t="s">
        <v>528</v>
      </c>
      <c r="C1733" s="839" t="s">
        <v>344</v>
      </c>
      <c r="D1733" s="880"/>
      <c r="E1733" s="910">
        <v>44606</v>
      </c>
      <c r="F1733" s="842" t="s">
        <v>999</v>
      </c>
      <c r="G1733" s="842" t="s">
        <v>1000</v>
      </c>
      <c r="H1733" s="842">
        <v>11996</v>
      </c>
      <c r="I1733" s="842" t="s">
        <v>1001</v>
      </c>
      <c r="J1733" s="842" t="s">
        <v>913</v>
      </c>
      <c r="K1733" s="842" t="s">
        <v>913</v>
      </c>
      <c r="L1733" s="842" t="s">
        <v>990</v>
      </c>
      <c r="M1733" s="842" t="s">
        <v>1002</v>
      </c>
      <c r="N1733" s="842">
        <v>21847</v>
      </c>
      <c r="O1733" s="833">
        <v>46387</v>
      </c>
      <c r="P1733" s="842" t="s">
        <v>611</v>
      </c>
      <c r="Q1733" s="842" t="s">
        <v>846</v>
      </c>
      <c r="R1733" s="842" t="s">
        <v>612</v>
      </c>
      <c r="S1733" s="842"/>
      <c r="T1733" s="842" t="s">
        <v>304</v>
      </c>
      <c r="U1733" s="842" t="s">
        <v>333</v>
      </c>
      <c r="V1733" s="881">
        <v>44608</v>
      </c>
      <c r="W1733" s="881">
        <v>45170</v>
      </c>
      <c r="X1733" s="881">
        <v>46265</v>
      </c>
      <c r="Y1733" s="839">
        <v>3.0027397260273974</v>
      </c>
      <c r="Z1733" s="842" t="s">
        <v>19</v>
      </c>
      <c r="AA1733" s="842" t="s">
        <v>443</v>
      </c>
      <c r="AB1733" s="883">
        <v>75917.625</v>
      </c>
      <c r="AC1733" s="841">
        <v>46204</v>
      </c>
      <c r="AD1733" s="842" t="s">
        <v>777</v>
      </c>
      <c r="AE1733" s="843" t="str">
        <f>IF(OR(Z1733="",NOT(ISNUMBER(Z1733))),"",LOOKUP(Z1733,{0,16,21,26,31,36,41,46,51,56,60,66},{"[0-15]","[16-20]","[21-25]","[26-30]","[31-35]","[36-40]","[41-45]","[46-50]","[51-55]","[56-59]","[60-65]","[66-99]"}))</f>
        <v/>
      </c>
      <c r="AF1733" s="839" t="str">
        <f t="shared" si="100"/>
        <v>3+ years</v>
      </c>
      <c r="AG1733" s="839" t="str">
        <f t="shared" ca="1" si="101"/>
        <v>Over 90 Days</v>
      </c>
    </row>
    <row r="1734" spans="1:33" x14ac:dyDescent="0.25">
      <c r="A1734" s="839">
        <v>13</v>
      </c>
      <c r="B1734" s="839" t="s">
        <v>539</v>
      </c>
      <c r="C1734" s="839" t="s">
        <v>347</v>
      </c>
      <c r="D1734" s="880"/>
      <c r="E1734" s="910">
        <v>44816</v>
      </c>
      <c r="F1734" s="842" t="s">
        <v>1003</v>
      </c>
      <c r="G1734" s="842" t="s">
        <v>558</v>
      </c>
      <c r="H1734" s="842">
        <v>12713</v>
      </c>
      <c r="I1734" s="842" t="s">
        <v>1004</v>
      </c>
      <c r="J1734" s="842" t="s">
        <v>958</v>
      </c>
      <c r="K1734" s="842" t="s">
        <v>916</v>
      </c>
      <c r="L1734" s="842" t="s">
        <v>959</v>
      </c>
      <c r="M1734" s="842" t="s">
        <v>1005</v>
      </c>
      <c r="N1734" s="842">
        <v>26032</v>
      </c>
      <c r="O1734" s="833">
        <v>46578</v>
      </c>
      <c r="P1734" s="842" t="s">
        <v>620</v>
      </c>
      <c r="Q1734" s="842" t="s">
        <v>846</v>
      </c>
      <c r="R1734" s="842"/>
      <c r="S1734" s="842"/>
      <c r="T1734" s="842" t="s">
        <v>304</v>
      </c>
      <c r="U1734" s="842" t="s">
        <v>333</v>
      </c>
      <c r="V1734" s="881">
        <v>44816</v>
      </c>
      <c r="W1734" s="881">
        <v>45170</v>
      </c>
      <c r="X1734" s="881">
        <v>46265</v>
      </c>
      <c r="Y1734" s="839">
        <v>3.0027397260273974</v>
      </c>
      <c r="Z1734" s="842" t="s">
        <v>19</v>
      </c>
      <c r="AA1734" s="842" t="s">
        <v>443</v>
      </c>
      <c r="AB1734" s="883">
        <v>0</v>
      </c>
      <c r="AC1734" s="841">
        <v>46204</v>
      </c>
      <c r="AD1734" s="842" t="s">
        <v>777</v>
      </c>
      <c r="AE1734" s="843" t="str">
        <f>IF(OR(Z1734="",NOT(ISNUMBER(Z1734))),"",LOOKUP(Z1734,{0,16,21,26,31,36,41,46,51,56,60,66},{"[0-15]","[16-20]","[21-25]","[26-30]","[31-35]","[36-40]","[41-45]","[46-50]","[51-55]","[56-59]","[60-65]","[66-99]"}))</f>
        <v/>
      </c>
      <c r="AF1734" s="839" t="str">
        <f t="shared" si="100"/>
        <v>3+ years</v>
      </c>
      <c r="AG1734" s="839" t="str">
        <f t="shared" ca="1" si="101"/>
        <v>Over 90 Days</v>
      </c>
    </row>
    <row r="1735" spans="1:33" x14ac:dyDescent="0.25">
      <c r="A1735" s="839">
        <v>14</v>
      </c>
      <c r="B1735" s="839" t="s">
        <v>541</v>
      </c>
      <c r="C1735" s="839" t="s">
        <v>350</v>
      </c>
      <c r="D1735" s="880"/>
      <c r="E1735" s="910">
        <v>44809</v>
      </c>
      <c r="F1735" s="842" t="s">
        <v>1006</v>
      </c>
      <c r="G1735" s="842" t="s">
        <v>998</v>
      </c>
      <c r="H1735" s="842">
        <v>0</v>
      </c>
      <c r="I1735" s="842" t="s">
        <v>1007</v>
      </c>
      <c r="J1735" s="842" t="s">
        <v>910</v>
      </c>
      <c r="K1735" s="842" t="s">
        <v>914</v>
      </c>
      <c r="L1735" s="842" t="s">
        <v>953</v>
      </c>
      <c r="M1735" s="842" t="s">
        <v>1008</v>
      </c>
      <c r="N1735" s="842">
        <v>32200</v>
      </c>
      <c r="O1735" s="833">
        <v>46269</v>
      </c>
      <c r="P1735" s="842" t="s">
        <v>611</v>
      </c>
      <c r="Q1735" s="842" t="s">
        <v>846</v>
      </c>
      <c r="R1735" s="842" t="s">
        <v>612</v>
      </c>
      <c r="S1735" s="842"/>
      <c r="T1735" s="842" t="s">
        <v>304</v>
      </c>
      <c r="U1735" s="842" t="s">
        <v>333</v>
      </c>
      <c r="V1735" s="881">
        <v>44809</v>
      </c>
      <c r="W1735" s="881">
        <v>45170</v>
      </c>
      <c r="X1735" s="881">
        <v>46265</v>
      </c>
      <c r="Y1735" s="839">
        <v>3.0027397260273974</v>
      </c>
      <c r="Z1735" s="842" t="s">
        <v>19</v>
      </c>
      <c r="AA1735" s="842" t="s">
        <v>443</v>
      </c>
      <c r="AB1735" s="883">
        <v>19591.897499999999</v>
      </c>
      <c r="AC1735" s="841">
        <v>46204</v>
      </c>
      <c r="AD1735" s="842" t="s">
        <v>777</v>
      </c>
      <c r="AE1735" s="843" t="str">
        <f>IF(OR(Z1735="",NOT(ISNUMBER(Z1735))),"",LOOKUP(Z1735,{0,16,21,26,31,36,41,46,51,56,60,66},{"[0-15]","[16-20]","[21-25]","[26-30]","[31-35]","[36-40]","[41-45]","[46-50]","[51-55]","[56-59]","[60-65]","[66-99]"}))</f>
        <v/>
      </c>
      <c r="AF1735" s="839" t="str">
        <f t="shared" si="100"/>
        <v>3+ years</v>
      </c>
      <c r="AG1735" s="839" t="str">
        <f t="shared" ca="1" si="101"/>
        <v>Expired</v>
      </c>
    </row>
    <row r="1736" spans="1:33" x14ac:dyDescent="0.25">
      <c r="A1736" s="839">
        <v>15</v>
      </c>
      <c r="B1736" s="839" t="s">
        <v>533</v>
      </c>
      <c r="C1736" s="839" t="s">
        <v>353</v>
      </c>
      <c r="D1736" s="880"/>
      <c r="E1736" s="910">
        <v>44830</v>
      </c>
      <c r="F1736" s="842" t="s">
        <v>1009</v>
      </c>
      <c r="G1736" s="842" t="s">
        <v>998</v>
      </c>
      <c r="H1736" s="842">
        <v>12959</v>
      </c>
      <c r="I1736" s="842" t="s">
        <v>1010</v>
      </c>
      <c r="J1736" s="842" t="s">
        <v>919</v>
      </c>
      <c r="K1736" s="842" t="s">
        <v>973</v>
      </c>
      <c r="L1736" s="842" t="s">
        <v>995</v>
      </c>
      <c r="M1736" s="842" t="s">
        <v>1011</v>
      </c>
      <c r="N1736" s="842">
        <v>31575</v>
      </c>
      <c r="O1736" s="833">
        <v>46471</v>
      </c>
      <c r="P1736" s="842" t="s">
        <v>620</v>
      </c>
      <c r="Q1736" s="842" t="s">
        <v>846</v>
      </c>
      <c r="R1736" s="842"/>
      <c r="S1736" s="842"/>
      <c r="T1736" s="842" t="s">
        <v>304</v>
      </c>
      <c r="U1736" s="842" t="s">
        <v>356</v>
      </c>
      <c r="V1736" s="881">
        <v>44831</v>
      </c>
      <c r="W1736" s="881">
        <v>45170</v>
      </c>
      <c r="X1736" s="881">
        <v>46265</v>
      </c>
      <c r="Y1736" s="839">
        <v>3.0027397260273974</v>
      </c>
      <c r="Z1736" s="842" t="s">
        <v>19</v>
      </c>
      <c r="AA1736" s="842" t="s">
        <v>443</v>
      </c>
      <c r="AB1736" s="883">
        <v>8431.7204999999994</v>
      </c>
      <c r="AC1736" s="841">
        <v>46204</v>
      </c>
      <c r="AD1736" s="842" t="s">
        <v>777</v>
      </c>
      <c r="AE1736" s="843" t="str">
        <f>IF(OR(Z1736="",NOT(ISNUMBER(Z1736))),"",LOOKUP(Z1736,{0,16,21,26,31,36,41,46,51,56,60,66},{"[0-15]","[16-20]","[21-25]","[26-30]","[31-35]","[36-40]","[41-45]","[46-50]","[51-55]","[56-59]","[60-65]","[66-99]"}))</f>
        <v/>
      </c>
      <c r="AF1736" s="839" t="str">
        <f t="shared" si="100"/>
        <v>3+ years</v>
      </c>
      <c r="AG1736" s="839" t="str">
        <f t="shared" ca="1" si="101"/>
        <v>Over 90 Days</v>
      </c>
    </row>
    <row r="1737" spans="1:33" x14ac:dyDescent="0.25">
      <c r="A1737" s="839">
        <v>16</v>
      </c>
      <c r="B1737" s="839" t="s">
        <v>532</v>
      </c>
      <c r="C1737" s="839" t="s">
        <v>357</v>
      </c>
      <c r="D1737" s="880"/>
      <c r="E1737" s="910">
        <v>44970</v>
      </c>
      <c r="F1737" s="842" t="s">
        <v>1012</v>
      </c>
      <c r="G1737" s="842" t="s">
        <v>998</v>
      </c>
      <c r="H1737" s="842">
        <v>15131</v>
      </c>
      <c r="I1737" s="842" t="s">
        <v>1013</v>
      </c>
      <c r="J1737" s="842" t="s">
        <v>1014</v>
      </c>
      <c r="K1737" s="842" t="s">
        <v>914</v>
      </c>
      <c r="L1737" s="842" t="s">
        <v>953</v>
      </c>
      <c r="M1737" s="842" t="s">
        <v>1015</v>
      </c>
      <c r="N1737" s="842">
        <v>31644</v>
      </c>
      <c r="O1737" s="833">
        <v>46429</v>
      </c>
      <c r="P1737" s="842" t="s">
        <v>620</v>
      </c>
      <c r="Q1737" s="842" t="s">
        <v>846</v>
      </c>
      <c r="R1737" s="842"/>
      <c r="S1737" s="842"/>
      <c r="T1737" s="842" t="s">
        <v>304</v>
      </c>
      <c r="U1737" s="842" t="s">
        <v>333</v>
      </c>
      <c r="V1737" s="881">
        <v>44970</v>
      </c>
      <c r="W1737" s="881">
        <v>45170</v>
      </c>
      <c r="X1737" s="881">
        <v>46265</v>
      </c>
      <c r="Y1737" s="839">
        <v>3.0027397260273974</v>
      </c>
      <c r="Z1737" s="842" t="s">
        <v>19</v>
      </c>
      <c r="AA1737" s="842" t="s">
        <v>443</v>
      </c>
      <c r="AB1737" s="883">
        <v>10817.425499999999</v>
      </c>
      <c r="AC1737" s="841">
        <v>46204</v>
      </c>
      <c r="AD1737" s="842" t="s">
        <v>777</v>
      </c>
      <c r="AE1737" s="843" t="str">
        <f>IF(OR(Z1737="",NOT(ISNUMBER(Z1737))),"",LOOKUP(Z1737,{0,16,21,26,31,36,41,46,51,56,60,66},{"[0-15]","[16-20]","[21-25]","[26-30]","[31-35]","[36-40]","[41-45]","[46-50]","[51-55]","[56-59]","[60-65]","[66-99]"}))</f>
        <v/>
      </c>
      <c r="AF1737" s="839" t="str">
        <f t="shared" si="100"/>
        <v>3+ years</v>
      </c>
      <c r="AG1737" s="839" t="str">
        <f t="shared" ca="1" si="101"/>
        <v>Over 90 Days</v>
      </c>
    </row>
    <row r="1738" spans="1:33" x14ac:dyDescent="0.25">
      <c r="A1738" s="839">
        <v>17</v>
      </c>
      <c r="B1738" s="839" t="s">
        <v>540</v>
      </c>
      <c r="C1738" s="839" t="s">
        <v>360</v>
      </c>
      <c r="D1738" s="880"/>
      <c r="E1738" s="910">
        <v>45152</v>
      </c>
      <c r="F1738" s="842" t="s">
        <v>1016</v>
      </c>
      <c r="G1738" s="842" t="s">
        <v>983</v>
      </c>
      <c r="H1738" s="842">
        <v>12780</v>
      </c>
      <c r="I1738" s="842" t="s">
        <v>1017</v>
      </c>
      <c r="J1738" s="842" t="s">
        <v>914</v>
      </c>
      <c r="K1738" s="842" t="s">
        <v>914</v>
      </c>
      <c r="L1738" s="842" t="s">
        <v>953</v>
      </c>
      <c r="M1738" s="842" t="s">
        <v>1018</v>
      </c>
      <c r="N1738" s="842">
        <v>29611</v>
      </c>
      <c r="O1738" s="833">
        <v>46248</v>
      </c>
      <c r="P1738" s="842" t="s">
        <v>620</v>
      </c>
      <c r="Q1738" s="842" t="s">
        <v>846</v>
      </c>
      <c r="R1738" s="842"/>
      <c r="S1738" s="842"/>
      <c r="T1738" s="842" t="s">
        <v>304</v>
      </c>
      <c r="U1738" s="842" t="s">
        <v>305</v>
      </c>
      <c r="V1738" s="881">
        <v>45152</v>
      </c>
      <c r="W1738" s="881">
        <v>45170</v>
      </c>
      <c r="X1738" s="881">
        <v>46265</v>
      </c>
      <c r="Y1738" s="839">
        <v>3.0027397260273974</v>
      </c>
      <c r="Z1738" s="842" t="s">
        <v>19</v>
      </c>
      <c r="AA1738" s="842" t="s">
        <v>443</v>
      </c>
      <c r="AB1738" s="883">
        <v>8457.3720000000012</v>
      </c>
      <c r="AC1738" s="841">
        <v>46204</v>
      </c>
      <c r="AD1738" s="842" t="s">
        <v>777</v>
      </c>
      <c r="AE1738" s="843" t="str">
        <f>IF(OR(Z1738="",NOT(ISNUMBER(Z1738))),"",LOOKUP(Z1738,{0,16,21,26,31,36,41,46,51,56,60,66},{"[0-15]","[16-20]","[21-25]","[26-30]","[31-35]","[36-40]","[41-45]","[46-50]","[51-55]","[56-59]","[60-65]","[66-99]"}))</f>
        <v/>
      </c>
      <c r="AF1738" s="839" t="str">
        <f t="shared" si="100"/>
        <v>3+ years</v>
      </c>
      <c r="AG1738" s="839" t="str">
        <f t="shared" ca="1" si="101"/>
        <v>Expired</v>
      </c>
    </row>
    <row r="1739" spans="1:33" x14ac:dyDescent="0.25">
      <c r="A1739" s="839">
        <v>18</v>
      </c>
      <c r="B1739" s="839" t="s">
        <v>543</v>
      </c>
      <c r="C1739" s="839" t="s">
        <v>363</v>
      </c>
      <c r="D1739" s="880"/>
      <c r="E1739" s="910">
        <v>45236</v>
      </c>
      <c r="F1739" s="842" t="s">
        <v>1012</v>
      </c>
      <c r="G1739" s="842" t="s">
        <v>998</v>
      </c>
      <c r="H1739" s="842">
        <v>15131</v>
      </c>
      <c r="I1739" s="842" t="s">
        <v>1013</v>
      </c>
      <c r="J1739" s="842" t="s">
        <v>1014</v>
      </c>
      <c r="K1739" s="842" t="s">
        <v>914</v>
      </c>
      <c r="L1739" s="842" t="s">
        <v>953</v>
      </c>
      <c r="M1739" s="842" t="s">
        <v>1015</v>
      </c>
      <c r="N1739" s="842">
        <v>32450</v>
      </c>
      <c r="O1739" s="833">
        <v>46331</v>
      </c>
      <c r="P1739" s="842" t="s">
        <v>611</v>
      </c>
      <c r="Q1739" s="842" t="s">
        <v>846</v>
      </c>
      <c r="R1739" s="842" t="s">
        <v>612</v>
      </c>
      <c r="S1739" s="842" t="s">
        <v>616</v>
      </c>
      <c r="T1739" s="842" t="s">
        <v>304</v>
      </c>
      <c r="U1739" s="842" t="s">
        <v>333</v>
      </c>
      <c r="V1739" s="881">
        <v>45236</v>
      </c>
      <c r="W1739" s="881">
        <v>45236</v>
      </c>
      <c r="X1739" s="881">
        <v>46265</v>
      </c>
      <c r="Y1739" s="839">
        <v>2.8219178082191783</v>
      </c>
      <c r="Z1739" s="842" t="s">
        <v>19</v>
      </c>
      <c r="AA1739" s="842" t="s">
        <v>443</v>
      </c>
      <c r="AB1739" s="883">
        <v>23247.966</v>
      </c>
      <c r="AC1739" s="841">
        <v>46204</v>
      </c>
      <c r="AD1739" s="842" t="s">
        <v>777</v>
      </c>
      <c r="AE1739" s="843" t="str">
        <f>IF(OR(Z1739="",NOT(ISNUMBER(Z1739))),"",LOOKUP(Z1739,{0,16,21,26,31,36,41,46,51,56,60,66},{"[0-15]","[16-20]","[21-25]","[26-30]","[31-35]","[36-40]","[41-45]","[46-50]","[51-55]","[56-59]","[60-65]","[66-99]"}))</f>
        <v/>
      </c>
      <c r="AF1739" s="839" t="str">
        <f t="shared" si="100"/>
        <v>2-3 years</v>
      </c>
      <c r="AG1739" s="839" t="str">
        <f t="shared" ca="1" si="101"/>
        <v>Within 60 Days</v>
      </c>
    </row>
    <row r="1740" spans="1:33" x14ac:dyDescent="0.25">
      <c r="A1740" s="839">
        <v>19</v>
      </c>
      <c r="B1740" s="839" t="s">
        <v>534</v>
      </c>
      <c r="C1740" s="839" t="s">
        <v>365</v>
      </c>
      <c r="D1740" s="880"/>
      <c r="E1740" s="910">
        <v>45411</v>
      </c>
      <c r="F1740" s="842" t="s">
        <v>1019</v>
      </c>
      <c r="G1740" s="842" t="s">
        <v>1000</v>
      </c>
      <c r="H1740" s="842">
        <v>11743</v>
      </c>
      <c r="I1740" s="842" t="s">
        <v>1020</v>
      </c>
      <c r="J1740" s="842" t="s">
        <v>958</v>
      </c>
      <c r="K1740" s="842" t="s">
        <v>916</v>
      </c>
      <c r="L1740" s="842" t="s">
        <v>959</v>
      </c>
      <c r="M1740" s="842" t="s">
        <v>1021</v>
      </c>
      <c r="N1740" s="842">
        <v>24421</v>
      </c>
      <c r="O1740" s="833">
        <v>46323</v>
      </c>
      <c r="P1740" s="842" t="s">
        <v>611</v>
      </c>
      <c r="Q1740" s="842" t="s">
        <v>846</v>
      </c>
      <c r="R1740" s="842" t="s">
        <v>612</v>
      </c>
      <c r="S1740" s="842"/>
      <c r="T1740" s="842" t="s">
        <v>304</v>
      </c>
      <c r="U1740" s="842" t="s">
        <v>368</v>
      </c>
      <c r="V1740" s="881">
        <v>45411</v>
      </c>
      <c r="W1740" s="881">
        <v>45411</v>
      </c>
      <c r="X1740" s="881">
        <v>46265</v>
      </c>
      <c r="Y1740" s="839">
        <v>2.3424657534246576</v>
      </c>
      <c r="Z1740" s="842" t="s">
        <v>19</v>
      </c>
      <c r="AA1740" s="842" t="s">
        <v>443</v>
      </c>
      <c r="AB1740" s="883">
        <v>55867.360500000003</v>
      </c>
      <c r="AC1740" s="841">
        <v>46204</v>
      </c>
      <c r="AD1740" s="842" t="s">
        <v>777</v>
      </c>
      <c r="AE1740" s="843" t="str">
        <f>IF(OR(Z1740="",NOT(ISNUMBER(Z1740))),"",LOOKUP(Z1740,{0,16,21,26,31,36,41,46,51,56,60,66},{"[0-15]","[16-20]","[21-25]","[26-30]","[31-35]","[36-40]","[41-45]","[46-50]","[51-55]","[56-59]","[60-65]","[66-99]"}))</f>
        <v/>
      </c>
      <c r="AF1740" s="839" t="str">
        <f t="shared" si="100"/>
        <v>2-3 years</v>
      </c>
      <c r="AG1740" s="839" t="str">
        <f t="shared" ca="1" si="101"/>
        <v>Within 60 Days</v>
      </c>
    </row>
    <row r="1741" spans="1:33" x14ac:dyDescent="0.25">
      <c r="A1741" s="839">
        <v>20</v>
      </c>
      <c r="B1741" s="839" t="s">
        <v>535</v>
      </c>
      <c r="C1741" s="839" t="s">
        <v>369</v>
      </c>
      <c r="D1741" s="880"/>
      <c r="E1741" s="910">
        <v>45446</v>
      </c>
      <c r="F1741" s="842" t="s">
        <v>1022</v>
      </c>
      <c r="G1741" s="842" t="s">
        <v>1023</v>
      </c>
      <c r="H1741" s="842">
        <v>15131</v>
      </c>
      <c r="I1741" s="842" t="s">
        <v>1013</v>
      </c>
      <c r="J1741" s="842" t="s">
        <v>1014</v>
      </c>
      <c r="K1741" s="842" t="s">
        <v>914</v>
      </c>
      <c r="L1741" s="842" t="s">
        <v>953</v>
      </c>
      <c r="M1741" s="842" t="s">
        <v>1015</v>
      </c>
      <c r="N1741" s="842">
        <v>32081</v>
      </c>
      <c r="O1741" s="833">
        <v>46549</v>
      </c>
      <c r="P1741" s="842" t="s">
        <v>611</v>
      </c>
      <c r="Q1741" s="842" t="s">
        <v>846</v>
      </c>
      <c r="R1741" s="842"/>
      <c r="S1741" s="842" t="s">
        <v>621</v>
      </c>
      <c r="T1741" s="842" t="s">
        <v>304</v>
      </c>
      <c r="U1741" s="842" t="s">
        <v>333</v>
      </c>
      <c r="V1741" s="881">
        <v>45454</v>
      </c>
      <c r="W1741" s="881">
        <v>45454</v>
      </c>
      <c r="X1741" s="881">
        <v>46265</v>
      </c>
      <c r="Y1741" s="839">
        <v>2.2246575342465755</v>
      </c>
      <c r="Z1741" s="842" t="s">
        <v>19</v>
      </c>
      <c r="AA1741" s="842" t="s">
        <v>443</v>
      </c>
      <c r="AB1741" s="883">
        <v>18129.425499999998</v>
      </c>
      <c r="AC1741" s="841">
        <v>46204</v>
      </c>
      <c r="AD1741" s="842" t="s">
        <v>777</v>
      </c>
      <c r="AE1741" s="843" t="str">
        <f>IF(OR(Z1741="",NOT(ISNUMBER(Z1741))),"",LOOKUP(Z1741,{0,16,21,26,31,36,41,46,51,56,60,66},{"[0-15]","[16-20]","[21-25]","[26-30]","[31-35]","[36-40]","[41-45]","[46-50]","[51-55]","[56-59]","[60-65]","[66-99]"}))</f>
        <v/>
      </c>
      <c r="AF1741" s="839" t="str">
        <f t="shared" si="100"/>
        <v>2-3 years</v>
      </c>
      <c r="AG1741" s="839" t="str">
        <f t="shared" ca="1" si="101"/>
        <v>Over 90 Days</v>
      </c>
    </row>
    <row r="1742" spans="1:33" x14ac:dyDescent="0.25">
      <c r="A1742" s="839">
        <v>21</v>
      </c>
      <c r="B1742" s="839" t="s">
        <v>542</v>
      </c>
      <c r="C1742" s="839" t="s">
        <v>372</v>
      </c>
      <c r="D1742" s="880"/>
      <c r="E1742" s="910">
        <v>45600</v>
      </c>
      <c r="F1742" s="842" t="s">
        <v>1024</v>
      </c>
      <c r="G1742" s="842" t="s">
        <v>1000</v>
      </c>
      <c r="H1742" s="842">
        <v>12623</v>
      </c>
      <c r="I1742" s="842" t="s">
        <v>1025</v>
      </c>
      <c r="J1742" s="842" t="s">
        <v>922</v>
      </c>
      <c r="K1742" s="842" t="s">
        <v>973</v>
      </c>
      <c r="L1742" s="842" t="s">
        <v>974</v>
      </c>
      <c r="M1742" s="842">
        <v>0</v>
      </c>
      <c r="N1742" s="842">
        <v>22302</v>
      </c>
      <c r="O1742" s="833">
        <v>46329</v>
      </c>
      <c r="P1742" s="842" t="s">
        <v>620</v>
      </c>
      <c r="Q1742" s="842" t="s">
        <v>846</v>
      </c>
      <c r="R1742" s="842"/>
      <c r="S1742" s="842"/>
      <c r="T1742" s="842" t="s">
        <v>304</v>
      </c>
      <c r="U1742" s="842" t="s">
        <v>333</v>
      </c>
      <c r="V1742" s="881">
        <v>45600</v>
      </c>
      <c r="W1742" s="881">
        <v>45600</v>
      </c>
      <c r="X1742" s="881">
        <v>46265</v>
      </c>
      <c r="Y1742" s="839">
        <v>1.8246575342465754</v>
      </c>
      <c r="Z1742" s="842" t="s">
        <v>19</v>
      </c>
      <c r="AA1742" s="842" t="s">
        <v>443</v>
      </c>
      <c r="AB1742" s="883">
        <v>32874.145499999999</v>
      </c>
      <c r="AC1742" s="841">
        <v>46204</v>
      </c>
      <c r="AD1742" s="842" t="s">
        <v>777</v>
      </c>
      <c r="AE1742" s="843" t="str">
        <f>IF(OR(Z1742="",NOT(ISNUMBER(Z1742))),"",LOOKUP(Z1742,{0,16,21,26,31,36,41,46,51,56,60,66},{"[0-15]","[16-20]","[21-25]","[26-30]","[31-35]","[36-40]","[41-45]","[46-50]","[51-55]","[56-59]","[60-65]","[66-99]"}))</f>
        <v/>
      </c>
      <c r="AF1742" s="839" t="str">
        <f t="shared" si="100"/>
        <v>1-2 years</v>
      </c>
      <c r="AG1742" s="839" t="str">
        <f t="shared" ca="1" si="101"/>
        <v>Within 60 Days</v>
      </c>
    </row>
    <row r="1743" spans="1:33" x14ac:dyDescent="0.25">
      <c r="A1743" s="839">
        <v>22</v>
      </c>
      <c r="B1743" s="839">
        <v>200088</v>
      </c>
      <c r="C1743" s="839" t="s">
        <v>378</v>
      </c>
      <c r="D1743" s="880"/>
      <c r="E1743" s="910">
        <v>45677</v>
      </c>
      <c r="F1743" s="842" t="s">
        <v>1026</v>
      </c>
      <c r="G1743" s="842" t="s">
        <v>559</v>
      </c>
      <c r="H1743" s="842">
        <v>12013</v>
      </c>
      <c r="I1743" s="842" t="s">
        <v>1027</v>
      </c>
      <c r="J1743" s="842" t="s">
        <v>958</v>
      </c>
      <c r="K1743" s="842" t="s">
        <v>916</v>
      </c>
      <c r="L1743" s="842" t="s">
        <v>959</v>
      </c>
      <c r="M1743" s="842" t="s">
        <v>1028</v>
      </c>
      <c r="N1743" s="842">
        <v>22282</v>
      </c>
      <c r="O1743" s="833">
        <v>46405</v>
      </c>
      <c r="P1743" s="842" t="s">
        <v>611</v>
      </c>
      <c r="Q1743" s="842" t="s">
        <v>846</v>
      </c>
      <c r="R1743" s="842" t="s">
        <v>612</v>
      </c>
      <c r="S1743" s="842" t="s">
        <v>616</v>
      </c>
      <c r="T1743" s="842" t="s">
        <v>304</v>
      </c>
      <c r="U1743" s="842" t="s">
        <v>309</v>
      </c>
      <c r="V1743" s="881">
        <v>45677</v>
      </c>
      <c r="W1743" s="881">
        <v>45677</v>
      </c>
      <c r="X1743" s="881">
        <v>46265</v>
      </c>
      <c r="Y1743" s="839">
        <v>1.6136986301369862</v>
      </c>
      <c r="Z1743" s="842" t="s">
        <v>19</v>
      </c>
      <c r="AA1743" s="842" t="s">
        <v>443</v>
      </c>
      <c r="AB1743" s="883">
        <v>63579.631499999996</v>
      </c>
      <c r="AC1743" s="841">
        <v>46204</v>
      </c>
      <c r="AD1743" s="842" t="s">
        <v>777</v>
      </c>
      <c r="AE1743" s="843" t="str">
        <f>IF(OR(Z1743="",NOT(ISNUMBER(Z1743))),"",LOOKUP(Z1743,{0,16,21,26,31,36,41,46,51,56,60,66},{"[0-15]","[16-20]","[21-25]","[26-30]","[31-35]","[36-40]","[41-45]","[46-50]","[51-55]","[56-59]","[60-65]","[66-99]"}))</f>
        <v/>
      </c>
      <c r="AF1743" s="839" t="str">
        <f t="shared" si="100"/>
        <v>1-2 years</v>
      </c>
      <c r="AG1743" s="839" t="str">
        <f t="shared" ca="1" si="101"/>
        <v>Over 90 Days</v>
      </c>
    </row>
    <row r="1744" spans="1:33" x14ac:dyDescent="0.25">
      <c r="A1744" s="839">
        <v>23</v>
      </c>
      <c r="B1744" s="839">
        <v>200795</v>
      </c>
      <c r="C1744" s="839" t="s">
        <v>382</v>
      </c>
      <c r="D1744" s="880"/>
      <c r="E1744" s="910">
        <v>45831</v>
      </c>
      <c r="F1744" s="842" t="s">
        <v>1029</v>
      </c>
      <c r="G1744" s="842" t="s">
        <v>971</v>
      </c>
      <c r="H1744" s="842">
        <v>12775</v>
      </c>
      <c r="I1744" s="842" t="s">
        <v>1030</v>
      </c>
      <c r="J1744" s="842" t="s">
        <v>904</v>
      </c>
      <c r="K1744" s="842" t="s">
        <v>973</v>
      </c>
      <c r="L1744" s="842" t="s">
        <v>995</v>
      </c>
      <c r="M1744" s="842" t="s">
        <v>1031</v>
      </c>
      <c r="N1744" s="842">
        <v>31222</v>
      </c>
      <c r="O1744" s="833">
        <v>46555</v>
      </c>
      <c r="P1744" s="842" t="s">
        <v>611</v>
      </c>
      <c r="Q1744" s="842" t="s">
        <v>846</v>
      </c>
      <c r="R1744" s="842"/>
      <c r="S1744" s="842"/>
      <c r="T1744" s="842" t="s">
        <v>304</v>
      </c>
      <c r="U1744" s="842" t="s">
        <v>333</v>
      </c>
      <c r="V1744" s="881">
        <v>45831</v>
      </c>
      <c r="W1744" s="881">
        <v>45831</v>
      </c>
      <c r="X1744" s="881">
        <v>46265</v>
      </c>
      <c r="Y1744" s="839">
        <v>1.1917808219178083</v>
      </c>
      <c r="Z1744" s="842" t="s">
        <v>19</v>
      </c>
      <c r="AA1744" s="842" t="s">
        <v>443</v>
      </c>
      <c r="AB1744" s="883">
        <v>26903.897499999999</v>
      </c>
      <c r="AC1744" s="841">
        <v>46204</v>
      </c>
      <c r="AD1744" s="842" t="s">
        <v>777</v>
      </c>
      <c r="AE1744" s="843" t="str">
        <f>IF(OR(Z1744="",NOT(ISNUMBER(Z1744))),"",LOOKUP(Z1744,{0,16,21,26,31,36,41,46,51,56,60,66},{"[0-15]","[16-20]","[21-25]","[26-30]","[31-35]","[36-40]","[41-45]","[46-50]","[51-55]","[56-59]","[60-65]","[66-99]"}))</f>
        <v/>
      </c>
      <c r="AF1744" s="839" t="str">
        <f t="shared" si="100"/>
        <v>1-2 years</v>
      </c>
      <c r="AG1744" s="839" t="str">
        <f t="shared" ca="1" si="101"/>
        <v>Over 90 Days</v>
      </c>
    </row>
    <row r="1745" spans="1:33" x14ac:dyDescent="0.25">
      <c r="A1745" s="839">
        <v>24</v>
      </c>
      <c r="B1745" s="847">
        <v>201184</v>
      </c>
      <c r="C1745" s="839">
        <v>14221</v>
      </c>
      <c r="D1745" s="880"/>
      <c r="E1745" s="833">
        <f>VLOOKUP(B1745,[1]TQT_MASTER!B:O,13,0)</f>
        <v>45887</v>
      </c>
      <c r="F1745" s="834" t="str">
        <f>VLOOKUP(B1745,[1]TQT_MASTER!B:O,4,0)</f>
        <v>Associate, People Development</v>
      </c>
      <c r="G1745" s="834" t="str">
        <f>VLOOKUP(B1745,[1]TQT_MASTER!B:O,3,0)</f>
        <v>Associate</v>
      </c>
      <c r="H1745" s="834">
        <f>VLOOKUP(B1745,[1]TQT_MASTER!B:O,6,0)</f>
        <v>15162</v>
      </c>
      <c r="I1745" s="834" t="str">
        <f>VLOOKUP(B1745,[1]TQT_MASTER!B:O,5,0)</f>
        <v>Wadima Mohammed Hamad AlMazrouei</v>
      </c>
      <c r="J1745" s="834" t="str">
        <f>VLOOKUP(B1745,[1]TQT_MASTER!B:O,7,0)</f>
        <v>TQT - People Management &amp; Performance</v>
      </c>
      <c r="K1745" s="834" t="str">
        <f>VLOOKUP(B1745,[1]TQT_MASTER!B:O,8,0)</f>
        <v>TQT - Chief Corporate Services Office</v>
      </c>
      <c r="L1745" s="834" t="str">
        <f>VLOOKUP(B1745,[1]TQT_MASTER!B:O,9,0)</f>
        <v>Human Resources - HRD</v>
      </c>
      <c r="M1745" s="834" t="str">
        <f>VLOOKUP(B1745,[1]TQT_MASTER!B:O,10,0)</f>
        <v>TRANSCO - Human Resources - HRD</v>
      </c>
      <c r="N1745" s="835">
        <f>VLOOKUP(B1745,[1]TQT_MASTER!B:O,11,0)</f>
        <v>32306</v>
      </c>
      <c r="O1745" s="833">
        <f>VLOOKUP(B1745,[1]TQT_MASTER!B:O,14,0)</f>
        <v>46251</v>
      </c>
      <c r="P1745" s="842" t="s">
        <v>620</v>
      </c>
      <c r="Q1745" s="834" t="s">
        <v>846</v>
      </c>
      <c r="R1745" s="842"/>
      <c r="S1745" s="842"/>
      <c r="T1745" s="839" t="s">
        <v>304</v>
      </c>
      <c r="U1745" s="839" t="s">
        <v>333</v>
      </c>
      <c r="V1745" s="881">
        <v>45887</v>
      </c>
      <c r="W1745" s="881">
        <v>45887</v>
      </c>
      <c r="X1745" s="881">
        <v>46265</v>
      </c>
      <c r="Y1745" s="882">
        <v>1.0383561643835617</v>
      </c>
      <c r="Z1745" s="838">
        <f t="shared" ref="Z1745" ca="1" si="102">IF(N1745="","",DATEDIF(IF(ISNUMBER(N1745),N1745,DATE(IF(VALUE(RIGHT(N1745,LEN(N1745)-FIND("/",N1745,FIND("/",N1745)+1)))&lt;30,2000,1900)+VALUE(RIGHT(N1745,LEN(N1745)-FIND("/",N1745,FIND("/",N1745)+1))),VALUE(LEFT(N1745,FIND("/",N1745)-1)),VALUE(MID(N1745,FIND("/",N1745)+1,FIND("/",N1745,FIND("/",N1745)+1)-FIND("/",N1745)-1)))),TODAY(),"Y"))</f>
        <v>38</v>
      </c>
      <c r="AA1745" s="842" t="s">
        <v>443</v>
      </c>
      <c r="AB1745" s="883">
        <v>7187.0820000000003</v>
      </c>
      <c r="AC1745" s="841">
        <v>46204</v>
      </c>
      <c r="AD1745" s="842" t="s">
        <v>777</v>
      </c>
      <c r="AE1745" s="843" t="str">
        <f ca="1">IF(OR(Z1745="",NOT(ISNUMBER(Z1745))),"",LOOKUP(Z1745,{0,16,21,26,31,36,41,46,51,56,60,66},{"[0-15]","[16-20]","[21-25]","[26-30]","[31-35]","[36-40]","[41-45]","[46-50]","[51-55]","[56-59]","[60-65]","[66-99]"}))</f>
        <v>[36-40]</v>
      </c>
      <c r="AF1745" s="839" t="str">
        <f t="shared" si="100"/>
        <v>1-2 years</v>
      </c>
      <c r="AG1745" s="839" t="str">
        <f t="shared" ca="1" si="101"/>
        <v>Expired</v>
      </c>
    </row>
    <row r="1746" spans="1:33" x14ac:dyDescent="0.25">
      <c r="A1746" s="839">
        <v>25</v>
      </c>
      <c r="B1746" s="847">
        <v>201086</v>
      </c>
      <c r="C1746" s="839">
        <v>13919</v>
      </c>
      <c r="D1746" s="880"/>
      <c r="E1746" s="833">
        <v>45873</v>
      </c>
      <c r="F1746" s="834" t="s">
        <v>1032</v>
      </c>
      <c r="G1746" s="834" t="s">
        <v>965</v>
      </c>
      <c r="H1746" s="834">
        <v>11743</v>
      </c>
      <c r="I1746" s="834" t="s">
        <v>1033</v>
      </c>
      <c r="J1746" s="834" t="s">
        <v>958</v>
      </c>
      <c r="K1746" s="834" t="s">
        <v>916</v>
      </c>
      <c r="L1746" s="834" t="s">
        <v>959</v>
      </c>
      <c r="M1746" s="834" t="s">
        <v>906</v>
      </c>
      <c r="N1746" s="835">
        <v>33856</v>
      </c>
      <c r="O1746" s="833">
        <v>46237</v>
      </c>
      <c r="P1746" s="842" t="s">
        <v>620</v>
      </c>
      <c r="Q1746" s="834" t="s">
        <v>846</v>
      </c>
      <c r="R1746" s="842"/>
      <c r="S1746" s="842"/>
      <c r="T1746" s="842" t="s">
        <v>389</v>
      </c>
      <c r="U1746" s="842" t="s">
        <v>333</v>
      </c>
      <c r="V1746" s="881">
        <v>45873</v>
      </c>
      <c r="W1746" s="881">
        <v>45873</v>
      </c>
      <c r="X1746" s="881">
        <v>46265</v>
      </c>
      <c r="Y1746" s="839">
        <v>1.0767123287671232</v>
      </c>
      <c r="Z1746" s="842">
        <v>33</v>
      </c>
      <c r="AA1746" s="842" t="s">
        <v>443</v>
      </c>
      <c r="AB1746" s="883">
        <v>6740.3595000000005</v>
      </c>
      <c r="AC1746" s="841">
        <v>46204</v>
      </c>
      <c r="AD1746" s="842" t="s">
        <v>777</v>
      </c>
      <c r="AE1746" s="843" t="str">
        <f>IF(OR(Z1746="",NOT(ISNUMBER(Z1746))),"",LOOKUP(Z1746,{0,16,21,26,31,36,41,46,51,56,60,66},{"[0-15]","[16-20]","[21-25]","[26-30]","[31-35]","[36-40]","[41-45]","[46-50]","[51-55]","[56-59]","[60-65]","[66-99]"}))</f>
        <v>[31-35]</v>
      </c>
      <c r="AF1746" s="839" t="str">
        <f t="shared" si="100"/>
        <v>1-2 years</v>
      </c>
      <c r="AG1746" s="839" t="str">
        <f t="shared" ca="1" si="101"/>
        <v>Expired</v>
      </c>
    </row>
    <row r="1747" spans="1:33" x14ac:dyDescent="0.25">
      <c r="A1747" s="839">
        <v>26</v>
      </c>
      <c r="B1747" s="839">
        <v>201085</v>
      </c>
      <c r="C1747" s="839">
        <v>201085</v>
      </c>
      <c r="D1747" s="880"/>
      <c r="E1747" s="833">
        <v>45901</v>
      </c>
      <c r="F1747" s="834" t="s">
        <v>1034</v>
      </c>
      <c r="G1747" s="834" t="s">
        <v>558</v>
      </c>
      <c r="H1747" s="834">
        <v>10903</v>
      </c>
      <c r="I1747" s="834" t="s">
        <v>1035</v>
      </c>
      <c r="J1747" s="834" t="s">
        <v>958</v>
      </c>
      <c r="K1747" s="834" t="s">
        <v>916</v>
      </c>
      <c r="L1747" s="834" t="s">
        <v>959</v>
      </c>
      <c r="M1747" s="834" t="s">
        <v>905</v>
      </c>
      <c r="N1747" s="835">
        <v>36486</v>
      </c>
      <c r="O1747" s="833">
        <v>46265</v>
      </c>
      <c r="P1747" s="842" t="s">
        <v>620</v>
      </c>
      <c r="Q1747" s="842" t="s">
        <v>846</v>
      </c>
      <c r="R1747" s="842"/>
      <c r="S1747" s="842"/>
      <c r="T1747" s="842" t="s">
        <v>304</v>
      </c>
      <c r="U1747" s="842" t="s">
        <v>333</v>
      </c>
      <c r="V1747" s="881">
        <v>45901</v>
      </c>
      <c r="W1747" s="881">
        <v>45901</v>
      </c>
      <c r="X1747" s="881">
        <v>46265</v>
      </c>
      <c r="Y1747" s="839">
        <v>1</v>
      </c>
      <c r="Z1747" s="842">
        <v>26</v>
      </c>
      <c r="AA1747" s="842" t="s">
        <v>443</v>
      </c>
      <c r="AB1747" s="883">
        <v>6108.3960000000006</v>
      </c>
      <c r="AC1747" s="841">
        <v>46204</v>
      </c>
      <c r="AD1747" s="842" t="s">
        <v>777</v>
      </c>
      <c r="AE1747" s="843" t="str">
        <f>IF(OR(Z1747="",NOT(ISNUMBER(Z1747))),"",LOOKUP(Z1747,{0,16,21,26,31,36,41,46,51,56,60,66},{"[0-15]","[16-20]","[21-25]","[26-30]","[31-35]","[36-40]","[41-45]","[46-50]","[51-55]","[56-59]","[60-65]","[66-99]"}))</f>
        <v>[26-30]</v>
      </c>
      <c r="AF1747" s="839" t="str">
        <f t="shared" si="100"/>
        <v>0-1 years</v>
      </c>
      <c r="AG1747" s="839" t="str">
        <f t="shared" ca="1" si="101"/>
        <v>Expired</v>
      </c>
    </row>
    <row r="1748" spans="1:33" x14ac:dyDescent="0.25">
      <c r="A1748" s="839">
        <v>27</v>
      </c>
      <c r="B1748" s="839">
        <v>201773</v>
      </c>
      <c r="C1748" s="847">
        <v>14158</v>
      </c>
      <c r="D1748" s="880"/>
      <c r="E1748" s="833">
        <v>45978</v>
      </c>
      <c r="F1748" s="834" t="s">
        <v>1036</v>
      </c>
      <c r="G1748" s="834" t="s">
        <v>998</v>
      </c>
      <c r="H1748" s="834">
        <v>12869</v>
      </c>
      <c r="I1748" s="834" t="s">
        <v>1037</v>
      </c>
      <c r="J1748" s="834" t="s">
        <v>1038</v>
      </c>
      <c r="K1748" s="834" t="s">
        <v>914</v>
      </c>
      <c r="L1748" s="834" t="s">
        <v>953</v>
      </c>
      <c r="M1748" s="834" t="s">
        <v>1018</v>
      </c>
      <c r="N1748" s="835">
        <v>29381</v>
      </c>
      <c r="O1748" s="833">
        <v>46342</v>
      </c>
      <c r="P1748" s="842" t="s">
        <v>611</v>
      </c>
      <c r="Q1748" s="842" t="s">
        <v>846</v>
      </c>
      <c r="R1748" s="842"/>
      <c r="S1748" s="842" t="s">
        <v>616</v>
      </c>
      <c r="T1748" s="842" t="s">
        <v>304</v>
      </c>
      <c r="U1748" s="842" t="s">
        <v>333</v>
      </c>
      <c r="V1748" s="881">
        <v>45978</v>
      </c>
      <c r="W1748" s="881">
        <v>45978</v>
      </c>
      <c r="X1748" s="881">
        <v>46265</v>
      </c>
      <c r="Y1748" s="839">
        <v>0.78904109589041094</v>
      </c>
      <c r="Z1748" s="842">
        <v>45</v>
      </c>
      <c r="AA1748" s="842" t="s">
        <v>443</v>
      </c>
      <c r="AB1748" s="883">
        <v>14576.750999999998</v>
      </c>
      <c r="AC1748" s="841">
        <v>46204</v>
      </c>
      <c r="AD1748" s="842" t="s">
        <v>777</v>
      </c>
      <c r="AE1748" s="843" t="str">
        <f>IF(OR(Z1748="",NOT(ISNUMBER(Z1748))),"",LOOKUP(Z1748,{0,16,21,26,31,36,41,46,51,56,60,66},{"[0-15]","[16-20]","[21-25]","[26-30]","[31-35]","[36-40]","[41-45]","[46-50]","[51-55]","[56-59]","[60-65]","[66-99]"}))</f>
        <v>[41-45]</v>
      </c>
      <c r="AF1748" s="839" t="str">
        <f t="shared" si="100"/>
        <v>0-1 years</v>
      </c>
      <c r="AG1748" s="839" t="str">
        <f t="shared" ca="1" si="101"/>
        <v>Within 90 Days</v>
      </c>
    </row>
    <row r="1749" spans="1:33" x14ac:dyDescent="0.25">
      <c r="A1749" s="839">
        <v>28</v>
      </c>
      <c r="B1749" s="839">
        <v>202033</v>
      </c>
      <c r="C1749" s="847">
        <v>14145</v>
      </c>
      <c r="D1749" s="880"/>
      <c r="E1749" s="833">
        <v>46006</v>
      </c>
      <c r="F1749" s="834" t="s">
        <v>1032</v>
      </c>
      <c r="G1749" s="834" t="s">
        <v>965</v>
      </c>
      <c r="H1749" s="834">
        <v>12404</v>
      </c>
      <c r="I1749" s="834" t="s">
        <v>1039</v>
      </c>
      <c r="J1749" s="834" t="s">
        <v>958</v>
      </c>
      <c r="K1749" s="834" t="s">
        <v>916</v>
      </c>
      <c r="L1749" s="834" t="s">
        <v>958</v>
      </c>
      <c r="M1749" s="834" t="s">
        <v>916</v>
      </c>
      <c r="N1749" s="835">
        <v>31049</v>
      </c>
      <c r="O1749" s="833">
        <v>46370</v>
      </c>
      <c r="P1749" s="842" t="s">
        <v>620</v>
      </c>
      <c r="Q1749" s="842" t="s">
        <v>846</v>
      </c>
      <c r="R1749" s="842"/>
      <c r="S1749" s="842"/>
      <c r="T1749" s="842" t="s">
        <v>304</v>
      </c>
      <c r="U1749" s="842" t="s">
        <v>333</v>
      </c>
      <c r="V1749" s="881">
        <v>46006</v>
      </c>
      <c r="W1749" s="881">
        <v>46006</v>
      </c>
      <c r="X1749" s="881">
        <v>46265</v>
      </c>
      <c r="Y1749" s="839">
        <v>0.71232876712328763</v>
      </c>
      <c r="Z1749" s="842">
        <v>41</v>
      </c>
      <c r="AA1749" s="842" t="s">
        <v>443</v>
      </c>
      <c r="AB1749" s="883">
        <v>8381.5409999999993</v>
      </c>
      <c r="AC1749" s="841">
        <v>46204</v>
      </c>
      <c r="AD1749" s="842" t="s">
        <v>777</v>
      </c>
      <c r="AE1749" s="843" t="str">
        <f>IF(OR(Z1749="",NOT(ISNUMBER(Z1749))),"",LOOKUP(Z1749,{0,16,21,26,31,36,41,46,51,56,60,66},{"[0-15]","[16-20]","[21-25]","[26-30]","[31-35]","[36-40]","[41-45]","[46-50]","[51-55]","[56-59]","[60-65]","[66-99]"}))</f>
        <v>[41-45]</v>
      </c>
      <c r="AF1749" s="839" t="str">
        <f t="shared" si="100"/>
        <v>0-1 years</v>
      </c>
      <c r="AG1749" s="839" t="str">
        <f t="shared" ca="1" si="101"/>
        <v>Within 90 Days</v>
      </c>
    </row>
    <row r="1750" spans="1:33" x14ac:dyDescent="0.25">
      <c r="A1750" s="839">
        <v>29</v>
      </c>
      <c r="B1750" s="839">
        <v>202034</v>
      </c>
      <c r="C1750" s="847">
        <v>14174</v>
      </c>
      <c r="D1750" s="880"/>
      <c r="E1750" s="833">
        <v>46006</v>
      </c>
      <c r="F1750" s="834" t="s">
        <v>997</v>
      </c>
      <c r="G1750" s="834" t="s">
        <v>998</v>
      </c>
      <c r="H1750" s="834">
        <v>12667</v>
      </c>
      <c r="I1750" s="834" t="s">
        <v>1040</v>
      </c>
      <c r="J1750" s="834" t="s">
        <v>994</v>
      </c>
      <c r="K1750" s="834" t="s">
        <v>973</v>
      </c>
      <c r="L1750" s="834" t="s">
        <v>995</v>
      </c>
      <c r="M1750" s="834" t="s">
        <v>996</v>
      </c>
      <c r="N1750" s="835">
        <v>35364</v>
      </c>
      <c r="O1750" s="833">
        <v>46370</v>
      </c>
      <c r="P1750" s="842" t="s">
        <v>620</v>
      </c>
      <c r="Q1750" s="842" t="s">
        <v>846</v>
      </c>
      <c r="R1750" s="842"/>
      <c r="S1750" s="842"/>
      <c r="T1750" s="842" t="s">
        <v>304</v>
      </c>
      <c r="U1750" s="842" t="s">
        <v>356</v>
      </c>
      <c r="V1750" s="881">
        <v>46006</v>
      </c>
      <c r="W1750" s="881">
        <v>46006</v>
      </c>
      <c r="X1750" s="881">
        <v>46265</v>
      </c>
      <c r="Y1750" s="839">
        <v>0.71232876712328763</v>
      </c>
      <c r="Z1750" s="842">
        <v>29</v>
      </c>
      <c r="AA1750" s="842" t="s">
        <v>443</v>
      </c>
      <c r="AB1750" s="883">
        <v>7318.8359999999993</v>
      </c>
      <c r="AC1750" s="841">
        <v>46204</v>
      </c>
      <c r="AD1750" s="842" t="s">
        <v>777</v>
      </c>
      <c r="AE1750" s="843" t="str">
        <f>IF(OR(Z1750="",NOT(ISNUMBER(Z1750))),"",LOOKUP(Z1750,{0,16,21,26,31,36,41,46,51,56,60,66},{"[0-15]","[16-20]","[21-25]","[26-30]","[31-35]","[36-40]","[41-45]","[46-50]","[51-55]","[56-59]","[60-65]","[66-99]"}))</f>
        <v>[26-30]</v>
      </c>
      <c r="AF1750" s="839" t="str">
        <f t="shared" si="100"/>
        <v>0-1 years</v>
      </c>
      <c r="AG1750" s="839" t="str">
        <f t="shared" ca="1" si="101"/>
        <v>Within 90 Days</v>
      </c>
    </row>
    <row r="1751" spans="1:33" x14ac:dyDescent="0.25">
      <c r="A1751" s="839">
        <v>30</v>
      </c>
      <c r="B1751" s="839">
        <v>202315</v>
      </c>
      <c r="C1751" s="847">
        <v>14335</v>
      </c>
      <c r="D1751" s="880"/>
      <c r="E1751" s="833">
        <v>46055</v>
      </c>
      <c r="F1751" s="834" t="s">
        <v>1041</v>
      </c>
      <c r="G1751" s="834" t="s">
        <v>1042</v>
      </c>
      <c r="H1751" s="834">
        <v>15077</v>
      </c>
      <c r="I1751" s="834" t="s">
        <v>1043</v>
      </c>
      <c r="J1751" s="834" t="s">
        <v>910</v>
      </c>
      <c r="K1751" s="834" t="s">
        <v>914</v>
      </c>
      <c r="L1751" s="834" t="s">
        <v>953</v>
      </c>
      <c r="M1751" s="834" t="s">
        <v>1008</v>
      </c>
      <c r="N1751" s="835">
        <v>34516</v>
      </c>
      <c r="O1751" s="833">
        <v>46389</v>
      </c>
      <c r="P1751" s="842" t="s">
        <v>611</v>
      </c>
      <c r="Q1751" s="842" t="s">
        <v>846</v>
      </c>
      <c r="R1751" s="842" t="s">
        <v>612</v>
      </c>
      <c r="S1751" s="842" t="s">
        <v>616</v>
      </c>
      <c r="T1751" s="842"/>
      <c r="U1751" s="842" t="s">
        <v>309</v>
      </c>
      <c r="V1751" s="881">
        <v>46055</v>
      </c>
      <c r="W1751" s="881">
        <v>46055</v>
      </c>
      <c r="X1751" s="881">
        <v>46265</v>
      </c>
      <c r="Y1751" s="839">
        <v>0.57808219178082187</v>
      </c>
      <c r="Z1751" s="842">
        <v>32</v>
      </c>
      <c r="AA1751" s="842" t="s">
        <v>443</v>
      </c>
      <c r="AB1751" s="883">
        <v>21633</v>
      </c>
      <c r="AC1751" s="841">
        <v>46204</v>
      </c>
      <c r="AD1751" s="842" t="s">
        <v>777</v>
      </c>
      <c r="AE1751" s="843" t="str">
        <f>IF(OR(Z1751="",NOT(ISNUMBER(Z1751))),"",LOOKUP(Z1751,{0,16,21,26,31,36,41,46,51,56,60,66},{"[0-15]","[16-20]","[21-25]","[26-30]","[31-35]","[36-40]","[41-45]","[46-50]","[51-55]","[56-59]","[60-65]","[66-99]"}))</f>
        <v>[31-35]</v>
      </c>
      <c r="AF1751" s="839" t="str">
        <f t="shared" si="100"/>
        <v>0-1 years</v>
      </c>
      <c r="AG1751" s="839" t="str">
        <f t="shared" ca="1" si="101"/>
        <v>Over 90 Days</v>
      </c>
    </row>
    <row r="1752" spans="1:33" x14ac:dyDescent="0.25">
      <c r="A1752" s="839">
        <v>31</v>
      </c>
      <c r="B1752" s="839">
        <v>202372</v>
      </c>
      <c r="C1752" s="839">
        <v>202372</v>
      </c>
      <c r="D1752" s="880"/>
      <c r="E1752" s="833">
        <v>46083</v>
      </c>
      <c r="F1752" s="834" t="s">
        <v>1006</v>
      </c>
      <c r="G1752" s="834" t="s">
        <v>998</v>
      </c>
      <c r="H1752" s="834">
        <v>15077</v>
      </c>
      <c r="I1752" s="834" t="s">
        <v>1043</v>
      </c>
      <c r="J1752" s="834" t="s">
        <v>911</v>
      </c>
      <c r="K1752" s="834" t="s">
        <v>914</v>
      </c>
      <c r="L1752" s="834" t="s">
        <v>953</v>
      </c>
      <c r="M1752" s="834" t="s">
        <v>1044</v>
      </c>
      <c r="N1752" s="835">
        <v>35936</v>
      </c>
      <c r="O1752" s="833">
        <v>46447</v>
      </c>
      <c r="P1752" s="842" t="s">
        <v>611</v>
      </c>
      <c r="Q1752" s="842" t="s">
        <v>846</v>
      </c>
      <c r="R1752" s="842" t="s">
        <v>612</v>
      </c>
      <c r="S1752" s="842" t="s">
        <v>616</v>
      </c>
      <c r="T1752" s="842"/>
      <c r="U1752" s="842" t="s">
        <v>356</v>
      </c>
      <c r="V1752" s="881">
        <v>46083</v>
      </c>
      <c r="W1752" s="881">
        <v>46083</v>
      </c>
      <c r="X1752" s="881">
        <v>46265</v>
      </c>
      <c r="Y1752" s="839">
        <v>0.50136986301369868</v>
      </c>
      <c r="Z1752" s="842">
        <v>28</v>
      </c>
      <c r="AA1752" s="842" t="s">
        <v>443</v>
      </c>
      <c r="AB1752" s="883">
        <v>22668.43</v>
      </c>
      <c r="AC1752" s="841">
        <v>46204</v>
      </c>
      <c r="AD1752" s="842" t="s">
        <v>777</v>
      </c>
      <c r="AE1752" s="843" t="str">
        <f>IF(OR(Z1752="",NOT(ISNUMBER(Z1752))),"",LOOKUP(Z1752,{0,16,21,26,31,36,41,46,51,56,60,66},{"[0-15]","[16-20]","[21-25]","[26-30]","[31-35]","[36-40]","[41-45]","[46-50]","[51-55]","[56-59]","[60-65]","[66-99]"}))</f>
        <v>[26-30]</v>
      </c>
      <c r="AF1752" s="839" t="str">
        <f t="shared" si="100"/>
        <v>0-1 years</v>
      </c>
      <c r="AG1752" s="839" t="str">
        <f t="shared" ca="1" si="101"/>
        <v>Over 90 Days</v>
      </c>
    </row>
    <row r="1753" spans="1:33" x14ac:dyDescent="0.25">
      <c r="A1753" s="839">
        <v>32</v>
      </c>
      <c r="B1753" s="839">
        <v>202645</v>
      </c>
      <c r="C1753" s="839">
        <v>202645</v>
      </c>
      <c r="D1753" s="880"/>
      <c r="E1753" s="833">
        <v>46103</v>
      </c>
      <c r="F1753" s="834" t="s">
        <v>1045</v>
      </c>
      <c r="G1753" s="834" t="s">
        <v>558</v>
      </c>
      <c r="H1753" s="834">
        <v>12214</v>
      </c>
      <c r="I1753" s="834" t="s">
        <v>1046</v>
      </c>
      <c r="J1753" s="834" t="s">
        <v>922</v>
      </c>
      <c r="K1753" s="834" t="s">
        <v>973</v>
      </c>
      <c r="L1753" s="834" t="s">
        <v>922</v>
      </c>
      <c r="M1753" s="834">
        <v>0</v>
      </c>
      <c r="N1753" s="835">
        <v>32325</v>
      </c>
      <c r="O1753" s="833">
        <v>46467</v>
      </c>
      <c r="P1753" s="842" t="s">
        <v>620</v>
      </c>
      <c r="Q1753" s="842" t="s">
        <v>846</v>
      </c>
      <c r="R1753" s="842"/>
      <c r="S1753" s="842"/>
      <c r="T1753" s="842"/>
      <c r="U1753" s="842" t="s">
        <v>333</v>
      </c>
      <c r="V1753" s="881">
        <v>46104</v>
      </c>
      <c r="W1753" s="881">
        <v>46104</v>
      </c>
      <c r="X1753" s="881">
        <v>46265</v>
      </c>
      <c r="Y1753" s="839">
        <v>0.44383561643835617</v>
      </c>
      <c r="Z1753" s="842">
        <v>38</v>
      </c>
      <c r="AA1753" s="842" t="s">
        <v>443</v>
      </c>
      <c r="AB1753" s="883">
        <v>6845.84</v>
      </c>
      <c r="AC1753" s="841">
        <v>46204</v>
      </c>
      <c r="AD1753" s="842" t="s">
        <v>777</v>
      </c>
      <c r="AE1753" s="843" t="str">
        <f>IF(OR(Z1753="",NOT(ISNUMBER(Z1753))),"",LOOKUP(Z1753,{0,16,21,26,31,36,41,46,51,56,60,66},{"[0-15]","[16-20]","[21-25]","[26-30]","[31-35]","[36-40]","[41-45]","[46-50]","[51-55]","[56-59]","[60-65]","[66-99]"}))</f>
        <v>[36-40]</v>
      </c>
      <c r="AF1753" s="839" t="str">
        <f t="shared" si="100"/>
        <v>0-1 years</v>
      </c>
      <c r="AG1753" s="839" t="str">
        <f t="shared" ca="1" si="101"/>
        <v>Over 90 Days</v>
      </c>
    </row>
    <row r="1754" spans="1:33" x14ac:dyDescent="0.25">
      <c r="A1754" s="839">
        <v>33</v>
      </c>
      <c r="B1754" s="830">
        <v>203053</v>
      </c>
      <c r="C1754" s="831">
        <v>203053</v>
      </c>
      <c r="D1754" s="880"/>
      <c r="E1754" s="833">
        <v>46132</v>
      </c>
      <c r="F1754" s="834" t="s">
        <v>950</v>
      </c>
      <c r="G1754" s="834" t="s">
        <v>951</v>
      </c>
      <c r="H1754" s="834">
        <v>0</v>
      </c>
      <c r="I1754" s="834" t="s">
        <v>952</v>
      </c>
      <c r="J1754" s="834">
        <v>0</v>
      </c>
      <c r="K1754" s="834" t="s">
        <v>914</v>
      </c>
      <c r="L1754" s="834" t="s">
        <v>953</v>
      </c>
      <c r="M1754" s="834">
        <v>0</v>
      </c>
      <c r="N1754" s="835">
        <v>22892</v>
      </c>
      <c r="O1754" s="833">
        <v>46496</v>
      </c>
      <c r="P1754" s="842" t="s">
        <v>620</v>
      </c>
      <c r="Q1754" s="834" t="s">
        <v>846</v>
      </c>
      <c r="R1754" s="842"/>
      <c r="S1754" s="842"/>
      <c r="T1754" s="839"/>
      <c r="U1754" s="842" t="s">
        <v>650</v>
      </c>
      <c r="V1754" s="836">
        <v>46155</v>
      </c>
      <c r="W1754" s="836"/>
      <c r="X1754" s="836">
        <v>46295</v>
      </c>
      <c r="Y1754" s="882">
        <v>2.7397260273972603E-3</v>
      </c>
      <c r="Z1754" s="838">
        <f t="shared" ref="Z1754" ca="1" si="103">IF(N1754="","",DATEDIF(IF(ISNUMBER(N1754),N1754,DATE(IF(VALUE(RIGHT(N1754,LEN(N1754)-FIND("/",N1754,FIND("/",N1754)+1)))&lt;30,2000,1900)+VALUE(RIGHT(N1754,LEN(N1754)-FIND("/",N1754,FIND("/",N1754)+1))),VALUE(LEFT(N1754,FIND("/",N1754)-1)),VALUE(MID(N1754,FIND("/",N1754)+1,FIND("/",N1754,FIND("/",N1754)+1)-FIND("/",N1754)-1)))),TODAY(),"Y"))</f>
        <v>64</v>
      </c>
      <c r="AA1754" s="839" t="s">
        <v>443</v>
      </c>
      <c r="AB1754" s="883">
        <v>8100</v>
      </c>
      <c r="AC1754" s="841">
        <v>46204</v>
      </c>
      <c r="AD1754" s="842" t="s">
        <v>777</v>
      </c>
      <c r="AE1754" s="843" t="str">
        <f ca="1">IF(OR(Z1754="",NOT(ISNUMBER(Z1754))),"",LOOKUP(Z1754,{0,16,21,26,31,36,41,46,51,56,60,66},{"[0-15]","[16-20]","[21-25]","[26-30]","[31-35]","[36-40]","[41-45]","[46-50]","[51-55]","[56-59]","[60-65]","[66-99]"}))</f>
        <v>[60-65]</v>
      </c>
      <c r="AF1754" s="839" t="str">
        <f t="shared" si="100"/>
        <v>0-1 years</v>
      </c>
      <c r="AG1754" s="839" t="str">
        <f t="shared" ca="1" si="101"/>
        <v>Over 90 Days</v>
      </c>
    </row>
    <row r="1755" spans="1:33" x14ac:dyDescent="0.25">
      <c r="A1755" s="839">
        <v>34</v>
      </c>
      <c r="B1755" s="839">
        <v>202805</v>
      </c>
      <c r="C1755" s="839">
        <v>202805</v>
      </c>
      <c r="D1755" s="880"/>
      <c r="E1755" s="833">
        <v>46132</v>
      </c>
      <c r="F1755" s="834" t="s">
        <v>1047</v>
      </c>
      <c r="G1755" s="834" t="s">
        <v>559</v>
      </c>
      <c r="H1755" s="834">
        <v>12759</v>
      </c>
      <c r="I1755" s="834" t="s">
        <v>954</v>
      </c>
      <c r="J1755" s="834">
        <v>0</v>
      </c>
      <c r="K1755" s="834" t="s">
        <v>913</v>
      </c>
      <c r="L1755" s="834">
        <v>0</v>
      </c>
      <c r="M1755" s="834">
        <v>0</v>
      </c>
      <c r="N1755" s="835">
        <v>22892</v>
      </c>
      <c r="O1755" s="833">
        <v>46496</v>
      </c>
      <c r="P1755" s="842" t="s">
        <v>611</v>
      </c>
      <c r="Q1755" s="834" t="s">
        <v>846</v>
      </c>
      <c r="R1755" s="842"/>
      <c r="S1755" s="842"/>
      <c r="T1755" s="842"/>
      <c r="U1755" s="842" t="s">
        <v>650</v>
      </c>
      <c r="V1755" s="881">
        <v>46132</v>
      </c>
      <c r="W1755" s="881"/>
      <c r="X1755" s="881">
        <v>46295</v>
      </c>
      <c r="Y1755" s="882">
        <v>2.7397260273972603E-3</v>
      </c>
      <c r="Z1755" s="839">
        <v>63</v>
      </c>
      <c r="AA1755" s="842" t="s">
        <v>443</v>
      </c>
      <c r="AB1755" s="883">
        <v>31000</v>
      </c>
      <c r="AC1755" s="841">
        <v>46204</v>
      </c>
      <c r="AD1755" s="842" t="s">
        <v>777</v>
      </c>
      <c r="AE1755" s="843" t="str">
        <f>IF(OR(Z1755="",NOT(ISNUMBER(Z1755))),"",LOOKUP(Z1755,{0,16,21,26,31,36,41,46,51,56,60,66},{"[0-15]","[16-20]","[21-25]","[26-30]","[31-35]","[36-40]","[41-45]","[46-50]","[51-55]","[56-59]","[60-65]","[66-99]"}))</f>
        <v>[60-65]</v>
      </c>
      <c r="AF1755" s="839" t="str">
        <f t="shared" si="100"/>
        <v>0-1 years</v>
      </c>
      <c r="AG1755" s="839" t="str">
        <f t="shared" ca="1" si="101"/>
        <v>Over 90 Days</v>
      </c>
    </row>
    <row r="1756" spans="1:33" ht="15.75" thickBot="1" x14ac:dyDescent="0.3">
      <c r="A1756" s="911">
        <v>35</v>
      </c>
      <c r="B1756" s="858">
        <v>203281</v>
      </c>
      <c r="C1756" s="858"/>
      <c r="D1756" s="912"/>
      <c r="E1756" s="853">
        <v>46303</v>
      </c>
      <c r="F1756" s="854" t="s">
        <v>1048</v>
      </c>
      <c r="G1756" s="854" t="s">
        <v>951</v>
      </c>
      <c r="H1756" s="854">
        <v>0</v>
      </c>
      <c r="I1756" s="854" t="s">
        <v>955</v>
      </c>
      <c r="J1756" s="854">
        <v>0</v>
      </c>
      <c r="K1756" s="854" t="s">
        <v>914</v>
      </c>
      <c r="L1756" s="854" t="s">
        <v>953</v>
      </c>
      <c r="M1756" s="854" t="s">
        <v>1044</v>
      </c>
      <c r="N1756" s="855">
        <v>32051</v>
      </c>
      <c r="O1756" s="853">
        <v>46295</v>
      </c>
      <c r="P1756" s="857" t="s">
        <v>611</v>
      </c>
      <c r="Q1756" s="854" t="s">
        <v>846</v>
      </c>
      <c r="R1756" s="857"/>
      <c r="S1756" s="857"/>
      <c r="T1756" s="857"/>
      <c r="U1756" s="857"/>
      <c r="V1756" s="913">
        <v>46211</v>
      </c>
      <c r="W1756" s="913"/>
      <c r="X1756" s="913">
        <v>46295</v>
      </c>
      <c r="Y1756" s="914"/>
      <c r="Z1756" s="857">
        <v>28</v>
      </c>
      <c r="AA1756" s="857" t="s">
        <v>443</v>
      </c>
      <c r="AB1756" s="906">
        <v>27453.879999999997</v>
      </c>
      <c r="AC1756" s="864">
        <v>46204</v>
      </c>
      <c r="AD1756" s="857" t="s">
        <v>777</v>
      </c>
      <c r="AE1756" s="843" t="str">
        <f>IF(OR(Z1756="",NOT(ISNUMBER(Z1756))),"",LOOKUP(Z1756,{0,16,21,26,31,36,41,46,51,56,60,66},{"[0-15]","[16-20]","[21-25]","[26-30]","[31-35]","[36-40]","[41-45]","[46-50]","[51-55]","[56-59]","[60-65]","[66-99]"}))</f>
        <v>[26-30]</v>
      </c>
      <c r="AF1756" s="839" t="str">
        <f t="shared" si="100"/>
        <v>0-1 years</v>
      </c>
      <c r="AG1756" s="839" t="str">
        <f t="shared" ca="1" si="101"/>
        <v>Within 30 Days</v>
      </c>
    </row>
    <row r="1757" spans="1:33" ht="15.75" thickTop="1" x14ac:dyDescent="0.25">
      <c r="A1757" s="875">
        <v>1</v>
      </c>
      <c r="B1757" s="875" t="s">
        <v>526</v>
      </c>
      <c r="C1757" s="875" t="s">
        <v>300</v>
      </c>
      <c r="D1757" s="888"/>
      <c r="E1757" s="869">
        <v>44566</v>
      </c>
      <c r="F1757" s="870" t="s">
        <v>956</v>
      </c>
      <c r="G1757" s="870" t="s">
        <v>558</v>
      </c>
      <c r="H1757" s="870">
        <v>200662</v>
      </c>
      <c r="I1757" s="870" t="s">
        <v>957</v>
      </c>
      <c r="J1757" s="870" t="s">
        <v>958</v>
      </c>
      <c r="K1757" s="870" t="s">
        <v>916</v>
      </c>
      <c r="L1757" s="870" t="s">
        <v>959</v>
      </c>
      <c r="M1757" s="870" t="s">
        <v>960</v>
      </c>
      <c r="N1757" s="871">
        <v>22312</v>
      </c>
      <c r="O1757" s="869">
        <v>46387</v>
      </c>
      <c r="P1757" s="878" t="s">
        <v>611</v>
      </c>
      <c r="Q1757" s="878" t="s">
        <v>846</v>
      </c>
      <c r="R1757" s="878" t="s">
        <v>612</v>
      </c>
      <c r="S1757" s="878"/>
      <c r="T1757" s="878" t="s">
        <v>304</v>
      </c>
      <c r="U1757" s="878" t="s">
        <v>305</v>
      </c>
      <c r="V1757" s="909">
        <v>44566</v>
      </c>
      <c r="W1757" s="909">
        <v>45170</v>
      </c>
      <c r="X1757" s="909">
        <v>46265</v>
      </c>
      <c r="Y1757" s="889">
        <v>3.0027397260273974</v>
      </c>
      <c r="Z1757" s="878" t="s">
        <v>19</v>
      </c>
      <c r="AA1757" s="878" t="s">
        <v>443</v>
      </c>
      <c r="AB1757" s="890">
        <v>66943.95749999999</v>
      </c>
      <c r="AC1757" s="877">
        <v>46569</v>
      </c>
      <c r="AD1757" s="878" t="s">
        <v>777</v>
      </c>
      <c r="AE1757" s="843" t="str">
        <f>IF(OR(Z1757="",NOT(ISNUMBER(Z1757))),"",LOOKUP(Z1757,{0,16,21,26,31,36,41,46,51,56,60,66},{"[0-15]","[16-20]","[21-25]","[26-30]","[31-35]","[36-40]","[41-45]","[46-50]","[51-55]","[56-59]","[60-65]","[66-99]"}))</f>
        <v/>
      </c>
      <c r="AF1757" s="839" t="str">
        <f t="shared" si="100"/>
        <v>3+ years</v>
      </c>
      <c r="AG1757" s="839" t="str">
        <f t="shared" ca="1" si="101"/>
        <v>Over 90 Days</v>
      </c>
    </row>
    <row r="1758" spans="1:33" x14ac:dyDescent="0.25">
      <c r="A1758" s="839">
        <v>2</v>
      </c>
      <c r="B1758" s="839" t="s">
        <v>537</v>
      </c>
      <c r="C1758" s="839" t="s">
        <v>306</v>
      </c>
      <c r="D1758" s="880"/>
      <c r="E1758" s="833">
        <v>44571</v>
      </c>
      <c r="F1758" s="834" t="s">
        <v>961</v>
      </c>
      <c r="G1758" s="834" t="s">
        <v>559</v>
      </c>
      <c r="H1758" s="834">
        <v>10924</v>
      </c>
      <c r="I1758" s="834" t="s">
        <v>962</v>
      </c>
      <c r="J1758" s="834" t="s">
        <v>916</v>
      </c>
      <c r="K1758" s="834" t="s">
        <v>916</v>
      </c>
      <c r="L1758" s="834" t="s">
        <v>959</v>
      </c>
      <c r="M1758" s="834" t="s">
        <v>963</v>
      </c>
      <c r="N1758" s="835">
        <v>21098</v>
      </c>
      <c r="O1758" s="833">
        <v>46387</v>
      </c>
      <c r="P1758" s="842" t="s">
        <v>611</v>
      </c>
      <c r="Q1758" s="842" t="s">
        <v>846</v>
      </c>
      <c r="R1758" s="842" t="s">
        <v>612</v>
      </c>
      <c r="S1758" s="842" t="s">
        <v>616</v>
      </c>
      <c r="T1758" s="842" t="s">
        <v>304</v>
      </c>
      <c r="U1758" s="842" t="s">
        <v>309</v>
      </c>
      <c r="V1758" s="881">
        <v>44571</v>
      </c>
      <c r="W1758" s="881">
        <v>45170</v>
      </c>
      <c r="X1758" s="881">
        <v>46265</v>
      </c>
      <c r="Y1758" s="882">
        <v>3.0027397260273974</v>
      </c>
      <c r="Z1758" s="842" t="s">
        <v>19</v>
      </c>
      <c r="AA1758" s="842" t="s">
        <v>443</v>
      </c>
      <c r="AB1758" s="883">
        <v>71209.813499999989</v>
      </c>
      <c r="AC1758" s="841">
        <v>46569</v>
      </c>
      <c r="AD1758" s="842" t="s">
        <v>777</v>
      </c>
      <c r="AE1758" s="843" t="str">
        <f>IF(OR(Z1758="",NOT(ISNUMBER(Z1758))),"",LOOKUP(Z1758,{0,16,21,26,31,36,41,46,51,56,60,66},{"[0-15]","[16-20]","[21-25]","[26-30]","[31-35]","[36-40]","[41-45]","[46-50]","[51-55]","[56-59]","[60-65]","[66-99]"}))</f>
        <v/>
      </c>
      <c r="AF1758" s="839" t="str">
        <f t="shared" si="100"/>
        <v>3+ years</v>
      </c>
      <c r="AG1758" s="839" t="str">
        <f t="shared" ca="1" si="101"/>
        <v>Over 90 Days</v>
      </c>
    </row>
    <row r="1759" spans="1:33" x14ac:dyDescent="0.25">
      <c r="A1759" s="839">
        <v>3</v>
      </c>
      <c r="B1759" s="839" t="s">
        <v>310</v>
      </c>
      <c r="C1759" s="839" t="s">
        <v>310</v>
      </c>
      <c r="D1759" s="880"/>
      <c r="E1759" s="833">
        <v>44571</v>
      </c>
      <c r="F1759" s="834" t="s">
        <v>312</v>
      </c>
      <c r="G1759" s="834" t="s">
        <v>312</v>
      </c>
      <c r="H1759" s="834"/>
      <c r="I1759" s="834"/>
      <c r="J1759" s="834"/>
      <c r="K1759" s="834" t="s">
        <v>905</v>
      </c>
      <c r="L1759" s="834"/>
      <c r="M1759" s="834"/>
      <c r="N1759" s="835">
        <v>20821</v>
      </c>
      <c r="O1759" s="833">
        <v>46203</v>
      </c>
      <c r="P1759" s="842" t="s">
        <v>611</v>
      </c>
      <c r="Q1759" s="842" t="s">
        <v>846</v>
      </c>
      <c r="R1759" s="842" t="s">
        <v>612</v>
      </c>
      <c r="S1759" s="842"/>
      <c r="T1759" s="842" t="s">
        <v>304</v>
      </c>
      <c r="U1759" s="842" t="s">
        <v>305</v>
      </c>
      <c r="V1759" s="881">
        <v>44571</v>
      </c>
      <c r="W1759" s="881">
        <v>46203</v>
      </c>
      <c r="X1759" s="881">
        <v>46265</v>
      </c>
      <c r="Y1759" s="882">
        <v>3.0027397260273974</v>
      </c>
      <c r="Z1759" s="904">
        <f ca="1">IF(N1759="","",DATEDIF(IF(ISNUMBER(N1759),N1759,DATE(IF(VALUE(RIGHT(N1759,LEN(N1759)-FIND("/",N1759,FIND("/",N1759)+1)))&lt;30,2000,1900)+VALUE(RIGHT(N1759,LEN(N1759)-FIND("/",N1759,FIND("/",N1759)+1))),VALUE(LEFT(N1759,FIND("/",N1759)-1)),VALUE(MID(N1759,FIND("/",N1759)+1,FIND("/",N1759,FIND("/",N1759)+1)-FIND("/",N1759)-1)))),TODAY(),"Y"))</f>
        <v>69</v>
      </c>
      <c r="AA1759" s="842" t="s">
        <v>443</v>
      </c>
      <c r="AB1759" s="883">
        <v>66210.857999999993</v>
      </c>
      <c r="AC1759" s="841">
        <v>46569</v>
      </c>
      <c r="AD1759" s="842" t="s">
        <v>928</v>
      </c>
      <c r="AE1759" s="843" t="str">
        <f ca="1">IF(OR(Z1759="",NOT(ISNUMBER(Z1759))),"",LOOKUP(Z1759,{0,16,21,26,31,36,41,46,51,56,60,66},{"[0-15]","[16-20]","[21-25]","[26-30]","[31-35]","[36-40]","[41-45]","[46-50]","[51-55]","[56-59]","[60-65]","[66-99]"}))</f>
        <v>[66-99]</v>
      </c>
      <c r="AF1759" s="839" t="str">
        <f t="shared" si="100"/>
        <v>3+ years</v>
      </c>
      <c r="AG1759" s="839" t="str">
        <f t="shared" ca="1" si="101"/>
        <v>Expired</v>
      </c>
    </row>
    <row r="1760" spans="1:33" x14ac:dyDescent="0.25">
      <c r="A1760" s="839">
        <v>4</v>
      </c>
      <c r="B1760" s="839" t="s">
        <v>527</v>
      </c>
      <c r="C1760" s="839" t="s">
        <v>313</v>
      </c>
      <c r="D1760" s="880"/>
      <c r="E1760" s="833">
        <v>44571</v>
      </c>
      <c r="F1760" s="834" t="s">
        <v>964</v>
      </c>
      <c r="G1760" s="834" t="s">
        <v>965</v>
      </c>
      <c r="H1760" s="834">
        <v>11810</v>
      </c>
      <c r="I1760" s="834" t="s">
        <v>966</v>
      </c>
      <c r="J1760" s="834" t="s">
        <v>958</v>
      </c>
      <c r="K1760" s="834" t="s">
        <v>916</v>
      </c>
      <c r="L1760" s="834" t="s">
        <v>959</v>
      </c>
      <c r="M1760" s="834" t="s">
        <v>967</v>
      </c>
      <c r="N1760" s="835">
        <v>21283</v>
      </c>
      <c r="O1760" s="833">
        <v>46387</v>
      </c>
      <c r="P1760" s="842" t="s">
        <v>611</v>
      </c>
      <c r="Q1760" s="842" t="s">
        <v>846</v>
      </c>
      <c r="R1760" s="842" t="s">
        <v>612</v>
      </c>
      <c r="S1760" s="842"/>
      <c r="T1760" s="842" t="s">
        <v>304</v>
      </c>
      <c r="U1760" s="842" t="s">
        <v>316</v>
      </c>
      <c r="V1760" s="881">
        <v>44571</v>
      </c>
      <c r="W1760" s="881">
        <v>45170</v>
      </c>
      <c r="X1760" s="881">
        <v>46265</v>
      </c>
      <c r="Y1760" s="882">
        <v>3.0027397260273974</v>
      </c>
      <c r="Z1760" s="842" t="s">
        <v>19</v>
      </c>
      <c r="AA1760" s="842" t="s">
        <v>443</v>
      </c>
      <c r="AB1760" s="883">
        <v>66210.857999999993</v>
      </c>
      <c r="AC1760" s="841">
        <v>46569</v>
      </c>
      <c r="AD1760" s="842" t="s">
        <v>777</v>
      </c>
      <c r="AE1760" s="843" t="str">
        <f>IF(OR(Z1760="",NOT(ISNUMBER(Z1760))),"",LOOKUP(Z1760,{0,16,21,26,31,36,41,46,51,56,60,66},{"[0-15]","[16-20]","[21-25]","[26-30]","[31-35]","[36-40]","[41-45]","[46-50]","[51-55]","[56-59]","[60-65]","[66-99]"}))</f>
        <v/>
      </c>
      <c r="AF1760" s="839" t="str">
        <f t="shared" si="100"/>
        <v>3+ years</v>
      </c>
      <c r="AG1760" s="839" t="str">
        <f t="shared" ca="1" si="101"/>
        <v>Over 90 Days</v>
      </c>
    </row>
    <row r="1761" spans="1:33" x14ac:dyDescent="0.25">
      <c r="A1761" s="839">
        <v>5</v>
      </c>
      <c r="B1761" s="839" t="s">
        <v>536</v>
      </c>
      <c r="C1761" s="839" t="s">
        <v>317</v>
      </c>
      <c r="D1761" s="880"/>
      <c r="E1761" s="833">
        <v>44571</v>
      </c>
      <c r="F1761" s="834" t="s">
        <v>968</v>
      </c>
      <c r="G1761" s="834" t="s">
        <v>969</v>
      </c>
      <c r="H1761" s="834">
        <v>11810</v>
      </c>
      <c r="I1761" s="834" t="s">
        <v>966</v>
      </c>
      <c r="J1761" s="834" t="s">
        <v>958</v>
      </c>
      <c r="K1761" s="834" t="s">
        <v>916</v>
      </c>
      <c r="L1761" s="834" t="s">
        <v>959</v>
      </c>
      <c r="M1761" s="834" t="s">
        <v>967</v>
      </c>
      <c r="N1761" s="835">
        <v>22277</v>
      </c>
      <c r="O1761" s="833">
        <v>46387</v>
      </c>
      <c r="P1761" s="842" t="s">
        <v>611</v>
      </c>
      <c r="Q1761" s="842" t="s">
        <v>846</v>
      </c>
      <c r="R1761" s="842" t="s">
        <v>612</v>
      </c>
      <c r="S1761" s="842" t="s">
        <v>616</v>
      </c>
      <c r="T1761" s="842" t="s">
        <v>304</v>
      </c>
      <c r="U1761" s="842" t="s">
        <v>309</v>
      </c>
      <c r="V1761" s="881">
        <v>44571</v>
      </c>
      <c r="W1761" s="881">
        <v>45170</v>
      </c>
      <c r="X1761" s="881">
        <v>46265</v>
      </c>
      <c r="Y1761" s="882">
        <v>3.0027397260273974</v>
      </c>
      <c r="Z1761" s="842" t="s">
        <v>19</v>
      </c>
      <c r="AA1761" s="842" t="s">
        <v>443</v>
      </c>
      <c r="AB1761" s="883">
        <v>55321.412999999993</v>
      </c>
      <c r="AC1761" s="841">
        <v>46569</v>
      </c>
      <c r="AD1761" s="842" t="s">
        <v>777</v>
      </c>
      <c r="AE1761" s="843" t="str">
        <f>IF(OR(Z1761="",NOT(ISNUMBER(Z1761))),"",LOOKUP(Z1761,{0,16,21,26,31,36,41,46,51,56,60,66},{"[0-15]","[16-20]","[21-25]","[26-30]","[31-35]","[36-40]","[41-45]","[46-50]","[51-55]","[56-59]","[60-65]","[66-99]"}))</f>
        <v/>
      </c>
      <c r="AF1761" s="839" t="str">
        <f t="shared" si="100"/>
        <v>3+ years</v>
      </c>
      <c r="AG1761" s="839" t="str">
        <f t="shared" ca="1" si="101"/>
        <v>Over 90 Days</v>
      </c>
    </row>
    <row r="1762" spans="1:33" x14ac:dyDescent="0.25">
      <c r="A1762" s="839">
        <v>6</v>
      </c>
      <c r="B1762" s="839" t="s">
        <v>531</v>
      </c>
      <c r="C1762" s="839" t="s">
        <v>323</v>
      </c>
      <c r="D1762" s="880"/>
      <c r="E1762" s="833">
        <v>44571</v>
      </c>
      <c r="F1762" s="834" t="s">
        <v>970</v>
      </c>
      <c r="G1762" s="834" t="s">
        <v>971</v>
      </c>
      <c r="H1762" s="834">
        <v>11888</v>
      </c>
      <c r="I1762" s="834" t="s">
        <v>972</v>
      </c>
      <c r="J1762" s="834" t="s">
        <v>922</v>
      </c>
      <c r="K1762" s="834" t="s">
        <v>973</v>
      </c>
      <c r="L1762" s="834" t="s">
        <v>974</v>
      </c>
      <c r="M1762" s="834" t="s">
        <v>975</v>
      </c>
      <c r="N1762" s="835">
        <v>24080</v>
      </c>
      <c r="O1762" s="833">
        <v>46387</v>
      </c>
      <c r="P1762" s="842" t="s">
        <v>611</v>
      </c>
      <c r="Q1762" s="842" t="s">
        <v>846</v>
      </c>
      <c r="R1762" s="842" t="s">
        <v>612</v>
      </c>
      <c r="S1762" s="842" t="s">
        <v>619</v>
      </c>
      <c r="T1762" s="842" t="s">
        <v>304</v>
      </c>
      <c r="U1762" s="842" t="s">
        <v>305</v>
      </c>
      <c r="V1762" s="881">
        <v>44571</v>
      </c>
      <c r="W1762" s="881">
        <v>45170</v>
      </c>
      <c r="X1762" s="881">
        <v>46265</v>
      </c>
      <c r="Y1762" s="882">
        <v>3.0027397260273974</v>
      </c>
      <c r="Z1762" s="842" t="s">
        <v>19</v>
      </c>
      <c r="AA1762" s="842" t="s">
        <v>443</v>
      </c>
      <c r="AB1762" s="883">
        <v>57983.267999999996</v>
      </c>
      <c r="AC1762" s="841">
        <v>46569</v>
      </c>
      <c r="AD1762" s="842" t="s">
        <v>777</v>
      </c>
      <c r="AE1762" s="843" t="str">
        <f>IF(OR(Z1762="",NOT(ISNUMBER(Z1762))),"",LOOKUP(Z1762,{0,16,21,26,31,36,41,46,51,56,60,66},{"[0-15]","[16-20]","[21-25]","[26-30]","[31-35]","[36-40]","[41-45]","[46-50]","[51-55]","[56-59]","[60-65]","[66-99]"}))</f>
        <v/>
      </c>
      <c r="AF1762" s="839" t="str">
        <f t="shared" si="100"/>
        <v>3+ years</v>
      </c>
      <c r="AG1762" s="839" t="str">
        <f t="shared" ca="1" si="101"/>
        <v>Over 90 Days</v>
      </c>
    </row>
    <row r="1763" spans="1:33" x14ac:dyDescent="0.25">
      <c r="A1763" s="839">
        <v>7</v>
      </c>
      <c r="B1763" s="839" t="s">
        <v>530</v>
      </c>
      <c r="C1763" s="839" t="s">
        <v>326</v>
      </c>
      <c r="D1763" s="880"/>
      <c r="E1763" s="833">
        <v>44571</v>
      </c>
      <c r="F1763" s="834" t="s">
        <v>976</v>
      </c>
      <c r="G1763" s="834" t="s">
        <v>977</v>
      </c>
      <c r="H1763" s="834">
        <v>11969</v>
      </c>
      <c r="I1763" s="834" t="s">
        <v>978</v>
      </c>
      <c r="J1763" s="834" t="s">
        <v>979</v>
      </c>
      <c r="K1763" s="834" t="s">
        <v>914</v>
      </c>
      <c r="L1763" s="834" t="s">
        <v>980</v>
      </c>
      <c r="M1763" s="834" t="s">
        <v>981</v>
      </c>
      <c r="N1763" s="835">
        <v>28284</v>
      </c>
      <c r="O1763" s="833">
        <v>46387</v>
      </c>
      <c r="P1763" s="842" t="s">
        <v>611</v>
      </c>
      <c r="Q1763" s="842" t="s">
        <v>846</v>
      </c>
      <c r="R1763" s="842" t="s">
        <v>612</v>
      </c>
      <c r="S1763" s="842" t="s">
        <v>621</v>
      </c>
      <c r="T1763" s="842" t="s">
        <v>304</v>
      </c>
      <c r="U1763" s="842" t="s">
        <v>329</v>
      </c>
      <c r="V1763" s="881">
        <v>44571</v>
      </c>
      <c r="W1763" s="881">
        <v>45170</v>
      </c>
      <c r="X1763" s="881">
        <v>46265</v>
      </c>
      <c r="Y1763" s="882">
        <v>3.0027397260273974</v>
      </c>
      <c r="Z1763" s="842" t="s">
        <v>19</v>
      </c>
      <c r="AA1763" s="842" t="s">
        <v>443</v>
      </c>
      <c r="AB1763" s="883">
        <v>37238.530500000001</v>
      </c>
      <c r="AC1763" s="841">
        <v>46569</v>
      </c>
      <c r="AD1763" s="842" t="s">
        <v>777</v>
      </c>
      <c r="AE1763" s="843" t="str">
        <f>IF(OR(Z1763="",NOT(ISNUMBER(Z1763))),"",LOOKUP(Z1763,{0,16,21,26,31,36,41,46,51,56,60,66},{"[0-15]","[16-20]","[21-25]","[26-30]","[31-35]","[36-40]","[41-45]","[46-50]","[51-55]","[56-59]","[60-65]","[66-99]"}))</f>
        <v/>
      </c>
      <c r="AF1763" s="839" t="str">
        <f t="shared" si="100"/>
        <v>3+ years</v>
      </c>
      <c r="AG1763" s="839" t="str">
        <f t="shared" ca="1" si="101"/>
        <v>Over 90 Days</v>
      </c>
    </row>
    <row r="1764" spans="1:33" x14ac:dyDescent="0.25">
      <c r="A1764" s="839">
        <v>8</v>
      </c>
      <c r="B1764" s="839" t="s">
        <v>524</v>
      </c>
      <c r="C1764" s="839" t="s">
        <v>330</v>
      </c>
      <c r="D1764" s="880"/>
      <c r="E1764" s="833">
        <v>44566</v>
      </c>
      <c r="F1764" s="834" t="s">
        <v>982</v>
      </c>
      <c r="G1764" s="834" t="s">
        <v>983</v>
      </c>
      <c r="H1764" s="834">
        <v>11566</v>
      </c>
      <c r="I1764" s="834" t="s">
        <v>984</v>
      </c>
      <c r="J1764" s="834" t="s">
        <v>985</v>
      </c>
      <c r="K1764" s="834" t="s">
        <v>913</v>
      </c>
      <c r="L1764" s="834" t="s">
        <v>986</v>
      </c>
      <c r="M1764" s="834" t="s">
        <v>987</v>
      </c>
      <c r="N1764" s="835">
        <v>33248</v>
      </c>
      <c r="O1764" s="833">
        <v>46387</v>
      </c>
      <c r="P1764" s="842" t="s">
        <v>611</v>
      </c>
      <c r="Q1764" s="842" t="s">
        <v>846</v>
      </c>
      <c r="R1764" s="842" t="s">
        <v>612</v>
      </c>
      <c r="S1764" s="842" t="s">
        <v>621</v>
      </c>
      <c r="T1764" s="842" t="s">
        <v>304</v>
      </c>
      <c r="U1764" s="842" t="s">
        <v>333</v>
      </c>
      <c r="V1764" s="881">
        <v>44566</v>
      </c>
      <c r="W1764" s="881">
        <v>45170</v>
      </c>
      <c r="X1764" s="881">
        <v>46265</v>
      </c>
      <c r="Y1764" s="882">
        <v>3.0027397260273974</v>
      </c>
      <c r="Z1764" s="842" t="s">
        <v>19</v>
      </c>
      <c r="AA1764" s="842" t="s">
        <v>443</v>
      </c>
      <c r="AB1764" s="883">
        <v>28450.630499999999</v>
      </c>
      <c r="AC1764" s="841">
        <v>46569</v>
      </c>
      <c r="AD1764" s="842" t="s">
        <v>777</v>
      </c>
      <c r="AE1764" s="843" t="str">
        <f>IF(OR(Z1764="",NOT(ISNUMBER(Z1764))),"",LOOKUP(Z1764,{0,16,21,26,31,36,41,46,51,56,60,66},{"[0-15]","[16-20]","[21-25]","[26-30]","[31-35]","[36-40]","[41-45]","[46-50]","[51-55]","[56-59]","[60-65]","[66-99]"}))</f>
        <v/>
      </c>
      <c r="AF1764" s="839" t="str">
        <f t="shared" si="100"/>
        <v>3+ years</v>
      </c>
      <c r="AG1764" s="839" t="str">
        <f t="shared" ca="1" si="101"/>
        <v>Over 90 Days</v>
      </c>
    </row>
    <row r="1765" spans="1:33" x14ac:dyDescent="0.25">
      <c r="A1765" s="839">
        <v>9</v>
      </c>
      <c r="B1765" s="839" t="s">
        <v>529</v>
      </c>
      <c r="C1765" s="839" t="s">
        <v>334</v>
      </c>
      <c r="D1765" s="880"/>
      <c r="E1765" s="833">
        <v>44566</v>
      </c>
      <c r="F1765" s="834" t="s">
        <v>988</v>
      </c>
      <c r="G1765" s="834" t="s">
        <v>559</v>
      </c>
      <c r="H1765" s="834">
        <v>12759</v>
      </c>
      <c r="I1765" s="834" t="s">
        <v>989</v>
      </c>
      <c r="J1765" s="834" t="s">
        <v>913</v>
      </c>
      <c r="K1765" s="834" t="s">
        <v>913</v>
      </c>
      <c r="L1765" s="834" t="s">
        <v>990</v>
      </c>
      <c r="M1765" s="834" t="s">
        <v>991</v>
      </c>
      <c r="N1765" s="835">
        <v>24289</v>
      </c>
      <c r="O1765" s="833">
        <v>46387</v>
      </c>
      <c r="P1765" s="842" t="s">
        <v>620</v>
      </c>
      <c r="Q1765" s="842" t="s">
        <v>846</v>
      </c>
      <c r="R1765" s="842"/>
      <c r="S1765" s="842"/>
      <c r="T1765" s="842" t="s">
        <v>336</v>
      </c>
      <c r="U1765" s="842" t="s">
        <v>337</v>
      </c>
      <c r="V1765" s="881">
        <v>44566</v>
      </c>
      <c r="W1765" s="881">
        <v>45170</v>
      </c>
      <c r="X1765" s="881">
        <v>46265</v>
      </c>
      <c r="Y1765" s="882">
        <v>3.0027397260273974</v>
      </c>
      <c r="Z1765" s="842" t="s">
        <v>19</v>
      </c>
      <c r="AA1765" s="842" t="s">
        <v>443</v>
      </c>
      <c r="AB1765" s="883">
        <v>0</v>
      </c>
      <c r="AC1765" s="841">
        <v>46569</v>
      </c>
      <c r="AD1765" s="842" t="s">
        <v>777</v>
      </c>
      <c r="AE1765" s="843" t="str">
        <f>IF(OR(Z1765="",NOT(ISNUMBER(Z1765))),"",LOOKUP(Z1765,{0,16,21,26,31,36,41,46,51,56,60,66},{"[0-15]","[16-20]","[21-25]","[26-30]","[31-35]","[36-40]","[41-45]","[46-50]","[51-55]","[56-59]","[60-65]","[66-99]"}))</f>
        <v/>
      </c>
      <c r="AF1765" s="839" t="str">
        <f t="shared" si="100"/>
        <v>3+ years</v>
      </c>
      <c r="AG1765" s="839" t="str">
        <f t="shared" ca="1" si="101"/>
        <v>Over 90 Days</v>
      </c>
    </row>
    <row r="1766" spans="1:33" x14ac:dyDescent="0.25">
      <c r="A1766" s="839">
        <v>10</v>
      </c>
      <c r="B1766" s="839" t="s">
        <v>523</v>
      </c>
      <c r="C1766" s="839" t="s">
        <v>338</v>
      </c>
      <c r="D1766" s="880"/>
      <c r="E1766" s="833">
        <v>44571</v>
      </c>
      <c r="F1766" s="834" t="s">
        <v>992</v>
      </c>
      <c r="G1766" s="834" t="s">
        <v>977</v>
      </c>
      <c r="H1766" s="834">
        <v>12667</v>
      </c>
      <c r="I1766" s="834" t="s">
        <v>993</v>
      </c>
      <c r="J1766" s="834" t="s">
        <v>994</v>
      </c>
      <c r="K1766" s="834" t="s">
        <v>973</v>
      </c>
      <c r="L1766" s="834" t="s">
        <v>995</v>
      </c>
      <c r="M1766" s="834" t="s">
        <v>996</v>
      </c>
      <c r="N1766" s="835">
        <v>26910</v>
      </c>
      <c r="O1766" s="833">
        <v>46387</v>
      </c>
      <c r="P1766" s="842" t="s">
        <v>620</v>
      </c>
      <c r="Q1766" s="842" t="s">
        <v>846</v>
      </c>
      <c r="R1766" s="842"/>
      <c r="S1766" s="842"/>
      <c r="T1766" s="842" t="s">
        <v>304</v>
      </c>
      <c r="U1766" s="842" t="s">
        <v>305</v>
      </c>
      <c r="V1766" s="881">
        <v>44571</v>
      </c>
      <c r="W1766" s="881">
        <v>45170</v>
      </c>
      <c r="X1766" s="881">
        <v>46265</v>
      </c>
      <c r="Y1766" s="882">
        <v>3.0027397260273974</v>
      </c>
      <c r="Z1766" s="842" t="s">
        <v>19</v>
      </c>
      <c r="AA1766" s="842" t="s">
        <v>443</v>
      </c>
      <c r="AB1766" s="883">
        <v>14916.972</v>
      </c>
      <c r="AC1766" s="841">
        <v>46569</v>
      </c>
      <c r="AD1766" s="842" t="s">
        <v>777</v>
      </c>
      <c r="AE1766" s="843" t="str">
        <f>IF(OR(Z1766="",NOT(ISNUMBER(Z1766))),"",LOOKUP(Z1766,{0,16,21,26,31,36,41,46,51,56,60,66},{"[0-15]","[16-20]","[21-25]","[26-30]","[31-35]","[36-40]","[41-45]","[46-50]","[51-55]","[56-59]","[60-65]","[66-99]"}))</f>
        <v/>
      </c>
      <c r="AF1766" s="839" t="str">
        <f t="shared" si="100"/>
        <v>3+ years</v>
      </c>
      <c r="AG1766" s="839" t="str">
        <f t="shared" ca="1" si="101"/>
        <v>Over 90 Days</v>
      </c>
    </row>
    <row r="1767" spans="1:33" x14ac:dyDescent="0.25">
      <c r="A1767" s="839">
        <v>11</v>
      </c>
      <c r="B1767" s="839" t="s">
        <v>522</v>
      </c>
      <c r="C1767" s="839" t="s">
        <v>341</v>
      </c>
      <c r="D1767" s="880"/>
      <c r="E1767" s="833">
        <v>44571</v>
      </c>
      <c r="F1767" s="834" t="s">
        <v>997</v>
      </c>
      <c r="G1767" s="834" t="s">
        <v>998</v>
      </c>
      <c r="H1767" s="834">
        <v>12667</v>
      </c>
      <c r="I1767" s="834" t="s">
        <v>993</v>
      </c>
      <c r="J1767" s="834" t="s">
        <v>994</v>
      </c>
      <c r="K1767" s="834" t="s">
        <v>973</v>
      </c>
      <c r="L1767" s="834" t="s">
        <v>995</v>
      </c>
      <c r="M1767" s="834" t="s">
        <v>996</v>
      </c>
      <c r="N1767" s="835">
        <v>22996</v>
      </c>
      <c r="O1767" s="833">
        <v>46387</v>
      </c>
      <c r="P1767" s="842" t="s">
        <v>611</v>
      </c>
      <c r="Q1767" s="842" t="s">
        <v>846</v>
      </c>
      <c r="R1767" s="842" t="s">
        <v>612</v>
      </c>
      <c r="S1767" s="842" t="s">
        <v>616</v>
      </c>
      <c r="T1767" s="842" t="s">
        <v>304</v>
      </c>
      <c r="U1767" s="842" t="s">
        <v>316</v>
      </c>
      <c r="V1767" s="881">
        <v>44571</v>
      </c>
      <c r="W1767" s="881">
        <v>45170</v>
      </c>
      <c r="X1767" s="881">
        <v>46265</v>
      </c>
      <c r="Y1767" s="882">
        <v>3.0027397260273974</v>
      </c>
      <c r="Z1767" s="842" t="s">
        <v>19</v>
      </c>
      <c r="AA1767" s="842" t="s">
        <v>443</v>
      </c>
      <c r="AB1767" s="883">
        <v>55871.749499999991</v>
      </c>
      <c r="AC1767" s="841">
        <v>46569</v>
      </c>
      <c r="AD1767" s="842" t="s">
        <v>777</v>
      </c>
      <c r="AE1767" s="843" t="str">
        <f>IF(OR(Z1767="",NOT(ISNUMBER(Z1767))),"",LOOKUP(Z1767,{0,16,21,26,31,36,41,46,51,56,60,66},{"[0-15]","[16-20]","[21-25]","[26-30]","[31-35]","[36-40]","[41-45]","[46-50]","[51-55]","[56-59]","[60-65]","[66-99]"}))</f>
        <v/>
      </c>
      <c r="AF1767" s="839" t="str">
        <f t="shared" si="100"/>
        <v>3+ years</v>
      </c>
      <c r="AG1767" s="839" t="str">
        <f t="shared" ca="1" si="101"/>
        <v>Over 90 Days</v>
      </c>
    </row>
    <row r="1768" spans="1:33" x14ac:dyDescent="0.25">
      <c r="A1768" s="839">
        <v>12</v>
      </c>
      <c r="B1768" s="839" t="s">
        <v>528</v>
      </c>
      <c r="C1768" s="839" t="s">
        <v>344</v>
      </c>
      <c r="D1768" s="880"/>
      <c r="E1768" s="833">
        <v>44606</v>
      </c>
      <c r="F1768" s="834" t="s">
        <v>999</v>
      </c>
      <c r="G1768" s="834" t="s">
        <v>1000</v>
      </c>
      <c r="H1768" s="834">
        <v>11996</v>
      </c>
      <c r="I1768" s="834" t="s">
        <v>1001</v>
      </c>
      <c r="J1768" s="834" t="s">
        <v>913</v>
      </c>
      <c r="K1768" s="834" t="s">
        <v>913</v>
      </c>
      <c r="L1768" s="834" t="s">
        <v>990</v>
      </c>
      <c r="M1768" s="834" t="s">
        <v>1002</v>
      </c>
      <c r="N1768" s="835">
        <v>21847</v>
      </c>
      <c r="O1768" s="833">
        <v>46387</v>
      </c>
      <c r="P1768" s="842" t="s">
        <v>611</v>
      </c>
      <c r="Q1768" s="842" t="s">
        <v>846</v>
      </c>
      <c r="R1768" s="842" t="s">
        <v>612</v>
      </c>
      <c r="S1768" s="842"/>
      <c r="T1768" s="842" t="s">
        <v>304</v>
      </c>
      <c r="U1768" s="842" t="s">
        <v>333</v>
      </c>
      <c r="V1768" s="881">
        <v>44608</v>
      </c>
      <c r="W1768" s="881">
        <v>45170</v>
      </c>
      <c r="X1768" s="881">
        <v>46265</v>
      </c>
      <c r="Y1768" s="882">
        <v>3.0027397260273974</v>
      </c>
      <c r="Z1768" s="842" t="s">
        <v>19</v>
      </c>
      <c r="AA1768" s="842" t="s">
        <v>443</v>
      </c>
      <c r="AB1768" s="883">
        <v>75917.625</v>
      </c>
      <c r="AC1768" s="841">
        <v>46569</v>
      </c>
      <c r="AD1768" s="842" t="s">
        <v>777</v>
      </c>
      <c r="AE1768" s="843" t="str">
        <f>IF(OR(Z1768="",NOT(ISNUMBER(Z1768))),"",LOOKUP(Z1768,{0,16,21,26,31,36,41,46,51,56,60,66},{"[0-15]","[16-20]","[21-25]","[26-30]","[31-35]","[36-40]","[41-45]","[46-50]","[51-55]","[56-59]","[60-65]","[66-99]"}))</f>
        <v/>
      </c>
      <c r="AF1768" s="839" t="str">
        <f t="shared" si="100"/>
        <v>3+ years</v>
      </c>
      <c r="AG1768" s="839" t="str">
        <f t="shared" ca="1" si="101"/>
        <v>Over 90 Days</v>
      </c>
    </row>
    <row r="1769" spans="1:33" x14ac:dyDescent="0.25">
      <c r="A1769" s="839">
        <v>13</v>
      </c>
      <c r="B1769" s="839" t="s">
        <v>539</v>
      </c>
      <c r="C1769" s="839" t="s">
        <v>347</v>
      </c>
      <c r="D1769" s="880"/>
      <c r="E1769" s="833">
        <v>44816</v>
      </c>
      <c r="F1769" s="834" t="s">
        <v>1003</v>
      </c>
      <c r="G1769" s="834" t="s">
        <v>558</v>
      </c>
      <c r="H1769" s="834">
        <v>12713</v>
      </c>
      <c r="I1769" s="834" t="s">
        <v>1004</v>
      </c>
      <c r="J1769" s="834" t="s">
        <v>958</v>
      </c>
      <c r="K1769" s="834" t="s">
        <v>916</v>
      </c>
      <c r="L1769" s="834" t="s">
        <v>959</v>
      </c>
      <c r="M1769" s="834" t="s">
        <v>1005</v>
      </c>
      <c r="N1769" s="835">
        <v>26032</v>
      </c>
      <c r="O1769" s="833">
        <v>46578</v>
      </c>
      <c r="P1769" s="842" t="s">
        <v>620</v>
      </c>
      <c r="Q1769" s="842" t="s">
        <v>846</v>
      </c>
      <c r="R1769" s="842"/>
      <c r="S1769" s="842"/>
      <c r="T1769" s="842" t="s">
        <v>304</v>
      </c>
      <c r="U1769" s="842" t="s">
        <v>333</v>
      </c>
      <c r="V1769" s="881">
        <v>44816</v>
      </c>
      <c r="W1769" s="881">
        <v>45170</v>
      </c>
      <c r="X1769" s="881">
        <v>46265</v>
      </c>
      <c r="Y1769" s="882">
        <v>3.0027397260273974</v>
      </c>
      <c r="Z1769" s="842" t="s">
        <v>19</v>
      </c>
      <c r="AA1769" s="842" t="s">
        <v>443</v>
      </c>
      <c r="AB1769" s="883">
        <v>0</v>
      </c>
      <c r="AC1769" s="841">
        <v>46569</v>
      </c>
      <c r="AD1769" s="842" t="s">
        <v>777</v>
      </c>
      <c r="AE1769" s="843" t="str">
        <f>IF(OR(Z1769="",NOT(ISNUMBER(Z1769))),"",LOOKUP(Z1769,{0,16,21,26,31,36,41,46,51,56,60,66},{"[0-15]","[16-20]","[21-25]","[26-30]","[31-35]","[36-40]","[41-45]","[46-50]","[51-55]","[56-59]","[60-65]","[66-99]"}))</f>
        <v/>
      </c>
      <c r="AF1769" s="839" t="str">
        <f t="shared" si="100"/>
        <v>3+ years</v>
      </c>
      <c r="AG1769" s="839" t="str">
        <f t="shared" ca="1" si="101"/>
        <v>Over 90 Days</v>
      </c>
    </row>
    <row r="1770" spans="1:33" x14ac:dyDescent="0.25">
      <c r="A1770" s="839">
        <v>14</v>
      </c>
      <c r="B1770" s="839" t="s">
        <v>541</v>
      </c>
      <c r="C1770" s="839" t="s">
        <v>350</v>
      </c>
      <c r="D1770" s="880"/>
      <c r="E1770" s="833">
        <v>44809</v>
      </c>
      <c r="F1770" s="834" t="s">
        <v>1006</v>
      </c>
      <c r="G1770" s="834" t="s">
        <v>998</v>
      </c>
      <c r="H1770" s="834">
        <v>0</v>
      </c>
      <c r="I1770" s="834" t="s">
        <v>1007</v>
      </c>
      <c r="J1770" s="834" t="s">
        <v>910</v>
      </c>
      <c r="K1770" s="834" t="s">
        <v>914</v>
      </c>
      <c r="L1770" s="834" t="s">
        <v>953</v>
      </c>
      <c r="M1770" s="834" t="s">
        <v>1008</v>
      </c>
      <c r="N1770" s="835">
        <v>32200</v>
      </c>
      <c r="O1770" s="833">
        <v>46269</v>
      </c>
      <c r="P1770" s="842" t="s">
        <v>611</v>
      </c>
      <c r="Q1770" s="842" t="s">
        <v>846</v>
      </c>
      <c r="R1770" s="842" t="s">
        <v>612</v>
      </c>
      <c r="S1770" s="842"/>
      <c r="T1770" s="842" t="s">
        <v>304</v>
      </c>
      <c r="U1770" s="842" t="s">
        <v>333</v>
      </c>
      <c r="V1770" s="881">
        <v>44809</v>
      </c>
      <c r="W1770" s="881">
        <v>45170</v>
      </c>
      <c r="X1770" s="881">
        <v>46265</v>
      </c>
      <c r="Y1770" s="882">
        <v>3.0027397260273974</v>
      </c>
      <c r="Z1770" s="842" t="s">
        <v>19</v>
      </c>
      <c r="AA1770" s="842" t="s">
        <v>443</v>
      </c>
      <c r="AB1770" s="883">
        <v>19591.897499999999</v>
      </c>
      <c r="AC1770" s="841">
        <v>46569</v>
      </c>
      <c r="AD1770" s="842" t="s">
        <v>777</v>
      </c>
      <c r="AE1770" s="843" t="str">
        <f>IF(OR(Z1770="",NOT(ISNUMBER(Z1770))),"",LOOKUP(Z1770,{0,16,21,26,31,36,41,46,51,56,60,66},{"[0-15]","[16-20]","[21-25]","[26-30]","[31-35]","[36-40]","[41-45]","[46-50]","[51-55]","[56-59]","[60-65]","[66-99]"}))</f>
        <v/>
      </c>
      <c r="AF1770" s="839" t="str">
        <f t="shared" si="100"/>
        <v>3+ years</v>
      </c>
      <c r="AG1770" s="839" t="str">
        <f t="shared" ca="1" si="101"/>
        <v>Expired</v>
      </c>
    </row>
    <row r="1771" spans="1:33" x14ac:dyDescent="0.25">
      <c r="A1771" s="839">
        <v>15</v>
      </c>
      <c r="B1771" s="839" t="s">
        <v>533</v>
      </c>
      <c r="C1771" s="839" t="s">
        <v>353</v>
      </c>
      <c r="D1771" s="880"/>
      <c r="E1771" s="833">
        <v>44830</v>
      </c>
      <c r="F1771" s="834" t="s">
        <v>1009</v>
      </c>
      <c r="G1771" s="834" t="s">
        <v>998</v>
      </c>
      <c r="H1771" s="834">
        <v>12959</v>
      </c>
      <c r="I1771" s="834" t="s">
        <v>1010</v>
      </c>
      <c r="J1771" s="834" t="s">
        <v>919</v>
      </c>
      <c r="K1771" s="834" t="s">
        <v>973</v>
      </c>
      <c r="L1771" s="834" t="s">
        <v>995</v>
      </c>
      <c r="M1771" s="834" t="s">
        <v>1011</v>
      </c>
      <c r="N1771" s="835">
        <v>31575</v>
      </c>
      <c r="O1771" s="833">
        <v>46471</v>
      </c>
      <c r="P1771" s="842" t="s">
        <v>620</v>
      </c>
      <c r="Q1771" s="842" t="s">
        <v>846</v>
      </c>
      <c r="R1771" s="842"/>
      <c r="S1771" s="842"/>
      <c r="T1771" s="842" t="s">
        <v>304</v>
      </c>
      <c r="U1771" s="842" t="s">
        <v>356</v>
      </c>
      <c r="V1771" s="881">
        <v>44831</v>
      </c>
      <c r="W1771" s="881">
        <v>45170</v>
      </c>
      <c r="X1771" s="881">
        <v>46265</v>
      </c>
      <c r="Y1771" s="882">
        <v>3.0027397260273974</v>
      </c>
      <c r="Z1771" s="842" t="s">
        <v>19</v>
      </c>
      <c r="AA1771" s="842" t="s">
        <v>443</v>
      </c>
      <c r="AB1771" s="883">
        <v>8431.7204999999994</v>
      </c>
      <c r="AC1771" s="841">
        <v>46569</v>
      </c>
      <c r="AD1771" s="842" t="s">
        <v>777</v>
      </c>
      <c r="AE1771" s="843" t="str">
        <f>IF(OR(Z1771="",NOT(ISNUMBER(Z1771))),"",LOOKUP(Z1771,{0,16,21,26,31,36,41,46,51,56,60,66},{"[0-15]","[16-20]","[21-25]","[26-30]","[31-35]","[36-40]","[41-45]","[46-50]","[51-55]","[56-59]","[60-65]","[66-99]"}))</f>
        <v/>
      </c>
      <c r="AF1771" s="839" t="str">
        <f t="shared" si="100"/>
        <v>3+ years</v>
      </c>
      <c r="AG1771" s="839" t="str">
        <f t="shared" ca="1" si="101"/>
        <v>Over 90 Days</v>
      </c>
    </row>
    <row r="1772" spans="1:33" x14ac:dyDescent="0.25">
      <c r="A1772" s="839">
        <v>16</v>
      </c>
      <c r="B1772" s="839" t="s">
        <v>532</v>
      </c>
      <c r="C1772" s="839" t="s">
        <v>357</v>
      </c>
      <c r="D1772" s="880"/>
      <c r="E1772" s="833">
        <v>44970</v>
      </c>
      <c r="F1772" s="834" t="s">
        <v>1012</v>
      </c>
      <c r="G1772" s="834" t="s">
        <v>998</v>
      </c>
      <c r="H1772" s="834">
        <v>15131</v>
      </c>
      <c r="I1772" s="834" t="s">
        <v>1013</v>
      </c>
      <c r="J1772" s="834" t="s">
        <v>1014</v>
      </c>
      <c r="K1772" s="834" t="s">
        <v>914</v>
      </c>
      <c r="L1772" s="834" t="s">
        <v>953</v>
      </c>
      <c r="M1772" s="834" t="s">
        <v>1015</v>
      </c>
      <c r="N1772" s="835">
        <v>31644</v>
      </c>
      <c r="O1772" s="833">
        <v>46429</v>
      </c>
      <c r="P1772" s="842" t="s">
        <v>620</v>
      </c>
      <c r="Q1772" s="842" t="s">
        <v>846</v>
      </c>
      <c r="R1772" s="842"/>
      <c r="S1772" s="842"/>
      <c r="T1772" s="842" t="s">
        <v>304</v>
      </c>
      <c r="U1772" s="842" t="s">
        <v>333</v>
      </c>
      <c r="V1772" s="881">
        <v>44970</v>
      </c>
      <c r="W1772" s="881">
        <v>45170</v>
      </c>
      <c r="X1772" s="881">
        <v>46265</v>
      </c>
      <c r="Y1772" s="882">
        <v>3.0027397260273974</v>
      </c>
      <c r="Z1772" s="842" t="s">
        <v>19</v>
      </c>
      <c r="AA1772" s="842" t="s">
        <v>443</v>
      </c>
      <c r="AB1772" s="883">
        <v>10817.425499999999</v>
      </c>
      <c r="AC1772" s="841">
        <v>46569</v>
      </c>
      <c r="AD1772" s="842" t="s">
        <v>777</v>
      </c>
      <c r="AE1772" s="843" t="str">
        <f>IF(OR(Z1772="",NOT(ISNUMBER(Z1772))),"",LOOKUP(Z1772,{0,16,21,26,31,36,41,46,51,56,60,66},{"[0-15]","[16-20]","[21-25]","[26-30]","[31-35]","[36-40]","[41-45]","[46-50]","[51-55]","[56-59]","[60-65]","[66-99]"}))</f>
        <v/>
      </c>
      <c r="AF1772" s="839" t="str">
        <f t="shared" si="100"/>
        <v>3+ years</v>
      </c>
      <c r="AG1772" s="839" t="str">
        <f t="shared" ca="1" si="101"/>
        <v>Over 90 Days</v>
      </c>
    </row>
    <row r="1773" spans="1:33" x14ac:dyDescent="0.25">
      <c r="A1773" s="839">
        <v>17</v>
      </c>
      <c r="B1773" s="839" t="s">
        <v>540</v>
      </c>
      <c r="C1773" s="839" t="s">
        <v>360</v>
      </c>
      <c r="D1773" s="880"/>
      <c r="E1773" s="833">
        <v>45152</v>
      </c>
      <c r="F1773" s="834" t="s">
        <v>1016</v>
      </c>
      <c r="G1773" s="834" t="s">
        <v>983</v>
      </c>
      <c r="H1773" s="834">
        <v>12780</v>
      </c>
      <c r="I1773" s="834" t="s">
        <v>1017</v>
      </c>
      <c r="J1773" s="834" t="s">
        <v>914</v>
      </c>
      <c r="K1773" s="834" t="s">
        <v>914</v>
      </c>
      <c r="L1773" s="834" t="s">
        <v>953</v>
      </c>
      <c r="M1773" s="834" t="s">
        <v>1018</v>
      </c>
      <c r="N1773" s="835">
        <v>29611</v>
      </c>
      <c r="O1773" s="833">
        <v>46248</v>
      </c>
      <c r="P1773" s="842" t="s">
        <v>620</v>
      </c>
      <c r="Q1773" s="842" t="s">
        <v>846</v>
      </c>
      <c r="R1773" s="842"/>
      <c r="S1773" s="842"/>
      <c r="T1773" s="842" t="s">
        <v>304</v>
      </c>
      <c r="U1773" s="842" t="s">
        <v>305</v>
      </c>
      <c r="V1773" s="881">
        <v>45152</v>
      </c>
      <c r="W1773" s="881">
        <v>45170</v>
      </c>
      <c r="X1773" s="881">
        <v>46265</v>
      </c>
      <c r="Y1773" s="882">
        <v>3.0027397260273974</v>
      </c>
      <c r="Z1773" s="842" t="s">
        <v>19</v>
      </c>
      <c r="AA1773" s="842" t="s">
        <v>443</v>
      </c>
      <c r="AB1773" s="883">
        <v>8457.3720000000012</v>
      </c>
      <c r="AC1773" s="841">
        <v>46569</v>
      </c>
      <c r="AD1773" s="842" t="s">
        <v>777</v>
      </c>
      <c r="AE1773" s="843" t="str">
        <f>IF(OR(Z1773="",NOT(ISNUMBER(Z1773))),"",LOOKUP(Z1773,{0,16,21,26,31,36,41,46,51,56,60,66},{"[0-15]","[16-20]","[21-25]","[26-30]","[31-35]","[36-40]","[41-45]","[46-50]","[51-55]","[56-59]","[60-65]","[66-99]"}))</f>
        <v/>
      </c>
      <c r="AF1773" s="839" t="str">
        <f t="shared" si="100"/>
        <v>3+ years</v>
      </c>
      <c r="AG1773" s="839" t="str">
        <f t="shared" ca="1" si="101"/>
        <v>Expired</v>
      </c>
    </row>
    <row r="1774" spans="1:33" x14ac:dyDescent="0.25">
      <c r="A1774" s="839">
        <v>18</v>
      </c>
      <c r="B1774" s="839" t="s">
        <v>543</v>
      </c>
      <c r="C1774" s="839" t="s">
        <v>363</v>
      </c>
      <c r="D1774" s="880"/>
      <c r="E1774" s="833">
        <v>45236</v>
      </c>
      <c r="F1774" s="834" t="s">
        <v>1012</v>
      </c>
      <c r="G1774" s="834" t="s">
        <v>998</v>
      </c>
      <c r="H1774" s="834">
        <v>15131</v>
      </c>
      <c r="I1774" s="834" t="s">
        <v>1013</v>
      </c>
      <c r="J1774" s="834" t="s">
        <v>1014</v>
      </c>
      <c r="K1774" s="834" t="s">
        <v>914</v>
      </c>
      <c r="L1774" s="834" t="s">
        <v>953</v>
      </c>
      <c r="M1774" s="834" t="s">
        <v>1015</v>
      </c>
      <c r="N1774" s="835">
        <v>32450</v>
      </c>
      <c r="O1774" s="833">
        <v>46331</v>
      </c>
      <c r="P1774" s="842" t="s">
        <v>611</v>
      </c>
      <c r="Q1774" s="842" t="s">
        <v>846</v>
      </c>
      <c r="R1774" s="842" t="s">
        <v>612</v>
      </c>
      <c r="S1774" s="842" t="s">
        <v>616</v>
      </c>
      <c r="T1774" s="842" t="s">
        <v>304</v>
      </c>
      <c r="U1774" s="842" t="s">
        <v>333</v>
      </c>
      <c r="V1774" s="881">
        <v>45236</v>
      </c>
      <c r="W1774" s="881">
        <v>45236</v>
      </c>
      <c r="X1774" s="881">
        <v>46265</v>
      </c>
      <c r="Y1774" s="882">
        <v>2.8219178082191783</v>
      </c>
      <c r="Z1774" s="842" t="s">
        <v>19</v>
      </c>
      <c r="AA1774" s="842" t="s">
        <v>443</v>
      </c>
      <c r="AB1774" s="883">
        <v>23247.966</v>
      </c>
      <c r="AC1774" s="841">
        <v>46569</v>
      </c>
      <c r="AD1774" s="842" t="s">
        <v>777</v>
      </c>
      <c r="AE1774" s="843" t="str">
        <f>IF(OR(Z1774="",NOT(ISNUMBER(Z1774))),"",LOOKUP(Z1774,{0,16,21,26,31,36,41,46,51,56,60,66},{"[0-15]","[16-20]","[21-25]","[26-30]","[31-35]","[36-40]","[41-45]","[46-50]","[51-55]","[56-59]","[60-65]","[66-99]"}))</f>
        <v/>
      </c>
      <c r="AF1774" s="839" t="str">
        <f t="shared" si="100"/>
        <v>2-3 years</v>
      </c>
      <c r="AG1774" s="839" t="str">
        <f t="shared" ca="1" si="101"/>
        <v>Within 60 Days</v>
      </c>
    </row>
    <row r="1775" spans="1:33" x14ac:dyDescent="0.25">
      <c r="A1775" s="839">
        <v>19</v>
      </c>
      <c r="B1775" s="839" t="s">
        <v>534</v>
      </c>
      <c r="C1775" s="839" t="s">
        <v>365</v>
      </c>
      <c r="D1775" s="880"/>
      <c r="E1775" s="833">
        <v>45411</v>
      </c>
      <c r="F1775" s="834" t="s">
        <v>1019</v>
      </c>
      <c r="G1775" s="834" t="s">
        <v>1000</v>
      </c>
      <c r="H1775" s="834">
        <v>11743</v>
      </c>
      <c r="I1775" s="834" t="s">
        <v>1020</v>
      </c>
      <c r="J1775" s="834" t="s">
        <v>958</v>
      </c>
      <c r="K1775" s="834" t="s">
        <v>916</v>
      </c>
      <c r="L1775" s="834" t="s">
        <v>959</v>
      </c>
      <c r="M1775" s="834" t="s">
        <v>1021</v>
      </c>
      <c r="N1775" s="835">
        <v>24421</v>
      </c>
      <c r="O1775" s="833">
        <v>46323</v>
      </c>
      <c r="P1775" s="842" t="s">
        <v>611</v>
      </c>
      <c r="Q1775" s="842" t="s">
        <v>846</v>
      </c>
      <c r="R1775" s="842" t="s">
        <v>612</v>
      </c>
      <c r="S1775" s="842"/>
      <c r="T1775" s="842" t="s">
        <v>304</v>
      </c>
      <c r="U1775" s="842" t="s">
        <v>368</v>
      </c>
      <c r="V1775" s="881">
        <v>45411</v>
      </c>
      <c r="W1775" s="881">
        <v>45411</v>
      </c>
      <c r="X1775" s="881">
        <v>46265</v>
      </c>
      <c r="Y1775" s="882">
        <v>2.3424657534246576</v>
      </c>
      <c r="Z1775" s="842" t="s">
        <v>19</v>
      </c>
      <c r="AA1775" s="842" t="s">
        <v>443</v>
      </c>
      <c r="AB1775" s="883">
        <v>55867.360500000003</v>
      </c>
      <c r="AC1775" s="841">
        <v>46569</v>
      </c>
      <c r="AD1775" s="842" t="s">
        <v>777</v>
      </c>
      <c r="AE1775" s="843" t="str">
        <f>IF(OR(Z1775="",NOT(ISNUMBER(Z1775))),"",LOOKUP(Z1775,{0,16,21,26,31,36,41,46,51,56,60,66},{"[0-15]","[16-20]","[21-25]","[26-30]","[31-35]","[36-40]","[41-45]","[46-50]","[51-55]","[56-59]","[60-65]","[66-99]"}))</f>
        <v/>
      </c>
      <c r="AF1775" s="839" t="str">
        <f t="shared" si="100"/>
        <v>2-3 years</v>
      </c>
      <c r="AG1775" s="839" t="str">
        <f t="shared" ca="1" si="101"/>
        <v>Within 60 Days</v>
      </c>
    </row>
    <row r="1776" spans="1:33" x14ac:dyDescent="0.25">
      <c r="A1776" s="839">
        <v>20</v>
      </c>
      <c r="B1776" s="839" t="s">
        <v>535</v>
      </c>
      <c r="C1776" s="839" t="s">
        <v>369</v>
      </c>
      <c r="D1776" s="880"/>
      <c r="E1776" s="833">
        <v>45446</v>
      </c>
      <c r="F1776" s="834" t="s">
        <v>1022</v>
      </c>
      <c r="G1776" s="834" t="s">
        <v>1023</v>
      </c>
      <c r="H1776" s="834">
        <v>15131</v>
      </c>
      <c r="I1776" s="834" t="s">
        <v>1013</v>
      </c>
      <c r="J1776" s="834" t="s">
        <v>1014</v>
      </c>
      <c r="K1776" s="834" t="s">
        <v>914</v>
      </c>
      <c r="L1776" s="834" t="s">
        <v>953</v>
      </c>
      <c r="M1776" s="834" t="s">
        <v>1015</v>
      </c>
      <c r="N1776" s="835">
        <v>32081</v>
      </c>
      <c r="O1776" s="833">
        <v>46549</v>
      </c>
      <c r="P1776" s="842" t="s">
        <v>611</v>
      </c>
      <c r="Q1776" s="842" t="s">
        <v>846</v>
      </c>
      <c r="R1776" s="842"/>
      <c r="S1776" s="842" t="s">
        <v>621</v>
      </c>
      <c r="T1776" s="842" t="s">
        <v>304</v>
      </c>
      <c r="U1776" s="842" t="s">
        <v>333</v>
      </c>
      <c r="V1776" s="881">
        <v>45454</v>
      </c>
      <c r="W1776" s="881">
        <v>45454</v>
      </c>
      <c r="X1776" s="881">
        <v>46265</v>
      </c>
      <c r="Y1776" s="882">
        <v>2.2246575342465755</v>
      </c>
      <c r="Z1776" s="842" t="s">
        <v>19</v>
      </c>
      <c r="AA1776" s="842" t="s">
        <v>443</v>
      </c>
      <c r="AB1776" s="883">
        <v>18129.425499999998</v>
      </c>
      <c r="AC1776" s="841">
        <v>46569</v>
      </c>
      <c r="AD1776" s="842" t="s">
        <v>777</v>
      </c>
      <c r="AE1776" s="843" t="str">
        <f>IF(OR(Z1776="",NOT(ISNUMBER(Z1776))),"",LOOKUP(Z1776,{0,16,21,26,31,36,41,46,51,56,60,66},{"[0-15]","[16-20]","[21-25]","[26-30]","[31-35]","[36-40]","[41-45]","[46-50]","[51-55]","[56-59]","[60-65]","[66-99]"}))</f>
        <v/>
      </c>
      <c r="AF1776" s="839" t="str">
        <f t="shared" si="100"/>
        <v>2-3 years</v>
      </c>
      <c r="AG1776" s="839" t="str">
        <f t="shared" ca="1" si="101"/>
        <v>Over 90 Days</v>
      </c>
    </row>
    <row r="1777" spans="1:33" x14ac:dyDescent="0.25">
      <c r="A1777" s="839">
        <v>21</v>
      </c>
      <c r="B1777" s="839" t="s">
        <v>542</v>
      </c>
      <c r="C1777" s="839" t="s">
        <v>372</v>
      </c>
      <c r="D1777" s="880"/>
      <c r="E1777" s="833">
        <v>45600</v>
      </c>
      <c r="F1777" s="834" t="s">
        <v>1024</v>
      </c>
      <c r="G1777" s="834" t="s">
        <v>1000</v>
      </c>
      <c r="H1777" s="834">
        <v>12623</v>
      </c>
      <c r="I1777" s="834" t="s">
        <v>1025</v>
      </c>
      <c r="J1777" s="834" t="s">
        <v>922</v>
      </c>
      <c r="K1777" s="834" t="s">
        <v>973</v>
      </c>
      <c r="L1777" s="834" t="s">
        <v>974</v>
      </c>
      <c r="M1777" s="834">
        <v>0</v>
      </c>
      <c r="N1777" s="835">
        <v>22302</v>
      </c>
      <c r="O1777" s="833">
        <v>46329</v>
      </c>
      <c r="P1777" s="842" t="s">
        <v>620</v>
      </c>
      <c r="Q1777" s="842" t="s">
        <v>846</v>
      </c>
      <c r="R1777" s="842"/>
      <c r="S1777" s="842"/>
      <c r="T1777" s="842" t="s">
        <v>304</v>
      </c>
      <c r="U1777" s="842" t="s">
        <v>333</v>
      </c>
      <c r="V1777" s="881">
        <v>45600</v>
      </c>
      <c r="W1777" s="881">
        <v>45600</v>
      </c>
      <c r="X1777" s="881">
        <v>46265</v>
      </c>
      <c r="Y1777" s="882">
        <v>1.8246575342465754</v>
      </c>
      <c r="Z1777" s="842" t="s">
        <v>19</v>
      </c>
      <c r="AA1777" s="842" t="s">
        <v>443</v>
      </c>
      <c r="AB1777" s="883">
        <v>32874.145499999999</v>
      </c>
      <c r="AC1777" s="841">
        <v>46569</v>
      </c>
      <c r="AD1777" s="842" t="s">
        <v>777</v>
      </c>
      <c r="AE1777" s="843" t="str">
        <f>IF(OR(Z1777="",NOT(ISNUMBER(Z1777))),"",LOOKUP(Z1777,{0,16,21,26,31,36,41,46,51,56,60,66},{"[0-15]","[16-20]","[21-25]","[26-30]","[31-35]","[36-40]","[41-45]","[46-50]","[51-55]","[56-59]","[60-65]","[66-99]"}))</f>
        <v/>
      </c>
      <c r="AF1777" s="839" t="str">
        <f t="shared" si="100"/>
        <v>1-2 years</v>
      </c>
      <c r="AG1777" s="839" t="str">
        <f t="shared" ca="1" si="101"/>
        <v>Within 60 Days</v>
      </c>
    </row>
    <row r="1778" spans="1:33" x14ac:dyDescent="0.25">
      <c r="A1778" s="839">
        <v>22</v>
      </c>
      <c r="B1778" s="839">
        <v>200088</v>
      </c>
      <c r="C1778" s="839" t="s">
        <v>378</v>
      </c>
      <c r="D1778" s="880"/>
      <c r="E1778" s="833">
        <v>45677</v>
      </c>
      <c r="F1778" s="834" t="s">
        <v>1026</v>
      </c>
      <c r="G1778" s="834" t="s">
        <v>559</v>
      </c>
      <c r="H1778" s="834">
        <v>12013</v>
      </c>
      <c r="I1778" s="834" t="s">
        <v>1027</v>
      </c>
      <c r="J1778" s="834" t="s">
        <v>958</v>
      </c>
      <c r="K1778" s="834" t="s">
        <v>916</v>
      </c>
      <c r="L1778" s="834" t="s">
        <v>959</v>
      </c>
      <c r="M1778" s="834" t="s">
        <v>1028</v>
      </c>
      <c r="N1778" s="835">
        <v>22282</v>
      </c>
      <c r="O1778" s="833">
        <v>46405</v>
      </c>
      <c r="P1778" s="842" t="s">
        <v>611</v>
      </c>
      <c r="Q1778" s="842" t="s">
        <v>846</v>
      </c>
      <c r="R1778" s="842" t="s">
        <v>612</v>
      </c>
      <c r="S1778" s="842" t="s">
        <v>616</v>
      </c>
      <c r="T1778" s="842" t="s">
        <v>304</v>
      </c>
      <c r="U1778" s="842" t="s">
        <v>309</v>
      </c>
      <c r="V1778" s="881">
        <v>45677</v>
      </c>
      <c r="W1778" s="881">
        <v>45677</v>
      </c>
      <c r="X1778" s="881">
        <v>46265</v>
      </c>
      <c r="Y1778" s="882">
        <v>1.6136986301369862</v>
      </c>
      <c r="Z1778" s="842" t="s">
        <v>19</v>
      </c>
      <c r="AA1778" s="842" t="s">
        <v>443</v>
      </c>
      <c r="AB1778" s="883">
        <v>63579.631499999996</v>
      </c>
      <c r="AC1778" s="841">
        <v>46569</v>
      </c>
      <c r="AD1778" s="842" t="s">
        <v>777</v>
      </c>
      <c r="AE1778" s="843" t="str">
        <f>IF(OR(Z1778="",NOT(ISNUMBER(Z1778))),"",LOOKUP(Z1778,{0,16,21,26,31,36,41,46,51,56,60,66},{"[0-15]","[16-20]","[21-25]","[26-30]","[31-35]","[36-40]","[41-45]","[46-50]","[51-55]","[56-59]","[60-65]","[66-99]"}))</f>
        <v/>
      </c>
      <c r="AF1778" s="839" t="str">
        <f t="shared" si="100"/>
        <v>1-2 years</v>
      </c>
      <c r="AG1778" s="839" t="str">
        <f t="shared" ca="1" si="101"/>
        <v>Over 90 Days</v>
      </c>
    </row>
    <row r="1779" spans="1:33" x14ac:dyDescent="0.25">
      <c r="A1779" s="839">
        <v>23</v>
      </c>
      <c r="B1779" s="839">
        <v>200795</v>
      </c>
      <c r="C1779" s="839" t="s">
        <v>382</v>
      </c>
      <c r="D1779" s="880"/>
      <c r="E1779" s="833">
        <v>45831</v>
      </c>
      <c r="F1779" s="834" t="s">
        <v>1029</v>
      </c>
      <c r="G1779" s="834" t="s">
        <v>971</v>
      </c>
      <c r="H1779" s="834">
        <v>12775</v>
      </c>
      <c r="I1779" s="834" t="s">
        <v>1030</v>
      </c>
      <c r="J1779" s="834" t="s">
        <v>904</v>
      </c>
      <c r="K1779" s="834" t="s">
        <v>973</v>
      </c>
      <c r="L1779" s="834" t="s">
        <v>995</v>
      </c>
      <c r="M1779" s="834" t="s">
        <v>1031</v>
      </c>
      <c r="N1779" s="835">
        <v>31222</v>
      </c>
      <c r="O1779" s="833">
        <v>46555</v>
      </c>
      <c r="P1779" s="842" t="s">
        <v>611</v>
      </c>
      <c r="Q1779" s="842" t="s">
        <v>846</v>
      </c>
      <c r="R1779" s="842"/>
      <c r="S1779" s="842"/>
      <c r="T1779" s="842" t="s">
        <v>304</v>
      </c>
      <c r="U1779" s="842" t="s">
        <v>333</v>
      </c>
      <c r="V1779" s="881">
        <v>45831</v>
      </c>
      <c r="W1779" s="881">
        <v>45831</v>
      </c>
      <c r="X1779" s="881">
        <v>46265</v>
      </c>
      <c r="Y1779" s="882">
        <v>1.1917808219178083</v>
      </c>
      <c r="Z1779" s="842" t="s">
        <v>19</v>
      </c>
      <c r="AA1779" s="842" t="s">
        <v>443</v>
      </c>
      <c r="AB1779" s="883">
        <v>26903.897499999999</v>
      </c>
      <c r="AC1779" s="841">
        <v>46569</v>
      </c>
      <c r="AD1779" s="842" t="s">
        <v>777</v>
      </c>
      <c r="AE1779" s="843" t="str">
        <f>IF(OR(Z1779="",NOT(ISNUMBER(Z1779))),"",LOOKUP(Z1779,{0,16,21,26,31,36,41,46,51,56,60,66},{"[0-15]","[16-20]","[21-25]","[26-30]","[31-35]","[36-40]","[41-45]","[46-50]","[51-55]","[56-59]","[60-65]","[66-99]"}))</f>
        <v/>
      </c>
      <c r="AF1779" s="839" t="str">
        <f t="shared" si="100"/>
        <v>1-2 years</v>
      </c>
      <c r="AG1779" s="839" t="str">
        <f t="shared" ca="1" si="101"/>
        <v>Over 90 Days</v>
      </c>
    </row>
    <row r="1780" spans="1:33" x14ac:dyDescent="0.25">
      <c r="A1780" s="839">
        <v>24</v>
      </c>
      <c r="B1780" s="847">
        <v>201184</v>
      </c>
      <c r="C1780" s="839">
        <v>14221</v>
      </c>
      <c r="D1780" s="880"/>
      <c r="E1780" s="833">
        <f>VLOOKUP(B1780,[1]TQT_MASTER!B:O,13,0)</f>
        <v>45887</v>
      </c>
      <c r="F1780" s="834" t="str">
        <f>VLOOKUP(B1780,[1]TQT_MASTER!B:O,4,0)</f>
        <v>Associate, People Development</v>
      </c>
      <c r="G1780" s="834" t="str">
        <f>VLOOKUP(B1780,[1]TQT_MASTER!B:O,3,0)</f>
        <v>Associate</v>
      </c>
      <c r="H1780" s="834">
        <f>VLOOKUP(B1780,[1]TQT_MASTER!B:O,6,0)</f>
        <v>15162</v>
      </c>
      <c r="I1780" s="834" t="str">
        <f>VLOOKUP(B1780,[1]TQT_MASTER!B:O,5,0)</f>
        <v>Wadima Mohammed Hamad AlMazrouei</v>
      </c>
      <c r="J1780" s="834" t="str">
        <f>VLOOKUP(B1780,[1]TQT_MASTER!B:O,7,0)</f>
        <v>TQT - People Management &amp; Performance</v>
      </c>
      <c r="K1780" s="834" t="str">
        <f>VLOOKUP(B1780,[1]TQT_MASTER!B:O,8,0)</f>
        <v>TQT - Chief Corporate Services Office</v>
      </c>
      <c r="L1780" s="834" t="str">
        <f>VLOOKUP(B1780,[1]TQT_MASTER!B:O,9,0)</f>
        <v>Human Resources - HRD</v>
      </c>
      <c r="M1780" s="834" t="str">
        <f>VLOOKUP(B1780,[1]TQT_MASTER!B:O,10,0)</f>
        <v>TRANSCO - Human Resources - HRD</v>
      </c>
      <c r="N1780" s="835">
        <f>VLOOKUP(B1780,[1]TQT_MASTER!B:O,11,0)</f>
        <v>32306</v>
      </c>
      <c r="O1780" s="833">
        <f>VLOOKUP(B1780,[1]TQT_MASTER!B:O,14,0)</f>
        <v>46251</v>
      </c>
      <c r="P1780" s="842" t="s">
        <v>620</v>
      </c>
      <c r="Q1780" s="834" t="s">
        <v>846</v>
      </c>
      <c r="R1780" s="842"/>
      <c r="S1780" s="842"/>
      <c r="T1780" s="839" t="s">
        <v>304</v>
      </c>
      <c r="U1780" s="839" t="s">
        <v>333</v>
      </c>
      <c r="V1780" s="881">
        <v>45887</v>
      </c>
      <c r="W1780" s="881">
        <v>45887</v>
      </c>
      <c r="X1780" s="881">
        <v>46265</v>
      </c>
      <c r="Y1780" s="882">
        <v>1.0383561643835617</v>
      </c>
      <c r="Z1780" s="838">
        <f t="shared" ref="Z1780" ca="1" si="104">IF(N1780="","",DATEDIF(IF(ISNUMBER(N1780),N1780,DATE(IF(VALUE(RIGHT(N1780,LEN(N1780)-FIND("/",N1780,FIND("/",N1780)+1)))&lt;30,2000,1900)+VALUE(RIGHT(N1780,LEN(N1780)-FIND("/",N1780,FIND("/",N1780)+1))),VALUE(LEFT(N1780,FIND("/",N1780)-1)),VALUE(MID(N1780,FIND("/",N1780)+1,FIND("/",N1780,FIND("/",N1780)+1)-FIND("/",N1780)-1)))),TODAY(),"Y"))</f>
        <v>38</v>
      </c>
      <c r="AA1780" s="842" t="s">
        <v>443</v>
      </c>
      <c r="AB1780" s="883">
        <v>7187.0820000000003</v>
      </c>
      <c r="AC1780" s="841">
        <v>46569</v>
      </c>
      <c r="AD1780" s="842" t="s">
        <v>777</v>
      </c>
      <c r="AE1780" s="843" t="str">
        <f ca="1">IF(OR(Z1780="",NOT(ISNUMBER(Z1780))),"",LOOKUP(Z1780,{0,16,21,26,31,36,41,46,51,56,60,66},{"[0-15]","[16-20]","[21-25]","[26-30]","[31-35]","[36-40]","[41-45]","[46-50]","[51-55]","[56-59]","[60-65]","[66-99]"}))</f>
        <v>[36-40]</v>
      </c>
      <c r="AF1780" s="839" t="str">
        <f t="shared" si="100"/>
        <v>1-2 years</v>
      </c>
      <c r="AG1780" s="839" t="str">
        <f t="shared" ca="1" si="101"/>
        <v>Expired</v>
      </c>
    </row>
    <row r="1781" spans="1:33" x14ac:dyDescent="0.25">
      <c r="A1781" s="839">
        <v>25</v>
      </c>
      <c r="B1781" s="847">
        <v>201086</v>
      </c>
      <c r="C1781" s="839">
        <v>13919</v>
      </c>
      <c r="D1781" s="880"/>
      <c r="E1781" s="833">
        <v>45873</v>
      </c>
      <c r="F1781" s="834" t="s">
        <v>1032</v>
      </c>
      <c r="G1781" s="834" t="s">
        <v>965</v>
      </c>
      <c r="H1781" s="834">
        <v>11743</v>
      </c>
      <c r="I1781" s="834" t="s">
        <v>1033</v>
      </c>
      <c r="J1781" s="834" t="s">
        <v>958</v>
      </c>
      <c r="K1781" s="834" t="s">
        <v>916</v>
      </c>
      <c r="L1781" s="834" t="s">
        <v>959</v>
      </c>
      <c r="M1781" s="834" t="s">
        <v>906</v>
      </c>
      <c r="N1781" s="835">
        <v>33856</v>
      </c>
      <c r="O1781" s="833">
        <v>46237</v>
      </c>
      <c r="P1781" s="842" t="s">
        <v>620</v>
      </c>
      <c r="Q1781" s="834" t="s">
        <v>846</v>
      </c>
      <c r="R1781" s="842"/>
      <c r="S1781" s="842"/>
      <c r="T1781" s="842" t="s">
        <v>389</v>
      </c>
      <c r="U1781" s="842" t="s">
        <v>333</v>
      </c>
      <c r="V1781" s="881">
        <v>45873</v>
      </c>
      <c r="W1781" s="881">
        <v>45873</v>
      </c>
      <c r="X1781" s="881">
        <v>46265</v>
      </c>
      <c r="Y1781" s="882">
        <v>1.0767123287671232</v>
      </c>
      <c r="Z1781" s="842" t="s">
        <v>19</v>
      </c>
      <c r="AA1781" s="842" t="s">
        <v>443</v>
      </c>
      <c r="AB1781" s="883">
        <v>6740.3595000000005</v>
      </c>
      <c r="AC1781" s="841">
        <v>46569</v>
      </c>
      <c r="AD1781" s="842" t="s">
        <v>777</v>
      </c>
      <c r="AE1781" s="843" t="str">
        <f>IF(OR(Z1781="",NOT(ISNUMBER(Z1781))),"",LOOKUP(Z1781,{0,16,21,26,31,36,41,46,51,56,60,66},{"[0-15]","[16-20]","[21-25]","[26-30]","[31-35]","[36-40]","[41-45]","[46-50]","[51-55]","[56-59]","[60-65]","[66-99]"}))</f>
        <v/>
      </c>
      <c r="AF1781" s="839" t="str">
        <f t="shared" si="100"/>
        <v>1-2 years</v>
      </c>
      <c r="AG1781" s="839" t="str">
        <f t="shared" ca="1" si="101"/>
        <v>Expired</v>
      </c>
    </row>
    <row r="1782" spans="1:33" x14ac:dyDescent="0.25">
      <c r="A1782" s="839">
        <v>26</v>
      </c>
      <c r="B1782" s="839">
        <v>201085</v>
      </c>
      <c r="C1782" s="839">
        <v>201085</v>
      </c>
      <c r="D1782" s="880"/>
      <c r="E1782" s="833">
        <v>45901</v>
      </c>
      <c r="F1782" s="834" t="s">
        <v>1034</v>
      </c>
      <c r="G1782" s="834" t="s">
        <v>558</v>
      </c>
      <c r="H1782" s="834">
        <v>10903</v>
      </c>
      <c r="I1782" s="834" t="s">
        <v>1035</v>
      </c>
      <c r="J1782" s="834" t="s">
        <v>958</v>
      </c>
      <c r="K1782" s="834" t="s">
        <v>916</v>
      </c>
      <c r="L1782" s="834" t="s">
        <v>959</v>
      </c>
      <c r="M1782" s="834" t="s">
        <v>905</v>
      </c>
      <c r="N1782" s="835">
        <v>36486</v>
      </c>
      <c r="O1782" s="833">
        <v>46265</v>
      </c>
      <c r="P1782" s="842" t="s">
        <v>620</v>
      </c>
      <c r="Q1782" s="842" t="s">
        <v>846</v>
      </c>
      <c r="R1782" s="842"/>
      <c r="S1782" s="842"/>
      <c r="T1782" s="842" t="s">
        <v>304</v>
      </c>
      <c r="U1782" s="842" t="s">
        <v>333</v>
      </c>
      <c r="V1782" s="881">
        <v>45901</v>
      </c>
      <c r="W1782" s="881">
        <v>45901</v>
      </c>
      <c r="X1782" s="881">
        <v>46265</v>
      </c>
      <c r="Y1782" s="882">
        <v>1</v>
      </c>
      <c r="Z1782" s="842" t="s">
        <v>19</v>
      </c>
      <c r="AA1782" s="842" t="s">
        <v>443</v>
      </c>
      <c r="AB1782" s="883">
        <v>6108.3960000000006</v>
      </c>
      <c r="AC1782" s="841">
        <v>46569</v>
      </c>
      <c r="AD1782" s="842" t="s">
        <v>777</v>
      </c>
      <c r="AE1782" s="843" t="str">
        <f>IF(OR(Z1782="",NOT(ISNUMBER(Z1782))),"",LOOKUP(Z1782,{0,16,21,26,31,36,41,46,51,56,60,66},{"[0-15]","[16-20]","[21-25]","[26-30]","[31-35]","[36-40]","[41-45]","[46-50]","[51-55]","[56-59]","[60-65]","[66-99]"}))</f>
        <v/>
      </c>
      <c r="AF1782" s="839" t="str">
        <f t="shared" si="100"/>
        <v>0-1 years</v>
      </c>
      <c r="AG1782" s="839" t="str">
        <f t="shared" ca="1" si="101"/>
        <v>Expired</v>
      </c>
    </row>
    <row r="1783" spans="1:33" x14ac:dyDescent="0.25">
      <c r="A1783" s="839">
        <v>27</v>
      </c>
      <c r="B1783" s="839">
        <v>201773</v>
      </c>
      <c r="C1783" s="847">
        <v>14158</v>
      </c>
      <c r="D1783" s="880"/>
      <c r="E1783" s="833">
        <v>45978</v>
      </c>
      <c r="F1783" s="834" t="s">
        <v>1036</v>
      </c>
      <c r="G1783" s="834" t="s">
        <v>998</v>
      </c>
      <c r="H1783" s="834">
        <v>12869</v>
      </c>
      <c r="I1783" s="834" t="s">
        <v>1037</v>
      </c>
      <c r="J1783" s="834" t="s">
        <v>1038</v>
      </c>
      <c r="K1783" s="834" t="s">
        <v>914</v>
      </c>
      <c r="L1783" s="834" t="s">
        <v>953</v>
      </c>
      <c r="M1783" s="834" t="s">
        <v>1018</v>
      </c>
      <c r="N1783" s="835">
        <v>29381</v>
      </c>
      <c r="O1783" s="833">
        <v>46342</v>
      </c>
      <c r="P1783" s="842" t="s">
        <v>611</v>
      </c>
      <c r="Q1783" s="842" t="s">
        <v>846</v>
      </c>
      <c r="R1783" s="842"/>
      <c r="S1783" s="842" t="s">
        <v>616</v>
      </c>
      <c r="T1783" s="842" t="s">
        <v>304</v>
      </c>
      <c r="U1783" s="842" t="s">
        <v>333</v>
      </c>
      <c r="V1783" s="881">
        <v>45978</v>
      </c>
      <c r="W1783" s="881">
        <v>45978</v>
      </c>
      <c r="X1783" s="881">
        <v>46265</v>
      </c>
      <c r="Y1783" s="882">
        <v>0.78904109589041094</v>
      </c>
      <c r="Z1783" s="842" t="s">
        <v>19</v>
      </c>
      <c r="AA1783" s="842" t="s">
        <v>443</v>
      </c>
      <c r="AB1783" s="883">
        <v>14576.750999999998</v>
      </c>
      <c r="AC1783" s="841">
        <v>46569</v>
      </c>
      <c r="AD1783" s="842" t="s">
        <v>777</v>
      </c>
      <c r="AE1783" s="843" t="str">
        <f>IF(OR(Z1783="",NOT(ISNUMBER(Z1783))),"",LOOKUP(Z1783,{0,16,21,26,31,36,41,46,51,56,60,66},{"[0-15]","[16-20]","[21-25]","[26-30]","[31-35]","[36-40]","[41-45]","[46-50]","[51-55]","[56-59]","[60-65]","[66-99]"}))</f>
        <v/>
      </c>
      <c r="AF1783" s="839" t="str">
        <f t="shared" si="100"/>
        <v>0-1 years</v>
      </c>
      <c r="AG1783" s="839" t="str">
        <f t="shared" ca="1" si="101"/>
        <v>Within 90 Days</v>
      </c>
    </row>
    <row r="1784" spans="1:33" x14ac:dyDescent="0.25">
      <c r="A1784" s="839">
        <v>28</v>
      </c>
      <c r="B1784" s="839">
        <v>202033</v>
      </c>
      <c r="C1784" s="847">
        <v>14145</v>
      </c>
      <c r="D1784" s="880"/>
      <c r="E1784" s="833">
        <v>46006</v>
      </c>
      <c r="F1784" s="834" t="s">
        <v>1032</v>
      </c>
      <c r="G1784" s="834" t="s">
        <v>965</v>
      </c>
      <c r="H1784" s="834">
        <v>12404</v>
      </c>
      <c r="I1784" s="834" t="s">
        <v>1039</v>
      </c>
      <c r="J1784" s="834" t="s">
        <v>958</v>
      </c>
      <c r="K1784" s="834" t="s">
        <v>916</v>
      </c>
      <c r="L1784" s="834" t="s">
        <v>958</v>
      </c>
      <c r="M1784" s="834" t="s">
        <v>916</v>
      </c>
      <c r="N1784" s="835">
        <v>31049</v>
      </c>
      <c r="O1784" s="833">
        <v>46370</v>
      </c>
      <c r="P1784" s="842" t="s">
        <v>620</v>
      </c>
      <c r="Q1784" s="842" t="s">
        <v>846</v>
      </c>
      <c r="R1784" s="842"/>
      <c r="S1784" s="842"/>
      <c r="T1784" s="842" t="s">
        <v>304</v>
      </c>
      <c r="U1784" s="842" t="s">
        <v>333</v>
      </c>
      <c r="V1784" s="881">
        <v>46006</v>
      </c>
      <c r="W1784" s="881">
        <v>46006</v>
      </c>
      <c r="X1784" s="881">
        <v>46265</v>
      </c>
      <c r="Y1784" s="882">
        <v>0.71232876712328763</v>
      </c>
      <c r="Z1784" s="842" t="s">
        <v>19</v>
      </c>
      <c r="AA1784" s="842" t="s">
        <v>443</v>
      </c>
      <c r="AB1784" s="883">
        <v>8381.5409999999993</v>
      </c>
      <c r="AC1784" s="841">
        <v>46569</v>
      </c>
      <c r="AD1784" s="842" t="s">
        <v>777</v>
      </c>
      <c r="AE1784" s="843" t="str">
        <f>IF(OR(Z1784="",NOT(ISNUMBER(Z1784))),"",LOOKUP(Z1784,{0,16,21,26,31,36,41,46,51,56,60,66},{"[0-15]","[16-20]","[21-25]","[26-30]","[31-35]","[36-40]","[41-45]","[46-50]","[51-55]","[56-59]","[60-65]","[66-99]"}))</f>
        <v/>
      </c>
      <c r="AF1784" s="839" t="str">
        <f t="shared" si="100"/>
        <v>0-1 years</v>
      </c>
      <c r="AG1784" s="839" t="str">
        <f t="shared" ca="1" si="101"/>
        <v>Within 90 Days</v>
      </c>
    </row>
    <row r="1785" spans="1:33" x14ac:dyDescent="0.25">
      <c r="A1785" s="839">
        <v>29</v>
      </c>
      <c r="B1785" s="839">
        <v>202034</v>
      </c>
      <c r="C1785" s="847">
        <v>14174</v>
      </c>
      <c r="D1785" s="880"/>
      <c r="E1785" s="833">
        <v>46006</v>
      </c>
      <c r="F1785" s="834" t="s">
        <v>997</v>
      </c>
      <c r="G1785" s="834" t="s">
        <v>998</v>
      </c>
      <c r="H1785" s="834">
        <v>12667</v>
      </c>
      <c r="I1785" s="834" t="s">
        <v>1040</v>
      </c>
      <c r="J1785" s="834" t="s">
        <v>994</v>
      </c>
      <c r="K1785" s="834" t="s">
        <v>973</v>
      </c>
      <c r="L1785" s="834" t="s">
        <v>995</v>
      </c>
      <c r="M1785" s="834" t="s">
        <v>996</v>
      </c>
      <c r="N1785" s="835">
        <v>35364</v>
      </c>
      <c r="O1785" s="833">
        <v>46370</v>
      </c>
      <c r="P1785" s="842" t="s">
        <v>620</v>
      </c>
      <c r="Q1785" s="842" t="s">
        <v>846</v>
      </c>
      <c r="R1785" s="842"/>
      <c r="S1785" s="842"/>
      <c r="T1785" s="842" t="s">
        <v>304</v>
      </c>
      <c r="U1785" s="842" t="s">
        <v>356</v>
      </c>
      <c r="V1785" s="881">
        <v>46006</v>
      </c>
      <c r="W1785" s="881">
        <v>46006</v>
      </c>
      <c r="X1785" s="881">
        <v>46265</v>
      </c>
      <c r="Y1785" s="882">
        <v>0.71232876712328763</v>
      </c>
      <c r="Z1785" s="842" t="s">
        <v>19</v>
      </c>
      <c r="AA1785" s="842" t="s">
        <v>443</v>
      </c>
      <c r="AB1785" s="883">
        <v>7318.8359999999993</v>
      </c>
      <c r="AC1785" s="841">
        <v>46569</v>
      </c>
      <c r="AD1785" s="842" t="s">
        <v>777</v>
      </c>
      <c r="AE1785" s="843" t="str">
        <f>IF(OR(Z1785="",NOT(ISNUMBER(Z1785))),"",LOOKUP(Z1785,{0,16,21,26,31,36,41,46,51,56,60,66},{"[0-15]","[16-20]","[21-25]","[26-30]","[31-35]","[36-40]","[41-45]","[46-50]","[51-55]","[56-59]","[60-65]","[66-99]"}))</f>
        <v/>
      </c>
      <c r="AF1785" s="839" t="str">
        <f t="shared" si="100"/>
        <v>0-1 years</v>
      </c>
      <c r="AG1785" s="839" t="str">
        <f t="shared" ca="1" si="101"/>
        <v>Within 90 Days</v>
      </c>
    </row>
    <row r="1786" spans="1:33" x14ac:dyDescent="0.25">
      <c r="A1786" s="839">
        <v>30</v>
      </c>
      <c r="B1786" s="839">
        <v>202315</v>
      </c>
      <c r="C1786" s="847">
        <v>14335</v>
      </c>
      <c r="D1786" s="880"/>
      <c r="E1786" s="833">
        <v>46055</v>
      </c>
      <c r="F1786" s="834" t="s">
        <v>1041</v>
      </c>
      <c r="G1786" s="834" t="s">
        <v>1042</v>
      </c>
      <c r="H1786" s="834">
        <v>15077</v>
      </c>
      <c r="I1786" s="834" t="s">
        <v>1043</v>
      </c>
      <c r="J1786" s="834" t="s">
        <v>910</v>
      </c>
      <c r="K1786" s="834" t="s">
        <v>914</v>
      </c>
      <c r="L1786" s="834" t="s">
        <v>953</v>
      </c>
      <c r="M1786" s="834" t="s">
        <v>1008</v>
      </c>
      <c r="N1786" s="835">
        <v>34516</v>
      </c>
      <c r="O1786" s="833">
        <v>46389</v>
      </c>
      <c r="P1786" s="842" t="s">
        <v>611</v>
      </c>
      <c r="Q1786" s="842" t="s">
        <v>846</v>
      </c>
      <c r="R1786" s="842" t="s">
        <v>612</v>
      </c>
      <c r="S1786" s="842" t="s">
        <v>616</v>
      </c>
      <c r="T1786" s="842"/>
      <c r="U1786" s="842" t="s">
        <v>309</v>
      </c>
      <c r="V1786" s="881">
        <v>46055</v>
      </c>
      <c r="W1786" s="881">
        <v>46055</v>
      </c>
      <c r="X1786" s="881">
        <v>46265</v>
      </c>
      <c r="Y1786" s="882">
        <v>0.57808219178082187</v>
      </c>
      <c r="Z1786" s="842" t="s">
        <v>19</v>
      </c>
      <c r="AA1786" s="842" t="s">
        <v>443</v>
      </c>
      <c r="AB1786" s="883">
        <v>21633</v>
      </c>
      <c r="AC1786" s="841">
        <v>46569</v>
      </c>
      <c r="AD1786" s="842" t="s">
        <v>777</v>
      </c>
      <c r="AE1786" s="843" t="str">
        <f>IF(OR(Z1786="",NOT(ISNUMBER(Z1786))),"",LOOKUP(Z1786,{0,16,21,26,31,36,41,46,51,56,60,66},{"[0-15]","[16-20]","[21-25]","[26-30]","[31-35]","[36-40]","[41-45]","[46-50]","[51-55]","[56-59]","[60-65]","[66-99]"}))</f>
        <v/>
      </c>
      <c r="AF1786" s="839" t="str">
        <f t="shared" si="100"/>
        <v>0-1 years</v>
      </c>
      <c r="AG1786" s="839" t="str">
        <f t="shared" ca="1" si="101"/>
        <v>Over 90 Days</v>
      </c>
    </row>
    <row r="1787" spans="1:33" x14ac:dyDescent="0.25">
      <c r="A1787" s="839">
        <v>31</v>
      </c>
      <c r="B1787" s="839">
        <v>202372</v>
      </c>
      <c r="C1787" s="839">
        <v>202372</v>
      </c>
      <c r="D1787" s="880"/>
      <c r="E1787" s="833">
        <v>46083</v>
      </c>
      <c r="F1787" s="834" t="s">
        <v>1006</v>
      </c>
      <c r="G1787" s="834" t="s">
        <v>998</v>
      </c>
      <c r="H1787" s="834">
        <v>15077</v>
      </c>
      <c r="I1787" s="834" t="s">
        <v>1043</v>
      </c>
      <c r="J1787" s="834" t="s">
        <v>911</v>
      </c>
      <c r="K1787" s="834" t="s">
        <v>914</v>
      </c>
      <c r="L1787" s="834" t="s">
        <v>953</v>
      </c>
      <c r="M1787" s="834" t="s">
        <v>1044</v>
      </c>
      <c r="N1787" s="835">
        <v>35936</v>
      </c>
      <c r="O1787" s="833">
        <v>46447</v>
      </c>
      <c r="P1787" s="842" t="s">
        <v>611</v>
      </c>
      <c r="Q1787" s="842" t="s">
        <v>846</v>
      </c>
      <c r="R1787" s="842" t="s">
        <v>612</v>
      </c>
      <c r="S1787" s="842" t="s">
        <v>616</v>
      </c>
      <c r="T1787" s="842"/>
      <c r="U1787" s="842" t="s">
        <v>356</v>
      </c>
      <c r="V1787" s="881">
        <v>46083</v>
      </c>
      <c r="W1787" s="881">
        <v>46083</v>
      </c>
      <c r="X1787" s="881">
        <v>46265</v>
      </c>
      <c r="Y1787" s="882">
        <v>0.50136986301369868</v>
      </c>
      <c r="Z1787" s="842" t="s">
        <v>19</v>
      </c>
      <c r="AA1787" s="842" t="s">
        <v>443</v>
      </c>
      <c r="AB1787" s="883">
        <v>22668.43</v>
      </c>
      <c r="AC1787" s="841">
        <v>46569</v>
      </c>
      <c r="AD1787" s="842" t="s">
        <v>777</v>
      </c>
      <c r="AE1787" s="843" t="str">
        <f>IF(OR(Z1787="",NOT(ISNUMBER(Z1787))),"",LOOKUP(Z1787,{0,16,21,26,31,36,41,46,51,56,60,66},{"[0-15]","[16-20]","[21-25]","[26-30]","[31-35]","[36-40]","[41-45]","[46-50]","[51-55]","[56-59]","[60-65]","[66-99]"}))</f>
        <v/>
      </c>
      <c r="AF1787" s="839" t="str">
        <f t="shared" si="100"/>
        <v>0-1 years</v>
      </c>
      <c r="AG1787" s="839" t="str">
        <f t="shared" ca="1" si="101"/>
        <v>Over 90 Days</v>
      </c>
    </row>
    <row r="1788" spans="1:33" x14ac:dyDescent="0.25">
      <c r="A1788" s="839">
        <v>32</v>
      </c>
      <c r="B1788" s="839">
        <v>202645</v>
      </c>
      <c r="C1788" s="839">
        <v>202645</v>
      </c>
      <c r="D1788" s="880"/>
      <c r="E1788" s="833">
        <v>46103</v>
      </c>
      <c r="F1788" s="834" t="s">
        <v>1045</v>
      </c>
      <c r="G1788" s="834" t="s">
        <v>558</v>
      </c>
      <c r="H1788" s="834">
        <v>12214</v>
      </c>
      <c r="I1788" s="834" t="s">
        <v>1046</v>
      </c>
      <c r="J1788" s="834" t="s">
        <v>922</v>
      </c>
      <c r="K1788" s="834" t="s">
        <v>973</v>
      </c>
      <c r="L1788" s="834" t="s">
        <v>922</v>
      </c>
      <c r="M1788" s="834">
        <v>0</v>
      </c>
      <c r="N1788" s="835">
        <v>32325</v>
      </c>
      <c r="O1788" s="833">
        <v>46467</v>
      </c>
      <c r="P1788" s="842" t="s">
        <v>620</v>
      </c>
      <c r="Q1788" s="842" t="s">
        <v>846</v>
      </c>
      <c r="R1788" s="842"/>
      <c r="S1788" s="842"/>
      <c r="T1788" s="842"/>
      <c r="U1788" s="842" t="s">
        <v>333</v>
      </c>
      <c r="V1788" s="881">
        <v>46104</v>
      </c>
      <c r="W1788" s="881">
        <v>46104</v>
      </c>
      <c r="X1788" s="881">
        <v>46265</v>
      </c>
      <c r="Y1788" s="882">
        <v>0.44383561643835617</v>
      </c>
      <c r="Z1788" s="842" t="s">
        <v>19</v>
      </c>
      <c r="AA1788" s="842" t="s">
        <v>443</v>
      </c>
      <c r="AB1788" s="883">
        <v>6845.84</v>
      </c>
      <c r="AC1788" s="841">
        <v>46569</v>
      </c>
      <c r="AD1788" s="842" t="s">
        <v>777</v>
      </c>
      <c r="AE1788" s="843" t="str">
        <f>IF(OR(Z1788="",NOT(ISNUMBER(Z1788))),"",LOOKUP(Z1788,{0,16,21,26,31,36,41,46,51,56,60,66},{"[0-15]","[16-20]","[21-25]","[26-30]","[31-35]","[36-40]","[41-45]","[46-50]","[51-55]","[56-59]","[60-65]","[66-99]"}))</f>
        <v/>
      </c>
      <c r="AF1788" s="839" t="str">
        <f t="shared" si="100"/>
        <v>0-1 years</v>
      </c>
      <c r="AG1788" s="839" t="str">
        <f t="shared" ca="1" si="101"/>
        <v>Over 90 Days</v>
      </c>
    </row>
    <row r="1789" spans="1:33" x14ac:dyDescent="0.25">
      <c r="A1789" s="839">
        <v>33</v>
      </c>
      <c r="B1789" s="830">
        <v>203053</v>
      </c>
      <c r="C1789" s="831">
        <v>203053</v>
      </c>
      <c r="D1789" s="880"/>
      <c r="E1789" s="833">
        <v>46149</v>
      </c>
      <c r="F1789" s="834" t="s">
        <v>950</v>
      </c>
      <c r="G1789" s="834" t="s">
        <v>951</v>
      </c>
      <c r="H1789" s="834">
        <v>0</v>
      </c>
      <c r="I1789" s="834" t="s">
        <v>952</v>
      </c>
      <c r="J1789" s="834">
        <v>0</v>
      </c>
      <c r="K1789" s="834" t="s">
        <v>914</v>
      </c>
      <c r="L1789" s="834" t="s">
        <v>953</v>
      </c>
      <c r="M1789" s="834">
        <v>0</v>
      </c>
      <c r="N1789" s="835">
        <v>31815</v>
      </c>
      <c r="O1789" s="833">
        <v>46513</v>
      </c>
      <c r="P1789" s="842" t="s">
        <v>620</v>
      </c>
      <c r="Q1789" s="834" t="s">
        <v>846</v>
      </c>
      <c r="R1789" s="842"/>
      <c r="S1789" s="842"/>
      <c r="T1789" s="839"/>
      <c r="U1789" s="842" t="s">
        <v>650</v>
      </c>
      <c r="V1789" s="836">
        <v>46155</v>
      </c>
      <c r="W1789" s="836"/>
      <c r="X1789" s="836">
        <f>EDATE(V1789,36)</f>
        <v>47251</v>
      </c>
      <c r="Y1789" s="882">
        <v>2.7397260273972603E-3</v>
      </c>
      <c r="Z1789" s="838">
        <f t="shared" ref="Z1789" ca="1" si="105">IF(N1789="","",DATEDIF(IF(ISNUMBER(N1789),N1789,DATE(IF(VALUE(RIGHT(N1789,LEN(N1789)-FIND("/",N1789,FIND("/",N1789)+1)))&lt;30,2000,1900)+VALUE(RIGHT(N1789,LEN(N1789)-FIND("/",N1789,FIND("/",N1789)+1))),VALUE(LEFT(N1789,FIND("/",N1789)-1)),VALUE(MID(N1789,FIND("/",N1789)+1,FIND("/",N1789,FIND("/",N1789)+1)-FIND("/",N1789)-1)))),TODAY(),"Y"))</f>
        <v>39</v>
      </c>
      <c r="AA1789" s="839" t="s">
        <v>443</v>
      </c>
      <c r="AB1789" s="883">
        <v>8100</v>
      </c>
      <c r="AC1789" s="841">
        <v>46569</v>
      </c>
      <c r="AD1789" s="842" t="s">
        <v>777</v>
      </c>
      <c r="AE1789" s="843" t="str">
        <f ca="1">IF(OR(Z1789="",NOT(ISNUMBER(Z1789))),"",LOOKUP(Z1789,{0,16,21,26,31,36,41,46,51,56,60,66},{"[0-15]","[16-20]","[21-25]","[26-30]","[31-35]","[36-40]","[41-45]","[46-50]","[51-55]","[56-59]","[60-65]","[66-99]"}))</f>
        <v>[36-40]</v>
      </c>
      <c r="AF1789" s="839" t="str">
        <f t="shared" si="100"/>
        <v>3+ years</v>
      </c>
      <c r="AG1789" s="839" t="str">
        <f t="shared" ca="1" si="101"/>
        <v>Over 90 Days</v>
      </c>
    </row>
    <row r="1790" spans="1:33" x14ac:dyDescent="0.25">
      <c r="A1790" s="839">
        <v>34</v>
      </c>
      <c r="B1790" s="839">
        <v>202805</v>
      </c>
      <c r="C1790" s="839">
        <v>202805</v>
      </c>
      <c r="D1790" s="880"/>
      <c r="E1790" s="833">
        <v>46132</v>
      </c>
      <c r="F1790" s="834" t="s">
        <v>1047</v>
      </c>
      <c r="G1790" s="834" t="s">
        <v>559</v>
      </c>
      <c r="H1790" s="834">
        <v>12759</v>
      </c>
      <c r="I1790" s="834" t="s">
        <v>954</v>
      </c>
      <c r="J1790" s="834">
        <v>0</v>
      </c>
      <c r="K1790" s="834" t="s">
        <v>913</v>
      </c>
      <c r="L1790" s="834">
        <v>0</v>
      </c>
      <c r="M1790" s="834">
        <v>0</v>
      </c>
      <c r="N1790" s="835">
        <v>22892</v>
      </c>
      <c r="O1790" s="833">
        <v>46496</v>
      </c>
      <c r="P1790" s="842" t="s">
        <v>611</v>
      </c>
      <c r="Q1790" s="834" t="s">
        <v>846</v>
      </c>
      <c r="R1790" s="842"/>
      <c r="S1790" s="842"/>
      <c r="T1790" s="842"/>
      <c r="U1790" s="842" t="s">
        <v>650</v>
      </c>
      <c r="V1790" s="881">
        <v>46132</v>
      </c>
      <c r="W1790" s="881"/>
      <c r="X1790" s="836">
        <f>EDATE(V1790,36)</f>
        <v>47228</v>
      </c>
      <c r="Y1790" s="882">
        <v>2.7397260273972603E-3</v>
      </c>
      <c r="Z1790" s="838">
        <f ca="1">IF(N1790="","",DATEDIF(IF(ISNUMBER(N1790),N1790,DATE(IF(VALUE(RIGHT(N1790,LEN(N1790)-FIND("/",N1790,FIND("/",N1790)+1)))&lt;30,2000,1900)+VALUE(RIGHT(N1790,LEN(N1790)-FIND("/",N1790,FIND("/",N1790)+1))),VALUE(LEFT(N1790,FIND("/",N1790)-1)),VALUE(MID(N1790,FIND("/",N1790)+1,FIND("/",N1790,FIND("/",N1790)+1)-FIND("/",N1790)-1)))),TODAY(),"Y"))</f>
        <v>64</v>
      </c>
      <c r="AA1790" s="842" t="s">
        <v>443</v>
      </c>
      <c r="AB1790" s="883">
        <v>31000</v>
      </c>
      <c r="AC1790" s="841">
        <v>46569</v>
      </c>
      <c r="AD1790" s="842" t="s">
        <v>777</v>
      </c>
      <c r="AE1790" s="843" t="str">
        <f ca="1">IF(OR(Z1790="",NOT(ISNUMBER(Z1790))),"",LOOKUP(Z1790,{0,16,21,26,31,36,41,46,51,56,60,66},{"[0-15]","[16-20]","[21-25]","[26-30]","[31-35]","[36-40]","[41-45]","[46-50]","[51-55]","[56-59]","[60-65]","[66-99]"}))</f>
        <v>[60-65]</v>
      </c>
      <c r="AF1790" s="839" t="str">
        <f t="shared" si="100"/>
        <v>3+ years</v>
      </c>
      <c r="AG1790" s="839" t="str">
        <f t="shared" ca="1" si="101"/>
        <v>Over 90 Days</v>
      </c>
    </row>
    <row r="1791" spans="1:33" ht="15.75" thickBot="1" x14ac:dyDescent="0.3">
      <c r="A1791" s="911">
        <v>35</v>
      </c>
      <c r="B1791" s="858">
        <v>203281</v>
      </c>
      <c r="C1791" s="858"/>
      <c r="D1791" s="912"/>
      <c r="E1791" s="853">
        <v>46303</v>
      </c>
      <c r="F1791" s="854" t="s">
        <v>1048</v>
      </c>
      <c r="G1791" s="854" t="s">
        <v>951</v>
      </c>
      <c r="H1791" s="854">
        <v>0</v>
      </c>
      <c r="I1791" s="854" t="s">
        <v>955</v>
      </c>
      <c r="J1791" s="854">
        <v>0</v>
      </c>
      <c r="K1791" s="854" t="s">
        <v>914</v>
      </c>
      <c r="L1791" s="854" t="s">
        <v>953</v>
      </c>
      <c r="M1791" s="854" t="s">
        <v>1044</v>
      </c>
      <c r="N1791" s="855">
        <v>32051</v>
      </c>
      <c r="O1791" s="853">
        <v>46295</v>
      </c>
      <c r="P1791" s="857" t="s">
        <v>611</v>
      </c>
      <c r="Q1791" s="854" t="s">
        <v>846</v>
      </c>
      <c r="R1791" s="857"/>
      <c r="S1791" s="857"/>
      <c r="T1791" s="857"/>
      <c r="U1791" s="857"/>
      <c r="V1791" s="913">
        <v>46211</v>
      </c>
      <c r="W1791" s="913"/>
      <c r="X1791" s="859">
        <v>46295</v>
      </c>
      <c r="Y1791" s="914"/>
      <c r="Z1791" s="857" t="s">
        <v>19</v>
      </c>
      <c r="AA1791" s="857" t="s">
        <v>443</v>
      </c>
      <c r="AB1791" s="906">
        <v>27453.879999999997</v>
      </c>
      <c r="AC1791" s="864">
        <v>46569</v>
      </c>
      <c r="AD1791" s="857" t="s">
        <v>777</v>
      </c>
      <c r="AE1791" s="843" t="str">
        <f>IF(OR(Z1791="",NOT(ISNUMBER(Z1791))),"",LOOKUP(Z1791,{0,16,21,26,31,36,41,46,51,56,60,66},{"[0-15]","[16-20]","[21-25]","[26-30]","[31-35]","[36-40]","[41-45]","[46-50]","[51-55]","[56-59]","[60-65]","[66-99]"}))</f>
        <v/>
      </c>
      <c r="AF1791" s="839" t="str">
        <f t="shared" si="100"/>
        <v>0-1 years</v>
      </c>
      <c r="AG1791" s="839" t="str">
        <f t="shared" ca="1" si="101"/>
        <v>Within 30 Days</v>
      </c>
    </row>
    <row r="1792" spans="1:33" ht="15.75" thickTop="1" x14ac:dyDescent="0.25">
      <c r="A1792" s="875">
        <v>1</v>
      </c>
      <c r="B1792" s="875" t="s">
        <v>526</v>
      </c>
      <c r="C1792" s="875" t="s">
        <v>300</v>
      </c>
      <c r="D1792" s="888"/>
      <c r="E1792" s="869">
        <v>44566</v>
      </c>
      <c r="F1792" s="870" t="s">
        <v>956</v>
      </c>
      <c r="G1792" s="870" t="s">
        <v>558</v>
      </c>
      <c r="H1792" s="870">
        <v>200662</v>
      </c>
      <c r="I1792" s="870" t="s">
        <v>957</v>
      </c>
      <c r="J1792" s="870" t="s">
        <v>958</v>
      </c>
      <c r="K1792" s="870" t="s">
        <v>916</v>
      </c>
      <c r="L1792" s="870" t="s">
        <v>959</v>
      </c>
      <c r="M1792" s="870" t="s">
        <v>960</v>
      </c>
      <c r="N1792" s="871">
        <v>22312</v>
      </c>
      <c r="O1792" s="869">
        <v>46387</v>
      </c>
      <c r="P1792" s="878" t="s">
        <v>611</v>
      </c>
      <c r="Q1792" s="878" t="s">
        <v>846</v>
      </c>
      <c r="R1792" s="878" t="s">
        <v>612</v>
      </c>
      <c r="S1792" s="878"/>
      <c r="T1792" s="878" t="s">
        <v>304</v>
      </c>
      <c r="U1792" s="878" t="s">
        <v>305</v>
      </c>
      <c r="V1792" s="909">
        <v>44566</v>
      </c>
      <c r="W1792" s="909">
        <v>45170</v>
      </c>
      <c r="X1792" s="909">
        <v>46265</v>
      </c>
      <c r="Y1792" s="889">
        <v>3.0027397260273974</v>
      </c>
      <c r="Z1792" s="878" t="s">
        <v>19</v>
      </c>
      <c r="AA1792" s="878" t="s">
        <v>443</v>
      </c>
      <c r="AB1792" s="890">
        <v>66943.95749999999</v>
      </c>
      <c r="AC1792" s="877">
        <v>46935</v>
      </c>
      <c r="AD1792" s="878" t="s">
        <v>777</v>
      </c>
      <c r="AE1792" s="843" t="str">
        <f>IF(OR(Z1792="",NOT(ISNUMBER(Z1792))),"",LOOKUP(Z1792,{0,16,21,26,31,36,41,46,51,56,60,66},{"[0-15]","[16-20]","[21-25]","[26-30]","[31-35]","[36-40]","[41-45]","[46-50]","[51-55]","[56-59]","[60-65]","[66-99]"}))</f>
        <v/>
      </c>
      <c r="AF1792" s="839" t="str">
        <f t="shared" si="100"/>
        <v>3+ years</v>
      </c>
      <c r="AG1792" s="839" t="str">
        <f t="shared" ca="1" si="101"/>
        <v>Over 90 Days</v>
      </c>
    </row>
    <row r="1793" spans="1:33" x14ac:dyDescent="0.25">
      <c r="A1793" s="839">
        <v>2</v>
      </c>
      <c r="B1793" s="839" t="s">
        <v>537</v>
      </c>
      <c r="C1793" s="839" t="s">
        <v>306</v>
      </c>
      <c r="D1793" s="880"/>
      <c r="E1793" s="833">
        <v>44571</v>
      </c>
      <c r="F1793" s="834" t="s">
        <v>961</v>
      </c>
      <c r="G1793" s="834" t="s">
        <v>559</v>
      </c>
      <c r="H1793" s="834">
        <v>10924</v>
      </c>
      <c r="I1793" s="834" t="s">
        <v>962</v>
      </c>
      <c r="J1793" s="834" t="s">
        <v>916</v>
      </c>
      <c r="K1793" s="834" t="s">
        <v>916</v>
      </c>
      <c r="L1793" s="834" t="s">
        <v>959</v>
      </c>
      <c r="M1793" s="834" t="s">
        <v>963</v>
      </c>
      <c r="N1793" s="835">
        <v>21098</v>
      </c>
      <c r="O1793" s="833">
        <v>46387</v>
      </c>
      <c r="P1793" s="842" t="s">
        <v>611</v>
      </c>
      <c r="Q1793" s="842" t="s">
        <v>846</v>
      </c>
      <c r="R1793" s="842" t="s">
        <v>612</v>
      </c>
      <c r="S1793" s="842" t="s">
        <v>616</v>
      </c>
      <c r="T1793" s="842" t="s">
        <v>304</v>
      </c>
      <c r="U1793" s="842" t="s">
        <v>309</v>
      </c>
      <c r="V1793" s="881">
        <v>44571</v>
      </c>
      <c r="W1793" s="881">
        <v>45170</v>
      </c>
      <c r="X1793" s="881">
        <v>46265</v>
      </c>
      <c r="Y1793" s="882">
        <v>3.0027397260273974</v>
      </c>
      <c r="Z1793" s="842" t="s">
        <v>19</v>
      </c>
      <c r="AA1793" s="842" t="s">
        <v>443</v>
      </c>
      <c r="AB1793" s="883">
        <v>71209.813499999989</v>
      </c>
      <c r="AC1793" s="841">
        <v>46935</v>
      </c>
      <c r="AD1793" s="842" t="s">
        <v>777</v>
      </c>
      <c r="AE1793" s="843" t="str">
        <f>IF(OR(Z1793="",NOT(ISNUMBER(Z1793))),"",LOOKUP(Z1793,{0,16,21,26,31,36,41,46,51,56,60,66},{"[0-15]","[16-20]","[21-25]","[26-30]","[31-35]","[36-40]","[41-45]","[46-50]","[51-55]","[56-59]","[60-65]","[66-99]"}))</f>
        <v/>
      </c>
      <c r="AF1793" s="839" t="str">
        <f t="shared" si="100"/>
        <v>3+ years</v>
      </c>
      <c r="AG1793" s="839" t="str">
        <f t="shared" ca="1" si="101"/>
        <v>Over 90 Days</v>
      </c>
    </row>
    <row r="1794" spans="1:33" x14ac:dyDescent="0.25">
      <c r="A1794" s="839">
        <v>3</v>
      </c>
      <c r="B1794" s="839" t="s">
        <v>310</v>
      </c>
      <c r="C1794" s="839" t="s">
        <v>310</v>
      </c>
      <c r="D1794" s="880"/>
      <c r="E1794" s="833">
        <v>44571</v>
      </c>
      <c r="F1794" s="834" t="s">
        <v>312</v>
      </c>
      <c r="G1794" s="834" t="s">
        <v>312</v>
      </c>
      <c r="H1794" s="834"/>
      <c r="I1794" s="834"/>
      <c r="J1794" s="834"/>
      <c r="K1794" s="834" t="s">
        <v>905</v>
      </c>
      <c r="L1794" s="834"/>
      <c r="M1794" s="834"/>
      <c r="N1794" s="835">
        <v>20821</v>
      </c>
      <c r="O1794" s="833">
        <v>46203</v>
      </c>
      <c r="P1794" s="842" t="s">
        <v>611</v>
      </c>
      <c r="Q1794" s="842" t="s">
        <v>846</v>
      </c>
      <c r="R1794" s="842" t="s">
        <v>612</v>
      </c>
      <c r="S1794" s="842"/>
      <c r="T1794" s="842" t="s">
        <v>304</v>
      </c>
      <c r="U1794" s="842" t="s">
        <v>305</v>
      </c>
      <c r="V1794" s="881">
        <v>44571</v>
      </c>
      <c r="W1794" s="881">
        <v>46203</v>
      </c>
      <c r="X1794" s="881">
        <v>46265</v>
      </c>
      <c r="Y1794" s="882">
        <v>3.0027397260273974</v>
      </c>
      <c r="Z1794" s="904">
        <f ca="1">IF(N1794="","",DATEDIF(IF(ISNUMBER(N1794),N1794,DATE(IF(VALUE(RIGHT(N1794,LEN(N1794)-FIND("/",N1794,FIND("/",N1794)+1)))&lt;30,2000,1900)+VALUE(RIGHT(N1794,LEN(N1794)-FIND("/",N1794,FIND("/",N1794)+1))),VALUE(LEFT(N1794,FIND("/",N1794)-1)),VALUE(MID(N1794,FIND("/",N1794)+1,FIND("/",N1794,FIND("/",N1794)+1)-FIND("/",N1794)-1)))),TODAY(),"Y"))</f>
        <v>69</v>
      </c>
      <c r="AA1794" s="842" t="s">
        <v>443</v>
      </c>
      <c r="AB1794" s="883">
        <v>66210.857999999993</v>
      </c>
      <c r="AC1794" s="841">
        <v>46935</v>
      </c>
      <c r="AD1794" s="842" t="s">
        <v>928</v>
      </c>
      <c r="AE1794" s="843" t="str">
        <f ca="1">IF(OR(Z1794="",NOT(ISNUMBER(Z1794))),"",LOOKUP(Z1794,{0,16,21,26,31,36,41,46,51,56,60,66},{"[0-15]","[16-20]","[21-25]","[26-30]","[31-35]","[36-40]","[41-45]","[46-50]","[51-55]","[56-59]","[60-65]","[66-99]"}))</f>
        <v>[66-99]</v>
      </c>
      <c r="AF1794" s="839" t="str">
        <f t="shared" si="100"/>
        <v>3+ years</v>
      </c>
      <c r="AG1794" s="839" t="str">
        <f t="shared" ca="1" si="101"/>
        <v>Expired</v>
      </c>
    </row>
    <row r="1795" spans="1:33" x14ac:dyDescent="0.25">
      <c r="A1795" s="839">
        <v>4</v>
      </c>
      <c r="B1795" s="839" t="s">
        <v>527</v>
      </c>
      <c r="C1795" s="839" t="s">
        <v>313</v>
      </c>
      <c r="D1795" s="880"/>
      <c r="E1795" s="833">
        <v>44571</v>
      </c>
      <c r="F1795" s="834" t="s">
        <v>964</v>
      </c>
      <c r="G1795" s="834" t="s">
        <v>965</v>
      </c>
      <c r="H1795" s="834">
        <v>11810</v>
      </c>
      <c r="I1795" s="834" t="s">
        <v>966</v>
      </c>
      <c r="J1795" s="834" t="s">
        <v>958</v>
      </c>
      <c r="K1795" s="834" t="s">
        <v>916</v>
      </c>
      <c r="L1795" s="834" t="s">
        <v>959</v>
      </c>
      <c r="M1795" s="834" t="s">
        <v>967</v>
      </c>
      <c r="N1795" s="835">
        <v>21283</v>
      </c>
      <c r="O1795" s="833">
        <v>46387</v>
      </c>
      <c r="P1795" s="842" t="s">
        <v>611</v>
      </c>
      <c r="Q1795" s="842" t="s">
        <v>846</v>
      </c>
      <c r="R1795" s="842" t="s">
        <v>612</v>
      </c>
      <c r="S1795" s="842"/>
      <c r="T1795" s="842" t="s">
        <v>304</v>
      </c>
      <c r="U1795" s="842" t="s">
        <v>316</v>
      </c>
      <c r="V1795" s="881">
        <v>44571</v>
      </c>
      <c r="W1795" s="881">
        <v>45170</v>
      </c>
      <c r="X1795" s="881">
        <v>46265</v>
      </c>
      <c r="Y1795" s="882">
        <v>3.0027397260273974</v>
      </c>
      <c r="Z1795" s="842" t="s">
        <v>19</v>
      </c>
      <c r="AA1795" s="842" t="s">
        <v>443</v>
      </c>
      <c r="AB1795" s="883">
        <v>66210.857999999993</v>
      </c>
      <c r="AC1795" s="841">
        <v>46935</v>
      </c>
      <c r="AD1795" s="842" t="s">
        <v>777</v>
      </c>
      <c r="AE1795" s="843" t="str">
        <f>IF(OR(Z1795="",NOT(ISNUMBER(Z1795))),"",LOOKUP(Z1795,{0,16,21,26,31,36,41,46,51,56,60,66},{"[0-15]","[16-20]","[21-25]","[26-30]","[31-35]","[36-40]","[41-45]","[46-50]","[51-55]","[56-59]","[60-65]","[66-99]"}))</f>
        <v/>
      </c>
      <c r="AF1795" s="839" t="str">
        <f t="shared" ref="AF1795:AF1858" si="106">IF(OR(V1795="",X1795=""),"",IF(YEARFRAC(V1795,X1795,1)&lt;1,"0-1 years",IF(YEARFRAC(V1795,X1795,1)&lt;2,"1-2 years",IF(YEARFRAC(V1795,X1795,1)&lt;3,"2-3 years","3+ years"))))</f>
        <v>3+ years</v>
      </c>
      <c r="AG1795" s="839" t="str">
        <f t="shared" ref="AG1795:AG1858" ca="1" si="107">IF(O1795="","",IF(O1795&lt;TODAY(),"Expired",IF(O1795&lt;=TODAY()+30,"Within 30 Days",IF(O1795&lt;=TODAY()+60,"Within 60 Days",IF(O1795&lt;=TODAY()+90,"Within 90 Days","Over 90 Days")))))</f>
        <v>Over 90 Days</v>
      </c>
    </row>
    <row r="1796" spans="1:33" x14ac:dyDescent="0.25">
      <c r="A1796" s="839">
        <v>5</v>
      </c>
      <c r="B1796" s="839" t="s">
        <v>536</v>
      </c>
      <c r="C1796" s="839" t="s">
        <v>317</v>
      </c>
      <c r="D1796" s="880"/>
      <c r="E1796" s="833">
        <v>44571</v>
      </c>
      <c r="F1796" s="834" t="s">
        <v>968</v>
      </c>
      <c r="G1796" s="834" t="s">
        <v>969</v>
      </c>
      <c r="H1796" s="834">
        <v>11810</v>
      </c>
      <c r="I1796" s="834" t="s">
        <v>966</v>
      </c>
      <c r="J1796" s="834" t="s">
        <v>958</v>
      </c>
      <c r="K1796" s="834" t="s">
        <v>916</v>
      </c>
      <c r="L1796" s="834" t="s">
        <v>959</v>
      </c>
      <c r="M1796" s="834" t="s">
        <v>967</v>
      </c>
      <c r="N1796" s="835">
        <v>22277</v>
      </c>
      <c r="O1796" s="833">
        <v>46387</v>
      </c>
      <c r="P1796" s="842" t="s">
        <v>611</v>
      </c>
      <c r="Q1796" s="842" t="s">
        <v>846</v>
      </c>
      <c r="R1796" s="842" t="s">
        <v>612</v>
      </c>
      <c r="S1796" s="842" t="s">
        <v>616</v>
      </c>
      <c r="T1796" s="842" t="s">
        <v>304</v>
      </c>
      <c r="U1796" s="842" t="s">
        <v>309</v>
      </c>
      <c r="V1796" s="881">
        <v>44571</v>
      </c>
      <c r="W1796" s="881">
        <v>45170</v>
      </c>
      <c r="X1796" s="881">
        <v>46265</v>
      </c>
      <c r="Y1796" s="882">
        <v>3.0027397260273974</v>
      </c>
      <c r="Z1796" s="842" t="s">
        <v>19</v>
      </c>
      <c r="AA1796" s="842" t="s">
        <v>443</v>
      </c>
      <c r="AB1796" s="883">
        <v>55321.412999999993</v>
      </c>
      <c r="AC1796" s="841">
        <v>46935</v>
      </c>
      <c r="AD1796" s="842" t="s">
        <v>777</v>
      </c>
      <c r="AE1796" s="843" t="str">
        <f>IF(OR(Z1796="",NOT(ISNUMBER(Z1796))),"",LOOKUP(Z1796,{0,16,21,26,31,36,41,46,51,56,60,66},{"[0-15]","[16-20]","[21-25]","[26-30]","[31-35]","[36-40]","[41-45]","[46-50]","[51-55]","[56-59]","[60-65]","[66-99]"}))</f>
        <v/>
      </c>
      <c r="AF1796" s="839" t="str">
        <f t="shared" si="106"/>
        <v>3+ years</v>
      </c>
      <c r="AG1796" s="839" t="str">
        <f t="shared" ca="1" si="107"/>
        <v>Over 90 Days</v>
      </c>
    </row>
    <row r="1797" spans="1:33" x14ac:dyDescent="0.25">
      <c r="A1797" s="839">
        <v>6</v>
      </c>
      <c r="B1797" s="839" t="s">
        <v>531</v>
      </c>
      <c r="C1797" s="839" t="s">
        <v>323</v>
      </c>
      <c r="D1797" s="880"/>
      <c r="E1797" s="833">
        <v>44571</v>
      </c>
      <c r="F1797" s="834" t="s">
        <v>970</v>
      </c>
      <c r="G1797" s="834" t="s">
        <v>971</v>
      </c>
      <c r="H1797" s="834">
        <v>11888</v>
      </c>
      <c r="I1797" s="834" t="s">
        <v>972</v>
      </c>
      <c r="J1797" s="834" t="s">
        <v>922</v>
      </c>
      <c r="K1797" s="834" t="s">
        <v>973</v>
      </c>
      <c r="L1797" s="834" t="s">
        <v>974</v>
      </c>
      <c r="M1797" s="834" t="s">
        <v>975</v>
      </c>
      <c r="N1797" s="835">
        <v>24080</v>
      </c>
      <c r="O1797" s="833">
        <v>46387</v>
      </c>
      <c r="P1797" s="842" t="s">
        <v>611</v>
      </c>
      <c r="Q1797" s="842" t="s">
        <v>846</v>
      </c>
      <c r="R1797" s="842" t="s">
        <v>612</v>
      </c>
      <c r="S1797" s="842" t="s">
        <v>619</v>
      </c>
      <c r="T1797" s="842" t="s">
        <v>304</v>
      </c>
      <c r="U1797" s="842" t="s">
        <v>305</v>
      </c>
      <c r="V1797" s="881">
        <v>44571</v>
      </c>
      <c r="W1797" s="881">
        <v>45170</v>
      </c>
      <c r="X1797" s="881">
        <v>46265</v>
      </c>
      <c r="Y1797" s="882">
        <v>3.0027397260273974</v>
      </c>
      <c r="Z1797" s="842" t="s">
        <v>19</v>
      </c>
      <c r="AA1797" s="842" t="s">
        <v>443</v>
      </c>
      <c r="AB1797" s="883">
        <v>57983.267999999996</v>
      </c>
      <c r="AC1797" s="841">
        <v>46935</v>
      </c>
      <c r="AD1797" s="842" t="s">
        <v>777</v>
      </c>
      <c r="AE1797" s="843" t="str">
        <f>IF(OR(Z1797="",NOT(ISNUMBER(Z1797))),"",LOOKUP(Z1797,{0,16,21,26,31,36,41,46,51,56,60,66},{"[0-15]","[16-20]","[21-25]","[26-30]","[31-35]","[36-40]","[41-45]","[46-50]","[51-55]","[56-59]","[60-65]","[66-99]"}))</f>
        <v/>
      </c>
      <c r="AF1797" s="839" t="str">
        <f t="shared" si="106"/>
        <v>3+ years</v>
      </c>
      <c r="AG1797" s="839" t="str">
        <f t="shared" ca="1" si="107"/>
        <v>Over 90 Days</v>
      </c>
    </row>
    <row r="1798" spans="1:33" x14ac:dyDescent="0.25">
      <c r="A1798" s="839">
        <v>7</v>
      </c>
      <c r="B1798" s="839" t="s">
        <v>530</v>
      </c>
      <c r="C1798" s="839" t="s">
        <v>326</v>
      </c>
      <c r="D1798" s="880"/>
      <c r="E1798" s="833">
        <v>44571</v>
      </c>
      <c r="F1798" s="834" t="s">
        <v>976</v>
      </c>
      <c r="G1798" s="834" t="s">
        <v>977</v>
      </c>
      <c r="H1798" s="834">
        <v>11969</v>
      </c>
      <c r="I1798" s="834" t="s">
        <v>978</v>
      </c>
      <c r="J1798" s="834" t="s">
        <v>979</v>
      </c>
      <c r="K1798" s="834" t="s">
        <v>914</v>
      </c>
      <c r="L1798" s="834" t="s">
        <v>980</v>
      </c>
      <c r="M1798" s="834" t="s">
        <v>981</v>
      </c>
      <c r="N1798" s="835">
        <v>28284</v>
      </c>
      <c r="O1798" s="833">
        <v>46387</v>
      </c>
      <c r="P1798" s="842" t="s">
        <v>611</v>
      </c>
      <c r="Q1798" s="842" t="s">
        <v>846</v>
      </c>
      <c r="R1798" s="842" t="s">
        <v>612</v>
      </c>
      <c r="S1798" s="842" t="s">
        <v>621</v>
      </c>
      <c r="T1798" s="842" t="s">
        <v>304</v>
      </c>
      <c r="U1798" s="842" t="s">
        <v>329</v>
      </c>
      <c r="V1798" s="881">
        <v>44571</v>
      </c>
      <c r="W1798" s="881">
        <v>45170</v>
      </c>
      <c r="X1798" s="881">
        <v>46265</v>
      </c>
      <c r="Y1798" s="882">
        <v>3.0027397260273974</v>
      </c>
      <c r="Z1798" s="842" t="s">
        <v>19</v>
      </c>
      <c r="AA1798" s="842" t="s">
        <v>443</v>
      </c>
      <c r="AB1798" s="883">
        <v>37238.530500000001</v>
      </c>
      <c r="AC1798" s="841">
        <v>46935</v>
      </c>
      <c r="AD1798" s="842" t="s">
        <v>777</v>
      </c>
      <c r="AE1798" s="843" t="str">
        <f>IF(OR(Z1798="",NOT(ISNUMBER(Z1798))),"",LOOKUP(Z1798,{0,16,21,26,31,36,41,46,51,56,60,66},{"[0-15]","[16-20]","[21-25]","[26-30]","[31-35]","[36-40]","[41-45]","[46-50]","[51-55]","[56-59]","[60-65]","[66-99]"}))</f>
        <v/>
      </c>
      <c r="AF1798" s="839" t="str">
        <f t="shared" si="106"/>
        <v>3+ years</v>
      </c>
      <c r="AG1798" s="839" t="str">
        <f t="shared" ca="1" si="107"/>
        <v>Over 90 Days</v>
      </c>
    </row>
    <row r="1799" spans="1:33" x14ac:dyDescent="0.25">
      <c r="A1799" s="839">
        <v>8</v>
      </c>
      <c r="B1799" s="839" t="s">
        <v>524</v>
      </c>
      <c r="C1799" s="839" t="s">
        <v>330</v>
      </c>
      <c r="D1799" s="880"/>
      <c r="E1799" s="833">
        <v>44566</v>
      </c>
      <c r="F1799" s="834" t="s">
        <v>982</v>
      </c>
      <c r="G1799" s="834" t="s">
        <v>983</v>
      </c>
      <c r="H1799" s="834">
        <v>11566</v>
      </c>
      <c r="I1799" s="834" t="s">
        <v>984</v>
      </c>
      <c r="J1799" s="834" t="s">
        <v>985</v>
      </c>
      <c r="K1799" s="834" t="s">
        <v>913</v>
      </c>
      <c r="L1799" s="834" t="s">
        <v>986</v>
      </c>
      <c r="M1799" s="834" t="s">
        <v>987</v>
      </c>
      <c r="N1799" s="835">
        <v>33248</v>
      </c>
      <c r="O1799" s="833">
        <v>46387</v>
      </c>
      <c r="P1799" s="842" t="s">
        <v>611</v>
      </c>
      <c r="Q1799" s="842" t="s">
        <v>846</v>
      </c>
      <c r="R1799" s="842" t="s">
        <v>612</v>
      </c>
      <c r="S1799" s="842" t="s">
        <v>621</v>
      </c>
      <c r="T1799" s="842" t="s">
        <v>304</v>
      </c>
      <c r="U1799" s="842" t="s">
        <v>333</v>
      </c>
      <c r="V1799" s="881">
        <v>44566</v>
      </c>
      <c r="W1799" s="881">
        <v>45170</v>
      </c>
      <c r="X1799" s="881">
        <v>46265</v>
      </c>
      <c r="Y1799" s="882">
        <v>3.0027397260273974</v>
      </c>
      <c r="Z1799" s="842" t="s">
        <v>19</v>
      </c>
      <c r="AA1799" s="842" t="s">
        <v>443</v>
      </c>
      <c r="AB1799" s="883">
        <v>28450.630499999999</v>
      </c>
      <c r="AC1799" s="841">
        <v>46935</v>
      </c>
      <c r="AD1799" s="842" t="s">
        <v>777</v>
      </c>
      <c r="AE1799" s="843" t="str">
        <f>IF(OR(Z1799="",NOT(ISNUMBER(Z1799))),"",LOOKUP(Z1799,{0,16,21,26,31,36,41,46,51,56,60,66},{"[0-15]","[16-20]","[21-25]","[26-30]","[31-35]","[36-40]","[41-45]","[46-50]","[51-55]","[56-59]","[60-65]","[66-99]"}))</f>
        <v/>
      </c>
      <c r="AF1799" s="839" t="str">
        <f t="shared" si="106"/>
        <v>3+ years</v>
      </c>
      <c r="AG1799" s="839" t="str">
        <f t="shared" ca="1" si="107"/>
        <v>Over 90 Days</v>
      </c>
    </row>
    <row r="1800" spans="1:33" x14ac:dyDescent="0.25">
      <c r="A1800" s="839">
        <v>9</v>
      </c>
      <c r="B1800" s="839" t="s">
        <v>529</v>
      </c>
      <c r="C1800" s="839" t="s">
        <v>334</v>
      </c>
      <c r="D1800" s="880"/>
      <c r="E1800" s="833">
        <v>44566</v>
      </c>
      <c r="F1800" s="834" t="s">
        <v>988</v>
      </c>
      <c r="G1800" s="834" t="s">
        <v>559</v>
      </c>
      <c r="H1800" s="834">
        <v>12759</v>
      </c>
      <c r="I1800" s="834" t="s">
        <v>989</v>
      </c>
      <c r="J1800" s="834" t="s">
        <v>913</v>
      </c>
      <c r="K1800" s="834" t="s">
        <v>913</v>
      </c>
      <c r="L1800" s="834" t="s">
        <v>990</v>
      </c>
      <c r="M1800" s="834" t="s">
        <v>991</v>
      </c>
      <c r="N1800" s="835">
        <v>24289</v>
      </c>
      <c r="O1800" s="833">
        <v>46387</v>
      </c>
      <c r="P1800" s="842" t="s">
        <v>620</v>
      </c>
      <c r="Q1800" s="842" t="s">
        <v>846</v>
      </c>
      <c r="R1800" s="842"/>
      <c r="S1800" s="842"/>
      <c r="T1800" s="842" t="s">
        <v>336</v>
      </c>
      <c r="U1800" s="842" t="s">
        <v>337</v>
      </c>
      <c r="V1800" s="881">
        <v>44566</v>
      </c>
      <c r="W1800" s="881">
        <v>45170</v>
      </c>
      <c r="X1800" s="881">
        <v>46265</v>
      </c>
      <c r="Y1800" s="882">
        <v>3.0027397260273974</v>
      </c>
      <c r="Z1800" s="842" t="s">
        <v>19</v>
      </c>
      <c r="AA1800" s="842" t="s">
        <v>443</v>
      </c>
      <c r="AB1800" s="883">
        <v>0</v>
      </c>
      <c r="AC1800" s="841">
        <v>46935</v>
      </c>
      <c r="AD1800" s="842" t="s">
        <v>777</v>
      </c>
      <c r="AE1800" s="843" t="str">
        <f>IF(OR(Z1800="",NOT(ISNUMBER(Z1800))),"",LOOKUP(Z1800,{0,16,21,26,31,36,41,46,51,56,60,66},{"[0-15]","[16-20]","[21-25]","[26-30]","[31-35]","[36-40]","[41-45]","[46-50]","[51-55]","[56-59]","[60-65]","[66-99]"}))</f>
        <v/>
      </c>
      <c r="AF1800" s="839" t="str">
        <f t="shared" si="106"/>
        <v>3+ years</v>
      </c>
      <c r="AG1800" s="839" t="str">
        <f t="shared" ca="1" si="107"/>
        <v>Over 90 Days</v>
      </c>
    </row>
    <row r="1801" spans="1:33" x14ac:dyDescent="0.25">
      <c r="A1801" s="839">
        <v>10</v>
      </c>
      <c r="B1801" s="839" t="s">
        <v>523</v>
      </c>
      <c r="C1801" s="839" t="s">
        <v>338</v>
      </c>
      <c r="D1801" s="880"/>
      <c r="E1801" s="833">
        <v>44571</v>
      </c>
      <c r="F1801" s="834" t="s">
        <v>992</v>
      </c>
      <c r="G1801" s="834" t="s">
        <v>977</v>
      </c>
      <c r="H1801" s="834">
        <v>12667</v>
      </c>
      <c r="I1801" s="834" t="s">
        <v>993</v>
      </c>
      <c r="J1801" s="834" t="s">
        <v>994</v>
      </c>
      <c r="K1801" s="834" t="s">
        <v>973</v>
      </c>
      <c r="L1801" s="834" t="s">
        <v>995</v>
      </c>
      <c r="M1801" s="834" t="s">
        <v>996</v>
      </c>
      <c r="N1801" s="835">
        <v>26910</v>
      </c>
      <c r="O1801" s="833">
        <v>46387</v>
      </c>
      <c r="P1801" s="842" t="s">
        <v>620</v>
      </c>
      <c r="Q1801" s="842" t="s">
        <v>846</v>
      </c>
      <c r="R1801" s="842"/>
      <c r="S1801" s="842"/>
      <c r="T1801" s="842" t="s">
        <v>304</v>
      </c>
      <c r="U1801" s="842" t="s">
        <v>305</v>
      </c>
      <c r="V1801" s="881">
        <v>44571</v>
      </c>
      <c r="W1801" s="881">
        <v>45170</v>
      </c>
      <c r="X1801" s="881">
        <v>46265</v>
      </c>
      <c r="Y1801" s="882">
        <v>3.0027397260273974</v>
      </c>
      <c r="Z1801" s="842" t="s">
        <v>19</v>
      </c>
      <c r="AA1801" s="842" t="s">
        <v>443</v>
      </c>
      <c r="AB1801" s="883">
        <v>14916.972</v>
      </c>
      <c r="AC1801" s="841">
        <v>46935</v>
      </c>
      <c r="AD1801" s="842" t="s">
        <v>777</v>
      </c>
      <c r="AE1801" s="843" t="str">
        <f>IF(OR(Z1801="",NOT(ISNUMBER(Z1801))),"",LOOKUP(Z1801,{0,16,21,26,31,36,41,46,51,56,60,66},{"[0-15]","[16-20]","[21-25]","[26-30]","[31-35]","[36-40]","[41-45]","[46-50]","[51-55]","[56-59]","[60-65]","[66-99]"}))</f>
        <v/>
      </c>
      <c r="AF1801" s="839" t="str">
        <f t="shared" si="106"/>
        <v>3+ years</v>
      </c>
      <c r="AG1801" s="839" t="str">
        <f t="shared" ca="1" si="107"/>
        <v>Over 90 Days</v>
      </c>
    </row>
    <row r="1802" spans="1:33" x14ac:dyDescent="0.25">
      <c r="A1802" s="839">
        <v>11</v>
      </c>
      <c r="B1802" s="839" t="s">
        <v>522</v>
      </c>
      <c r="C1802" s="839" t="s">
        <v>341</v>
      </c>
      <c r="D1802" s="880"/>
      <c r="E1802" s="833">
        <v>44571</v>
      </c>
      <c r="F1802" s="834" t="s">
        <v>997</v>
      </c>
      <c r="G1802" s="834" t="s">
        <v>998</v>
      </c>
      <c r="H1802" s="834">
        <v>12667</v>
      </c>
      <c r="I1802" s="834" t="s">
        <v>993</v>
      </c>
      <c r="J1802" s="834" t="s">
        <v>994</v>
      </c>
      <c r="K1802" s="834" t="s">
        <v>973</v>
      </c>
      <c r="L1802" s="834" t="s">
        <v>995</v>
      </c>
      <c r="M1802" s="834" t="s">
        <v>996</v>
      </c>
      <c r="N1802" s="835">
        <v>22996</v>
      </c>
      <c r="O1802" s="833">
        <v>46387</v>
      </c>
      <c r="P1802" s="842" t="s">
        <v>611</v>
      </c>
      <c r="Q1802" s="842" t="s">
        <v>846</v>
      </c>
      <c r="R1802" s="842" t="s">
        <v>612</v>
      </c>
      <c r="S1802" s="842" t="s">
        <v>616</v>
      </c>
      <c r="T1802" s="842" t="s">
        <v>304</v>
      </c>
      <c r="U1802" s="842" t="s">
        <v>316</v>
      </c>
      <c r="V1802" s="881">
        <v>44571</v>
      </c>
      <c r="W1802" s="881">
        <v>45170</v>
      </c>
      <c r="X1802" s="881">
        <v>46265</v>
      </c>
      <c r="Y1802" s="882">
        <v>3.0027397260273974</v>
      </c>
      <c r="Z1802" s="842" t="s">
        <v>19</v>
      </c>
      <c r="AA1802" s="842" t="s">
        <v>443</v>
      </c>
      <c r="AB1802" s="883">
        <v>55871.749499999991</v>
      </c>
      <c r="AC1802" s="841">
        <v>46935</v>
      </c>
      <c r="AD1802" s="842" t="s">
        <v>777</v>
      </c>
      <c r="AE1802" s="843" t="str">
        <f>IF(OR(Z1802="",NOT(ISNUMBER(Z1802))),"",LOOKUP(Z1802,{0,16,21,26,31,36,41,46,51,56,60,66},{"[0-15]","[16-20]","[21-25]","[26-30]","[31-35]","[36-40]","[41-45]","[46-50]","[51-55]","[56-59]","[60-65]","[66-99]"}))</f>
        <v/>
      </c>
      <c r="AF1802" s="839" t="str">
        <f t="shared" si="106"/>
        <v>3+ years</v>
      </c>
      <c r="AG1802" s="839" t="str">
        <f t="shared" ca="1" si="107"/>
        <v>Over 90 Days</v>
      </c>
    </row>
    <row r="1803" spans="1:33" x14ac:dyDescent="0.25">
      <c r="A1803" s="839">
        <v>12</v>
      </c>
      <c r="B1803" s="839" t="s">
        <v>528</v>
      </c>
      <c r="C1803" s="839" t="s">
        <v>344</v>
      </c>
      <c r="D1803" s="880"/>
      <c r="E1803" s="833">
        <v>44606</v>
      </c>
      <c r="F1803" s="834" t="s">
        <v>999</v>
      </c>
      <c r="G1803" s="834" t="s">
        <v>1000</v>
      </c>
      <c r="H1803" s="834">
        <v>11996</v>
      </c>
      <c r="I1803" s="834" t="s">
        <v>1001</v>
      </c>
      <c r="J1803" s="834" t="s">
        <v>913</v>
      </c>
      <c r="K1803" s="834" t="s">
        <v>913</v>
      </c>
      <c r="L1803" s="834" t="s">
        <v>990</v>
      </c>
      <c r="M1803" s="834" t="s">
        <v>1002</v>
      </c>
      <c r="N1803" s="835">
        <v>21847</v>
      </c>
      <c r="O1803" s="833">
        <v>46387</v>
      </c>
      <c r="P1803" s="842" t="s">
        <v>611</v>
      </c>
      <c r="Q1803" s="842" t="s">
        <v>846</v>
      </c>
      <c r="R1803" s="842" t="s">
        <v>612</v>
      </c>
      <c r="S1803" s="842"/>
      <c r="T1803" s="842" t="s">
        <v>304</v>
      </c>
      <c r="U1803" s="842" t="s">
        <v>333</v>
      </c>
      <c r="V1803" s="881">
        <v>44608</v>
      </c>
      <c r="W1803" s="881">
        <v>45170</v>
      </c>
      <c r="X1803" s="881">
        <v>46265</v>
      </c>
      <c r="Y1803" s="882">
        <v>3.0027397260273974</v>
      </c>
      <c r="Z1803" s="842" t="s">
        <v>19</v>
      </c>
      <c r="AA1803" s="842" t="s">
        <v>443</v>
      </c>
      <c r="AB1803" s="883">
        <v>75917.625</v>
      </c>
      <c r="AC1803" s="841">
        <v>46935</v>
      </c>
      <c r="AD1803" s="842" t="s">
        <v>777</v>
      </c>
      <c r="AE1803" s="843" t="str">
        <f>IF(OR(Z1803="",NOT(ISNUMBER(Z1803))),"",LOOKUP(Z1803,{0,16,21,26,31,36,41,46,51,56,60,66},{"[0-15]","[16-20]","[21-25]","[26-30]","[31-35]","[36-40]","[41-45]","[46-50]","[51-55]","[56-59]","[60-65]","[66-99]"}))</f>
        <v/>
      </c>
      <c r="AF1803" s="839" t="str">
        <f t="shared" si="106"/>
        <v>3+ years</v>
      </c>
      <c r="AG1803" s="839" t="str">
        <f t="shared" ca="1" si="107"/>
        <v>Over 90 Days</v>
      </c>
    </row>
    <row r="1804" spans="1:33" x14ac:dyDescent="0.25">
      <c r="A1804" s="839">
        <v>13</v>
      </c>
      <c r="B1804" s="839" t="s">
        <v>539</v>
      </c>
      <c r="C1804" s="839" t="s">
        <v>347</v>
      </c>
      <c r="D1804" s="880"/>
      <c r="E1804" s="833">
        <v>44816</v>
      </c>
      <c r="F1804" s="834" t="s">
        <v>1003</v>
      </c>
      <c r="G1804" s="834" t="s">
        <v>558</v>
      </c>
      <c r="H1804" s="834">
        <v>12713</v>
      </c>
      <c r="I1804" s="834" t="s">
        <v>1004</v>
      </c>
      <c r="J1804" s="834" t="s">
        <v>958</v>
      </c>
      <c r="K1804" s="834" t="s">
        <v>916</v>
      </c>
      <c r="L1804" s="834" t="s">
        <v>959</v>
      </c>
      <c r="M1804" s="834" t="s">
        <v>1005</v>
      </c>
      <c r="N1804" s="835">
        <v>26032</v>
      </c>
      <c r="O1804" s="833">
        <v>46578</v>
      </c>
      <c r="P1804" s="842" t="s">
        <v>620</v>
      </c>
      <c r="Q1804" s="842" t="s">
        <v>846</v>
      </c>
      <c r="R1804" s="842"/>
      <c r="S1804" s="842"/>
      <c r="T1804" s="842" t="s">
        <v>304</v>
      </c>
      <c r="U1804" s="842" t="s">
        <v>333</v>
      </c>
      <c r="V1804" s="881">
        <v>44816</v>
      </c>
      <c r="W1804" s="881">
        <v>45170</v>
      </c>
      <c r="X1804" s="881">
        <v>46265</v>
      </c>
      <c r="Y1804" s="882">
        <v>3.0027397260273974</v>
      </c>
      <c r="Z1804" s="842" t="s">
        <v>19</v>
      </c>
      <c r="AA1804" s="842" t="s">
        <v>443</v>
      </c>
      <c r="AB1804" s="883">
        <v>0</v>
      </c>
      <c r="AC1804" s="841">
        <v>46935</v>
      </c>
      <c r="AD1804" s="842" t="s">
        <v>777</v>
      </c>
      <c r="AE1804" s="843" t="str">
        <f>IF(OR(Z1804="",NOT(ISNUMBER(Z1804))),"",LOOKUP(Z1804,{0,16,21,26,31,36,41,46,51,56,60,66},{"[0-15]","[16-20]","[21-25]","[26-30]","[31-35]","[36-40]","[41-45]","[46-50]","[51-55]","[56-59]","[60-65]","[66-99]"}))</f>
        <v/>
      </c>
      <c r="AF1804" s="839" t="str">
        <f t="shared" si="106"/>
        <v>3+ years</v>
      </c>
      <c r="AG1804" s="839" t="str">
        <f t="shared" ca="1" si="107"/>
        <v>Over 90 Days</v>
      </c>
    </row>
    <row r="1805" spans="1:33" x14ac:dyDescent="0.25">
      <c r="A1805" s="839">
        <v>14</v>
      </c>
      <c r="B1805" s="839" t="s">
        <v>541</v>
      </c>
      <c r="C1805" s="839" t="s">
        <v>350</v>
      </c>
      <c r="D1805" s="880"/>
      <c r="E1805" s="833">
        <v>44809</v>
      </c>
      <c r="F1805" s="834" t="s">
        <v>1006</v>
      </c>
      <c r="G1805" s="834" t="s">
        <v>998</v>
      </c>
      <c r="H1805" s="834">
        <v>0</v>
      </c>
      <c r="I1805" s="834" t="s">
        <v>1007</v>
      </c>
      <c r="J1805" s="834" t="s">
        <v>910</v>
      </c>
      <c r="K1805" s="834" t="s">
        <v>914</v>
      </c>
      <c r="L1805" s="834" t="s">
        <v>953</v>
      </c>
      <c r="M1805" s="834" t="s">
        <v>1008</v>
      </c>
      <c r="N1805" s="835">
        <v>32200</v>
      </c>
      <c r="O1805" s="833">
        <v>46269</v>
      </c>
      <c r="P1805" s="842" t="s">
        <v>611</v>
      </c>
      <c r="Q1805" s="842" t="s">
        <v>846</v>
      </c>
      <c r="R1805" s="842" t="s">
        <v>612</v>
      </c>
      <c r="S1805" s="842"/>
      <c r="T1805" s="842" t="s">
        <v>304</v>
      </c>
      <c r="U1805" s="842" t="s">
        <v>333</v>
      </c>
      <c r="V1805" s="881">
        <v>44809</v>
      </c>
      <c r="W1805" s="881">
        <v>45170</v>
      </c>
      <c r="X1805" s="881">
        <v>46265</v>
      </c>
      <c r="Y1805" s="882">
        <v>3.0027397260273974</v>
      </c>
      <c r="Z1805" s="842" t="s">
        <v>19</v>
      </c>
      <c r="AA1805" s="842" t="s">
        <v>443</v>
      </c>
      <c r="AB1805" s="883">
        <v>19591.897499999999</v>
      </c>
      <c r="AC1805" s="841">
        <v>46935</v>
      </c>
      <c r="AD1805" s="842" t="s">
        <v>777</v>
      </c>
      <c r="AE1805" s="843" t="str">
        <f>IF(OR(Z1805="",NOT(ISNUMBER(Z1805))),"",LOOKUP(Z1805,{0,16,21,26,31,36,41,46,51,56,60,66},{"[0-15]","[16-20]","[21-25]","[26-30]","[31-35]","[36-40]","[41-45]","[46-50]","[51-55]","[56-59]","[60-65]","[66-99]"}))</f>
        <v/>
      </c>
      <c r="AF1805" s="839" t="str">
        <f t="shared" si="106"/>
        <v>3+ years</v>
      </c>
      <c r="AG1805" s="839" t="str">
        <f t="shared" ca="1" si="107"/>
        <v>Expired</v>
      </c>
    </row>
    <row r="1806" spans="1:33" x14ac:dyDescent="0.25">
      <c r="A1806" s="839">
        <v>15</v>
      </c>
      <c r="B1806" s="839" t="s">
        <v>533</v>
      </c>
      <c r="C1806" s="839" t="s">
        <v>353</v>
      </c>
      <c r="D1806" s="880"/>
      <c r="E1806" s="833">
        <v>44830</v>
      </c>
      <c r="F1806" s="834" t="s">
        <v>1009</v>
      </c>
      <c r="G1806" s="834" t="s">
        <v>998</v>
      </c>
      <c r="H1806" s="834">
        <v>12959</v>
      </c>
      <c r="I1806" s="834" t="s">
        <v>1010</v>
      </c>
      <c r="J1806" s="834" t="s">
        <v>919</v>
      </c>
      <c r="K1806" s="834" t="s">
        <v>973</v>
      </c>
      <c r="L1806" s="834" t="s">
        <v>995</v>
      </c>
      <c r="M1806" s="834" t="s">
        <v>1011</v>
      </c>
      <c r="N1806" s="835">
        <v>31575</v>
      </c>
      <c r="O1806" s="833">
        <v>46471</v>
      </c>
      <c r="P1806" s="842" t="s">
        <v>620</v>
      </c>
      <c r="Q1806" s="842" t="s">
        <v>846</v>
      </c>
      <c r="R1806" s="842"/>
      <c r="S1806" s="842"/>
      <c r="T1806" s="842" t="s">
        <v>304</v>
      </c>
      <c r="U1806" s="842" t="s">
        <v>356</v>
      </c>
      <c r="V1806" s="881">
        <v>44831</v>
      </c>
      <c r="W1806" s="881">
        <v>45170</v>
      </c>
      <c r="X1806" s="881">
        <v>46265</v>
      </c>
      <c r="Y1806" s="882">
        <v>3.0027397260273974</v>
      </c>
      <c r="Z1806" s="842" t="s">
        <v>19</v>
      </c>
      <c r="AA1806" s="842" t="s">
        <v>443</v>
      </c>
      <c r="AB1806" s="883">
        <v>8431.7204999999994</v>
      </c>
      <c r="AC1806" s="841">
        <v>46935</v>
      </c>
      <c r="AD1806" s="842" t="s">
        <v>777</v>
      </c>
      <c r="AE1806" s="843" t="str">
        <f>IF(OR(Z1806="",NOT(ISNUMBER(Z1806))),"",LOOKUP(Z1806,{0,16,21,26,31,36,41,46,51,56,60,66},{"[0-15]","[16-20]","[21-25]","[26-30]","[31-35]","[36-40]","[41-45]","[46-50]","[51-55]","[56-59]","[60-65]","[66-99]"}))</f>
        <v/>
      </c>
      <c r="AF1806" s="839" t="str">
        <f t="shared" si="106"/>
        <v>3+ years</v>
      </c>
      <c r="AG1806" s="839" t="str">
        <f t="shared" ca="1" si="107"/>
        <v>Over 90 Days</v>
      </c>
    </row>
    <row r="1807" spans="1:33" x14ac:dyDescent="0.25">
      <c r="A1807" s="839">
        <v>16</v>
      </c>
      <c r="B1807" s="839" t="s">
        <v>532</v>
      </c>
      <c r="C1807" s="839" t="s">
        <v>357</v>
      </c>
      <c r="D1807" s="880"/>
      <c r="E1807" s="833">
        <v>44970</v>
      </c>
      <c r="F1807" s="834" t="s">
        <v>1012</v>
      </c>
      <c r="G1807" s="834" t="s">
        <v>998</v>
      </c>
      <c r="H1807" s="834">
        <v>15131</v>
      </c>
      <c r="I1807" s="834" t="s">
        <v>1013</v>
      </c>
      <c r="J1807" s="834" t="s">
        <v>1014</v>
      </c>
      <c r="K1807" s="834" t="s">
        <v>914</v>
      </c>
      <c r="L1807" s="834" t="s">
        <v>953</v>
      </c>
      <c r="M1807" s="834" t="s">
        <v>1015</v>
      </c>
      <c r="N1807" s="835">
        <v>31644</v>
      </c>
      <c r="O1807" s="833">
        <v>46429</v>
      </c>
      <c r="P1807" s="842" t="s">
        <v>620</v>
      </c>
      <c r="Q1807" s="842" t="s">
        <v>846</v>
      </c>
      <c r="R1807" s="842"/>
      <c r="S1807" s="842"/>
      <c r="T1807" s="842" t="s">
        <v>304</v>
      </c>
      <c r="U1807" s="842" t="s">
        <v>333</v>
      </c>
      <c r="V1807" s="881">
        <v>44970</v>
      </c>
      <c r="W1807" s="881">
        <v>45170</v>
      </c>
      <c r="X1807" s="881">
        <v>46265</v>
      </c>
      <c r="Y1807" s="882">
        <v>3.0027397260273974</v>
      </c>
      <c r="Z1807" s="842" t="s">
        <v>19</v>
      </c>
      <c r="AA1807" s="842" t="s">
        <v>443</v>
      </c>
      <c r="AB1807" s="883">
        <v>10817.425499999999</v>
      </c>
      <c r="AC1807" s="841">
        <v>46935</v>
      </c>
      <c r="AD1807" s="842" t="s">
        <v>777</v>
      </c>
      <c r="AE1807" s="843" t="str">
        <f>IF(OR(Z1807="",NOT(ISNUMBER(Z1807))),"",LOOKUP(Z1807,{0,16,21,26,31,36,41,46,51,56,60,66},{"[0-15]","[16-20]","[21-25]","[26-30]","[31-35]","[36-40]","[41-45]","[46-50]","[51-55]","[56-59]","[60-65]","[66-99]"}))</f>
        <v/>
      </c>
      <c r="AF1807" s="839" t="str">
        <f t="shared" si="106"/>
        <v>3+ years</v>
      </c>
      <c r="AG1807" s="839" t="str">
        <f t="shared" ca="1" si="107"/>
        <v>Over 90 Days</v>
      </c>
    </row>
    <row r="1808" spans="1:33" x14ac:dyDescent="0.25">
      <c r="A1808" s="839">
        <v>17</v>
      </c>
      <c r="B1808" s="839" t="s">
        <v>540</v>
      </c>
      <c r="C1808" s="839" t="s">
        <v>360</v>
      </c>
      <c r="D1808" s="880"/>
      <c r="E1808" s="833">
        <v>45152</v>
      </c>
      <c r="F1808" s="834" t="s">
        <v>1016</v>
      </c>
      <c r="G1808" s="834" t="s">
        <v>983</v>
      </c>
      <c r="H1808" s="834">
        <v>12780</v>
      </c>
      <c r="I1808" s="834" t="s">
        <v>1017</v>
      </c>
      <c r="J1808" s="834" t="s">
        <v>914</v>
      </c>
      <c r="K1808" s="834" t="s">
        <v>914</v>
      </c>
      <c r="L1808" s="834" t="s">
        <v>953</v>
      </c>
      <c r="M1808" s="834" t="s">
        <v>1018</v>
      </c>
      <c r="N1808" s="835">
        <v>29611</v>
      </c>
      <c r="O1808" s="833">
        <v>46248</v>
      </c>
      <c r="P1808" s="842" t="s">
        <v>620</v>
      </c>
      <c r="Q1808" s="842" t="s">
        <v>846</v>
      </c>
      <c r="R1808" s="842"/>
      <c r="S1808" s="842"/>
      <c r="T1808" s="842" t="s">
        <v>304</v>
      </c>
      <c r="U1808" s="842" t="s">
        <v>305</v>
      </c>
      <c r="V1808" s="881">
        <v>45152</v>
      </c>
      <c r="W1808" s="881">
        <v>45170</v>
      </c>
      <c r="X1808" s="881">
        <v>46265</v>
      </c>
      <c r="Y1808" s="882">
        <v>3.0027397260273974</v>
      </c>
      <c r="Z1808" s="842" t="s">
        <v>19</v>
      </c>
      <c r="AA1808" s="842" t="s">
        <v>443</v>
      </c>
      <c r="AB1808" s="883">
        <v>8457.3720000000012</v>
      </c>
      <c r="AC1808" s="841">
        <v>46935</v>
      </c>
      <c r="AD1808" s="842" t="s">
        <v>777</v>
      </c>
      <c r="AE1808" s="843" t="str">
        <f>IF(OR(Z1808="",NOT(ISNUMBER(Z1808))),"",LOOKUP(Z1808,{0,16,21,26,31,36,41,46,51,56,60,66},{"[0-15]","[16-20]","[21-25]","[26-30]","[31-35]","[36-40]","[41-45]","[46-50]","[51-55]","[56-59]","[60-65]","[66-99]"}))</f>
        <v/>
      </c>
      <c r="AF1808" s="839" t="str">
        <f t="shared" si="106"/>
        <v>3+ years</v>
      </c>
      <c r="AG1808" s="839" t="str">
        <f t="shared" ca="1" si="107"/>
        <v>Expired</v>
      </c>
    </row>
    <row r="1809" spans="1:33" x14ac:dyDescent="0.25">
      <c r="A1809" s="839">
        <v>18</v>
      </c>
      <c r="B1809" s="839" t="s">
        <v>543</v>
      </c>
      <c r="C1809" s="839" t="s">
        <v>363</v>
      </c>
      <c r="D1809" s="880"/>
      <c r="E1809" s="833">
        <v>45236</v>
      </c>
      <c r="F1809" s="834" t="s">
        <v>1012</v>
      </c>
      <c r="G1809" s="834" t="s">
        <v>998</v>
      </c>
      <c r="H1809" s="834">
        <v>15131</v>
      </c>
      <c r="I1809" s="834" t="s">
        <v>1013</v>
      </c>
      <c r="J1809" s="834" t="s">
        <v>1014</v>
      </c>
      <c r="K1809" s="834" t="s">
        <v>914</v>
      </c>
      <c r="L1809" s="834" t="s">
        <v>953</v>
      </c>
      <c r="M1809" s="834" t="s">
        <v>1015</v>
      </c>
      <c r="N1809" s="835">
        <v>32450</v>
      </c>
      <c r="O1809" s="833">
        <v>46331</v>
      </c>
      <c r="P1809" s="842" t="s">
        <v>611</v>
      </c>
      <c r="Q1809" s="842" t="s">
        <v>846</v>
      </c>
      <c r="R1809" s="842" t="s">
        <v>612</v>
      </c>
      <c r="S1809" s="842" t="s">
        <v>616</v>
      </c>
      <c r="T1809" s="842" t="s">
        <v>304</v>
      </c>
      <c r="U1809" s="842" t="s">
        <v>333</v>
      </c>
      <c r="V1809" s="881">
        <v>45236</v>
      </c>
      <c r="W1809" s="881">
        <v>45236</v>
      </c>
      <c r="X1809" s="881">
        <v>46265</v>
      </c>
      <c r="Y1809" s="882">
        <v>2.8219178082191783</v>
      </c>
      <c r="Z1809" s="842" t="s">
        <v>19</v>
      </c>
      <c r="AA1809" s="842" t="s">
        <v>443</v>
      </c>
      <c r="AB1809" s="883">
        <v>23247.966</v>
      </c>
      <c r="AC1809" s="841">
        <v>46935</v>
      </c>
      <c r="AD1809" s="842" t="s">
        <v>777</v>
      </c>
      <c r="AE1809" s="843" t="str">
        <f>IF(OR(Z1809="",NOT(ISNUMBER(Z1809))),"",LOOKUP(Z1809,{0,16,21,26,31,36,41,46,51,56,60,66},{"[0-15]","[16-20]","[21-25]","[26-30]","[31-35]","[36-40]","[41-45]","[46-50]","[51-55]","[56-59]","[60-65]","[66-99]"}))</f>
        <v/>
      </c>
      <c r="AF1809" s="839" t="str">
        <f t="shared" si="106"/>
        <v>2-3 years</v>
      </c>
      <c r="AG1809" s="839" t="str">
        <f t="shared" ca="1" si="107"/>
        <v>Within 60 Days</v>
      </c>
    </row>
    <row r="1810" spans="1:33" x14ac:dyDescent="0.25">
      <c r="A1810" s="839">
        <v>19</v>
      </c>
      <c r="B1810" s="839" t="s">
        <v>534</v>
      </c>
      <c r="C1810" s="839" t="s">
        <v>365</v>
      </c>
      <c r="D1810" s="880"/>
      <c r="E1810" s="833">
        <v>45411</v>
      </c>
      <c r="F1810" s="834" t="s">
        <v>1019</v>
      </c>
      <c r="G1810" s="834" t="s">
        <v>1000</v>
      </c>
      <c r="H1810" s="834">
        <v>11743</v>
      </c>
      <c r="I1810" s="834" t="s">
        <v>1020</v>
      </c>
      <c r="J1810" s="834" t="s">
        <v>958</v>
      </c>
      <c r="K1810" s="834" t="s">
        <v>916</v>
      </c>
      <c r="L1810" s="834" t="s">
        <v>959</v>
      </c>
      <c r="M1810" s="834" t="s">
        <v>1021</v>
      </c>
      <c r="N1810" s="835">
        <v>24421</v>
      </c>
      <c r="O1810" s="833">
        <v>46323</v>
      </c>
      <c r="P1810" s="842" t="s">
        <v>611</v>
      </c>
      <c r="Q1810" s="842" t="s">
        <v>846</v>
      </c>
      <c r="R1810" s="842" t="s">
        <v>612</v>
      </c>
      <c r="S1810" s="842"/>
      <c r="T1810" s="842" t="s">
        <v>304</v>
      </c>
      <c r="U1810" s="842" t="s">
        <v>368</v>
      </c>
      <c r="V1810" s="881">
        <v>45411</v>
      </c>
      <c r="W1810" s="881">
        <v>45411</v>
      </c>
      <c r="X1810" s="881">
        <v>46265</v>
      </c>
      <c r="Y1810" s="882">
        <v>2.3424657534246576</v>
      </c>
      <c r="Z1810" s="842" t="s">
        <v>19</v>
      </c>
      <c r="AA1810" s="842" t="s">
        <v>443</v>
      </c>
      <c r="AB1810" s="883">
        <v>55867.360500000003</v>
      </c>
      <c r="AC1810" s="841">
        <v>46935</v>
      </c>
      <c r="AD1810" s="842" t="s">
        <v>777</v>
      </c>
      <c r="AE1810" s="843" t="str">
        <f>IF(OR(Z1810="",NOT(ISNUMBER(Z1810))),"",LOOKUP(Z1810,{0,16,21,26,31,36,41,46,51,56,60,66},{"[0-15]","[16-20]","[21-25]","[26-30]","[31-35]","[36-40]","[41-45]","[46-50]","[51-55]","[56-59]","[60-65]","[66-99]"}))</f>
        <v/>
      </c>
      <c r="AF1810" s="839" t="str">
        <f t="shared" si="106"/>
        <v>2-3 years</v>
      </c>
      <c r="AG1810" s="839" t="str">
        <f t="shared" ca="1" si="107"/>
        <v>Within 60 Days</v>
      </c>
    </row>
    <row r="1811" spans="1:33" x14ac:dyDescent="0.25">
      <c r="A1811" s="839">
        <v>20</v>
      </c>
      <c r="B1811" s="839" t="s">
        <v>535</v>
      </c>
      <c r="C1811" s="839" t="s">
        <v>369</v>
      </c>
      <c r="D1811" s="880"/>
      <c r="E1811" s="833">
        <v>45446</v>
      </c>
      <c r="F1811" s="834" t="s">
        <v>1022</v>
      </c>
      <c r="G1811" s="834" t="s">
        <v>1023</v>
      </c>
      <c r="H1811" s="834">
        <v>15131</v>
      </c>
      <c r="I1811" s="834" t="s">
        <v>1013</v>
      </c>
      <c r="J1811" s="834" t="s">
        <v>1014</v>
      </c>
      <c r="K1811" s="834" t="s">
        <v>914</v>
      </c>
      <c r="L1811" s="834" t="s">
        <v>953</v>
      </c>
      <c r="M1811" s="834" t="s">
        <v>1015</v>
      </c>
      <c r="N1811" s="835">
        <v>32081</v>
      </c>
      <c r="O1811" s="833">
        <v>46549</v>
      </c>
      <c r="P1811" s="842" t="s">
        <v>611</v>
      </c>
      <c r="Q1811" s="842" t="s">
        <v>846</v>
      </c>
      <c r="R1811" s="842"/>
      <c r="S1811" s="842" t="s">
        <v>621</v>
      </c>
      <c r="T1811" s="842" t="s">
        <v>304</v>
      </c>
      <c r="U1811" s="842" t="s">
        <v>333</v>
      </c>
      <c r="V1811" s="881">
        <v>45454</v>
      </c>
      <c r="W1811" s="881">
        <v>45454</v>
      </c>
      <c r="X1811" s="881">
        <v>46265</v>
      </c>
      <c r="Y1811" s="882">
        <v>2.2246575342465755</v>
      </c>
      <c r="Z1811" s="842" t="s">
        <v>19</v>
      </c>
      <c r="AA1811" s="842" t="s">
        <v>443</v>
      </c>
      <c r="AB1811" s="883">
        <v>18129.425499999998</v>
      </c>
      <c r="AC1811" s="841">
        <v>46935</v>
      </c>
      <c r="AD1811" s="842" t="s">
        <v>777</v>
      </c>
      <c r="AE1811" s="843" t="str">
        <f>IF(OR(Z1811="",NOT(ISNUMBER(Z1811))),"",LOOKUP(Z1811,{0,16,21,26,31,36,41,46,51,56,60,66},{"[0-15]","[16-20]","[21-25]","[26-30]","[31-35]","[36-40]","[41-45]","[46-50]","[51-55]","[56-59]","[60-65]","[66-99]"}))</f>
        <v/>
      </c>
      <c r="AF1811" s="839" t="str">
        <f t="shared" si="106"/>
        <v>2-3 years</v>
      </c>
      <c r="AG1811" s="839" t="str">
        <f t="shared" ca="1" si="107"/>
        <v>Over 90 Days</v>
      </c>
    </row>
    <row r="1812" spans="1:33" x14ac:dyDescent="0.25">
      <c r="A1812" s="839">
        <v>21</v>
      </c>
      <c r="B1812" s="839" t="s">
        <v>542</v>
      </c>
      <c r="C1812" s="839" t="s">
        <v>372</v>
      </c>
      <c r="D1812" s="880"/>
      <c r="E1812" s="833">
        <v>45600</v>
      </c>
      <c r="F1812" s="834" t="s">
        <v>1024</v>
      </c>
      <c r="G1812" s="834" t="s">
        <v>1000</v>
      </c>
      <c r="H1812" s="834">
        <v>12623</v>
      </c>
      <c r="I1812" s="834" t="s">
        <v>1025</v>
      </c>
      <c r="J1812" s="834" t="s">
        <v>922</v>
      </c>
      <c r="K1812" s="834" t="s">
        <v>973</v>
      </c>
      <c r="L1812" s="834" t="s">
        <v>974</v>
      </c>
      <c r="M1812" s="834">
        <v>0</v>
      </c>
      <c r="N1812" s="835">
        <v>22302</v>
      </c>
      <c r="O1812" s="833">
        <v>46329</v>
      </c>
      <c r="P1812" s="842" t="s">
        <v>620</v>
      </c>
      <c r="Q1812" s="842" t="s">
        <v>846</v>
      </c>
      <c r="R1812" s="842"/>
      <c r="S1812" s="842"/>
      <c r="T1812" s="842" t="s">
        <v>304</v>
      </c>
      <c r="U1812" s="842" t="s">
        <v>333</v>
      </c>
      <c r="V1812" s="881">
        <v>45600</v>
      </c>
      <c r="W1812" s="881">
        <v>45600</v>
      </c>
      <c r="X1812" s="881">
        <v>46265</v>
      </c>
      <c r="Y1812" s="882">
        <v>1.8246575342465754</v>
      </c>
      <c r="Z1812" s="842" t="s">
        <v>19</v>
      </c>
      <c r="AA1812" s="842" t="s">
        <v>443</v>
      </c>
      <c r="AB1812" s="883">
        <v>32874.145499999999</v>
      </c>
      <c r="AC1812" s="841">
        <v>46935</v>
      </c>
      <c r="AD1812" s="842" t="s">
        <v>777</v>
      </c>
      <c r="AE1812" s="843" t="str">
        <f>IF(OR(Z1812="",NOT(ISNUMBER(Z1812))),"",LOOKUP(Z1812,{0,16,21,26,31,36,41,46,51,56,60,66},{"[0-15]","[16-20]","[21-25]","[26-30]","[31-35]","[36-40]","[41-45]","[46-50]","[51-55]","[56-59]","[60-65]","[66-99]"}))</f>
        <v/>
      </c>
      <c r="AF1812" s="839" t="str">
        <f t="shared" si="106"/>
        <v>1-2 years</v>
      </c>
      <c r="AG1812" s="839" t="str">
        <f t="shared" ca="1" si="107"/>
        <v>Within 60 Days</v>
      </c>
    </row>
    <row r="1813" spans="1:33" x14ac:dyDescent="0.25">
      <c r="A1813" s="839">
        <v>22</v>
      </c>
      <c r="B1813" s="839">
        <v>200088</v>
      </c>
      <c r="C1813" s="839" t="s">
        <v>378</v>
      </c>
      <c r="D1813" s="880"/>
      <c r="E1813" s="833">
        <v>45677</v>
      </c>
      <c r="F1813" s="834" t="s">
        <v>1026</v>
      </c>
      <c r="G1813" s="834" t="s">
        <v>559</v>
      </c>
      <c r="H1813" s="834">
        <v>12013</v>
      </c>
      <c r="I1813" s="834" t="s">
        <v>1027</v>
      </c>
      <c r="J1813" s="834" t="s">
        <v>958</v>
      </c>
      <c r="K1813" s="834" t="s">
        <v>916</v>
      </c>
      <c r="L1813" s="834" t="s">
        <v>959</v>
      </c>
      <c r="M1813" s="834" t="s">
        <v>1028</v>
      </c>
      <c r="N1813" s="835">
        <v>22282</v>
      </c>
      <c r="O1813" s="833">
        <v>46405</v>
      </c>
      <c r="P1813" s="842" t="s">
        <v>611</v>
      </c>
      <c r="Q1813" s="842" t="s">
        <v>846</v>
      </c>
      <c r="R1813" s="842" t="s">
        <v>612</v>
      </c>
      <c r="S1813" s="842" t="s">
        <v>616</v>
      </c>
      <c r="T1813" s="842" t="s">
        <v>304</v>
      </c>
      <c r="U1813" s="842" t="s">
        <v>309</v>
      </c>
      <c r="V1813" s="881">
        <v>45677</v>
      </c>
      <c r="W1813" s="881">
        <v>45677</v>
      </c>
      <c r="X1813" s="881">
        <v>46265</v>
      </c>
      <c r="Y1813" s="882">
        <v>1.6136986301369862</v>
      </c>
      <c r="Z1813" s="842" t="s">
        <v>19</v>
      </c>
      <c r="AA1813" s="842" t="s">
        <v>443</v>
      </c>
      <c r="AB1813" s="883">
        <v>63579.631499999996</v>
      </c>
      <c r="AC1813" s="841">
        <v>46935</v>
      </c>
      <c r="AD1813" s="842" t="s">
        <v>777</v>
      </c>
      <c r="AE1813" s="843" t="str">
        <f>IF(OR(Z1813="",NOT(ISNUMBER(Z1813))),"",LOOKUP(Z1813,{0,16,21,26,31,36,41,46,51,56,60,66},{"[0-15]","[16-20]","[21-25]","[26-30]","[31-35]","[36-40]","[41-45]","[46-50]","[51-55]","[56-59]","[60-65]","[66-99]"}))</f>
        <v/>
      </c>
      <c r="AF1813" s="839" t="str">
        <f t="shared" si="106"/>
        <v>1-2 years</v>
      </c>
      <c r="AG1813" s="839" t="str">
        <f t="shared" ca="1" si="107"/>
        <v>Over 90 Days</v>
      </c>
    </row>
    <row r="1814" spans="1:33" x14ac:dyDescent="0.25">
      <c r="A1814" s="839">
        <v>23</v>
      </c>
      <c r="B1814" s="839">
        <v>200795</v>
      </c>
      <c r="C1814" s="839" t="s">
        <v>382</v>
      </c>
      <c r="D1814" s="880"/>
      <c r="E1814" s="833">
        <v>45831</v>
      </c>
      <c r="F1814" s="834" t="s">
        <v>1029</v>
      </c>
      <c r="G1814" s="834" t="s">
        <v>971</v>
      </c>
      <c r="H1814" s="834">
        <v>12775</v>
      </c>
      <c r="I1814" s="834" t="s">
        <v>1030</v>
      </c>
      <c r="J1814" s="834" t="s">
        <v>904</v>
      </c>
      <c r="K1814" s="834" t="s">
        <v>973</v>
      </c>
      <c r="L1814" s="834" t="s">
        <v>995</v>
      </c>
      <c r="M1814" s="834" t="s">
        <v>1031</v>
      </c>
      <c r="N1814" s="835">
        <v>31222</v>
      </c>
      <c r="O1814" s="833">
        <v>46555</v>
      </c>
      <c r="P1814" s="842" t="s">
        <v>611</v>
      </c>
      <c r="Q1814" s="842" t="s">
        <v>846</v>
      </c>
      <c r="R1814" s="842"/>
      <c r="S1814" s="842"/>
      <c r="T1814" s="842" t="s">
        <v>304</v>
      </c>
      <c r="U1814" s="842" t="s">
        <v>333</v>
      </c>
      <c r="V1814" s="881">
        <v>45831</v>
      </c>
      <c r="W1814" s="881">
        <v>45831</v>
      </c>
      <c r="X1814" s="881">
        <v>46265</v>
      </c>
      <c r="Y1814" s="882">
        <v>1.1917808219178083</v>
      </c>
      <c r="Z1814" s="842" t="s">
        <v>19</v>
      </c>
      <c r="AA1814" s="842" t="s">
        <v>443</v>
      </c>
      <c r="AB1814" s="883">
        <v>26903.897499999999</v>
      </c>
      <c r="AC1814" s="841">
        <v>46935</v>
      </c>
      <c r="AD1814" s="842" t="s">
        <v>777</v>
      </c>
      <c r="AE1814" s="843" t="str">
        <f>IF(OR(Z1814="",NOT(ISNUMBER(Z1814))),"",LOOKUP(Z1814,{0,16,21,26,31,36,41,46,51,56,60,66},{"[0-15]","[16-20]","[21-25]","[26-30]","[31-35]","[36-40]","[41-45]","[46-50]","[51-55]","[56-59]","[60-65]","[66-99]"}))</f>
        <v/>
      </c>
      <c r="AF1814" s="839" t="str">
        <f t="shared" si="106"/>
        <v>1-2 years</v>
      </c>
      <c r="AG1814" s="839" t="str">
        <f t="shared" ca="1" si="107"/>
        <v>Over 90 Days</v>
      </c>
    </row>
    <row r="1815" spans="1:33" x14ac:dyDescent="0.25">
      <c r="A1815" s="839">
        <v>24</v>
      </c>
      <c r="B1815" s="847">
        <v>201184</v>
      </c>
      <c r="C1815" s="839">
        <v>14221</v>
      </c>
      <c r="D1815" s="880"/>
      <c r="E1815" s="833">
        <f>VLOOKUP(B1815,[1]TQT_MASTER!B:O,13,0)</f>
        <v>45887</v>
      </c>
      <c r="F1815" s="834" t="str">
        <f>VLOOKUP(B1815,[1]TQT_MASTER!B:O,4,0)</f>
        <v>Associate, People Development</v>
      </c>
      <c r="G1815" s="834" t="str">
        <f>VLOOKUP(B1815,[1]TQT_MASTER!B:O,3,0)</f>
        <v>Associate</v>
      </c>
      <c r="H1815" s="834">
        <f>VLOOKUP(B1815,[1]TQT_MASTER!B:O,6,0)</f>
        <v>15162</v>
      </c>
      <c r="I1815" s="834" t="str">
        <f>VLOOKUP(B1815,[1]TQT_MASTER!B:O,5,0)</f>
        <v>Wadima Mohammed Hamad AlMazrouei</v>
      </c>
      <c r="J1815" s="834" t="str">
        <f>VLOOKUP(B1815,[1]TQT_MASTER!B:O,7,0)</f>
        <v>TQT - People Management &amp; Performance</v>
      </c>
      <c r="K1815" s="834" t="str">
        <f>VLOOKUP(B1815,[1]TQT_MASTER!B:O,8,0)</f>
        <v>TQT - Chief Corporate Services Office</v>
      </c>
      <c r="L1815" s="834" t="str">
        <f>VLOOKUP(B1815,[1]TQT_MASTER!B:O,9,0)</f>
        <v>Human Resources - HRD</v>
      </c>
      <c r="M1815" s="834" t="str">
        <f>VLOOKUP(B1815,[1]TQT_MASTER!B:O,10,0)</f>
        <v>TRANSCO - Human Resources - HRD</v>
      </c>
      <c r="N1815" s="835">
        <f>VLOOKUP(B1815,[1]TQT_MASTER!B:O,11,0)</f>
        <v>32306</v>
      </c>
      <c r="O1815" s="833">
        <f>VLOOKUP(B1815,[1]TQT_MASTER!B:O,14,0)</f>
        <v>46251</v>
      </c>
      <c r="P1815" s="842" t="s">
        <v>620</v>
      </c>
      <c r="Q1815" s="834" t="s">
        <v>846</v>
      </c>
      <c r="R1815" s="842"/>
      <c r="S1815" s="842"/>
      <c r="T1815" s="839" t="s">
        <v>304</v>
      </c>
      <c r="U1815" s="839" t="s">
        <v>333</v>
      </c>
      <c r="V1815" s="881">
        <v>45887</v>
      </c>
      <c r="W1815" s="881">
        <v>45887</v>
      </c>
      <c r="X1815" s="881">
        <v>46265</v>
      </c>
      <c r="Y1815" s="882">
        <v>1.0383561643835617</v>
      </c>
      <c r="Z1815" s="838">
        <f t="shared" ref="Z1815" ca="1" si="108">IF(N1815="","",DATEDIF(IF(ISNUMBER(N1815),N1815,DATE(IF(VALUE(RIGHT(N1815,LEN(N1815)-FIND("/",N1815,FIND("/",N1815)+1)))&lt;30,2000,1900)+VALUE(RIGHT(N1815,LEN(N1815)-FIND("/",N1815,FIND("/",N1815)+1))),VALUE(LEFT(N1815,FIND("/",N1815)-1)),VALUE(MID(N1815,FIND("/",N1815)+1,FIND("/",N1815,FIND("/",N1815)+1)-FIND("/",N1815)-1)))),TODAY(),"Y"))</f>
        <v>38</v>
      </c>
      <c r="AA1815" s="842" t="s">
        <v>443</v>
      </c>
      <c r="AB1815" s="883">
        <v>7187.0820000000003</v>
      </c>
      <c r="AC1815" s="841">
        <v>46935</v>
      </c>
      <c r="AD1815" s="842" t="s">
        <v>777</v>
      </c>
      <c r="AE1815" s="843" t="str">
        <f ca="1">IF(OR(Z1815="",NOT(ISNUMBER(Z1815))),"",LOOKUP(Z1815,{0,16,21,26,31,36,41,46,51,56,60,66},{"[0-15]","[16-20]","[21-25]","[26-30]","[31-35]","[36-40]","[41-45]","[46-50]","[51-55]","[56-59]","[60-65]","[66-99]"}))</f>
        <v>[36-40]</v>
      </c>
      <c r="AF1815" s="839" t="str">
        <f t="shared" si="106"/>
        <v>1-2 years</v>
      </c>
      <c r="AG1815" s="839" t="str">
        <f t="shared" ca="1" si="107"/>
        <v>Expired</v>
      </c>
    </row>
    <row r="1816" spans="1:33" x14ac:dyDescent="0.25">
      <c r="A1816" s="839">
        <v>25</v>
      </c>
      <c r="B1816" s="847">
        <v>201086</v>
      </c>
      <c r="C1816" s="839">
        <v>13919</v>
      </c>
      <c r="D1816" s="880"/>
      <c r="E1816" s="833">
        <v>45873</v>
      </c>
      <c r="F1816" s="834" t="s">
        <v>1032</v>
      </c>
      <c r="G1816" s="834" t="s">
        <v>965</v>
      </c>
      <c r="H1816" s="834">
        <v>11743</v>
      </c>
      <c r="I1816" s="834" t="s">
        <v>1033</v>
      </c>
      <c r="J1816" s="834" t="s">
        <v>958</v>
      </c>
      <c r="K1816" s="834" t="s">
        <v>916</v>
      </c>
      <c r="L1816" s="834" t="s">
        <v>959</v>
      </c>
      <c r="M1816" s="834" t="s">
        <v>906</v>
      </c>
      <c r="N1816" s="835">
        <v>33856</v>
      </c>
      <c r="O1816" s="833">
        <v>46237</v>
      </c>
      <c r="P1816" s="842" t="s">
        <v>620</v>
      </c>
      <c r="Q1816" s="834" t="s">
        <v>846</v>
      </c>
      <c r="R1816" s="842"/>
      <c r="S1816" s="842"/>
      <c r="T1816" s="842" t="s">
        <v>389</v>
      </c>
      <c r="U1816" s="842" t="s">
        <v>333</v>
      </c>
      <c r="V1816" s="881">
        <v>45873</v>
      </c>
      <c r="W1816" s="881">
        <v>45873</v>
      </c>
      <c r="X1816" s="881">
        <v>46265</v>
      </c>
      <c r="Y1816" s="882">
        <v>1.0767123287671232</v>
      </c>
      <c r="Z1816" s="842" t="s">
        <v>19</v>
      </c>
      <c r="AA1816" s="842" t="s">
        <v>443</v>
      </c>
      <c r="AB1816" s="883">
        <v>6740.3595000000005</v>
      </c>
      <c r="AC1816" s="841">
        <v>46935</v>
      </c>
      <c r="AD1816" s="842" t="s">
        <v>777</v>
      </c>
      <c r="AE1816" s="843" t="str">
        <f>IF(OR(Z1816="",NOT(ISNUMBER(Z1816))),"",LOOKUP(Z1816,{0,16,21,26,31,36,41,46,51,56,60,66},{"[0-15]","[16-20]","[21-25]","[26-30]","[31-35]","[36-40]","[41-45]","[46-50]","[51-55]","[56-59]","[60-65]","[66-99]"}))</f>
        <v/>
      </c>
      <c r="AF1816" s="839" t="str">
        <f t="shared" si="106"/>
        <v>1-2 years</v>
      </c>
      <c r="AG1816" s="839" t="str">
        <f t="shared" ca="1" si="107"/>
        <v>Expired</v>
      </c>
    </row>
    <row r="1817" spans="1:33" x14ac:dyDescent="0.25">
      <c r="A1817" s="839">
        <v>26</v>
      </c>
      <c r="B1817" s="839">
        <v>201085</v>
      </c>
      <c r="C1817" s="839">
        <v>201085</v>
      </c>
      <c r="D1817" s="880"/>
      <c r="E1817" s="833">
        <v>45901</v>
      </c>
      <c r="F1817" s="834" t="s">
        <v>1034</v>
      </c>
      <c r="G1817" s="834" t="s">
        <v>558</v>
      </c>
      <c r="H1817" s="834">
        <v>10903</v>
      </c>
      <c r="I1817" s="834" t="s">
        <v>1035</v>
      </c>
      <c r="J1817" s="834" t="s">
        <v>958</v>
      </c>
      <c r="K1817" s="834" t="s">
        <v>916</v>
      </c>
      <c r="L1817" s="834" t="s">
        <v>959</v>
      </c>
      <c r="M1817" s="834" t="s">
        <v>905</v>
      </c>
      <c r="N1817" s="835">
        <v>36486</v>
      </c>
      <c r="O1817" s="833">
        <v>46265</v>
      </c>
      <c r="P1817" s="842" t="s">
        <v>620</v>
      </c>
      <c r="Q1817" s="842" t="s">
        <v>846</v>
      </c>
      <c r="R1817" s="842"/>
      <c r="S1817" s="842"/>
      <c r="T1817" s="842" t="s">
        <v>304</v>
      </c>
      <c r="U1817" s="842" t="s">
        <v>333</v>
      </c>
      <c r="V1817" s="881">
        <v>45901</v>
      </c>
      <c r="W1817" s="881">
        <v>45901</v>
      </c>
      <c r="X1817" s="881">
        <v>46265</v>
      </c>
      <c r="Y1817" s="882">
        <v>1</v>
      </c>
      <c r="Z1817" s="842" t="s">
        <v>19</v>
      </c>
      <c r="AA1817" s="842" t="s">
        <v>443</v>
      </c>
      <c r="AB1817" s="883">
        <v>6108.3960000000006</v>
      </c>
      <c r="AC1817" s="841">
        <v>46935</v>
      </c>
      <c r="AD1817" s="842" t="s">
        <v>777</v>
      </c>
      <c r="AE1817" s="843" t="str">
        <f>IF(OR(Z1817="",NOT(ISNUMBER(Z1817))),"",LOOKUP(Z1817,{0,16,21,26,31,36,41,46,51,56,60,66},{"[0-15]","[16-20]","[21-25]","[26-30]","[31-35]","[36-40]","[41-45]","[46-50]","[51-55]","[56-59]","[60-65]","[66-99]"}))</f>
        <v/>
      </c>
      <c r="AF1817" s="839" t="str">
        <f t="shared" si="106"/>
        <v>0-1 years</v>
      </c>
      <c r="AG1817" s="839" t="str">
        <f t="shared" ca="1" si="107"/>
        <v>Expired</v>
      </c>
    </row>
    <row r="1818" spans="1:33" x14ac:dyDescent="0.25">
      <c r="A1818" s="839">
        <v>27</v>
      </c>
      <c r="B1818" s="839">
        <v>201773</v>
      </c>
      <c r="C1818" s="847">
        <v>14158</v>
      </c>
      <c r="D1818" s="880"/>
      <c r="E1818" s="833">
        <v>45978</v>
      </c>
      <c r="F1818" s="834" t="s">
        <v>1036</v>
      </c>
      <c r="G1818" s="834" t="s">
        <v>998</v>
      </c>
      <c r="H1818" s="834">
        <v>12869</v>
      </c>
      <c r="I1818" s="834" t="s">
        <v>1037</v>
      </c>
      <c r="J1818" s="834" t="s">
        <v>1038</v>
      </c>
      <c r="K1818" s="834" t="s">
        <v>914</v>
      </c>
      <c r="L1818" s="834" t="s">
        <v>953</v>
      </c>
      <c r="M1818" s="834" t="s">
        <v>1018</v>
      </c>
      <c r="N1818" s="835">
        <v>29381</v>
      </c>
      <c r="O1818" s="833">
        <v>46342</v>
      </c>
      <c r="P1818" s="842" t="s">
        <v>611</v>
      </c>
      <c r="Q1818" s="842" t="s">
        <v>846</v>
      </c>
      <c r="R1818" s="842"/>
      <c r="S1818" s="842" t="s">
        <v>616</v>
      </c>
      <c r="T1818" s="842" t="s">
        <v>304</v>
      </c>
      <c r="U1818" s="842" t="s">
        <v>333</v>
      </c>
      <c r="V1818" s="881">
        <v>45978</v>
      </c>
      <c r="W1818" s="881">
        <v>45978</v>
      </c>
      <c r="X1818" s="881">
        <v>46265</v>
      </c>
      <c r="Y1818" s="882">
        <v>0.78904109589041094</v>
      </c>
      <c r="Z1818" s="842" t="s">
        <v>19</v>
      </c>
      <c r="AA1818" s="842" t="s">
        <v>443</v>
      </c>
      <c r="AB1818" s="883">
        <v>14576.750999999998</v>
      </c>
      <c r="AC1818" s="841">
        <v>46935</v>
      </c>
      <c r="AD1818" s="842" t="s">
        <v>777</v>
      </c>
      <c r="AE1818" s="843" t="str">
        <f>IF(OR(Z1818="",NOT(ISNUMBER(Z1818))),"",LOOKUP(Z1818,{0,16,21,26,31,36,41,46,51,56,60,66},{"[0-15]","[16-20]","[21-25]","[26-30]","[31-35]","[36-40]","[41-45]","[46-50]","[51-55]","[56-59]","[60-65]","[66-99]"}))</f>
        <v/>
      </c>
      <c r="AF1818" s="839" t="str">
        <f t="shared" si="106"/>
        <v>0-1 years</v>
      </c>
      <c r="AG1818" s="839" t="str">
        <f t="shared" ca="1" si="107"/>
        <v>Within 90 Days</v>
      </c>
    </row>
    <row r="1819" spans="1:33" x14ac:dyDescent="0.25">
      <c r="A1819" s="839">
        <v>28</v>
      </c>
      <c r="B1819" s="839">
        <v>202033</v>
      </c>
      <c r="C1819" s="847">
        <v>14145</v>
      </c>
      <c r="D1819" s="880"/>
      <c r="E1819" s="833">
        <v>46006</v>
      </c>
      <c r="F1819" s="834" t="s">
        <v>1032</v>
      </c>
      <c r="G1819" s="834" t="s">
        <v>965</v>
      </c>
      <c r="H1819" s="834">
        <v>12404</v>
      </c>
      <c r="I1819" s="834" t="s">
        <v>1039</v>
      </c>
      <c r="J1819" s="834" t="s">
        <v>958</v>
      </c>
      <c r="K1819" s="834" t="s">
        <v>916</v>
      </c>
      <c r="L1819" s="834" t="s">
        <v>958</v>
      </c>
      <c r="M1819" s="834" t="s">
        <v>916</v>
      </c>
      <c r="N1819" s="835">
        <v>31049</v>
      </c>
      <c r="O1819" s="833">
        <v>46370</v>
      </c>
      <c r="P1819" s="842" t="s">
        <v>620</v>
      </c>
      <c r="Q1819" s="842" t="s">
        <v>846</v>
      </c>
      <c r="R1819" s="842"/>
      <c r="S1819" s="842"/>
      <c r="T1819" s="842" t="s">
        <v>304</v>
      </c>
      <c r="U1819" s="842" t="s">
        <v>333</v>
      </c>
      <c r="V1819" s="881">
        <v>46006</v>
      </c>
      <c r="W1819" s="881">
        <v>46006</v>
      </c>
      <c r="X1819" s="881">
        <v>46265</v>
      </c>
      <c r="Y1819" s="882">
        <v>0.71232876712328763</v>
      </c>
      <c r="Z1819" s="842" t="s">
        <v>19</v>
      </c>
      <c r="AA1819" s="842" t="s">
        <v>443</v>
      </c>
      <c r="AB1819" s="883">
        <v>8381.5409999999993</v>
      </c>
      <c r="AC1819" s="841">
        <v>46935</v>
      </c>
      <c r="AD1819" s="842" t="s">
        <v>777</v>
      </c>
      <c r="AE1819" s="843" t="str">
        <f>IF(OR(Z1819="",NOT(ISNUMBER(Z1819))),"",LOOKUP(Z1819,{0,16,21,26,31,36,41,46,51,56,60,66},{"[0-15]","[16-20]","[21-25]","[26-30]","[31-35]","[36-40]","[41-45]","[46-50]","[51-55]","[56-59]","[60-65]","[66-99]"}))</f>
        <v/>
      </c>
      <c r="AF1819" s="839" t="str">
        <f t="shared" si="106"/>
        <v>0-1 years</v>
      </c>
      <c r="AG1819" s="839" t="str">
        <f t="shared" ca="1" si="107"/>
        <v>Within 90 Days</v>
      </c>
    </row>
    <row r="1820" spans="1:33" x14ac:dyDescent="0.25">
      <c r="A1820" s="839">
        <v>29</v>
      </c>
      <c r="B1820" s="839">
        <v>202034</v>
      </c>
      <c r="C1820" s="847">
        <v>14174</v>
      </c>
      <c r="D1820" s="880"/>
      <c r="E1820" s="833">
        <v>46006</v>
      </c>
      <c r="F1820" s="834" t="s">
        <v>997</v>
      </c>
      <c r="G1820" s="834" t="s">
        <v>998</v>
      </c>
      <c r="H1820" s="834">
        <v>12667</v>
      </c>
      <c r="I1820" s="834" t="s">
        <v>1040</v>
      </c>
      <c r="J1820" s="834" t="s">
        <v>994</v>
      </c>
      <c r="K1820" s="834" t="s">
        <v>973</v>
      </c>
      <c r="L1820" s="834" t="s">
        <v>995</v>
      </c>
      <c r="M1820" s="834" t="s">
        <v>996</v>
      </c>
      <c r="N1820" s="835">
        <v>35364</v>
      </c>
      <c r="O1820" s="833">
        <v>46370</v>
      </c>
      <c r="P1820" s="842" t="s">
        <v>620</v>
      </c>
      <c r="Q1820" s="842" t="s">
        <v>846</v>
      </c>
      <c r="R1820" s="842"/>
      <c r="S1820" s="842"/>
      <c r="T1820" s="842" t="s">
        <v>304</v>
      </c>
      <c r="U1820" s="842" t="s">
        <v>356</v>
      </c>
      <c r="V1820" s="881">
        <v>46006</v>
      </c>
      <c r="W1820" s="881">
        <v>46006</v>
      </c>
      <c r="X1820" s="881">
        <v>46265</v>
      </c>
      <c r="Y1820" s="882">
        <v>0.71232876712328763</v>
      </c>
      <c r="Z1820" s="842" t="s">
        <v>19</v>
      </c>
      <c r="AA1820" s="842" t="s">
        <v>443</v>
      </c>
      <c r="AB1820" s="883">
        <v>7318.8359999999993</v>
      </c>
      <c r="AC1820" s="841">
        <v>46935</v>
      </c>
      <c r="AD1820" s="842" t="s">
        <v>777</v>
      </c>
      <c r="AE1820" s="843" t="str">
        <f>IF(OR(Z1820="",NOT(ISNUMBER(Z1820))),"",LOOKUP(Z1820,{0,16,21,26,31,36,41,46,51,56,60,66},{"[0-15]","[16-20]","[21-25]","[26-30]","[31-35]","[36-40]","[41-45]","[46-50]","[51-55]","[56-59]","[60-65]","[66-99]"}))</f>
        <v/>
      </c>
      <c r="AF1820" s="839" t="str">
        <f t="shared" si="106"/>
        <v>0-1 years</v>
      </c>
      <c r="AG1820" s="839" t="str">
        <f t="shared" ca="1" si="107"/>
        <v>Within 90 Days</v>
      </c>
    </row>
    <row r="1821" spans="1:33" x14ac:dyDescent="0.25">
      <c r="A1821" s="839">
        <v>30</v>
      </c>
      <c r="B1821" s="839">
        <v>202315</v>
      </c>
      <c r="C1821" s="847">
        <v>14335</v>
      </c>
      <c r="D1821" s="880"/>
      <c r="E1821" s="833">
        <v>46055</v>
      </c>
      <c r="F1821" s="834" t="s">
        <v>1041</v>
      </c>
      <c r="G1821" s="834" t="s">
        <v>1042</v>
      </c>
      <c r="H1821" s="834">
        <v>15077</v>
      </c>
      <c r="I1821" s="834" t="s">
        <v>1043</v>
      </c>
      <c r="J1821" s="834" t="s">
        <v>910</v>
      </c>
      <c r="K1821" s="834" t="s">
        <v>914</v>
      </c>
      <c r="L1821" s="834" t="s">
        <v>953</v>
      </c>
      <c r="M1821" s="834" t="s">
        <v>1008</v>
      </c>
      <c r="N1821" s="835">
        <v>34516</v>
      </c>
      <c r="O1821" s="833">
        <v>46389</v>
      </c>
      <c r="P1821" s="842" t="s">
        <v>611</v>
      </c>
      <c r="Q1821" s="842" t="s">
        <v>846</v>
      </c>
      <c r="R1821" s="842" t="s">
        <v>612</v>
      </c>
      <c r="S1821" s="842" t="s">
        <v>616</v>
      </c>
      <c r="T1821" s="842"/>
      <c r="U1821" s="842" t="s">
        <v>309</v>
      </c>
      <c r="V1821" s="881">
        <v>46055</v>
      </c>
      <c r="W1821" s="881">
        <v>46055</v>
      </c>
      <c r="X1821" s="881">
        <v>46265</v>
      </c>
      <c r="Y1821" s="882">
        <v>0.57808219178082187</v>
      </c>
      <c r="Z1821" s="842" t="s">
        <v>19</v>
      </c>
      <c r="AA1821" s="842" t="s">
        <v>443</v>
      </c>
      <c r="AB1821" s="883">
        <v>21633</v>
      </c>
      <c r="AC1821" s="841">
        <v>46935</v>
      </c>
      <c r="AD1821" s="842" t="s">
        <v>777</v>
      </c>
      <c r="AE1821" s="843" t="str">
        <f>IF(OR(Z1821="",NOT(ISNUMBER(Z1821))),"",LOOKUP(Z1821,{0,16,21,26,31,36,41,46,51,56,60,66},{"[0-15]","[16-20]","[21-25]","[26-30]","[31-35]","[36-40]","[41-45]","[46-50]","[51-55]","[56-59]","[60-65]","[66-99]"}))</f>
        <v/>
      </c>
      <c r="AF1821" s="839" t="str">
        <f t="shared" si="106"/>
        <v>0-1 years</v>
      </c>
      <c r="AG1821" s="839" t="str">
        <f t="shared" ca="1" si="107"/>
        <v>Over 90 Days</v>
      </c>
    </row>
    <row r="1822" spans="1:33" x14ac:dyDescent="0.25">
      <c r="A1822" s="839">
        <v>31</v>
      </c>
      <c r="B1822" s="839">
        <v>202372</v>
      </c>
      <c r="C1822" s="839">
        <v>202372</v>
      </c>
      <c r="D1822" s="880"/>
      <c r="E1822" s="833">
        <v>46083</v>
      </c>
      <c r="F1822" s="834" t="s">
        <v>1006</v>
      </c>
      <c r="G1822" s="834" t="s">
        <v>998</v>
      </c>
      <c r="H1822" s="834">
        <v>15077</v>
      </c>
      <c r="I1822" s="834" t="s">
        <v>1043</v>
      </c>
      <c r="J1822" s="834" t="s">
        <v>911</v>
      </c>
      <c r="K1822" s="834" t="s">
        <v>914</v>
      </c>
      <c r="L1822" s="834" t="s">
        <v>953</v>
      </c>
      <c r="M1822" s="834" t="s">
        <v>1044</v>
      </c>
      <c r="N1822" s="835">
        <v>35936</v>
      </c>
      <c r="O1822" s="833">
        <v>46447</v>
      </c>
      <c r="P1822" s="842" t="s">
        <v>611</v>
      </c>
      <c r="Q1822" s="842" t="s">
        <v>846</v>
      </c>
      <c r="R1822" s="842" t="s">
        <v>612</v>
      </c>
      <c r="S1822" s="842" t="s">
        <v>616</v>
      </c>
      <c r="T1822" s="842"/>
      <c r="U1822" s="842" t="s">
        <v>356</v>
      </c>
      <c r="V1822" s="881">
        <v>46083</v>
      </c>
      <c r="W1822" s="881">
        <v>46083</v>
      </c>
      <c r="X1822" s="881">
        <v>46265</v>
      </c>
      <c r="Y1822" s="882">
        <v>0.50136986301369868</v>
      </c>
      <c r="Z1822" s="842" t="s">
        <v>19</v>
      </c>
      <c r="AA1822" s="842" t="s">
        <v>443</v>
      </c>
      <c r="AB1822" s="883">
        <v>22668.43</v>
      </c>
      <c r="AC1822" s="841">
        <v>46935</v>
      </c>
      <c r="AD1822" s="842" t="s">
        <v>777</v>
      </c>
      <c r="AE1822" s="843" t="str">
        <f>IF(OR(Z1822="",NOT(ISNUMBER(Z1822))),"",LOOKUP(Z1822,{0,16,21,26,31,36,41,46,51,56,60,66},{"[0-15]","[16-20]","[21-25]","[26-30]","[31-35]","[36-40]","[41-45]","[46-50]","[51-55]","[56-59]","[60-65]","[66-99]"}))</f>
        <v/>
      </c>
      <c r="AF1822" s="839" t="str">
        <f t="shared" si="106"/>
        <v>0-1 years</v>
      </c>
      <c r="AG1822" s="839" t="str">
        <f t="shared" ca="1" si="107"/>
        <v>Over 90 Days</v>
      </c>
    </row>
    <row r="1823" spans="1:33" x14ac:dyDescent="0.25">
      <c r="A1823" s="839">
        <v>32</v>
      </c>
      <c r="B1823" s="839">
        <v>202645</v>
      </c>
      <c r="C1823" s="839">
        <v>202645</v>
      </c>
      <c r="D1823" s="880"/>
      <c r="E1823" s="833">
        <v>46103</v>
      </c>
      <c r="F1823" s="834" t="s">
        <v>1045</v>
      </c>
      <c r="G1823" s="834" t="s">
        <v>558</v>
      </c>
      <c r="H1823" s="834">
        <v>12214</v>
      </c>
      <c r="I1823" s="834" t="s">
        <v>1046</v>
      </c>
      <c r="J1823" s="834" t="s">
        <v>922</v>
      </c>
      <c r="K1823" s="834" t="s">
        <v>973</v>
      </c>
      <c r="L1823" s="834" t="s">
        <v>922</v>
      </c>
      <c r="M1823" s="834">
        <v>0</v>
      </c>
      <c r="N1823" s="835">
        <v>32325</v>
      </c>
      <c r="O1823" s="833">
        <v>46467</v>
      </c>
      <c r="P1823" s="842" t="s">
        <v>620</v>
      </c>
      <c r="Q1823" s="842" t="s">
        <v>846</v>
      </c>
      <c r="R1823" s="842"/>
      <c r="S1823" s="842"/>
      <c r="T1823" s="842"/>
      <c r="U1823" s="842" t="s">
        <v>333</v>
      </c>
      <c r="V1823" s="881">
        <v>46104</v>
      </c>
      <c r="W1823" s="881">
        <v>46104</v>
      </c>
      <c r="X1823" s="881">
        <v>46265</v>
      </c>
      <c r="Y1823" s="882">
        <v>0.44383561643835617</v>
      </c>
      <c r="Z1823" s="842" t="s">
        <v>19</v>
      </c>
      <c r="AA1823" s="842" t="s">
        <v>443</v>
      </c>
      <c r="AB1823" s="883">
        <v>6845.84</v>
      </c>
      <c r="AC1823" s="841">
        <v>46935</v>
      </c>
      <c r="AD1823" s="842" t="s">
        <v>777</v>
      </c>
      <c r="AE1823" s="843" t="str">
        <f>IF(OR(Z1823="",NOT(ISNUMBER(Z1823))),"",LOOKUP(Z1823,{0,16,21,26,31,36,41,46,51,56,60,66},{"[0-15]","[16-20]","[21-25]","[26-30]","[31-35]","[36-40]","[41-45]","[46-50]","[51-55]","[56-59]","[60-65]","[66-99]"}))</f>
        <v/>
      </c>
      <c r="AF1823" s="839" t="str">
        <f t="shared" si="106"/>
        <v>0-1 years</v>
      </c>
      <c r="AG1823" s="839" t="str">
        <f t="shared" ca="1" si="107"/>
        <v>Over 90 Days</v>
      </c>
    </row>
    <row r="1824" spans="1:33" x14ac:dyDescent="0.25">
      <c r="A1824" s="839">
        <v>33</v>
      </c>
      <c r="B1824" s="830">
        <v>203053</v>
      </c>
      <c r="C1824" s="831">
        <v>203053</v>
      </c>
      <c r="D1824" s="880"/>
      <c r="E1824" s="833">
        <v>46149</v>
      </c>
      <c r="F1824" s="834" t="s">
        <v>950</v>
      </c>
      <c r="G1824" s="834" t="s">
        <v>951</v>
      </c>
      <c r="H1824" s="834">
        <v>0</v>
      </c>
      <c r="I1824" s="834" t="s">
        <v>952</v>
      </c>
      <c r="J1824" s="834">
        <v>0</v>
      </c>
      <c r="K1824" s="834" t="s">
        <v>914</v>
      </c>
      <c r="L1824" s="834" t="s">
        <v>953</v>
      </c>
      <c r="M1824" s="834">
        <v>0</v>
      </c>
      <c r="N1824" s="835">
        <v>31815</v>
      </c>
      <c r="O1824" s="833">
        <v>46513</v>
      </c>
      <c r="P1824" s="842" t="s">
        <v>620</v>
      </c>
      <c r="Q1824" s="834" t="s">
        <v>846</v>
      </c>
      <c r="R1824" s="842"/>
      <c r="S1824" s="842"/>
      <c r="T1824" s="839"/>
      <c r="U1824" s="842" t="s">
        <v>650</v>
      </c>
      <c r="V1824" s="836">
        <v>46155</v>
      </c>
      <c r="W1824" s="836"/>
      <c r="X1824" s="836">
        <f>EDATE(V1824,36)</f>
        <v>47251</v>
      </c>
      <c r="Y1824" s="882">
        <v>2.7397260273972603E-3</v>
      </c>
      <c r="Z1824" s="838">
        <f t="shared" ref="Z1824" ca="1" si="109">IF(N1824="","",DATEDIF(IF(ISNUMBER(N1824),N1824,DATE(IF(VALUE(RIGHT(N1824,LEN(N1824)-FIND("/",N1824,FIND("/",N1824)+1)))&lt;30,2000,1900)+VALUE(RIGHT(N1824,LEN(N1824)-FIND("/",N1824,FIND("/",N1824)+1))),VALUE(LEFT(N1824,FIND("/",N1824)-1)),VALUE(MID(N1824,FIND("/",N1824)+1,FIND("/",N1824,FIND("/",N1824)+1)-FIND("/",N1824)-1)))),TODAY(),"Y"))</f>
        <v>39</v>
      </c>
      <c r="AA1824" s="839" t="s">
        <v>443</v>
      </c>
      <c r="AB1824" s="883">
        <v>8100</v>
      </c>
      <c r="AC1824" s="841">
        <v>46935</v>
      </c>
      <c r="AD1824" s="842" t="s">
        <v>777</v>
      </c>
      <c r="AE1824" s="843" t="str">
        <f ca="1">IF(OR(Z1824="",NOT(ISNUMBER(Z1824))),"",LOOKUP(Z1824,{0,16,21,26,31,36,41,46,51,56,60,66},{"[0-15]","[16-20]","[21-25]","[26-30]","[31-35]","[36-40]","[41-45]","[46-50]","[51-55]","[56-59]","[60-65]","[66-99]"}))</f>
        <v>[36-40]</v>
      </c>
      <c r="AF1824" s="839" t="str">
        <f t="shared" si="106"/>
        <v>3+ years</v>
      </c>
      <c r="AG1824" s="839" t="str">
        <f t="shared" ca="1" si="107"/>
        <v>Over 90 Days</v>
      </c>
    </row>
    <row r="1825" spans="1:33" x14ac:dyDescent="0.25">
      <c r="A1825" s="839">
        <v>34</v>
      </c>
      <c r="B1825" s="839">
        <v>202805</v>
      </c>
      <c r="C1825" s="839">
        <v>202805</v>
      </c>
      <c r="D1825" s="880"/>
      <c r="E1825" s="833">
        <v>46132</v>
      </c>
      <c r="F1825" s="834" t="s">
        <v>1047</v>
      </c>
      <c r="G1825" s="834" t="s">
        <v>559</v>
      </c>
      <c r="H1825" s="834">
        <v>12759</v>
      </c>
      <c r="I1825" s="834" t="s">
        <v>954</v>
      </c>
      <c r="J1825" s="834">
        <v>0</v>
      </c>
      <c r="K1825" s="834" t="s">
        <v>913</v>
      </c>
      <c r="L1825" s="834">
        <v>0</v>
      </c>
      <c r="M1825" s="834">
        <v>0</v>
      </c>
      <c r="N1825" s="835">
        <v>22892</v>
      </c>
      <c r="O1825" s="833">
        <v>46496</v>
      </c>
      <c r="P1825" s="842" t="s">
        <v>611</v>
      </c>
      <c r="Q1825" s="834" t="s">
        <v>846</v>
      </c>
      <c r="R1825" s="842"/>
      <c r="S1825" s="842"/>
      <c r="T1825" s="842"/>
      <c r="U1825" s="842" t="s">
        <v>650</v>
      </c>
      <c r="V1825" s="881">
        <v>46132</v>
      </c>
      <c r="W1825" s="881"/>
      <c r="X1825" s="836">
        <f>EDATE(V1825,36)</f>
        <v>47228</v>
      </c>
      <c r="Y1825" s="882">
        <v>2.7397260273972603E-3</v>
      </c>
      <c r="Z1825" s="838">
        <f ca="1">IF(N1825="","",DATEDIF(IF(ISNUMBER(N1825),N1825,DATE(IF(VALUE(RIGHT(N1825,LEN(N1825)-FIND("/",N1825,FIND("/",N1825)+1)))&lt;30,2000,1900)+VALUE(RIGHT(N1825,LEN(N1825)-FIND("/",N1825,FIND("/",N1825)+1))),VALUE(LEFT(N1825,FIND("/",N1825)-1)),VALUE(MID(N1825,FIND("/",N1825)+1,FIND("/",N1825,FIND("/",N1825)+1)-FIND("/",N1825)-1)))),TODAY(),"Y"))</f>
        <v>64</v>
      </c>
      <c r="AA1825" s="842" t="s">
        <v>443</v>
      </c>
      <c r="AB1825" s="883">
        <v>31000</v>
      </c>
      <c r="AC1825" s="841">
        <v>46935</v>
      </c>
      <c r="AD1825" s="842" t="s">
        <v>777</v>
      </c>
      <c r="AE1825" s="843" t="str">
        <f ca="1">IF(OR(Z1825="",NOT(ISNUMBER(Z1825))),"",LOOKUP(Z1825,{0,16,21,26,31,36,41,46,51,56,60,66},{"[0-15]","[16-20]","[21-25]","[26-30]","[31-35]","[36-40]","[41-45]","[46-50]","[51-55]","[56-59]","[60-65]","[66-99]"}))</f>
        <v>[60-65]</v>
      </c>
      <c r="AF1825" s="839" t="str">
        <f t="shared" si="106"/>
        <v>3+ years</v>
      </c>
      <c r="AG1825" s="839" t="str">
        <f t="shared" ca="1" si="107"/>
        <v>Over 90 Days</v>
      </c>
    </row>
    <row r="1826" spans="1:33" ht="15.75" thickBot="1" x14ac:dyDescent="0.3">
      <c r="A1826" s="911">
        <v>35</v>
      </c>
      <c r="B1826" s="858">
        <v>203281</v>
      </c>
      <c r="C1826" s="858"/>
      <c r="D1826" s="912"/>
      <c r="E1826" s="853">
        <v>46303</v>
      </c>
      <c r="F1826" s="854" t="s">
        <v>1048</v>
      </c>
      <c r="G1826" s="854" t="s">
        <v>951</v>
      </c>
      <c r="H1826" s="854">
        <v>0</v>
      </c>
      <c r="I1826" s="854" t="s">
        <v>955</v>
      </c>
      <c r="J1826" s="854">
        <v>0</v>
      </c>
      <c r="K1826" s="854" t="s">
        <v>914</v>
      </c>
      <c r="L1826" s="854" t="s">
        <v>953</v>
      </c>
      <c r="M1826" s="854" t="s">
        <v>1044</v>
      </c>
      <c r="N1826" s="855">
        <v>32051</v>
      </c>
      <c r="O1826" s="853">
        <v>46295</v>
      </c>
      <c r="P1826" s="857" t="s">
        <v>611</v>
      </c>
      <c r="Q1826" s="854" t="s">
        <v>846</v>
      </c>
      <c r="R1826" s="857"/>
      <c r="S1826" s="857"/>
      <c r="T1826" s="857"/>
      <c r="U1826" s="857"/>
      <c r="V1826" s="913">
        <v>46211</v>
      </c>
      <c r="W1826" s="913"/>
      <c r="X1826" s="859">
        <v>46295</v>
      </c>
      <c r="Y1826" s="914"/>
      <c r="Z1826" s="857" t="s">
        <v>19</v>
      </c>
      <c r="AA1826" s="857" t="s">
        <v>443</v>
      </c>
      <c r="AB1826" s="906">
        <v>27453.879999999997</v>
      </c>
      <c r="AC1826" s="864">
        <v>46935</v>
      </c>
      <c r="AD1826" s="857" t="s">
        <v>777</v>
      </c>
      <c r="AE1826" s="843" t="str">
        <f>IF(OR(Z1826="",NOT(ISNUMBER(Z1826))),"",LOOKUP(Z1826,{0,16,21,26,31,36,41,46,51,56,60,66},{"[0-15]","[16-20]","[21-25]","[26-30]","[31-35]","[36-40]","[41-45]","[46-50]","[51-55]","[56-59]","[60-65]","[66-99]"}))</f>
        <v/>
      </c>
      <c r="AF1826" s="839" t="str">
        <f t="shared" si="106"/>
        <v>0-1 years</v>
      </c>
      <c r="AG1826" s="839" t="str">
        <f t="shared" ca="1" si="107"/>
        <v>Within 30 Days</v>
      </c>
    </row>
    <row r="1827" spans="1:33" ht="15.75" thickTop="1" x14ac:dyDescent="0.25">
      <c r="A1827" s="875">
        <v>1</v>
      </c>
      <c r="B1827" s="875" t="s">
        <v>526</v>
      </c>
      <c r="C1827" s="875" t="s">
        <v>300</v>
      </c>
      <c r="D1827" s="888"/>
      <c r="E1827" s="869">
        <v>44566</v>
      </c>
      <c r="F1827" s="870" t="s">
        <v>956</v>
      </c>
      <c r="G1827" s="870" t="s">
        <v>558</v>
      </c>
      <c r="H1827" s="870">
        <v>200662</v>
      </c>
      <c r="I1827" s="870" t="s">
        <v>957</v>
      </c>
      <c r="J1827" s="870" t="s">
        <v>958</v>
      </c>
      <c r="K1827" s="870" t="s">
        <v>916</v>
      </c>
      <c r="L1827" s="870" t="s">
        <v>959</v>
      </c>
      <c r="M1827" s="870" t="s">
        <v>960</v>
      </c>
      <c r="N1827" s="871">
        <v>22312</v>
      </c>
      <c r="O1827" s="869">
        <v>46387</v>
      </c>
      <c r="P1827" s="878" t="s">
        <v>611</v>
      </c>
      <c r="Q1827" s="878" t="s">
        <v>846</v>
      </c>
      <c r="R1827" s="878" t="s">
        <v>612</v>
      </c>
      <c r="S1827" s="878"/>
      <c r="T1827" s="878" t="s">
        <v>304</v>
      </c>
      <c r="U1827" s="878" t="s">
        <v>305</v>
      </c>
      <c r="V1827" s="909">
        <v>44566</v>
      </c>
      <c r="W1827" s="909">
        <v>45170</v>
      </c>
      <c r="X1827" s="909">
        <v>46265</v>
      </c>
      <c r="Y1827" s="889">
        <v>3.0027397260273974</v>
      </c>
      <c r="Z1827" s="878" t="s">
        <v>19</v>
      </c>
      <c r="AA1827" s="878" t="s">
        <v>443</v>
      </c>
      <c r="AB1827" s="890">
        <v>66943.95749999999</v>
      </c>
      <c r="AC1827" s="877">
        <v>47300</v>
      </c>
      <c r="AD1827" s="878" t="s">
        <v>777</v>
      </c>
      <c r="AE1827" s="843" t="str">
        <f>IF(OR(Z1827="",NOT(ISNUMBER(Z1827))),"",LOOKUP(Z1827,{0,16,21,26,31,36,41,46,51,56,60,66},{"[0-15]","[16-20]","[21-25]","[26-30]","[31-35]","[36-40]","[41-45]","[46-50]","[51-55]","[56-59]","[60-65]","[66-99]"}))</f>
        <v/>
      </c>
      <c r="AF1827" s="839" t="str">
        <f t="shared" si="106"/>
        <v>3+ years</v>
      </c>
      <c r="AG1827" s="839" t="str">
        <f t="shared" ca="1" si="107"/>
        <v>Over 90 Days</v>
      </c>
    </row>
    <row r="1828" spans="1:33" x14ac:dyDescent="0.25">
      <c r="A1828" s="839">
        <v>2</v>
      </c>
      <c r="B1828" s="839" t="s">
        <v>537</v>
      </c>
      <c r="C1828" s="839" t="s">
        <v>306</v>
      </c>
      <c r="D1828" s="880"/>
      <c r="E1828" s="833">
        <v>44571</v>
      </c>
      <c r="F1828" s="834" t="s">
        <v>961</v>
      </c>
      <c r="G1828" s="834" t="s">
        <v>559</v>
      </c>
      <c r="H1828" s="834">
        <v>10924</v>
      </c>
      <c r="I1828" s="834" t="s">
        <v>962</v>
      </c>
      <c r="J1828" s="834" t="s">
        <v>916</v>
      </c>
      <c r="K1828" s="834" t="s">
        <v>916</v>
      </c>
      <c r="L1828" s="834" t="s">
        <v>959</v>
      </c>
      <c r="M1828" s="834" t="s">
        <v>963</v>
      </c>
      <c r="N1828" s="835">
        <v>21098</v>
      </c>
      <c r="O1828" s="833">
        <v>46387</v>
      </c>
      <c r="P1828" s="842" t="s">
        <v>611</v>
      </c>
      <c r="Q1828" s="842" t="s">
        <v>846</v>
      </c>
      <c r="R1828" s="842" t="s">
        <v>612</v>
      </c>
      <c r="S1828" s="842" t="s">
        <v>616</v>
      </c>
      <c r="T1828" s="842" t="s">
        <v>304</v>
      </c>
      <c r="U1828" s="842" t="s">
        <v>309</v>
      </c>
      <c r="V1828" s="881">
        <v>44571</v>
      </c>
      <c r="W1828" s="881">
        <v>45170</v>
      </c>
      <c r="X1828" s="881">
        <v>46265</v>
      </c>
      <c r="Y1828" s="882">
        <v>3.0027397260273974</v>
      </c>
      <c r="Z1828" s="842" t="s">
        <v>19</v>
      </c>
      <c r="AA1828" s="842" t="s">
        <v>443</v>
      </c>
      <c r="AB1828" s="883">
        <v>71209.813499999989</v>
      </c>
      <c r="AC1828" s="841">
        <v>47300</v>
      </c>
      <c r="AD1828" s="842" t="s">
        <v>777</v>
      </c>
      <c r="AE1828" s="843" t="str">
        <f>IF(OR(Z1828="",NOT(ISNUMBER(Z1828))),"",LOOKUP(Z1828,{0,16,21,26,31,36,41,46,51,56,60,66},{"[0-15]","[16-20]","[21-25]","[26-30]","[31-35]","[36-40]","[41-45]","[46-50]","[51-55]","[56-59]","[60-65]","[66-99]"}))</f>
        <v/>
      </c>
      <c r="AF1828" s="839" t="str">
        <f t="shared" si="106"/>
        <v>3+ years</v>
      </c>
      <c r="AG1828" s="839" t="str">
        <f t="shared" ca="1" si="107"/>
        <v>Over 90 Days</v>
      </c>
    </row>
    <row r="1829" spans="1:33" x14ac:dyDescent="0.25">
      <c r="A1829" s="839">
        <v>3</v>
      </c>
      <c r="B1829" s="839" t="s">
        <v>310</v>
      </c>
      <c r="C1829" s="839" t="s">
        <v>310</v>
      </c>
      <c r="D1829" s="880"/>
      <c r="E1829" s="833">
        <v>44571</v>
      </c>
      <c r="F1829" s="834" t="s">
        <v>312</v>
      </c>
      <c r="G1829" s="834" t="s">
        <v>312</v>
      </c>
      <c r="H1829" s="834"/>
      <c r="I1829" s="834"/>
      <c r="J1829" s="834"/>
      <c r="K1829" s="834" t="s">
        <v>905</v>
      </c>
      <c r="L1829" s="834"/>
      <c r="M1829" s="834"/>
      <c r="N1829" s="835">
        <v>20821</v>
      </c>
      <c r="O1829" s="833">
        <v>46203</v>
      </c>
      <c r="P1829" s="842" t="s">
        <v>611</v>
      </c>
      <c r="Q1829" s="842" t="s">
        <v>846</v>
      </c>
      <c r="R1829" s="842" t="s">
        <v>612</v>
      </c>
      <c r="S1829" s="842"/>
      <c r="T1829" s="842" t="s">
        <v>304</v>
      </c>
      <c r="U1829" s="842" t="s">
        <v>305</v>
      </c>
      <c r="V1829" s="881">
        <v>44571</v>
      </c>
      <c r="W1829" s="881">
        <v>46203</v>
      </c>
      <c r="X1829" s="881">
        <v>46265</v>
      </c>
      <c r="Y1829" s="882">
        <v>3.0027397260273974</v>
      </c>
      <c r="Z1829" s="904">
        <f ca="1">IF(N1829="","",DATEDIF(IF(ISNUMBER(N1829),N1829,DATE(IF(VALUE(RIGHT(N1829,LEN(N1829)-FIND("/",N1829,FIND("/",N1829)+1)))&lt;30,2000,1900)+VALUE(RIGHT(N1829,LEN(N1829)-FIND("/",N1829,FIND("/",N1829)+1))),VALUE(LEFT(N1829,FIND("/",N1829)-1)),VALUE(MID(N1829,FIND("/",N1829)+1,FIND("/",N1829,FIND("/",N1829)+1)-FIND("/",N1829)-1)))),TODAY(),"Y"))</f>
        <v>69</v>
      </c>
      <c r="AA1829" s="842" t="s">
        <v>443</v>
      </c>
      <c r="AB1829" s="883">
        <v>66210.857999999993</v>
      </c>
      <c r="AC1829" s="841">
        <v>47300</v>
      </c>
      <c r="AD1829" s="842" t="s">
        <v>928</v>
      </c>
      <c r="AE1829" s="843" t="str">
        <f ca="1">IF(OR(Z1829="",NOT(ISNUMBER(Z1829))),"",LOOKUP(Z1829,{0,16,21,26,31,36,41,46,51,56,60,66},{"[0-15]","[16-20]","[21-25]","[26-30]","[31-35]","[36-40]","[41-45]","[46-50]","[51-55]","[56-59]","[60-65]","[66-99]"}))</f>
        <v>[66-99]</v>
      </c>
      <c r="AF1829" s="839" t="str">
        <f t="shared" si="106"/>
        <v>3+ years</v>
      </c>
      <c r="AG1829" s="839" t="str">
        <f t="shared" ca="1" si="107"/>
        <v>Expired</v>
      </c>
    </row>
    <row r="1830" spans="1:33" x14ac:dyDescent="0.25">
      <c r="A1830" s="839">
        <v>4</v>
      </c>
      <c r="B1830" s="839" t="s">
        <v>527</v>
      </c>
      <c r="C1830" s="839" t="s">
        <v>313</v>
      </c>
      <c r="D1830" s="880"/>
      <c r="E1830" s="833">
        <v>44571</v>
      </c>
      <c r="F1830" s="834" t="s">
        <v>964</v>
      </c>
      <c r="G1830" s="834" t="s">
        <v>965</v>
      </c>
      <c r="H1830" s="834">
        <v>11810</v>
      </c>
      <c r="I1830" s="834" t="s">
        <v>966</v>
      </c>
      <c r="J1830" s="834" t="s">
        <v>958</v>
      </c>
      <c r="K1830" s="834" t="s">
        <v>916</v>
      </c>
      <c r="L1830" s="834" t="s">
        <v>959</v>
      </c>
      <c r="M1830" s="834" t="s">
        <v>967</v>
      </c>
      <c r="N1830" s="835">
        <v>21283</v>
      </c>
      <c r="O1830" s="833">
        <v>46387</v>
      </c>
      <c r="P1830" s="842" t="s">
        <v>611</v>
      </c>
      <c r="Q1830" s="842" t="s">
        <v>846</v>
      </c>
      <c r="R1830" s="842" t="s">
        <v>612</v>
      </c>
      <c r="S1830" s="842"/>
      <c r="T1830" s="842" t="s">
        <v>304</v>
      </c>
      <c r="U1830" s="842" t="s">
        <v>316</v>
      </c>
      <c r="V1830" s="881">
        <v>44571</v>
      </c>
      <c r="W1830" s="881">
        <v>45170</v>
      </c>
      <c r="X1830" s="881">
        <v>46265</v>
      </c>
      <c r="Y1830" s="882">
        <v>3.0027397260273974</v>
      </c>
      <c r="Z1830" s="842" t="s">
        <v>19</v>
      </c>
      <c r="AA1830" s="842" t="s">
        <v>443</v>
      </c>
      <c r="AB1830" s="883">
        <v>66210.857999999993</v>
      </c>
      <c r="AC1830" s="841">
        <v>47300</v>
      </c>
      <c r="AD1830" s="842" t="s">
        <v>777</v>
      </c>
      <c r="AE1830" s="843" t="str">
        <f>IF(OR(Z1830="",NOT(ISNUMBER(Z1830))),"",LOOKUP(Z1830,{0,16,21,26,31,36,41,46,51,56,60,66},{"[0-15]","[16-20]","[21-25]","[26-30]","[31-35]","[36-40]","[41-45]","[46-50]","[51-55]","[56-59]","[60-65]","[66-99]"}))</f>
        <v/>
      </c>
      <c r="AF1830" s="839" t="str">
        <f t="shared" si="106"/>
        <v>3+ years</v>
      </c>
      <c r="AG1830" s="839" t="str">
        <f t="shared" ca="1" si="107"/>
        <v>Over 90 Days</v>
      </c>
    </row>
    <row r="1831" spans="1:33" x14ac:dyDescent="0.25">
      <c r="A1831" s="839">
        <v>5</v>
      </c>
      <c r="B1831" s="839" t="s">
        <v>536</v>
      </c>
      <c r="C1831" s="839" t="s">
        <v>317</v>
      </c>
      <c r="D1831" s="880"/>
      <c r="E1831" s="833">
        <v>44571</v>
      </c>
      <c r="F1831" s="834" t="s">
        <v>968</v>
      </c>
      <c r="G1831" s="834" t="s">
        <v>969</v>
      </c>
      <c r="H1831" s="834">
        <v>11810</v>
      </c>
      <c r="I1831" s="834" t="s">
        <v>966</v>
      </c>
      <c r="J1831" s="834" t="s">
        <v>958</v>
      </c>
      <c r="K1831" s="834" t="s">
        <v>916</v>
      </c>
      <c r="L1831" s="834" t="s">
        <v>959</v>
      </c>
      <c r="M1831" s="834" t="s">
        <v>967</v>
      </c>
      <c r="N1831" s="835">
        <v>22277</v>
      </c>
      <c r="O1831" s="833">
        <v>46387</v>
      </c>
      <c r="P1831" s="842" t="s">
        <v>611</v>
      </c>
      <c r="Q1831" s="842" t="s">
        <v>846</v>
      </c>
      <c r="R1831" s="842" t="s">
        <v>612</v>
      </c>
      <c r="S1831" s="842" t="s">
        <v>616</v>
      </c>
      <c r="T1831" s="842" t="s">
        <v>304</v>
      </c>
      <c r="U1831" s="842" t="s">
        <v>309</v>
      </c>
      <c r="V1831" s="881">
        <v>44571</v>
      </c>
      <c r="W1831" s="881">
        <v>45170</v>
      </c>
      <c r="X1831" s="881">
        <v>46265</v>
      </c>
      <c r="Y1831" s="882">
        <v>3.0027397260273974</v>
      </c>
      <c r="Z1831" s="842" t="s">
        <v>19</v>
      </c>
      <c r="AA1831" s="842" t="s">
        <v>443</v>
      </c>
      <c r="AB1831" s="883">
        <v>55321.412999999993</v>
      </c>
      <c r="AC1831" s="841">
        <v>47300</v>
      </c>
      <c r="AD1831" s="842" t="s">
        <v>777</v>
      </c>
      <c r="AE1831" s="843" t="str">
        <f>IF(OR(Z1831="",NOT(ISNUMBER(Z1831))),"",LOOKUP(Z1831,{0,16,21,26,31,36,41,46,51,56,60,66},{"[0-15]","[16-20]","[21-25]","[26-30]","[31-35]","[36-40]","[41-45]","[46-50]","[51-55]","[56-59]","[60-65]","[66-99]"}))</f>
        <v/>
      </c>
      <c r="AF1831" s="839" t="str">
        <f t="shared" si="106"/>
        <v>3+ years</v>
      </c>
      <c r="AG1831" s="839" t="str">
        <f t="shared" ca="1" si="107"/>
        <v>Over 90 Days</v>
      </c>
    </row>
    <row r="1832" spans="1:33" x14ac:dyDescent="0.25">
      <c r="A1832" s="839">
        <v>6</v>
      </c>
      <c r="B1832" s="839" t="s">
        <v>531</v>
      </c>
      <c r="C1832" s="839" t="s">
        <v>323</v>
      </c>
      <c r="D1832" s="880"/>
      <c r="E1832" s="833">
        <v>44571</v>
      </c>
      <c r="F1832" s="834" t="s">
        <v>970</v>
      </c>
      <c r="G1832" s="834" t="s">
        <v>971</v>
      </c>
      <c r="H1832" s="834">
        <v>11888</v>
      </c>
      <c r="I1832" s="834" t="s">
        <v>972</v>
      </c>
      <c r="J1832" s="834" t="s">
        <v>922</v>
      </c>
      <c r="K1832" s="834" t="s">
        <v>973</v>
      </c>
      <c r="L1832" s="834" t="s">
        <v>974</v>
      </c>
      <c r="M1832" s="834" t="s">
        <v>975</v>
      </c>
      <c r="N1832" s="835">
        <v>24080</v>
      </c>
      <c r="O1832" s="833">
        <v>46387</v>
      </c>
      <c r="P1832" s="842" t="s">
        <v>611</v>
      </c>
      <c r="Q1832" s="842" t="s">
        <v>846</v>
      </c>
      <c r="R1832" s="842" t="s">
        <v>612</v>
      </c>
      <c r="S1832" s="842" t="s">
        <v>619</v>
      </c>
      <c r="T1832" s="842" t="s">
        <v>304</v>
      </c>
      <c r="U1832" s="842" t="s">
        <v>305</v>
      </c>
      <c r="V1832" s="881">
        <v>44571</v>
      </c>
      <c r="W1832" s="881">
        <v>45170</v>
      </c>
      <c r="X1832" s="881">
        <v>46265</v>
      </c>
      <c r="Y1832" s="882">
        <v>3.0027397260273974</v>
      </c>
      <c r="Z1832" s="842" t="s">
        <v>19</v>
      </c>
      <c r="AA1832" s="842" t="s">
        <v>443</v>
      </c>
      <c r="AB1832" s="883">
        <v>57983.267999999996</v>
      </c>
      <c r="AC1832" s="841">
        <v>47300</v>
      </c>
      <c r="AD1832" s="842" t="s">
        <v>777</v>
      </c>
      <c r="AE1832" s="843" t="str">
        <f>IF(OR(Z1832="",NOT(ISNUMBER(Z1832))),"",LOOKUP(Z1832,{0,16,21,26,31,36,41,46,51,56,60,66},{"[0-15]","[16-20]","[21-25]","[26-30]","[31-35]","[36-40]","[41-45]","[46-50]","[51-55]","[56-59]","[60-65]","[66-99]"}))</f>
        <v/>
      </c>
      <c r="AF1832" s="839" t="str">
        <f t="shared" si="106"/>
        <v>3+ years</v>
      </c>
      <c r="AG1832" s="839" t="str">
        <f t="shared" ca="1" si="107"/>
        <v>Over 90 Days</v>
      </c>
    </row>
    <row r="1833" spans="1:33" x14ac:dyDescent="0.25">
      <c r="A1833" s="839">
        <v>7</v>
      </c>
      <c r="B1833" s="839" t="s">
        <v>530</v>
      </c>
      <c r="C1833" s="839" t="s">
        <v>326</v>
      </c>
      <c r="D1833" s="880"/>
      <c r="E1833" s="833">
        <v>44571</v>
      </c>
      <c r="F1833" s="834" t="s">
        <v>976</v>
      </c>
      <c r="G1833" s="834" t="s">
        <v>977</v>
      </c>
      <c r="H1833" s="834">
        <v>11969</v>
      </c>
      <c r="I1833" s="834" t="s">
        <v>978</v>
      </c>
      <c r="J1833" s="834" t="s">
        <v>979</v>
      </c>
      <c r="K1833" s="834" t="s">
        <v>914</v>
      </c>
      <c r="L1833" s="834" t="s">
        <v>980</v>
      </c>
      <c r="M1833" s="834" t="s">
        <v>981</v>
      </c>
      <c r="N1833" s="835">
        <v>28284</v>
      </c>
      <c r="O1833" s="833">
        <v>46387</v>
      </c>
      <c r="P1833" s="842" t="s">
        <v>611</v>
      </c>
      <c r="Q1833" s="842" t="s">
        <v>846</v>
      </c>
      <c r="R1833" s="842" t="s">
        <v>612</v>
      </c>
      <c r="S1833" s="842" t="s">
        <v>621</v>
      </c>
      <c r="T1833" s="842" t="s">
        <v>304</v>
      </c>
      <c r="U1833" s="842" t="s">
        <v>329</v>
      </c>
      <c r="V1833" s="881">
        <v>44571</v>
      </c>
      <c r="W1833" s="881">
        <v>45170</v>
      </c>
      <c r="X1833" s="881">
        <v>46265</v>
      </c>
      <c r="Y1833" s="882">
        <v>3.0027397260273974</v>
      </c>
      <c r="Z1833" s="842" t="s">
        <v>19</v>
      </c>
      <c r="AA1833" s="842" t="s">
        <v>443</v>
      </c>
      <c r="AB1833" s="883">
        <v>37238.530500000001</v>
      </c>
      <c r="AC1833" s="841">
        <v>47300</v>
      </c>
      <c r="AD1833" s="842" t="s">
        <v>777</v>
      </c>
      <c r="AE1833" s="843" t="str">
        <f>IF(OR(Z1833="",NOT(ISNUMBER(Z1833))),"",LOOKUP(Z1833,{0,16,21,26,31,36,41,46,51,56,60,66},{"[0-15]","[16-20]","[21-25]","[26-30]","[31-35]","[36-40]","[41-45]","[46-50]","[51-55]","[56-59]","[60-65]","[66-99]"}))</f>
        <v/>
      </c>
      <c r="AF1833" s="839" t="str">
        <f t="shared" si="106"/>
        <v>3+ years</v>
      </c>
      <c r="AG1833" s="839" t="str">
        <f t="shared" ca="1" si="107"/>
        <v>Over 90 Days</v>
      </c>
    </row>
    <row r="1834" spans="1:33" x14ac:dyDescent="0.25">
      <c r="A1834" s="839">
        <v>8</v>
      </c>
      <c r="B1834" s="839" t="s">
        <v>524</v>
      </c>
      <c r="C1834" s="839" t="s">
        <v>330</v>
      </c>
      <c r="D1834" s="880"/>
      <c r="E1834" s="833">
        <v>44566</v>
      </c>
      <c r="F1834" s="834" t="s">
        <v>982</v>
      </c>
      <c r="G1834" s="834" t="s">
        <v>983</v>
      </c>
      <c r="H1834" s="834">
        <v>11566</v>
      </c>
      <c r="I1834" s="834" t="s">
        <v>984</v>
      </c>
      <c r="J1834" s="834" t="s">
        <v>985</v>
      </c>
      <c r="K1834" s="834" t="s">
        <v>913</v>
      </c>
      <c r="L1834" s="834" t="s">
        <v>986</v>
      </c>
      <c r="M1834" s="834" t="s">
        <v>987</v>
      </c>
      <c r="N1834" s="835">
        <v>33248</v>
      </c>
      <c r="O1834" s="833">
        <v>46387</v>
      </c>
      <c r="P1834" s="842" t="s">
        <v>611</v>
      </c>
      <c r="Q1834" s="842" t="s">
        <v>846</v>
      </c>
      <c r="R1834" s="842" t="s">
        <v>612</v>
      </c>
      <c r="S1834" s="842" t="s">
        <v>621</v>
      </c>
      <c r="T1834" s="842" t="s">
        <v>304</v>
      </c>
      <c r="U1834" s="842" t="s">
        <v>333</v>
      </c>
      <c r="V1834" s="881">
        <v>44566</v>
      </c>
      <c r="W1834" s="881">
        <v>45170</v>
      </c>
      <c r="X1834" s="881">
        <v>46265</v>
      </c>
      <c r="Y1834" s="882">
        <v>3.0027397260273974</v>
      </c>
      <c r="Z1834" s="842" t="s">
        <v>19</v>
      </c>
      <c r="AA1834" s="842" t="s">
        <v>443</v>
      </c>
      <c r="AB1834" s="883">
        <v>28450.630499999999</v>
      </c>
      <c r="AC1834" s="841">
        <v>47300</v>
      </c>
      <c r="AD1834" s="842" t="s">
        <v>777</v>
      </c>
      <c r="AE1834" s="843" t="str">
        <f>IF(OR(Z1834="",NOT(ISNUMBER(Z1834))),"",LOOKUP(Z1834,{0,16,21,26,31,36,41,46,51,56,60,66},{"[0-15]","[16-20]","[21-25]","[26-30]","[31-35]","[36-40]","[41-45]","[46-50]","[51-55]","[56-59]","[60-65]","[66-99]"}))</f>
        <v/>
      </c>
      <c r="AF1834" s="839" t="str">
        <f t="shared" si="106"/>
        <v>3+ years</v>
      </c>
      <c r="AG1834" s="839" t="str">
        <f t="shared" ca="1" si="107"/>
        <v>Over 90 Days</v>
      </c>
    </row>
    <row r="1835" spans="1:33" x14ac:dyDescent="0.25">
      <c r="A1835" s="839">
        <v>9</v>
      </c>
      <c r="B1835" s="839" t="s">
        <v>529</v>
      </c>
      <c r="C1835" s="839" t="s">
        <v>334</v>
      </c>
      <c r="D1835" s="880"/>
      <c r="E1835" s="833">
        <v>44566</v>
      </c>
      <c r="F1835" s="834" t="s">
        <v>988</v>
      </c>
      <c r="G1835" s="834" t="s">
        <v>559</v>
      </c>
      <c r="H1835" s="834">
        <v>12759</v>
      </c>
      <c r="I1835" s="834" t="s">
        <v>989</v>
      </c>
      <c r="J1835" s="834" t="s">
        <v>913</v>
      </c>
      <c r="K1835" s="834" t="s">
        <v>913</v>
      </c>
      <c r="L1835" s="834" t="s">
        <v>990</v>
      </c>
      <c r="M1835" s="834" t="s">
        <v>991</v>
      </c>
      <c r="N1835" s="835">
        <v>24289</v>
      </c>
      <c r="O1835" s="833">
        <v>46387</v>
      </c>
      <c r="P1835" s="842" t="s">
        <v>620</v>
      </c>
      <c r="Q1835" s="842" t="s">
        <v>846</v>
      </c>
      <c r="R1835" s="842"/>
      <c r="S1835" s="842"/>
      <c r="T1835" s="842" t="s">
        <v>336</v>
      </c>
      <c r="U1835" s="842" t="s">
        <v>337</v>
      </c>
      <c r="V1835" s="881">
        <v>44566</v>
      </c>
      <c r="W1835" s="881">
        <v>45170</v>
      </c>
      <c r="X1835" s="881">
        <v>46265</v>
      </c>
      <c r="Y1835" s="882">
        <v>3.0027397260273974</v>
      </c>
      <c r="Z1835" s="842" t="s">
        <v>19</v>
      </c>
      <c r="AA1835" s="842" t="s">
        <v>443</v>
      </c>
      <c r="AB1835" s="883">
        <v>0</v>
      </c>
      <c r="AC1835" s="841">
        <v>47300</v>
      </c>
      <c r="AD1835" s="842" t="s">
        <v>777</v>
      </c>
      <c r="AE1835" s="843" t="str">
        <f>IF(OR(Z1835="",NOT(ISNUMBER(Z1835))),"",LOOKUP(Z1835,{0,16,21,26,31,36,41,46,51,56,60,66},{"[0-15]","[16-20]","[21-25]","[26-30]","[31-35]","[36-40]","[41-45]","[46-50]","[51-55]","[56-59]","[60-65]","[66-99]"}))</f>
        <v/>
      </c>
      <c r="AF1835" s="839" t="str">
        <f t="shared" si="106"/>
        <v>3+ years</v>
      </c>
      <c r="AG1835" s="839" t="str">
        <f t="shared" ca="1" si="107"/>
        <v>Over 90 Days</v>
      </c>
    </row>
    <row r="1836" spans="1:33" x14ac:dyDescent="0.25">
      <c r="A1836" s="839">
        <v>10</v>
      </c>
      <c r="B1836" s="839" t="s">
        <v>523</v>
      </c>
      <c r="C1836" s="839" t="s">
        <v>338</v>
      </c>
      <c r="D1836" s="880"/>
      <c r="E1836" s="833">
        <v>44571</v>
      </c>
      <c r="F1836" s="834" t="s">
        <v>992</v>
      </c>
      <c r="G1836" s="834" t="s">
        <v>977</v>
      </c>
      <c r="H1836" s="834">
        <v>12667</v>
      </c>
      <c r="I1836" s="834" t="s">
        <v>993</v>
      </c>
      <c r="J1836" s="834" t="s">
        <v>994</v>
      </c>
      <c r="K1836" s="834" t="s">
        <v>973</v>
      </c>
      <c r="L1836" s="834" t="s">
        <v>995</v>
      </c>
      <c r="M1836" s="834" t="s">
        <v>996</v>
      </c>
      <c r="N1836" s="835">
        <v>26910</v>
      </c>
      <c r="O1836" s="833">
        <v>46387</v>
      </c>
      <c r="P1836" s="842" t="s">
        <v>620</v>
      </c>
      <c r="Q1836" s="842" t="s">
        <v>846</v>
      </c>
      <c r="R1836" s="842"/>
      <c r="S1836" s="842"/>
      <c r="T1836" s="842" t="s">
        <v>304</v>
      </c>
      <c r="U1836" s="842" t="s">
        <v>305</v>
      </c>
      <c r="V1836" s="881">
        <v>44571</v>
      </c>
      <c r="W1836" s="881">
        <v>45170</v>
      </c>
      <c r="X1836" s="881">
        <v>46265</v>
      </c>
      <c r="Y1836" s="882">
        <v>3.0027397260273974</v>
      </c>
      <c r="Z1836" s="842" t="s">
        <v>19</v>
      </c>
      <c r="AA1836" s="842" t="s">
        <v>443</v>
      </c>
      <c r="AB1836" s="883">
        <v>14916.972</v>
      </c>
      <c r="AC1836" s="841">
        <v>47300</v>
      </c>
      <c r="AD1836" s="842" t="s">
        <v>777</v>
      </c>
      <c r="AE1836" s="843" t="str">
        <f>IF(OR(Z1836="",NOT(ISNUMBER(Z1836))),"",LOOKUP(Z1836,{0,16,21,26,31,36,41,46,51,56,60,66},{"[0-15]","[16-20]","[21-25]","[26-30]","[31-35]","[36-40]","[41-45]","[46-50]","[51-55]","[56-59]","[60-65]","[66-99]"}))</f>
        <v/>
      </c>
      <c r="AF1836" s="839" t="str">
        <f t="shared" si="106"/>
        <v>3+ years</v>
      </c>
      <c r="AG1836" s="839" t="str">
        <f t="shared" ca="1" si="107"/>
        <v>Over 90 Days</v>
      </c>
    </row>
    <row r="1837" spans="1:33" x14ac:dyDescent="0.25">
      <c r="A1837" s="839">
        <v>11</v>
      </c>
      <c r="B1837" s="839" t="s">
        <v>522</v>
      </c>
      <c r="C1837" s="839" t="s">
        <v>341</v>
      </c>
      <c r="D1837" s="880"/>
      <c r="E1837" s="833">
        <v>44571</v>
      </c>
      <c r="F1837" s="834" t="s">
        <v>997</v>
      </c>
      <c r="G1837" s="834" t="s">
        <v>998</v>
      </c>
      <c r="H1837" s="834">
        <v>12667</v>
      </c>
      <c r="I1837" s="834" t="s">
        <v>993</v>
      </c>
      <c r="J1837" s="834" t="s">
        <v>994</v>
      </c>
      <c r="K1837" s="834" t="s">
        <v>973</v>
      </c>
      <c r="L1837" s="834" t="s">
        <v>995</v>
      </c>
      <c r="M1837" s="834" t="s">
        <v>996</v>
      </c>
      <c r="N1837" s="835">
        <v>22996</v>
      </c>
      <c r="O1837" s="833">
        <v>46387</v>
      </c>
      <c r="P1837" s="842" t="s">
        <v>611</v>
      </c>
      <c r="Q1837" s="842" t="s">
        <v>846</v>
      </c>
      <c r="R1837" s="842" t="s">
        <v>612</v>
      </c>
      <c r="S1837" s="842" t="s">
        <v>616</v>
      </c>
      <c r="T1837" s="842" t="s">
        <v>304</v>
      </c>
      <c r="U1837" s="842" t="s">
        <v>316</v>
      </c>
      <c r="V1837" s="881">
        <v>44571</v>
      </c>
      <c r="W1837" s="881">
        <v>45170</v>
      </c>
      <c r="X1837" s="881">
        <v>46265</v>
      </c>
      <c r="Y1837" s="882">
        <v>3.0027397260273974</v>
      </c>
      <c r="Z1837" s="842" t="s">
        <v>19</v>
      </c>
      <c r="AA1837" s="842" t="s">
        <v>443</v>
      </c>
      <c r="AB1837" s="883">
        <v>55871.749499999991</v>
      </c>
      <c r="AC1837" s="841">
        <v>47300</v>
      </c>
      <c r="AD1837" s="842" t="s">
        <v>777</v>
      </c>
      <c r="AE1837" s="843" t="str">
        <f>IF(OR(Z1837="",NOT(ISNUMBER(Z1837))),"",LOOKUP(Z1837,{0,16,21,26,31,36,41,46,51,56,60,66},{"[0-15]","[16-20]","[21-25]","[26-30]","[31-35]","[36-40]","[41-45]","[46-50]","[51-55]","[56-59]","[60-65]","[66-99]"}))</f>
        <v/>
      </c>
      <c r="AF1837" s="839" t="str">
        <f t="shared" si="106"/>
        <v>3+ years</v>
      </c>
      <c r="AG1837" s="839" t="str">
        <f t="shared" ca="1" si="107"/>
        <v>Over 90 Days</v>
      </c>
    </row>
    <row r="1838" spans="1:33" x14ac:dyDescent="0.25">
      <c r="A1838" s="839">
        <v>12</v>
      </c>
      <c r="B1838" s="839" t="s">
        <v>528</v>
      </c>
      <c r="C1838" s="839" t="s">
        <v>344</v>
      </c>
      <c r="D1838" s="880"/>
      <c r="E1838" s="833">
        <v>44606</v>
      </c>
      <c r="F1838" s="834" t="s">
        <v>999</v>
      </c>
      <c r="G1838" s="834" t="s">
        <v>1000</v>
      </c>
      <c r="H1838" s="834">
        <v>11996</v>
      </c>
      <c r="I1838" s="834" t="s">
        <v>1001</v>
      </c>
      <c r="J1838" s="834" t="s">
        <v>913</v>
      </c>
      <c r="K1838" s="834" t="s">
        <v>913</v>
      </c>
      <c r="L1838" s="834" t="s">
        <v>990</v>
      </c>
      <c r="M1838" s="834" t="s">
        <v>1002</v>
      </c>
      <c r="N1838" s="835">
        <v>21847</v>
      </c>
      <c r="O1838" s="833">
        <v>46387</v>
      </c>
      <c r="P1838" s="842" t="s">
        <v>611</v>
      </c>
      <c r="Q1838" s="842" t="s">
        <v>846</v>
      </c>
      <c r="R1838" s="842" t="s">
        <v>612</v>
      </c>
      <c r="S1838" s="842"/>
      <c r="T1838" s="842" t="s">
        <v>304</v>
      </c>
      <c r="U1838" s="842" t="s">
        <v>333</v>
      </c>
      <c r="V1838" s="881">
        <v>44608</v>
      </c>
      <c r="W1838" s="881">
        <v>45170</v>
      </c>
      <c r="X1838" s="881">
        <v>46265</v>
      </c>
      <c r="Y1838" s="882">
        <v>3.0027397260273974</v>
      </c>
      <c r="Z1838" s="842" t="s">
        <v>19</v>
      </c>
      <c r="AA1838" s="842" t="s">
        <v>443</v>
      </c>
      <c r="AB1838" s="883">
        <v>75917.625</v>
      </c>
      <c r="AC1838" s="841">
        <v>47300</v>
      </c>
      <c r="AD1838" s="842" t="s">
        <v>777</v>
      </c>
      <c r="AE1838" s="843" t="str">
        <f>IF(OR(Z1838="",NOT(ISNUMBER(Z1838))),"",LOOKUP(Z1838,{0,16,21,26,31,36,41,46,51,56,60,66},{"[0-15]","[16-20]","[21-25]","[26-30]","[31-35]","[36-40]","[41-45]","[46-50]","[51-55]","[56-59]","[60-65]","[66-99]"}))</f>
        <v/>
      </c>
      <c r="AF1838" s="839" t="str">
        <f t="shared" si="106"/>
        <v>3+ years</v>
      </c>
      <c r="AG1838" s="839" t="str">
        <f t="shared" ca="1" si="107"/>
        <v>Over 90 Days</v>
      </c>
    </row>
    <row r="1839" spans="1:33" x14ac:dyDescent="0.25">
      <c r="A1839" s="839">
        <v>13</v>
      </c>
      <c r="B1839" s="839" t="s">
        <v>539</v>
      </c>
      <c r="C1839" s="839" t="s">
        <v>347</v>
      </c>
      <c r="D1839" s="880"/>
      <c r="E1839" s="833">
        <v>44816</v>
      </c>
      <c r="F1839" s="834" t="s">
        <v>1003</v>
      </c>
      <c r="G1839" s="834" t="s">
        <v>558</v>
      </c>
      <c r="H1839" s="834">
        <v>12713</v>
      </c>
      <c r="I1839" s="834" t="s">
        <v>1004</v>
      </c>
      <c r="J1839" s="834" t="s">
        <v>958</v>
      </c>
      <c r="K1839" s="834" t="s">
        <v>916</v>
      </c>
      <c r="L1839" s="834" t="s">
        <v>959</v>
      </c>
      <c r="M1839" s="834" t="s">
        <v>1005</v>
      </c>
      <c r="N1839" s="835">
        <v>26032</v>
      </c>
      <c r="O1839" s="833">
        <v>46578</v>
      </c>
      <c r="P1839" s="842" t="s">
        <v>620</v>
      </c>
      <c r="Q1839" s="842" t="s">
        <v>846</v>
      </c>
      <c r="R1839" s="842"/>
      <c r="S1839" s="842"/>
      <c r="T1839" s="842" t="s">
        <v>304</v>
      </c>
      <c r="U1839" s="842" t="s">
        <v>333</v>
      </c>
      <c r="V1839" s="881">
        <v>44816</v>
      </c>
      <c r="W1839" s="881">
        <v>45170</v>
      </c>
      <c r="X1839" s="881">
        <v>46265</v>
      </c>
      <c r="Y1839" s="882">
        <v>3.0027397260273974</v>
      </c>
      <c r="Z1839" s="842" t="s">
        <v>19</v>
      </c>
      <c r="AA1839" s="842" t="s">
        <v>443</v>
      </c>
      <c r="AB1839" s="883">
        <v>0</v>
      </c>
      <c r="AC1839" s="841">
        <v>47300</v>
      </c>
      <c r="AD1839" s="842" t="s">
        <v>777</v>
      </c>
      <c r="AE1839" s="843" t="str">
        <f>IF(OR(Z1839="",NOT(ISNUMBER(Z1839))),"",LOOKUP(Z1839,{0,16,21,26,31,36,41,46,51,56,60,66},{"[0-15]","[16-20]","[21-25]","[26-30]","[31-35]","[36-40]","[41-45]","[46-50]","[51-55]","[56-59]","[60-65]","[66-99]"}))</f>
        <v/>
      </c>
      <c r="AF1839" s="839" t="str">
        <f t="shared" si="106"/>
        <v>3+ years</v>
      </c>
      <c r="AG1839" s="839" t="str">
        <f t="shared" ca="1" si="107"/>
        <v>Over 90 Days</v>
      </c>
    </row>
    <row r="1840" spans="1:33" x14ac:dyDescent="0.25">
      <c r="A1840" s="839">
        <v>14</v>
      </c>
      <c r="B1840" s="839" t="s">
        <v>541</v>
      </c>
      <c r="C1840" s="839" t="s">
        <v>350</v>
      </c>
      <c r="D1840" s="880"/>
      <c r="E1840" s="833">
        <v>44809</v>
      </c>
      <c r="F1840" s="834" t="s">
        <v>1006</v>
      </c>
      <c r="G1840" s="834" t="s">
        <v>998</v>
      </c>
      <c r="H1840" s="834">
        <v>0</v>
      </c>
      <c r="I1840" s="834" t="s">
        <v>1007</v>
      </c>
      <c r="J1840" s="834" t="s">
        <v>910</v>
      </c>
      <c r="K1840" s="834" t="s">
        <v>914</v>
      </c>
      <c r="L1840" s="834" t="s">
        <v>953</v>
      </c>
      <c r="M1840" s="834" t="s">
        <v>1008</v>
      </c>
      <c r="N1840" s="835">
        <v>32200</v>
      </c>
      <c r="O1840" s="833">
        <v>46269</v>
      </c>
      <c r="P1840" s="842" t="s">
        <v>611</v>
      </c>
      <c r="Q1840" s="842" t="s">
        <v>846</v>
      </c>
      <c r="R1840" s="842" t="s">
        <v>612</v>
      </c>
      <c r="S1840" s="842"/>
      <c r="T1840" s="842" t="s">
        <v>304</v>
      </c>
      <c r="U1840" s="842" t="s">
        <v>333</v>
      </c>
      <c r="V1840" s="881">
        <v>44809</v>
      </c>
      <c r="W1840" s="881">
        <v>45170</v>
      </c>
      <c r="X1840" s="881">
        <v>46265</v>
      </c>
      <c r="Y1840" s="882">
        <v>3.0027397260273974</v>
      </c>
      <c r="Z1840" s="842" t="s">
        <v>19</v>
      </c>
      <c r="AA1840" s="842" t="s">
        <v>443</v>
      </c>
      <c r="AB1840" s="883">
        <v>19591.897499999999</v>
      </c>
      <c r="AC1840" s="841">
        <v>47300</v>
      </c>
      <c r="AD1840" s="842" t="s">
        <v>777</v>
      </c>
      <c r="AE1840" s="843" t="str">
        <f>IF(OR(Z1840="",NOT(ISNUMBER(Z1840))),"",LOOKUP(Z1840,{0,16,21,26,31,36,41,46,51,56,60,66},{"[0-15]","[16-20]","[21-25]","[26-30]","[31-35]","[36-40]","[41-45]","[46-50]","[51-55]","[56-59]","[60-65]","[66-99]"}))</f>
        <v/>
      </c>
      <c r="AF1840" s="839" t="str">
        <f t="shared" si="106"/>
        <v>3+ years</v>
      </c>
      <c r="AG1840" s="839" t="str">
        <f t="shared" ca="1" si="107"/>
        <v>Expired</v>
      </c>
    </row>
    <row r="1841" spans="1:33" x14ac:dyDescent="0.25">
      <c r="A1841" s="839">
        <v>15</v>
      </c>
      <c r="B1841" s="839" t="s">
        <v>533</v>
      </c>
      <c r="C1841" s="839" t="s">
        <v>353</v>
      </c>
      <c r="D1841" s="880"/>
      <c r="E1841" s="833">
        <v>44830</v>
      </c>
      <c r="F1841" s="834" t="s">
        <v>1009</v>
      </c>
      <c r="G1841" s="834" t="s">
        <v>998</v>
      </c>
      <c r="H1841" s="834">
        <v>12959</v>
      </c>
      <c r="I1841" s="834" t="s">
        <v>1010</v>
      </c>
      <c r="J1841" s="834" t="s">
        <v>919</v>
      </c>
      <c r="K1841" s="834" t="s">
        <v>973</v>
      </c>
      <c r="L1841" s="834" t="s">
        <v>995</v>
      </c>
      <c r="M1841" s="834" t="s">
        <v>1011</v>
      </c>
      <c r="N1841" s="835">
        <v>31575</v>
      </c>
      <c r="O1841" s="833">
        <v>46471</v>
      </c>
      <c r="P1841" s="842" t="s">
        <v>620</v>
      </c>
      <c r="Q1841" s="842" t="s">
        <v>846</v>
      </c>
      <c r="R1841" s="842"/>
      <c r="S1841" s="842"/>
      <c r="T1841" s="842" t="s">
        <v>304</v>
      </c>
      <c r="U1841" s="842" t="s">
        <v>356</v>
      </c>
      <c r="V1841" s="881">
        <v>44831</v>
      </c>
      <c r="W1841" s="881">
        <v>45170</v>
      </c>
      <c r="X1841" s="881">
        <v>46265</v>
      </c>
      <c r="Y1841" s="882">
        <v>3.0027397260273974</v>
      </c>
      <c r="Z1841" s="842" t="s">
        <v>19</v>
      </c>
      <c r="AA1841" s="842" t="s">
        <v>443</v>
      </c>
      <c r="AB1841" s="883">
        <v>8431.7204999999994</v>
      </c>
      <c r="AC1841" s="841">
        <v>47300</v>
      </c>
      <c r="AD1841" s="842" t="s">
        <v>777</v>
      </c>
      <c r="AE1841" s="843" t="str">
        <f>IF(OR(Z1841="",NOT(ISNUMBER(Z1841))),"",LOOKUP(Z1841,{0,16,21,26,31,36,41,46,51,56,60,66},{"[0-15]","[16-20]","[21-25]","[26-30]","[31-35]","[36-40]","[41-45]","[46-50]","[51-55]","[56-59]","[60-65]","[66-99]"}))</f>
        <v/>
      </c>
      <c r="AF1841" s="839" t="str">
        <f t="shared" si="106"/>
        <v>3+ years</v>
      </c>
      <c r="AG1841" s="839" t="str">
        <f t="shared" ca="1" si="107"/>
        <v>Over 90 Days</v>
      </c>
    </row>
    <row r="1842" spans="1:33" x14ac:dyDescent="0.25">
      <c r="A1842" s="839">
        <v>16</v>
      </c>
      <c r="B1842" s="839" t="s">
        <v>532</v>
      </c>
      <c r="C1842" s="839" t="s">
        <v>357</v>
      </c>
      <c r="D1842" s="880"/>
      <c r="E1842" s="833">
        <v>44970</v>
      </c>
      <c r="F1842" s="834" t="s">
        <v>1012</v>
      </c>
      <c r="G1842" s="834" t="s">
        <v>998</v>
      </c>
      <c r="H1842" s="834">
        <v>15131</v>
      </c>
      <c r="I1842" s="834" t="s">
        <v>1013</v>
      </c>
      <c r="J1842" s="834" t="s">
        <v>1014</v>
      </c>
      <c r="K1842" s="834" t="s">
        <v>914</v>
      </c>
      <c r="L1842" s="834" t="s">
        <v>953</v>
      </c>
      <c r="M1842" s="834" t="s">
        <v>1015</v>
      </c>
      <c r="N1842" s="835">
        <v>31644</v>
      </c>
      <c r="O1842" s="833">
        <v>46429</v>
      </c>
      <c r="P1842" s="842" t="s">
        <v>620</v>
      </c>
      <c r="Q1842" s="842" t="s">
        <v>846</v>
      </c>
      <c r="R1842" s="842"/>
      <c r="S1842" s="842"/>
      <c r="T1842" s="842" t="s">
        <v>304</v>
      </c>
      <c r="U1842" s="842" t="s">
        <v>333</v>
      </c>
      <c r="V1842" s="881">
        <v>44970</v>
      </c>
      <c r="W1842" s="881">
        <v>45170</v>
      </c>
      <c r="X1842" s="881">
        <v>46265</v>
      </c>
      <c r="Y1842" s="882">
        <v>3.0027397260273974</v>
      </c>
      <c r="Z1842" s="842" t="s">
        <v>19</v>
      </c>
      <c r="AA1842" s="842" t="s">
        <v>443</v>
      </c>
      <c r="AB1842" s="883">
        <v>10817.425499999999</v>
      </c>
      <c r="AC1842" s="841">
        <v>47300</v>
      </c>
      <c r="AD1842" s="842" t="s">
        <v>777</v>
      </c>
      <c r="AE1842" s="843" t="str">
        <f>IF(OR(Z1842="",NOT(ISNUMBER(Z1842))),"",LOOKUP(Z1842,{0,16,21,26,31,36,41,46,51,56,60,66},{"[0-15]","[16-20]","[21-25]","[26-30]","[31-35]","[36-40]","[41-45]","[46-50]","[51-55]","[56-59]","[60-65]","[66-99]"}))</f>
        <v/>
      </c>
      <c r="AF1842" s="839" t="str">
        <f t="shared" si="106"/>
        <v>3+ years</v>
      </c>
      <c r="AG1842" s="839" t="str">
        <f t="shared" ca="1" si="107"/>
        <v>Over 90 Days</v>
      </c>
    </row>
    <row r="1843" spans="1:33" x14ac:dyDescent="0.25">
      <c r="A1843" s="839">
        <v>17</v>
      </c>
      <c r="B1843" s="839" t="s">
        <v>540</v>
      </c>
      <c r="C1843" s="839" t="s">
        <v>360</v>
      </c>
      <c r="D1843" s="880"/>
      <c r="E1843" s="833">
        <v>45152</v>
      </c>
      <c r="F1843" s="834" t="s">
        <v>1016</v>
      </c>
      <c r="G1843" s="834" t="s">
        <v>983</v>
      </c>
      <c r="H1843" s="834">
        <v>12780</v>
      </c>
      <c r="I1843" s="834" t="s">
        <v>1017</v>
      </c>
      <c r="J1843" s="834" t="s">
        <v>914</v>
      </c>
      <c r="K1843" s="834" t="s">
        <v>914</v>
      </c>
      <c r="L1843" s="834" t="s">
        <v>953</v>
      </c>
      <c r="M1843" s="834" t="s">
        <v>1018</v>
      </c>
      <c r="N1843" s="835">
        <v>29611</v>
      </c>
      <c r="O1843" s="833">
        <v>46248</v>
      </c>
      <c r="P1843" s="842" t="s">
        <v>620</v>
      </c>
      <c r="Q1843" s="842" t="s">
        <v>846</v>
      </c>
      <c r="R1843" s="842"/>
      <c r="S1843" s="842"/>
      <c r="T1843" s="842" t="s">
        <v>304</v>
      </c>
      <c r="U1843" s="842" t="s">
        <v>305</v>
      </c>
      <c r="V1843" s="881">
        <v>45152</v>
      </c>
      <c r="W1843" s="881">
        <v>45170</v>
      </c>
      <c r="X1843" s="881">
        <v>46265</v>
      </c>
      <c r="Y1843" s="882">
        <v>3.0027397260273974</v>
      </c>
      <c r="Z1843" s="842" t="s">
        <v>19</v>
      </c>
      <c r="AA1843" s="842" t="s">
        <v>443</v>
      </c>
      <c r="AB1843" s="883">
        <v>8457.3720000000012</v>
      </c>
      <c r="AC1843" s="841">
        <v>47300</v>
      </c>
      <c r="AD1843" s="842" t="s">
        <v>777</v>
      </c>
      <c r="AE1843" s="843" t="str">
        <f>IF(OR(Z1843="",NOT(ISNUMBER(Z1843))),"",LOOKUP(Z1843,{0,16,21,26,31,36,41,46,51,56,60,66},{"[0-15]","[16-20]","[21-25]","[26-30]","[31-35]","[36-40]","[41-45]","[46-50]","[51-55]","[56-59]","[60-65]","[66-99]"}))</f>
        <v/>
      </c>
      <c r="AF1843" s="839" t="str">
        <f t="shared" si="106"/>
        <v>3+ years</v>
      </c>
      <c r="AG1843" s="839" t="str">
        <f t="shared" ca="1" si="107"/>
        <v>Expired</v>
      </c>
    </row>
    <row r="1844" spans="1:33" x14ac:dyDescent="0.25">
      <c r="A1844" s="839">
        <v>18</v>
      </c>
      <c r="B1844" s="839" t="s">
        <v>543</v>
      </c>
      <c r="C1844" s="839" t="s">
        <v>363</v>
      </c>
      <c r="D1844" s="880"/>
      <c r="E1844" s="833">
        <v>45236</v>
      </c>
      <c r="F1844" s="834" t="s">
        <v>1012</v>
      </c>
      <c r="G1844" s="834" t="s">
        <v>998</v>
      </c>
      <c r="H1844" s="834">
        <v>15131</v>
      </c>
      <c r="I1844" s="834" t="s">
        <v>1013</v>
      </c>
      <c r="J1844" s="834" t="s">
        <v>1014</v>
      </c>
      <c r="K1844" s="834" t="s">
        <v>914</v>
      </c>
      <c r="L1844" s="834" t="s">
        <v>953</v>
      </c>
      <c r="M1844" s="834" t="s">
        <v>1015</v>
      </c>
      <c r="N1844" s="835">
        <v>32450</v>
      </c>
      <c r="O1844" s="833">
        <v>46331</v>
      </c>
      <c r="P1844" s="842" t="s">
        <v>611</v>
      </c>
      <c r="Q1844" s="842" t="s">
        <v>846</v>
      </c>
      <c r="R1844" s="842" t="s">
        <v>612</v>
      </c>
      <c r="S1844" s="842" t="s">
        <v>616</v>
      </c>
      <c r="T1844" s="842" t="s">
        <v>304</v>
      </c>
      <c r="U1844" s="842" t="s">
        <v>333</v>
      </c>
      <c r="V1844" s="881">
        <v>45236</v>
      </c>
      <c r="W1844" s="881">
        <v>45236</v>
      </c>
      <c r="X1844" s="881">
        <v>46265</v>
      </c>
      <c r="Y1844" s="882">
        <v>2.8219178082191783</v>
      </c>
      <c r="Z1844" s="842" t="s">
        <v>19</v>
      </c>
      <c r="AA1844" s="842" t="s">
        <v>443</v>
      </c>
      <c r="AB1844" s="883">
        <v>23247.966</v>
      </c>
      <c r="AC1844" s="841">
        <v>47300</v>
      </c>
      <c r="AD1844" s="842" t="s">
        <v>777</v>
      </c>
      <c r="AE1844" s="843" t="str">
        <f>IF(OR(Z1844="",NOT(ISNUMBER(Z1844))),"",LOOKUP(Z1844,{0,16,21,26,31,36,41,46,51,56,60,66},{"[0-15]","[16-20]","[21-25]","[26-30]","[31-35]","[36-40]","[41-45]","[46-50]","[51-55]","[56-59]","[60-65]","[66-99]"}))</f>
        <v/>
      </c>
      <c r="AF1844" s="839" t="str">
        <f t="shared" si="106"/>
        <v>2-3 years</v>
      </c>
      <c r="AG1844" s="839" t="str">
        <f t="shared" ca="1" si="107"/>
        <v>Within 60 Days</v>
      </c>
    </row>
    <row r="1845" spans="1:33" x14ac:dyDescent="0.25">
      <c r="A1845" s="839">
        <v>19</v>
      </c>
      <c r="B1845" s="839" t="s">
        <v>534</v>
      </c>
      <c r="C1845" s="839" t="s">
        <v>365</v>
      </c>
      <c r="D1845" s="880"/>
      <c r="E1845" s="833">
        <v>45411</v>
      </c>
      <c r="F1845" s="834" t="s">
        <v>1019</v>
      </c>
      <c r="G1845" s="834" t="s">
        <v>1000</v>
      </c>
      <c r="H1845" s="834">
        <v>11743</v>
      </c>
      <c r="I1845" s="834" t="s">
        <v>1020</v>
      </c>
      <c r="J1845" s="834" t="s">
        <v>958</v>
      </c>
      <c r="K1845" s="834" t="s">
        <v>916</v>
      </c>
      <c r="L1845" s="834" t="s">
        <v>959</v>
      </c>
      <c r="M1845" s="834" t="s">
        <v>1021</v>
      </c>
      <c r="N1845" s="835">
        <v>24421</v>
      </c>
      <c r="O1845" s="833">
        <v>46323</v>
      </c>
      <c r="P1845" s="842" t="s">
        <v>611</v>
      </c>
      <c r="Q1845" s="842" t="s">
        <v>846</v>
      </c>
      <c r="R1845" s="842" t="s">
        <v>612</v>
      </c>
      <c r="S1845" s="842"/>
      <c r="T1845" s="842" t="s">
        <v>304</v>
      </c>
      <c r="U1845" s="842" t="s">
        <v>368</v>
      </c>
      <c r="V1845" s="881">
        <v>45411</v>
      </c>
      <c r="W1845" s="881">
        <v>45411</v>
      </c>
      <c r="X1845" s="881">
        <v>46265</v>
      </c>
      <c r="Y1845" s="882">
        <v>2.3424657534246576</v>
      </c>
      <c r="Z1845" s="842" t="s">
        <v>19</v>
      </c>
      <c r="AA1845" s="842" t="s">
        <v>443</v>
      </c>
      <c r="AB1845" s="883">
        <v>55867.360500000003</v>
      </c>
      <c r="AC1845" s="841">
        <v>47300</v>
      </c>
      <c r="AD1845" s="842" t="s">
        <v>777</v>
      </c>
      <c r="AE1845" s="843" t="str">
        <f>IF(OR(Z1845="",NOT(ISNUMBER(Z1845))),"",LOOKUP(Z1845,{0,16,21,26,31,36,41,46,51,56,60,66},{"[0-15]","[16-20]","[21-25]","[26-30]","[31-35]","[36-40]","[41-45]","[46-50]","[51-55]","[56-59]","[60-65]","[66-99]"}))</f>
        <v/>
      </c>
      <c r="AF1845" s="839" t="str">
        <f t="shared" si="106"/>
        <v>2-3 years</v>
      </c>
      <c r="AG1845" s="839" t="str">
        <f t="shared" ca="1" si="107"/>
        <v>Within 60 Days</v>
      </c>
    </row>
    <row r="1846" spans="1:33" x14ac:dyDescent="0.25">
      <c r="A1846" s="839">
        <v>20</v>
      </c>
      <c r="B1846" s="839" t="s">
        <v>535</v>
      </c>
      <c r="C1846" s="839" t="s">
        <v>369</v>
      </c>
      <c r="D1846" s="880"/>
      <c r="E1846" s="833">
        <v>45446</v>
      </c>
      <c r="F1846" s="834" t="s">
        <v>1022</v>
      </c>
      <c r="G1846" s="834" t="s">
        <v>1023</v>
      </c>
      <c r="H1846" s="834">
        <v>15131</v>
      </c>
      <c r="I1846" s="834" t="s">
        <v>1013</v>
      </c>
      <c r="J1846" s="834" t="s">
        <v>1014</v>
      </c>
      <c r="K1846" s="834" t="s">
        <v>914</v>
      </c>
      <c r="L1846" s="834" t="s">
        <v>953</v>
      </c>
      <c r="M1846" s="834" t="s">
        <v>1015</v>
      </c>
      <c r="N1846" s="835">
        <v>32081</v>
      </c>
      <c r="O1846" s="833">
        <v>46549</v>
      </c>
      <c r="P1846" s="842" t="s">
        <v>611</v>
      </c>
      <c r="Q1846" s="842" t="s">
        <v>846</v>
      </c>
      <c r="R1846" s="842"/>
      <c r="S1846" s="842" t="s">
        <v>621</v>
      </c>
      <c r="T1846" s="842" t="s">
        <v>304</v>
      </c>
      <c r="U1846" s="842" t="s">
        <v>333</v>
      </c>
      <c r="V1846" s="881">
        <v>45454</v>
      </c>
      <c r="W1846" s="881">
        <v>45454</v>
      </c>
      <c r="X1846" s="881">
        <v>46265</v>
      </c>
      <c r="Y1846" s="882">
        <v>2.2246575342465755</v>
      </c>
      <c r="Z1846" s="842" t="s">
        <v>19</v>
      </c>
      <c r="AA1846" s="842" t="s">
        <v>443</v>
      </c>
      <c r="AB1846" s="883">
        <v>18129.425499999998</v>
      </c>
      <c r="AC1846" s="841">
        <v>47300</v>
      </c>
      <c r="AD1846" s="842" t="s">
        <v>777</v>
      </c>
      <c r="AE1846" s="843" t="str">
        <f>IF(OR(Z1846="",NOT(ISNUMBER(Z1846))),"",LOOKUP(Z1846,{0,16,21,26,31,36,41,46,51,56,60,66},{"[0-15]","[16-20]","[21-25]","[26-30]","[31-35]","[36-40]","[41-45]","[46-50]","[51-55]","[56-59]","[60-65]","[66-99]"}))</f>
        <v/>
      </c>
      <c r="AF1846" s="839" t="str">
        <f t="shared" si="106"/>
        <v>2-3 years</v>
      </c>
      <c r="AG1846" s="839" t="str">
        <f t="shared" ca="1" si="107"/>
        <v>Over 90 Days</v>
      </c>
    </row>
    <row r="1847" spans="1:33" x14ac:dyDescent="0.25">
      <c r="A1847" s="839">
        <v>21</v>
      </c>
      <c r="B1847" s="839" t="s">
        <v>542</v>
      </c>
      <c r="C1847" s="839" t="s">
        <v>372</v>
      </c>
      <c r="D1847" s="880"/>
      <c r="E1847" s="833">
        <v>45600</v>
      </c>
      <c r="F1847" s="834" t="s">
        <v>1024</v>
      </c>
      <c r="G1847" s="834" t="s">
        <v>1000</v>
      </c>
      <c r="H1847" s="834">
        <v>12623</v>
      </c>
      <c r="I1847" s="834" t="s">
        <v>1025</v>
      </c>
      <c r="J1847" s="834" t="s">
        <v>922</v>
      </c>
      <c r="K1847" s="834" t="s">
        <v>973</v>
      </c>
      <c r="L1847" s="834" t="s">
        <v>974</v>
      </c>
      <c r="M1847" s="834">
        <v>0</v>
      </c>
      <c r="N1847" s="835">
        <v>22302</v>
      </c>
      <c r="O1847" s="833">
        <v>46329</v>
      </c>
      <c r="P1847" s="842" t="s">
        <v>620</v>
      </c>
      <c r="Q1847" s="842" t="s">
        <v>846</v>
      </c>
      <c r="R1847" s="842"/>
      <c r="S1847" s="842"/>
      <c r="T1847" s="842" t="s">
        <v>304</v>
      </c>
      <c r="U1847" s="842" t="s">
        <v>333</v>
      </c>
      <c r="V1847" s="881">
        <v>45600</v>
      </c>
      <c r="W1847" s="881">
        <v>45600</v>
      </c>
      <c r="X1847" s="881">
        <v>46265</v>
      </c>
      <c r="Y1847" s="882">
        <v>1.8246575342465754</v>
      </c>
      <c r="Z1847" s="842" t="s">
        <v>19</v>
      </c>
      <c r="AA1847" s="842" t="s">
        <v>443</v>
      </c>
      <c r="AB1847" s="883">
        <v>32874.145499999999</v>
      </c>
      <c r="AC1847" s="841">
        <v>47300</v>
      </c>
      <c r="AD1847" s="842" t="s">
        <v>777</v>
      </c>
      <c r="AE1847" s="843" t="str">
        <f>IF(OR(Z1847="",NOT(ISNUMBER(Z1847))),"",LOOKUP(Z1847,{0,16,21,26,31,36,41,46,51,56,60,66},{"[0-15]","[16-20]","[21-25]","[26-30]","[31-35]","[36-40]","[41-45]","[46-50]","[51-55]","[56-59]","[60-65]","[66-99]"}))</f>
        <v/>
      </c>
      <c r="AF1847" s="839" t="str">
        <f t="shared" si="106"/>
        <v>1-2 years</v>
      </c>
      <c r="AG1847" s="839" t="str">
        <f t="shared" ca="1" si="107"/>
        <v>Within 60 Days</v>
      </c>
    </row>
    <row r="1848" spans="1:33" x14ac:dyDescent="0.25">
      <c r="A1848" s="839">
        <v>22</v>
      </c>
      <c r="B1848" s="839">
        <v>200088</v>
      </c>
      <c r="C1848" s="839" t="s">
        <v>378</v>
      </c>
      <c r="D1848" s="880"/>
      <c r="E1848" s="833">
        <v>45677</v>
      </c>
      <c r="F1848" s="834" t="s">
        <v>1026</v>
      </c>
      <c r="G1848" s="834" t="s">
        <v>559</v>
      </c>
      <c r="H1848" s="834">
        <v>12013</v>
      </c>
      <c r="I1848" s="834" t="s">
        <v>1027</v>
      </c>
      <c r="J1848" s="834" t="s">
        <v>958</v>
      </c>
      <c r="K1848" s="834" t="s">
        <v>916</v>
      </c>
      <c r="L1848" s="834" t="s">
        <v>959</v>
      </c>
      <c r="M1848" s="834" t="s">
        <v>1028</v>
      </c>
      <c r="N1848" s="835">
        <v>22282</v>
      </c>
      <c r="O1848" s="833">
        <v>46405</v>
      </c>
      <c r="P1848" s="842" t="s">
        <v>611</v>
      </c>
      <c r="Q1848" s="842" t="s">
        <v>846</v>
      </c>
      <c r="R1848" s="842" t="s">
        <v>612</v>
      </c>
      <c r="S1848" s="842" t="s">
        <v>616</v>
      </c>
      <c r="T1848" s="842" t="s">
        <v>304</v>
      </c>
      <c r="U1848" s="842" t="s">
        <v>309</v>
      </c>
      <c r="V1848" s="881">
        <v>45677</v>
      </c>
      <c r="W1848" s="881">
        <v>45677</v>
      </c>
      <c r="X1848" s="881">
        <v>46265</v>
      </c>
      <c r="Y1848" s="882">
        <v>1.6136986301369862</v>
      </c>
      <c r="Z1848" s="842" t="s">
        <v>19</v>
      </c>
      <c r="AA1848" s="842" t="s">
        <v>443</v>
      </c>
      <c r="AB1848" s="883">
        <v>63579.631499999996</v>
      </c>
      <c r="AC1848" s="841">
        <v>47300</v>
      </c>
      <c r="AD1848" s="842" t="s">
        <v>777</v>
      </c>
      <c r="AE1848" s="843" t="str">
        <f>IF(OR(Z1848="",NOT(ISNUMBER(Z1848))),"",LOOKUP(Z1848,{0,16,21,26,31,36,41,46,51,56,60,66},{"[0-15]","[16-20]","[21-25]","[26-30]","[31-35]","[36-40]","[41-45]","[46-50]","[51-55]","[56-59]","[60-65]","[66-99]"}))</f>
        <v/>
      </c>
      <c r="AF1848" s="839" t="str">
        <f t="shared" si="106"/>
        <v>1-2 years</v>
      </c>
      <c r="AG1848" s="839" t="str">
        <f t="shared" ca="1" si="107"/>
        <v>Over 90 Days</v>
      </c>
    </row>
    <row r="1849" spans="1:33" x14ac:dyDescent="0.25">
      <c r="A1849" s="839">
        <v>23</v>
      </c>
      <c r="B1849" s="839">
        <v>200795</v>
      </c>
      <c r="C1849" s="839" t="s">
        <v>382</v>
      </c>
      <c r="D1849" s="880"/>
      <c r="E1849" s="833">
        <v>45831</v>
      </c>
      <c r="F1849" s="834" t="s">
        <v>1029</v>
      </c>
      <c r="G1849" s="834" t="s">
        <v>971</v>
      </c>
      <c r="H1849" s="834">
        <v>12775</v>
      </c>
      <c r="I1849" s="834" t="s">
        <v>1030</v>
      </c>
      <c r="J1849" s="834" t="s">
        <v>904</v>
      </c>
      <c r="K1849" s="834" t="s">
        <v>973</v>
      </c>
      <c r="L1849" s="834" t="s">
        <v>995</v>
      </c>
      <c r="M1849" s="834" t="s">
        <v>1031</v>
      </c>
      <c r="N1849" s="835">
        <v>31222</v>
      </c>
      <c r="O1849" s="833">
        <v>46555</v>
      </c>
      <c r="P1849" s="842" t="s">
        <v>611</v>
      </c>
      <c r="Q1849" s="842" t="s">
        <v>846</v>
      </c>
      <c r="R1849" s="842"/>
      <c r="S1849" s="842"/>
      <c r="T1849" s="842" t="s">
        <v>304</v>
      </c>
      <c r="U1849" s="842" t="s">
        <v>333</v>
      </c>
      <c r="V1849" s="881">
        <v>45831</v>
      </c>
      <c r="W1849" s="881">
        <v>45831</v>
      </c>
      <c r="X1849" s="881">
        <v>46265</v>
      </c>
      <c r="Y1849" s="882">
        <v>1.1917808219178083</v>
      </c>
      <c r="Z1849" s="842" t="s">
        <v>19</v>
      </c>
      <c r="AA1849" s="842" t="s">
        <v>443</v>
      </c>
      <c r="AB1849" s="883">
        <v>26903.897499999999</v>
      </c>
      <c r="AC1849" s="841">
        <v>47300</v>
      </c>
      <c r="AD1849" s="842" t="s">
        <v>777</v>
      </c>
      <c r="AE1849" s="843" t="str">
        <f>IF(OR(Z1849="",NOT(ISNUMBER(Z1849))),"",LOOKUP(Z1849,{0,16,21,26,31,36,41,46,51,56,60,66},{"[0-15]","[16-20]","[21-25]","[26-30]","[31-35]","[36-40]","[41-45]","[46-50]","[51-55]","[56-59]","[60-65]","[66-99]"}))</f>
        <v/>
      </c>
      <c r="AF1849" s="839" t="str">
        <f t="shared" si="106"/>
        <v>1-2 years</v>
      </c>
      <c r="AG1849" s="839" t="str">
        <f t="shared" ca="1" si="107"/>
        <v>Over 90 Days</v>
      </c>
    </row>
    <row r="1850" spans="1:33" x14ac:dyDescent="0.25">
      <c r="A1850" s="839">
        <v>24</v>
      </c>
      <c r="B1850" s="847">
        <v>201184</v>
      </c>
      <c r="C1850" s="839">
        <v>14221</v>
      </c>
      <c r="D1850" s="880"/>
      <c r="E1850" s="833">
        <f>VLOOKUP(B1850,[1]TQT_MASTER!B:O,13,0)</f>
        <v>45887</v>
      </c>
      <c r="F1850" s="834" t="str">
        <f>VLOOKUP(B1850,[1]TQT_MASTER!B:O,4,0)</f>
        <v>Associate, People Development</v>
      </c>
      <c r="G1850" s="834" t="str">
        <f>VLOOKUP(B1850,[1]TQT_MASTER!B:O,3,0)</f>
        <v>Associate</v>
      </c>
      <c r="H1850" s="834">
        <f>VLOOKUP(B1850,[1]TQT_MASTER!B:O,6,0)</f>
        <v>15162</v>
      </c>
      <c r="I1850" s="834" t="str">
        <f>VLOOKUP(B1850,[1]TQT_MASTER!B:O,5,0)</f>
        <v>Wadima Mohammed Hamad AlMazrouei</v>
      </c>
      <c r="J1850" s="834" t="str">
        <f>VLOOKUP(B1850,[1]TQT_MASTER!B:O,7,0)</f>
        <v>TQT - People Management &amp; Performance</v>
      </c>
      <c r="K1850" s="834" t="str">
        <f>VLOOKUP(B1850,[1]TQT_MASTER!B:O,8,0)</f>
        <v>TQT - Chief Corporate Services Office</v>
      </c>
      <c r="L1850" s="834" t="str">
        <f>VLOOKUP(B1850,[1]TQT_MASTER!B:O,9,0)</f>
        <v>Human Resources - HRD</v>
      </c>
      <c r="M1850" s="834" t="str">
        <f>VLOOKUP(B1850,[1]TQT_MASTER!B:O,10,0)</f>
        <v>TRANSCO - Human Resources - HRD</v>
      </c>
      <c r="N1850" s="835">
        <f>VLOOKUP(B1850,[1]TQT_MASTER!B:O,11,0)</f>
        <v>32306</v>
      </c>
      <c r="O1850" s="833">
        <f>VLOOKUP(B1850,[1]TQT_MASTER!B:O,14,0)</f>
        <v>46251</v>
      </c>
      <c r="P1850" s="842" t="s">
        <v>620</v>
      </c>
      <c r="Q1850" s="834" t="s">
        <v>846</v>
      </c>
      <c r="R1850" s="842"/>
      <c r="S1850" s="842"/>
      <c r="T1850" s="839" t="s">
        <v>304</v>
      </c>
      <c r="U1850" s="839" t="s">
        <v>333</v>
      </c>
      <c r="V1850" s="881">
        <v>45887</v>
      </c>
      <c r="W1850" s="881">
        <v>45887</v>
      </c>
      <c r="X1850" s="881">
        <v>46265</v>
      </c>
      <c r="Y1850" s="882">
        <v>1.0383561643835617</v>
      </c>
      <c r="Z1850" s="838">
        <f t="shared" ref="Z1850" ca="1" si="110">IF(N1850="","",DATEDIF(IF(ISNUMBER(N1850),N1850,DATE(IF(VALUE(RIGHT(N1850,LEN(N1850)-FIND("/",N1850,FIND("/",N1850)+1)))&lt;30,2000,1900)+VALUE(RIGHT(N1850,LEN(N1850)-FIND("/",N1850,FIND("/",N1850)+1))),VALUE(LEFT(N1850,FIND("/",N1850)-1)),VALUE(MID(N1850,FIND("/",N1850)+1,FIND("/",N1850,FIND("/",N1850)+1)-FIND("/",N1850)-1)))),TODAY(),"Y"))</f>
        <v>38</v>
      </c>
      <c r="AA1850" s="842" t="s">
        <v>443</v>
      </c>
      <c r="AB1850" s="883">
        <v>7187.0820000000003</v>
      </c>
      <c r="AC1850" s="841">
        <v>47300</v>
      </c>
      <c r="AD1850" s="842" t="s">
        <v>777</v>
      </c>
      <c r="AE1850" s="843" t="str">
        <f ca="1">IF(OR(Z1850="",NOT(ISNUMBER(Z1850))),"",LOOKUP(Z1850,{0,16,21,26,31,36,41,46,51,56,60,66},{"[0-15]","[16-20]","[21-25]","[26-30]","[31-35]","[36-40]","[41-45]","[46-50]","[51-55]","[56-59]","[60-65]","[66-99]"}))</f>
        <v>[36-40]</v>
      </c>
      <c r="AF1850" s="839" t="str">
        <f t="shared" si="106"/>
        <v>1-2 years</v>
      </c>
      <c r="AG1850" s="839" t="str">
        <f t="shared" ca="1" si="107"/>
        <v>Expired</v>
      </c>
    </row>
    <row r="1851" spans="1:33" x14ac:dyDescent="0.25">
      <c r="A1851" s="839">
        <v>25</v>
      </c>
      <c r="B1851" s="847">
        <v>201086</v>
      </c>
      <c r="C1851" s="839">
        <v>13919</v>
      </c>
      <c r="D1851" s="880"/>
      <c r="E1851" s="833">
        <v>45873</v>
      </c>
      <c r="F1851" s="834" t="s">
        <v>1032</v>
      </c>
      <c r="G1851" s="834" t="s">
        <v>965</v>
      </c>
      <c r="H1851" s="834">
        <v>11743</v>
      </c>
      <c r="I1851" s="834" t="s">
        <v>1033</v>
      </c>
      <c r="J1851" s="834" t="s">
        <v>958</v>
      </c>
      <c r="K1851" s="834" t="s">
        <v>916</v>
      </c>
      <c r="L1851" s="834" t="s">
        <v>959</v>
      </c>
      <c r="M1851" s="834" t="s">
        <v>906</v>
      </c>
      <c r="N1851" s="835">
        <v>33856</v>
      </c>
      <c r="O1851" s="833">
        <v>46237</v>
      </c>
      <c r="P1851" s="842" t="s">
        <v>620</v>
      </c>
      <c r="Q1851" s="834" t="s">
        <v>846</v>
      </c>
      <c r="R1851" s="842"/>
      <c r="S1851" s="842"/>
      <c r="T1851" s="842" t="s">
        <v>389</v>
      </c>
      <c r="U1851" s="842" t="s">
        <v>333</v>
      </c>
      <c r="V1851" s="881">
        <v>45873</v>
      </c>
      <c r="W1851" s="881">
        <v>45873</v>
      </c>
      <c r="X1851" s="881">
        <v>46265</v>
      </c>
      <c r="Y1851" s="882">
        <v>1.0767123287671232</v>
      </c>
      <c r="Z1851" s="842" t="s">
        <v>19</v>
      </c>
      <c r="AA1851" s="842" t="s">
        <v>443</v>
      </c>
      <c r="AB1851" s="842">
        <v>6740.3595000000005</v>
      </c>
      <c r="AC1851" s="841">
        <v>47300</v>
      </c>
      <c r="AD1851" s="842" t="s">
        <v>777</v>
      </c>
      <c r="AE1851" s="843" t="str">
        <f>IF(OR(Z1851="",NOT(ISNUMBER(Z1851))),"",LOOKUP(Z1851,{0,16,21,26,31,36,41,46,51,56,60,66},{"[0-15]","[16-20]","[21-25]","[26-30]","[31-35]","[36-40]","[41-45]","[46-50]","[51-55]","[56-59]","[60-65]","[66-99]"}))</f>
        <v/>
      </c>
      <c r="AF1851" s="839" t="str">
        <f t="shared" si="106"/>
        <v>1-2 years</v>
      </c>
      <c r="AG1851" s="839" t="str">
        <f t="shared" ca="1" si="107"/>
        <v>Expired</v>
      </c>
    </row>
    <row r="1852" spans="1:33" x14ac:dyDescent="0.25">
      <c r="A1852" s="839">
        <v>26</v>
      </c>
      <c r="B1852" s="839">
        <v>201085</v>
      </c>
      <c r="C1852" s="839">
        <v>201085</v>
      </c>
      <c r="D1852" s="880"/>
      <c r="E1852" s="910">
        <v>45901</v>
      </c>
      <c r="F1852" s="842" t="s">
        <v>1034</v>
      </c>
      <c r="G1852" s="842" t="s">
        <v>558</v>
      </c>
      <c r="H1852" s="842">
        <v>10903</v>
      </c>
      <c r="I1852" s="842" t="s">
        <v>1035</v>
      </c>
      <c r="J1852" s="842" t="s">
        <v>958</v>
      </c>
      <c r="K1852" s="842" t="s">
        <v>916</v>
      </c>
      <c r="L1852" s="842" t="s">
        <v>959</v>
      </c>
      <c r="M1852" s="842" t="s">
        <v>905</v>
      </c>
      <c r="N1852" s="835">
        <v>36486</v>
      </c>
      <c r="O1852" s="833">
        <v>46265</v>
      </c>
      <c r="P1852" s="842" t="s">
        <v>620</v>
      </c>
      <c r="Q1852" s="842" t="s">
        <v>846</v>
      </c>
      <c r="R1852" s="842"/>
      <c r="S1852" s="842"/>
      <c r="T1852" s="842" t="s">
        <v>304</v>
      </c>
      <c r="U1852" s="842" t="s">
        <v>333</v>
      </c>
      <c r="V1852" s="881">
        <v>45901</v>
      </c>
      <c r="W1852" s="881">
        <v>45901</v>
      </c>
      <c r="X1852" s="881">
        <v>46265</v>
      </c>
      <c r="Y1852" s="882">
        <v>1</v>
      </c>
      <c r="Z1852" s="842" t="s">
        <v>19</v>
      </c>
      <c r="AA1852" s="842" t="s">
        <v>443</v>
      </c>
      <c r="AB1852" s="842">
        <v>6108.3960000000006</v>
      </c>
      <c r="AC1852" s="841">
        <v>47300</v>
      </c>
      <c r="AD1852" s="842" t="s">
        <v>777</v>
      </c>
      <c r="AE1852" s="843" t="str">
        <f>IF(OR(Z1852="",NOT(ISNUMBER(Z1852))),"",LOOKUP(Z1852,{0,16,21,26,31,36,41,46,51,56,60,66},{"[0-15]","[16-20]","[21-25]","[26-30]","[31-35]","[36-40]","[41-45]","[46-50]","[51-55]","[56-59]","[60-65]","[66-99]"}))</f>
        <v/>
      </c>
      <c r="AF1852" s="839" t="str">
        <f t="shared" si="106"/>
        <v>0-1 years</v>
      </c>
      <c r="AG1852" s="839" t="str">
        <f t="shared" ca="1" si="107"/>
        <v>Expired</v>
      </c>
    </row>
    <row r="1853" spans="1:33" x14ac:dyDescent="0.25">
      <c r="A1853" s="839">
        <v>27</v>
      </c>
      <c r="B1853" s="839">
        <v>201773</v>
      </c>
      <c r="C1853" s="847">
        <v>14158</v>
      </c>
      <c r="D1853" s="880"/>
      <c r="E1853" s="910">
        <v>45978</v>
      </c>
      <c r="F1853" s="842" t="s">
        <v>1036</v>
      </c>
      <c r="G1853" s="842" t="s">
        <v>998</v>
      </c>
      <c r="H1853" s="842">
        <v>12869</v>
      </c>
      <c r="I1853" s="842" t="s">
        <v>1037</v>
      </c>
      <c r="J1853" s="842" t="s">
        <v>1038</v>
      </c>
      <c r="K1853" s="842" t="s">
        <v>914</v>
      </c>
      <c r="L1853" s="842" t="s">
        <v>953</v>
      </c>
      <c r="M1853" s="842" t="s">
        <v>1018</v>
      </c>
      <c r="N1853" s="835">
        <v>29381</v>
      </c>
      <c r="O1853" s="833">
        <v>46342</v>
      </c>
      <c r="P1853" s="842" t="s">
        <v>611</v>
      </c>
      <c r="Q1853" s="842" t="s">
        <v>846</v>
      </c>
      <c r="R1853" s="842"/>
      <c r="S1853" s="842" t="s">
        <v>616</v>
      </c>
      <c r="T1853" s="842" t="s">
        <v>304</v>
      </c>
      <c r="U1853" s="842" t="s">
        <v>333</v>
      </c>
      <c r="V1853" s="881">
        <v>45978</v>
      </c>
      <c r="W1853" s="881">
        <v>45978</v>
      </c>
      <c r="X1853" s="881">
        <v>46265</v>
      </c>
      <c r="Y1853" s="882">
        <v>0.78904109589041094</v>
      </c>
      <c r="Z1853" s="842" t="s">
        <v>19</v>
      </c>
      <c r="AA1853" s="842" t="s">
        <v>443</v>
      </c>
      <c r="AB1853" s="842">
        <v>14576.750999999998</v>
      </c>
      <c r="AC1853" s="841">
        <v>47300</v>
      </c>
      <c r="AD1853" s="842" t="s">
        <v>777</v>
      </c>
      <c r="AE1853" s="843" t="str">
        <f>IF(OR(Z1853="",NOT(ISNUMBER(Z1853))),"",LOOKUP(Z1853,{0,16,21,26,31,36,41,46,51,56,60,66},{"[0-15]","[16-20]","[21-25]","[26-30]","[31-35]","[36-40]","[41-45]","[46-50]","[51-55]","[56-59]","[60-65]","[66-99]"}))</f>
        <v/>
      </c>
      <c r="AF1853" s="839" t="str">
        <f t="shared" si="106"/>
        <v>0-1 years</v>
      </c>
      <c r="AG1853" s="839" t="str">
        <f t="shared" ca="1" si="107"/>
        <v>Within 90 Days</v>
      </c>
    </row>
    <row r="1854" spans="1:33" x14ac:dyDescent="0.25">
      <c r="A1854" s="839">
        <v>28</v>
      </c>
      <c r="B1854" s="839">
        <v>202033</v>
      </c>
      <c r="C1854" s="847">
        <v>14145</v>
      </c>
      <c r="D1854" s="880"/>
      <c r="E1854" s="910">
        <v>46006</v>
      </c>
      <c r="F1854" s="842" t="s">
        <v>1032</v>
      </c>
      <c r="G1854" s="842" t="s">
        <v>965</v>
      </c>
      <c r="H1854" s="842">
        <v>12404</v>
      </c>
      <c r="I1854" s="842" t="s">
        <v>1039</v>
      </c>
      <c r="J1854" s="842" t="s">
        <v>958</v>
      </c>
      <c r="K1854" s="842" t="s">
        <v>916</v>
      </c>
      <c r="L1854" s="842" t="s">
        <v>958</v>
      </c>
      <c r="M1854" s="842" t="s">
        <v>916</v>
      </c>
      <c r="N1854" s="835">
        <v>31049</v>
      </c>
      <c r="O1854" s="833">
        <v>46370</v>
      </c>
      <c r="P1854" s="842" t="s">
        <v>620</v>
      </c>
      <c r="Q1854" s="842" t="s">
        <v>846</v>
      </c>
      <c r="R1854" s="842"/>
      <c r="S1854" s="842"/>
      <c r="T1854" s="842" t="s">
        <v>304</v>
      </c>
      <c r="U1854" s="842" t="s">
        <v>333</v>
      </c>
      <c r="V1854" s="881">
        <v>46006</v>
      </c>
      <c r="W1854" s="881">
        <v>46006</v>
      </c>
      <c r="X1854" s="881">
        <v>46265</v>
      </c>
      <c r="Y1854" s="882">
        <v>0.71232876712328763</v>
      </c>
      <c r="Z1854" s="842" t="s">
        <v>19</v>
      </c>
      <c r="AA1854" s="842" t="s">
        <v>443</v>
      </c>
      <c r="AB1854" s="842">
        <v>8381.5409999999993</v>
      </c>
      <c r="AC1854" s="841">
        <v>47300</v>
      </c>
      <c r="AD1854" s="842" t="s">
        <v>777</v>
      </c>
      <c r="AE1854" s="843" t="str">
        <f>IF(OR(Z1854="",NOT(ISNUMBER(Z1854))),"",LOOKUP(Z1854,{0,16,21,26,31,36,41,46,51,56,60,66},{"[0-15]","[16-20]","[21-25]","[26-30]","[31-35]","[36-40]","[41-45]","[46-50]","[51-55]","[56-59]","[60-65]","[66-99]"}))</f>
        <v/>
      </c>
      <c r="AF1854" s="839" t="str">
        <f t="shared" si="106"/>
        <v>0-1 years</v>
      </c>
      <c r="AG1854" s="839" t="str">
        <f t="shared" ca="1" si="107"/>
        <v>Within 90 Days</v>
      </c>
    </row>
    <row r="1855" spans="1:33" x14ac:dyDescent="0.25">
      <c r="A1855" s="839">
        <v>29</v>
      </c>
      <c r="B1855" s="839">
        <v>202034</v>
      </c>
      <c r="C1855" s="847">
        <v>14174</v>
      </c>
      <c r="D1855" s="880"/>
      <c r="E1855" s="910">
        <v>46006</v>
      </c>
      <c r="F1855" s="842" t="s">
        <v>997</v>
      </c>
      <c r="G1855" s="842" t="s">
        <v>998</v>
      </c>
      <c r="H1855" s="842">
        <v>12667</v>
      </c>
      <c r="I1855" s="842" t="s">
        <v>1040</v>
      </c>
      <c r="J1855" s="842" t="s">
        <v>994</v>
      </c>
      <c r="K1855" s="842" t="s">
        <v>973</v>
      </c>
      <c r="L1855" s="842" t="s">
        <v>995</v>
      </c>
      <c r="M1855" s="842" t="s">
        <v>996</v>
      </c>
      <c r="N1855" s="835">
        <v>35364</v>
      </c>
      <c r="O1855" s="833">
        <v>46370</v>
      </c>
      <c r="P1855" s="842" t="s">
        <v>620</v>
      </c>
      <c r="Q1855" s="842" t="s">
        <v>846</v>
      </c>
      <c r="R1855" s="842"/>
      <c r="S1855" s="842"/>
      <c r="T1855" s="842" t="s">
        <v>304</v>
      </c>
      <c r="U1855" s="842" t="s">
        <v>356</v>
      </c>
      <c r="V1855" s="881">
        <v>46006</v>
      </c>
      <c r="W1855" s="881">
        <v>46006</v>
      </c>
      <c r="X1855" s="881">
        <v>46265</v>
      </c>
      <c r="Y1855" s="882">
        <v>0.71232876712328763</v>
      </c>
      <c r="Z1855" s="842" t="s">
        <v>19</v>
      </c>
      <c r="AA1855" s="842" t="s">
        <v>443</v>
      </c>
      <c r="AB1855" s="842">
        <v>7318.8359999999993</v>
      </c>
      <c r="AC1855" s="841">
        <v>47300</v>
      </c>
      <c r="AD1855" s="842" t="s">
        <v>777</v>
      </c>
      <c r="AE1855" s="843" t="str">
        <f>IF(OR(Z1855="",NOT(ISNUMBER(Z1855))),"",LOOKUP(Z1855,{0,16,21,26,31,36,41,46,51,56,60,66},{"[0-15]","[16-20]","[21-25]","[26-30]","[31-35]","[36-40]","[41-45]","[46-50]","[51-55]","[56-59]","[60-65]","[66-99]"}))</f>
        <v/>
      </c>
      <c r="AF1855" s="839" t="str">
        <f t="shared" si="106"/>
        <v>0-1 years</v>
      </c>
      <c r="AG1855" s="839" t="str">
        <f t="shared" ca="1" si="107"/>
        <v>Within 90 Days</v>
      </c>
    </row>
    <row r="1856" spans="1:33" x14ac:dyDescent="0.25">
      <c r="A1856" s="839">
        <v>30</v>
      </c>
      <c r="B1856" s="839">
        <v>202315</v>
      </c>
      <c r="C1856" s="847">
        <v>14335</v>
      </c>
      <c r="D1856" s="880"/>
      <c r="E1856" s="910">
        <v>46055</v>
      </c>
      <c r="F1856" s="842" t="s">
        <v>1041</v>
      </c>
      <c r="G1856" s="842" t="s">
        <v>1042</v>
      </c>
      <c r="H1856" s="842">
        <v>15077</v>
      </c>
      <c r="I1856" s="842" t="s">
        <v>1043</v>
      </c>
      <c r="J1856" s="842" t="s">
        <v>910</v>
      </c>
      <c r="K1856" s="842" t="s">
        <v>914</v>
      </c>
      <c r="L1856" s="842" t="s">
        <v>953</v>
      </c>
      <c r="M1856" s="842" t="s">
        <v>1008</v>
      </c>
      <c r="N1856" s="835">
        <v>34516</v>
      </c>
      <c r="O1856" s="833">
        <v>46389</v>
      </c>
      <c r="P1856" s="842" t="s">
        <v>611</v>
      </c>
      <c r="Q1856" s="842" t="s">
        <v>846</v>
      </c>
      <c r="R1856" s="842" t="s">
        <v>612</v>
      </c>
      <c r="S1856" s="842" t="s">
        <v>616</v>
      </c>
      <c r="T1856" s="842"/>
      <c r="U1856" s="842" t="s">
        <v>309</v>
      </c>
      <c r="V1856" s="881">
        <v>46055</v>
      </c>
      <c r="W1856" s="881">
        <v>46055</v>
      </c>
      <c r="X1856" s="881">
        <v>46265</v>
      </c>
      <c r="Y1856" s="882">
        <v>0.57808219178082187</v>
      </c>
      <c r="Z1856" s="842" t="s">
        <v>19</v>
      </c>
      <c r="AA1856" s="842" t="s">
        <v>443</v>
      </c>
      <c r="AB1856" s="842">
        <v>21633</v>
      </c>
      <c r="AC1856" s="841">
        <v>47300</v>
      </c>
      <c r="AD1856" s="842" t="s">
        <v>777</v>
      </c>
      <c r="AE1856" s="843" t="str">
        <f>IF(OR(Z1856="",NOT(ISNUMBER(Z1856))),"",LOOKUP(Z1856,{0,16,21,26,31,36,41,46,51,56,60,66},{"[0-15]","[16-20]","[21-25]","[26-30]","[31-35]","[36-40]","[41-45]","[46-50]","[51-55]","[56-59]","[60-65]","[66-99]"}))</f>
        <v/>
      </c>
      <c r="AF1856" s="839" t="str">
        <f t="shared" si="106"/>
        <v>0-1 years</v>
      </c>
      <c r="AG1856" s="839" t="str">
        <f t="shared" ca="1" si="107"/>
        <v>Over 90 Days</v>
      </c>
    </row>
    <row r="1857" spans="1:33" x14ac:dyDescent="0.25">
      <c r="A1857" s="839">
        <v>31</v>
      </c>
      <c r="B1857" s="839">
        <v>202372</v>
      </c>
      <c r="C1857" s="839">
        <v>202372</v>
      </c>
      <c r="D1857" s="880"/>
      <c r="E1857" s="910">
        <v>46083</v>
      </c>
      <c r="F1857" s="842" t="s">
        <v>1006</v>
      </c>
      <c r="G1857" s="842" t="s">
        <v>998</v>
      </c>
      <c r="H1857" s="842">
        <v>15077</v>
      </c>
      <c r="I1857" s="842" t="s">
        <v>1043</v>
      </c>
      <c r="J1857" s="842" t="s">
        <v>911</v>
      </c>
      <c r="K1857" s="842" t="s">
        <v>914</v>
      </c>
      <c r="L1857" s="842" t="s">
        <v>953</v>
      </c>
      <c r="M1857" s="842" t="s">
        <v>1044</v>
      </c>
      <c r="N1857" s="835">
        <v>35936</v>
      </c>
      <c r="O1857" s="833">
        <v>46447</v>
      </c>
      <c r="P1857" s="842" t="s">
        <v>611</v>
      </c>
      <c r="Q1857" s="842" t="s">
        <v>846</v>
      </c>
      <c r="R1857" s="842" t="s">
        <v>612</v>
      </c>
      <c r="S1857" s="842" t="s">
        <v>616</v>
      </c>
      <c r="T1857" s="842"/>
      <c r="U1857" s="842" t="s">
        <v>356</v>
      </c>
      <c r="V1857" s="881">
        <v>46083</v>
      </c>
      <c r="W1857" s="881">
        <v>46083</v>
      </c>
      <c r="X1857" s="881">
        <v>46265</v>
      </c>
      <c r="Y1857" s="882">
        <v>0.50136986301369868</v>
      </c>
      <c r="Z1857" s="842" t="s">
        <v>19</v>
      </c>
      <c r="AA1857" s="842" t="s">
        <v>443</v>
      </c>
      <c r="AB1857" s="842">
        <v>22668.43</v>
      </c>
      <c r="AC1857" s="841">
        <v>47300</v>
      </c>
      <c r="AD1857" s="842" t="s">
        <v>777</v>
      </c>
      <c r="AE1857" s="843" t="str">
        <f>IF(OR(Z1857="",NOT(ISNUMBER(Z1857))),"",LOOKUP(Z1857,{0,16,21,26,31,36,41,46,51,56,60,66},{"[0-15]","[16-20]","[21-25]","[26-30]","[31-35]","[36-40]","[41-45]","[46-50]","[51-55]","[56-59]","[60-65]","[66-99]"}))</f>
        <v/>
      </c>
      <c r="AF1857" s="839" t="str">
        <f t="shared" si="106"/>
        <v>0-1 years</v>
      </c>
      <c r="AG1857" s="839" t="str">
        <f t="shared" ca="1" si="107"/>
        <v>Over 90 Days</v>
      </c>
    </row>
    <row r="1858" spans="1:33" x14ac:dyDescent="0.25">
      <c r="A1858" s="839">
        <v>32</v>
      </c>
      <c r="B1858" s="839">
        <v>202645</v>
      </c>
      <c r="C1858" s="839">
        <v>202645</v>
      </c>
      <c r="D1858" s="880"/>
      <c r="E1858" s="910">
        <v>46103</v>
      </c>
      <c r="F1858" s="842" t="s">
        <v>1045</v>
      </c>
      <c r="G1858" s="842" t="s">
        <v>558</v>
      </c>
      <c r="H1858" s="842">
        <v>12214</v>
      </c>
      <c r="I1858" s="842" t="s">
        <v>1046</v>
      </c>
      <c r="J1858" s="842" t="s">
        <v>922</v>
      </c>
      <c r="K1858" s="842" t="s">
        <v>973</v>
      </c>
      <c r="L1858" s="842" t="s">
        <v>922</v>
      </c>
      <c r="M1858" s="842">
        <v>0</v>
      </c>
      <c r="N1858" s="835">
        <v>32325</v>
      </c>
      <c r="O1858" s="833">
        <v>46467</v>
      </c>
      <c r="P1858" s="842" t="s">
        <v>620</v>
      </c>
      <c r="Q1858" s="842" t="s">
        <v>846</v>
      </c>
      <c r="R1858" s="842"/>
      <c r="S1858" s="842"/>
      <c r="T1858" s="842"/>
      <c r="U1858" s="842" t="s">
        <v>333</v>
      </c>
      <c r="V1858" s="881">
        <v>46104</v>
      </c>
      <c r="W1858" s="881">
        <v>46104</v>
      </c>
      <c r="X1858" s="881">
        <v>46265</v>
      </c>
      <c r="Y1858" s="882">
        <v>0.44383561643835617</v>
      </c>
      <c r="Z1858" s="842" t="s">
        <v>19</v>
      </c>
      <c r="AA1858" s="842" t="s">
        <v>443</v>
      </c>
      <c r="AB1858" s="842">
        <v>6845.84</v>
      </c>
      <c r="AC1858" s="841">
        <v>47300</v>
      </c>
      <c r="AD1858" s="842" t="s">
        <v>777</v>
      </c>
      <c r="AE1858" s="843" t="str">
        <f>IF(OR(Z1858="",NOT(ISNUMBER(Z1858))),"",LOOKUP(Z1858,{0,16,21,26,31,36,41,46,51,56,60,66},{"[0-15]","[16-20]","[21-25]","[26-30]","[31-35]","[36-40]","[41-45]","[46-50]","[51-55]","[56-59]","[60-65]","[66-99]"}))</f>
        <v/>
      </c>
      <c r="AF1858" s="839" t="str">
        <f t="shared" si="106"/>
        <v>0-1 years</v>
      </c>
      <c r="AG1858" s="839" t="str">
        <f t="shared" ca="1" si="107"/>
        <v>Over 90 Days</v>
      </c>
    </row>
    <row r="1859" spans="1:33" x14ac:dyDescent="0.25">
      <c r="A1859" s="839">
        <v>33</v>
      </c>
      <c r="B1859" s="830">
        <v>203053</v>
      </c>
      <c r="C1859" s="831">
        <v>203053</v>
      </c>
      <c r="D1859" s="880"/>
      <c r="E1859" s="833">
        <v>46149</v>
      </c>
      <c r="F1859" s="834" t="s">
        <v>950</v>
      </c>
      <c r="G1859" s="834" t="s">
        <v>951</v>
      </c>
      <c r="H1859" s="834">
        <v>0</v>
      </c>
      <c r="I1859" s="834" t="s">
        <v>952</v>
      </c>
      <c r="J1859" s="834">
        <v>0</v>
      </c>
      <c r="K1859" s="834" t="s">
        <v>914</v>
      </c>
      <c r="L1859" s="834" t="s">
        <v>953</v>
      </c>
      <c r="M1859" s="834">
        <v>0</v>
      </c>
      <c r="N1859" s="835">
        <v>31815</v>
      </c>
      <c r="O1859" s="833">
        <v>46513</v>
      </c>
      <c r="P1859" s="842" t="s">
        <v>620</v>
      </c>
      <c r="Q1859" s="834" t="s">
        <v>846</v>
      </c>
      <c r="R1859" s="842"/>
      <c r="S1859" s="842"/>
      <c r="T1859" s="839"/>
      <c r="U1859" s="842" t="s">
        <v>650</v>
      </c>
      <c r="V1859" s="836">
        <v>46155</v>
      </c>
      <c r="W1859" s="836"/>
      <c r="X1859" s="836">
        <f>EDATE(V1859,36)</f>
        <v>47251</v>
      </c>
      <c r="Y1859" s="882">
        <v>2.7397260273972603E-3</v>
      </c>
      <c r="Z1859" s="838">
        <f t="shared" ref="Z1859" ca="1" si="111">IF(N1859="","",DATEDIF(IF(ISNUMBER(N1859),N1859,DATE(IF(VALUE(RIGHT(N1859,LEN(N1859)-FIND("/",N1859,FIND("/",N1859)+1)))&lt;30,2000,1900)+VALUE(RIGHT(N1859,LEN(N1859)-FIND("/",N1859,FIND("/",N1859)+1))),VALUE(LEFT(N1859,FIND("/",N1859)-1)),VALUE(MID(N1859,FIND("/",N1859)+1,FIND("/",N1859,FIND("/",N1859)+1)-FIND("/",N1859)-1)))),TODAY(),"Y"))</f>
        <v>39</v>
      </c>
      <c r="AA1859" s="839" t="s">
        <v>443</v>
      </c>
      <c r="AB1859" s="883">
        <v>8100</v>
      </c>
      <c r="AC1859" s="841">
        <v>47300</v>
      </c>
      <c r="AD1859" s="842" t="s">
        <v>777</v>
      </c>
      <c r="AE1859" s="843" t="str">
        <f ca="1">IF(OR(Z1859="",NOT(ISNUMBER(Z1859))),"",LOOKUP(Z1859,{0,16,21,26,31,36,41,46,51,56,60,66},{"[0-15]","[16-20]","[21-25]","[26-30]","[31-35]","[36-40]","[41-45]","[46-50]","[51-55]","[56-59]","[60-65]","[66-99]"}))</f>
        <v>[36-40]</v>
      </c>
      <c r="AF1859" s="839" t="str">
        <f t="shared" ref="AF1859:AF1861" si="112">IF(OR(V1859="",X1859=""),"",IF(YEARFRAC(V1859,X1859,1)&lt;1,"0-1 years",IF(YEARFRAC(V1859,X1859,1)&lt;2,"1-2 years",IF(YEARFRAC(V1859,X1859,1)&lt;3,"2-3 years","3+ years"))))</f>
        <v>3+ years</v>
      </c>
      <c r="AG1859" s="839" t="str">
        <f t="shared" ref="AG1859:AG1861" ca="1" si="113">IF(O1859="","",IF(O1859&lt;TODAY(),"Expired",IF(O1859&lt;=TODAY()+30,"Within 30 Days",IF(O1859&lt;=TODAY()+60,"Within 60 Days",IF(O1859&lt;=TODAY()+90,"Within 90 Days","Over 90 Days")))))</f>
        <v>Over 90 Days</v>
      </c>
    </row>
    <row r="1860" spans="1:33" x14ac:dyDescent="0.25">
      <c r="A1860" s="839">
        <v>34</v>
      </c>
      <c r="B1860" s="839">
        <v>202805</v>
      </c>
      <c r="C1860" s="839">
        <v>202805</v>
      </c>
      <c r="D1860" s="880"/>
      <c r="E1860" s="910">
        <v>46132</v>
      </c>
      <c r="F1860" s="834" t="s">
        <v>1047</v>
      </c>
      <c r="G1860" s="834" t="s">
        <v>559</v>
      </c>
      <c r="H1860" s="834">
        <v>12759</v>
      </c>
      <c r="I1860" s="834" t="s">
        <v>954</v>
      </c>
      <c r="J1860" s="842">
        <v>0</v>
      </c>
      <c r="K1860" s="842" t="s">
        <v>913</v>
      </c>
      <c r="L1860" s="842">
        <v>0</v>
      </c>
      <c r="M1860" s="842">
        <v>0</v>
      </c>
      <c r="N1860" s="884">
        <v>22892</v>
      </c>
      <c r="O1860" s="885">
        <v>46496</v>
      </c>
      <c r="P1860" s="842" t="s">
        <v>611</v>
      </c>
      <c r="Q1860" s="834" t="s">
        <v>846</v>
      </c>
      <c r="R1860" s="842"/>
      <c r="S1860" s="842"/>
      <c r="T1860" s="842"/>
      <c r="U1860" s="842" t="s">
        <v>650</v>
      </c>
      <c r="V1860" s="881">
        <v>46132</v>
      </c>
      <c r="W1860" s="881"/>
      <c r="X1860" s="836">
        <f>EDATE(V1860,36)</f>
        <v>47228</v>
      </c>
      <c r="Y1860" s="882">
        <v>2.7397260273972603E-3</v>
      </c>
      <c r="Z1860" s="838">
        <f ca="1">IF(N1860="","",DATEDIF(IF(ISNUMBER(N1860),N1860,DATE(IF(VALUE(RIGHT(N1860,LEN(N1860)-FIND("/",N1860,FIND("/",N1860)+1)))&lt;30,2000,1900)+VALUE(RIGHT(N1860,LEN(N1860)-FIND("/",N1860,FIND("/",N1860)+1))),VALUE(LEFT(N1860,FIND("/",N1860)-1)),VALUE(MID(N1860,FIND("/",N1860)+1,FIND("/",N1860,FIND("/",N1860)+1)-FIND("/",N1860)-1)))),TODAY(),"Y"))</f>
        <v>64</v>
      </c>
      <c r="AA1860" s="842" t="s">
        <v>443</v>
      </c>
      <c r="AB1860" s="842">
        <v>31000</v>
      </c>
      <c r="AC1860" s="841">
        <v>47300</v>
      </c>
      <c r="AD1860" s="842" t="s">
        <v>777</v>
      </c>
      <c r="AE1860" s="843" t="str">
        <f ca="1">IF(OR(Z1860="",NOT(ISNUMBER(Z1860))),"",LOOKUP(Z1860,{0,16,21,26,31,36,41,46,51,56,60,66},{"[0-15]","[16-20]","[21-25]","[26-30]","[31-35]","[36-40]","[41-45]","[46-50]","[51-55]","[56-59]","[60-65]","[66-99]"}))</f>
        <v>[60-65]</v>
      </c>
      <c r="AF1860" s="839" t="str">
        <f t="shared" si="112"/>
        <v>3+ years</v>
      </c>
      <c r="AG1860" s="839" t="str">
        <f t="shared" ca="1" si="113"/>
        <v>Over 90 Days</v>
      </c>
    </row>
    <row r="1861" spans="1:33" ht="15.75" thickBot="1" x14ac:dyDescent="0.3">
      <c r="A1861" s="911">
        <v>35</v>
      </c>
      <c r="B1861" s="858">
        <v>203281</v>
      </c>
      <c r="C1861" s="858"/>
      <c r="D1861" s="912"/>
      <c r="E1861" s="915">
        <v>46303</v>
      </c>
      <c r="F1861" s="857" t="s">
        <v>1048</v>
      </c>
      <c r="G1861" s="857" t="s">
        <v>951</v>
      </c>
      <c r="H1861" s="857">
        <v>0</v>
      </c>
      <c r="I1861" s="854" t="s">
        <v>955</v>
      </c>
      <c r="J1861" s="857">
        <v>0</v>
      </c>
      <c r="K1861" s="857" t="s">
        <v>914</v>
      </c>
      <c r="L1861" s="857" t="s">
        <v>953</v>
      </c>
      <c r="M1861" s="857" t="s">
        <v>1044</v>
      </c>
      <c r="N1861" s="855">
        <v>32051</v>
      </c>
      <c r="O1861" s="853">
        <v>46295</v>
      </c>
      <c r="P1861" s="857" t="s">
        <v>611</v>
      </c>
      <c r="Q1861" s="854" t="s">
        <v>846</v>
      </c>
      <c r="R1861" s="857"/>
      <c r="S1861" s="857"/>
      <c r="T1861" s="857"/>
      <c r="U1861" s="857"/>
      <c r="V1861" s="913">
        <v>46211</v>
      </c>
      <c r="W1861" s="913"/>
      <c r="X1861" s="859">
        <v>46295</v>
      </c>
      <c r="Y1861" s="858"/>
      <c r="Z1861" s="857" t="s">
        <v>19</v>
      </c>
      <c r="AA1861" s="857" t="s">
        <v>443</v>
      </c>
      <c r="AB1861" s="857">
        <v>27453.879999999997</v>
      </c>
      <c r="AC1861" s="864">
        <v>47300</v>
      </c>
      <c r="AD1861" s="857" t="s">
        <v>777</v>
      </c>
      <c r="AE1861" s="843" t="str">
        <f>IF(OR(Z1861="",NOT(ISNUMBER(Z1861))),"",LOOKUP(Z1861,{0,16,21,26,31,36,41,46,51,56,60,66},{"[0-15]","[16-20]","[21-25]","[26-30]","[31-35]","[36-40]","[41-45]","[46-50]","[51-55]","[56-59]","[60-65]","[66-99]"}))</f>
        <v/>
      </c>
      <c r="AF1861" s="839" t="str">
        <f t="shared" si="112"/>
        <v>0-1 years</v>
      </c>
      <c r="AG1861" s="839" t="str">
        <f t="shared" ca="1" si="113"/>
        <v>Within 30 Days</v>
      </c>
    </row>
    <row r="1862" spans="1:33" ht="15.75" thickTop="1" x14ac:dyDescent="0.25"/>
  </sheetData>
  <conditionalFormatting sqref="A104">
    <cfRule type="duplicateValues" dxfId="279" priority="46"/>
  </conditionalFormatting>
  <conditionalFormatting sqref="A139">
    <cfRule type="duplicateValues" dxfId="278" priority="42"/>
  </conditionalFormatting>
  <conditionalFormatting sqref="A174">
    <cfRule type="duplicateValues" dxfId="277" priority="38"/>
  </conditionalFormatting>
  <conditionalFormatting sqref="A209">
    <cfRule type="duplicateValues" dxfId="276" priority="34"/>
  </conditionalFormatting>
  <conditionalFormatting sqref="A244">
    <cfRule type="duplicateValues" dxfId="275" priority="30"/>
  </conditionalFormatting>
  <conditionalFormatting sqref="A279">
    <cfRule type="duplicateValues" dxfId="274" priority="26"/>
  </conditionalFormatting>
  <conditionalFormatting sqref="A314">
    <cfRule type="duplicateValues" dxfId="273" priority="22"/>
  </conditionalFormatting>
  <conditionalFormatting sqref="A349">
    <cfRule type="duplicateValues" dxfId="272" priority="18"/>
  </conditionalFormatting>
  <conditionalFormatting sqref="A384">
    <cfRule type="duplicateValues" dxfId="271" priority="14"/>
  </conditionalFormatting>
  <conditionalFormatting sqref="A419">
    <cfRule type="duplicateValues" dxfId="270" priority="10"/>
  </conditionalFormatting>
  <conditionalFormatting sqref="A1298:A1399">
    <cfRule type="duplicateValues" dxfId="269" priority="278"/>
  </conditionalFormatting>
  <conditionalFormatting sqref="A1502:A1676">
    <cfRule type="duplicateValues" dxfId="268" priority="271"/>
  </conditionalFormatting>
  <conditionalFormatting sqref="A1677:A1681 A1400:A1501">
    <cfRule type="duplicateValues" dxfId="267" priority="200"/>
  </conditionalFormatting>
  <conditionalFormatting sqref="A1685">
    <cfRule type="duplicateValues" dxfId="266" priority="85"/>
  </conditionalFormatting>
  <conditionalFormatting sqref="A1686">
    <cfRule type="duplicateValues" dxfId="265" priority="82"/>
  </conditionalFormatting>
  <conditionalFormatting sqref="A1687">
    <cfRule type="duplicateValues" dxfId="264" priority="79"/>
  </conditionalFormatting>
  <conditionalFormatting sqref="A1688:A1721">
    <cfRule type="duplicateValues" dxfId="263" priority="263"/>
  </conditionalFormatting>
  <conditionalFormatting sqref="A1754">
    <cfRule type="duplicateValues" dxfId="262" priority="67"/>
  </conditionalFormatting>
  <conditionalFormatting sqref="A1789">
    <cfRule type="duplicateValues" dxfId="261" priority="64"/>
  </conditionalFormatting>
  <conditionalFormatting sqref="A1824">
    <cfRule type="duplicateValues" dxfId="260" priority="61"/>
  </conditionalFormatting>
  <conditionalFormatting sqref="A1859">
    <cfRule type="duplicateValues" dxfId="259" priority="57"/>
  </conditionalFormatting>
  <conditionalFormatting sqref="B4">
    <cfRule type="duplicateValues" dxfId="258" priority="76"/>
  </conditionalFormatting>
  <conditionalFormatting sqref="B35">
    <cfRule type="duplicateValues" dxfId="257" priority="71"/>
  </conditionalFormatting>
  <conditionalFormatting sqref="B69">
    <cfRule type="duplicateValues" dxfId="256" priority="4"/>
  </conditionalFormatting>
  <conditionalFormatting sqref="B104">
    <cfRule type="duplicateValues" dxfId="255" priority="43"/>
  </conditionalFormatting>
  <conditionalFormatting sqref="B139">
    <cfRule type="duplicateValues" dxfId="254" priority="39"/>
  </conditionalFormatting>
  <conditionalFormatting sqref="B174">
    <cfRule type="duplicateValues" dxfId="253" priority="35"/>
  </conditionalFormatting>
  <conditionalFormatting sqref="B209">
    <cfRule type="duplicateValues" dxfId="252" priority="31"/>
  </conditionalFormatting>
  <conditionalFormatting sqref="B244">
    <cfRule type="duplicateValues" dxfId="251" priority="27"/>
  </conditionalFormatting>
  <conditionalFormatting sqref="B279">
    <cfRule type="duplicateValues" dxfId="250" priority="23"/>
  </conditionalFormatting>
  <conditionalFormatting sqref="B314">
    <cfRule type="duplicateValues" dxfId="249" priority="19"/>
  </conditionalFormatting>
  <conditionalFormatting sqref="B349">
    <cfRule type="duplicateValues" dxfId="248" priority="15"/>
  </conditionalFormatting>
  <conditionalFormatting sqref="B384">
    <cfRule type="duplicateValues" dxfId="247" priority="11"/>
  </conditionalFormatting>
  <conditionalFormatting sqref="B419">
    <cfRule type="duplicateValues" dxfId="246" priority="7"/>
  </conditionalFormatting>
  <conditionalFormatting sqref="B1558:B1566 A1:B1 B39 B71 B73:B92 B108:B127 B143:B162 B178:B197 B213:B232 B248:B267 B283:B302 B318:B337 B353:B372 B388:B407 B423:B442 B458:B477 B504:B512 B635:B654 B670:B689 B705:B724 B740:B759 B775:B794 B810:B829 B845:B864 B880:B899 B915:B934 B950:B969 B985:B1004 B1031:B1039 B1162:B1181 B1197:B1216 B1232:B1251 B1267:B1286 B1302:B1321 B1337:B1356 B1372:B1391 B1407:B1426 B1442:B1461 B1477:B1496 B1512:B1531 B105:B106 B140:B141 B175:B176 B95:B103 B130:B138 B165:B173 B200:B208 B235:B243 B270:B278 B305:B313 B340:B348 B375:B383 B410:B418 B445:B456 B480:B499 B621:B633 B657:B668 B692:B703 B727:B738 B762:B773 B797:B808 B832:B843 B867:B878 B902:B913 B937:B948 B972:B983 B1007:B1026 B1148:B1160 B1184:B1195 B1219:B1230 B1254:B1265 B1289:B1300 B1324:B1335 B1359:B1370 B1394:B1405 B1429:B1440 B1464:B1475 B1499:B1510 B1534:B1553 B1675:B1684 B515:B547 B550:B583 B586:B618 B1042:B1074 B1077:B1110 B1113:B1145 B1569:B1601 B1604:B1637 B1640:B1672 B210:B211 B245:B246 B280:B281 B315:B316 B350:B351 B385:B386 B420:B421 A2:A84">
    <cfRule type="duplicateValues" dxfId="245" priority="267"/>
  </conditionalFormatting>
  <conditionalFormatting sqref="B1688 B1554:B1557 B1511 B1476 B1441 B1406 B1371 B1336 B1301 B1266 B1231 B1196 B1161 B1027:B1030 B984 B949 B914 B879 B844 B809 B774 B739 B704 B669 B634 B500:B503 B457 B422 B387 B352 B317 B282 B247 B212 B177 B142 B107 B72 B38">
    <cfRule type="duplicateValues" dxfId="244" priority="74"/>
  </conditionalFormatting>
  <conditionalFormatting sqref="B1714 B1712 B1708 B1706 B1704 B1702 B1700 B1698 B1696 B1694 B1692 B1690 B1686">
    <cfRule type="duplicateValues" dxfId="243" priority="75"/>
  </conditionalFormatting>
  <conditionalFormatting sqref="B1719">
    <cfRule type="duplicateValues" dxfId="242" priority="70"/>
  </conditionalFormatting>
  <conditionalFormatting sqref="C1:C24">
    <cfRule type="duplicateValues" dxfId="241" priority="198"/>
  </conditionalFormatting>
  <conditionalFormatting sqref="C27">
    <cfRule type="duplicateValues" dxfId="240" priority="47"/>
  </conditionalFormatting>
  <conditionalFormatting sqref="C32:C33 C35:C36">
    <cfRule type="duplicateValues" dxfId="239" priority="197"/>
  </conditionalFormatting>
  <conditionalFormatting sqref="C34">
    <cfRule type="duplicateValues" dxfId="238" priority="53"/>
  </conditionalFormatting>
  <conditionalFormatting sqref="C37:C58">
    <cfRule type="duplicateValues" dxfId="237" priority="192"/>
  </conditionalFormatting>
  <conditionalFormatting sqref="C61">
    <cfRule type="duplicateValues" dxfId="236" priority="147"/>
  </conditionalFormatting>
  <conditionalFormatting sqref="C66:C68 C70">
    <cfRule type="duplicateValues" dxfId="235" priority="146"/>
  </conditionalFormatting>
  <conditionalFormatting sqref="C69">
    <cfRule type="duplicateValues" dxfId="234" priority="6"/>
  </conditionalFormatting>
  <conditionalFormatting sqref="C71:C79">
    <cfRule type="duplicateValues" dxfId="233" priority="246"/>
  </conditionalFormatting>
  <conditionalFormatting sqref="C80:C82">
    <cfRule type="duplicateValues" dxfId="232" priority="245"/>
  </conditionalFormatting>
  <conditionalFormatting sqref="C83:C84">
    <cfRule type="duplicateValues" dxfId="231" priority="244"/>
  </conditionalFormatting>
  <conditionalFormatting sqref="C100:C101">
    <cfRule type="duplicateValues" dxfId="230" priority="242"/>
  </conditionalFormatting>
  <conditionalFormatting sqref="C104">
    <cfRule type="duplicateValues" dxfId="229" priority="45"/>
  </conditionalFormatting>
  <conditionalFormatting sqref="C123:C127">
    <cfRule type="duplicateValues" dxfId="228" priority="145"/>
  </conditionalFormatting>
  <conditionalFormatting sqref="C130">
    <cfRule type="duplicateValues" dxfId="227" priority="144"/>
  </conditionalFormatting>
  <conditionalFormatting sqref="C139">
    <cfRule type="duplicateValues" dxfId="226" priority="41"/>
  </conditionalFormatting>
  <conditionalFormatting sqref="C157:C162">
    <cfRule type="duplicateValues" dxfId="225" priority="143"/>
  </conditionalFormatting>
  <conditionalFormatting sqref="C165">
    <cfRule type="duplicateValues" dxfId="224" priority="142"/>
  </conditionalFormatting>
  <conditionalFormatting sqref="C174">
    <cfRule type="duplicateValues" dxfId="223" priority="37"/>
  </conditionalFormatting>
  <conditionalFormatting sqref="C191:C196">
    <cfRule type="duplicateValues" dxfId="222" priority="141"/>
  </conditionalFormatting>
  <conditionalFormatting sqref="C197 C200">
    <cfRule type="duplicateValues" dxfId="221" priority="140"/>
  </conditionalFormatting>
  <conditionalFormatting sqref="C209">
    <cfRule type="duplicateValues" dxfId="220" priority="33"/>
  </conditionalFormatting>
  <conditionalFormatting sqref="C225:C230">
    <cfRule type="duplicateValues" dxfId="219" priority="139"/>
  </conditionalFormatting>
  <conditionalFormatting sqref="C231:C232 C235">
    <cfRule type="duplicateValues" dxfId="218" priority="138"/>
  </conditionalFormatting>
  <conditionalFormatting sqref="C244">
    <cfRule type="duplicateValues" dxfId="217" priority="29"/>
  </conditionalFormatting>
  <conditionalFormatting sqref="C259:C264">
    <cfRule type="duplicateValues" dxfId="216" priority="137"/>
  </conditionalFormatting>
  <conditionalFormatting sqref="C265:C267">
    <cfRule type="duplicateValues" dxfId="215" priority="136"/>
  </conditionalFormatting>
  <conditionalFormatting sqref="C279">
    <cfRule type="duplicateValues" dxfId="214" priority="25"/>
  </conditionalFormatting>
  <conditionalFormatting sqref="C293:C298">
    <cfRule type="duplicateValues" dxfId="213" priority="135"/>
  </conditionalFormatting>
  <conditionalFormatting sqref="C299:C302">
    <cfRule type="duplicateValues" dxfId="212" priority="134"/>
  </conditionalFormatting>
  <conditionalFormatting sqref="C314">
    <cfRule type="duplicateValues" dxfId="211" priority="21"/>
  </conditionalFormatting>
  <conditionalFormatting sqref="C327:C332">
    <cfRule type="duplicateValues" dxfId="210" priority="133"/>
  </conditionalFormatting>
  <conditionalFormatting sqref="C333:C337">
    <cfRule type="duplicateValues" dxfId="209" priority="132"/>
  </conditionalFormatting>
  <conditionalFormatting sqref="C349">
    <cfRule type="duplicateValues" dxfId="208" priority="17"/>
  </conditionalFormatting>
  <conditionalFormatting sqref="C361:C366">
    <cfRule type="duplicateValues" dxfId="207" priority="131"/>
  </conditionalFormatting>
  <conditionalFormatting sqref="C367:C371">
    <cfRule type="duplicateValues" dxfId="206" priority="130"/>
  </conditionalFormatting>
  <conditionalFormatting sqref="C384">
    <cfRule type="duplicateValues" dxfId="205" priority="13"/>
  </conditionalFormatting>
  <conditionalFormatting sqref="C395:C400">
    <cfRule type="duplicateValues" dxfId="204" priority="129"/>
  </conditionalFormatting>
  <conditionalFormatting sqref="C401:C405">
    <cfRule type="duplicateValues" dxfId="203" priority="128"/>
  </conditionalFormatting>
  <conditionalFormatting sqref="C419">
    <cfRule type="duplicateValues" dxfId="202" priority="9"/>
  </conditionalFormatting>
  <conditionalFormatting sqref="C429:C434">
    <cfRule type="duplicateValues" dxfId="201" priority="127"/>
  </conditionalFormatting>
  <conditionalFormatting sqref="C435:C439">
    <cfRule type="duplicateValues" dxfId="200" priority="126"/>
  </conditionalFormatting>
  <conditionalFormatting sqref="C463:C468">
    <cfRule type="duplicateValues" dxfId="199" priority="125"/>
  </conditionalFormatting>
  <conditionalFormatting sqref="C469:C473">
    <cfRule type="duplicateValues" dxfId="198" priority="124"/>
  </conditionalFormatting>
  <conditionalFormatting sqref="C496:C500">
    <cfRule type="duplicateValues" dxfId="197" priority="241"/>
  </conditionalFormatting>
  <conditionalFormatting sqref="C501:C504">
    <cfRule type="duplicateValues" dxfId="196" priority="240"/>
  </conditionalFormatting>
  <conditionalFormatting sqref="C524:C528">
    <cfRule type="duplicateValues" dxfId="195" priority="239"/>
  </conditionalFormatting>
  <conditionalFormatting sqref="C529:C532">
    <cfRule type="duplicateValues" dxfId="194" priority="238"/>
  </conditionalFormatting>
  <conditionalFormatting sqref="C555:C556">
    <cfRule type="duplicateValues" dxfId="193" priority="237"/>
  </conditionalFormatting>
  <conditionalFormatting sqref="C557:C560">
    <cfRule type="duplicateValues" dxfId="192" priority="236"/>
  </conditionalFormatting>
  <conditionalFormatting sqref="C580:C583">
    <cfRule type="duplicateValues" dxfId="191" priority="235"/>
  </conditionalFormatting>
  <conditionalFormatting sqref="C586">
    <cfRule type="duplicateValues" dxfId="190" priority="234"/>
  </conditionalFormatting>
  <conditionalFormatting sqref="C608:C612">
    <cfRule type="duplicateValues" dxfId="189" priority="233"/>
  </conditionalFormatting>
  <conditionalFormatting sqref="C613:C616">
    <cfRule type="duplicateValues" dxfId="188" priority="232"/>
  </conditionalFormatting>
  <conditionalFormatting sqref="C636:C641">
    <cfRule type="duplicateValues" dxfId="187" priority="123"/>
  </conditionalFormatting>
  <conditionalFormatting sqref="C642:C646">
    <cfRule type="duplicateValues" dxfId="186" priority="122"/>
  </conditionalFormatting>
  <conditionalFormatting sqref="C670:C675">
    <cfRule type="duplicateValues" dxfId="185" priority="121"/>
  </conditionalFormatting>
  <conditionalFormatting sqref="C676:C680">
    <cfRule type="duplicateValues" dxfId="184" priority="120"/>
  </conditionalFormatting>
  <conditionalFormatting sqref="C704:C709">
    <cfRule type="duplicateValues" dxfId="183" priority="119"/>
  </conditionalFormatting>
  <conditionalFormatting sqref="C710:C714">
    <cfRule type="duplicateValues" dxfId="182" priority="118"/>
  </conditionalFormatting>
  <conditionalFormatting sqref="C738:C743">
    <cfRule type="duplicateValues" dxfId="181" priority="117"/>
  </conditionalFormatting>
  <conditionalFormatting sqref="C744:C748">
    <cfRule type="duplicateValues" dxfId="180" priority="116"/>
  </conditionalFormatting>
  <conditionalFormatting sqref="C772:C777">
    <cfRule type="duplicateValues" dxfId="179" priority="115"/>
  </conditionalFormatting>
  <conditionalFormatting sqref="C778:C782">
    <cfRule type="duplicateValues" dxfId="178" priority="114"/>
  </conditionalFormatting>
  <conditionalFormatting sqref="C807:C811">
    <cfRule type="duplicateValues" dxfId="177" priority="252"/>
  </conditionalFormatting>
  <conditionalFormatting sqref="C812:C816">
    <cfRule type="duplicateValues" dxfId="176" priority="113"/>
  </conditionalFormatting>
  <conditionalFormatting sqref="C841:C845">
    <cfRule type="duplicateValues" dxfId="175" priority="261"/>
  </conditionalFormatting>
  <conditionalFormatting sqref="C846:C850">
    <cfRule type="duplicateValues" dxfId="174" priority="112"/>
  </conditionalFormatting>
  <conditionalFormatting sqref="C875:C879">
    <cfRule type="duplicateValues" dxfId="173" priority="260"/>
  </conditionalFormatting>
  <conditionalFormatting sqref="C880:C884">
    <cfRule type="duplicateValues" dxfId="172" priority="111"/>
  </conditionalFormatting>
  <conditionalFormatting sqref="C909:C913">
    <cfRule type="duplicateValues" dxfId="171" priority="259"/>
  </conditionalFormatting>
  <conditionalFormatting sqref="C914:C918">
    <cfRule type="duplicateValues" dxfId="170" priority="110"/>
  </conditionalFormatting>
  <conditionalFormatting sqref="C943:C947">
    <cfRule type="duplicateValues" dxfId="169" priority="258"/>
  </conditionalFormatting>
  <conditionalFormatting sqref="C948:C952">
    <cfRule type="duplicateValues" dxfId="168" priority="109"/>
  </conditionalFormatting>
  <conditionalFormatting sqref="C977:C981">
    <cfRule type="duplicateValues" dxfId="167" priority="257"/>
  </conditionalFormatting>
  <conditionalFormatting sqref="C982:C986">
    <cfRule type="duplicateValues" dxfId="166" priority="108"/>
  </conditionalFormatting>
  <conditionalFormatting sqref="C1012:C1016">
    <cfRule type="duplicateValues" dxfId="165" priority="107"/>
  </conditionalFormatting>
  <conditionalFormatting sqref="C1017:C1019">
    <cfRule type="duplicateValues" dxfId="164" priority="256"/>
  </conditionalFormatting>
  <conditionalFormatting sqref="C1042">
    <cfRule type="duplicateValues" dxfId="163" priority="231"/>
  </conditionalFormatting>
  <conditionalFormatting sqref="C1047:C1048">
    <cfRule type="duplicateValues" dxfId="162" priority="230"/>
  </conditionalFormatting>
  <conditionalFormatting sqref="C1068:C1072">
    <cfRule type="duplicateValues" dxfId="161" priority="229"/>
  </conditionalFormatting>
  <conditionalFormatting sqref="C1073:C1074">
    <cfRule type="duplicateValues" dxfId="160" priority="228"/>
  </conditionalFormatting>
  <conditionalFormatting sqref="C1096:C1100">
    <cfRule type="duplicateValues" dxfId="159" priority="227"/>
  </conditionalFormatting>
  <conditionalFormatting sqref="C1101:C1104">
    <cfRule type="duplicateValues" dxfId="158" priority="226"/>
  </conditionalFormatting>
  <conditionalFormatting sqref="C1124:C1128">
    <cfRule type="duplicateValues" dxfId="157" priority="225"/>
  </conditionalFormatting>
  <conditionalFormatting sqref="C1129:C1132">
    <cfRule type="duplicateValues" dxfId="156" priority="224"/>
  </conditionalFormatting>
  <conditionalFormatting sqref="C1153:C1156">
    <cfRule type="duplicateValues" dxfId="155" priority="223"/>
  </conditionalFormatting>
  <conditionalFormatting sqref="C1157:C1159">
    <cfRule type="duplicateValues" dxfId="154" priority="255"/>
  </conditionalFormatting>
  <conditionalFormatting sqref="C1184 C1189">
    <cfRule type="duplicateValues" dxfId="153" priority="106"/>
  </conditionalFormatting>
  <conditionalFormatting sqref="C1190:C1193">
    <cfRule type="duplicateValues" dxfId="152" priority="254"/>
  </conditionalFormatting>
  <conditionalFormatting sqref="C1219">
    <cfRule type="duplicateValues" dxfId="151" priority="105"/>
  </conditionalFormatting>
  <conditionalFormatting sqref="C1224:C1228">
    <cfRule type="duplicateValues" dxfId="150" priority="104"/>
  </conditionalFormatting>
  <conditionalFormatting sqref="C1254">
    <cfRule type="duplicateValues" dxfId="149" priority="103"/>
  </conditionalFormatting>
  <conditionalFormatting sqref="C1259:C1262">
    <cfRule type="duplicateValues" dxfId="148" priority="102"/>
  </conditionalFormatting>
  <conditionalFormatting sqref="C1286 C1289">
    <cfRule type="duplicateValues" dxfId="147" priority="101"/>
  </conditionalFormatting>
  <conditionalFormatting sqref="C1294:C1296">
    <cfRule type="duplicateValues" dxfId="146" priority="100"/>
  </conditionalFormatting>
  <conditionalFormatting sqref="C1298:C1319">
    <cfRule type="duplicateValues" dxfId="145" priority="253"/>
  </conditionalFormatting>
  <conditionalFormatting sqref="C1320:C1321 C1324">
    <cfRule type="duplicateValues" dxfId="144" priority="99"/>
  </conditionalFormatting>
  <conditionalFormatting sqref="C1329:C1330">
    <cfRule type="duplicateValues" dxfId="143" priority="98"/>
  </conditionalFormatting>
  <conditionalFormatting sqref="C1331">
    <cfRule type="duplicateValues" dxfId="142" priority="187"/>
  </conditionalFormatting>
  <conditionalFormatting sqref="C1332:C1353">
    <cfRule type="duplicateValues" dxfId="141" priority="262"/>
  </conditionalFormatting>
  <conditionalFormatting sqref="C1354:C1356 C1359">
    <cfRule type="duplicateValues" dxfId="140" priority="97"/>
  </conditionalFormatting>
  <conditionalFormatting sqref="C1364">
    <cfRule type="duplicateValues" dxfId="139" priority="96"/>
  </conditionalFormatting>
  <conditionalFormatting sqref="C1365">
    <cfRule type="duplicateValues" dxfId="138" priority="182"/>
  </conditionalFormatting>
  <conditionalFormatting sqref="C1366:C1387">
    <cfRule type="duplicateValues" dxfId="137" priority="276"/>
  </conditionalFormatting>
  <conditionalFormatting sqref="C1388:C1391">
    <cfRule type="duplicateValues" dxfId="136" priority="95"/>
  </conditionalFormatting>
  <conditionalFormatting sqref="C1394">
    <cfRule type="duplicateValues" dxfId="135" priority="94"/>
  </conditionalFormatting>
  <conditionalFormatting sqref="C1399">
    <cfRule type="duplicateValues" dxfId="134" priority="177"/>
  </conditionalFormatting>
  <conditionalFormatting sqref="C1400:C1421">
    <cfRule type="duplicateValues" dxfId="133" priority="275"/>
  </conditionalFormatting>
  <conditionalFormatting sqref="C1422:C1426">
    <cfRule type="duplicateValues" dxfId="132" priority="93"/>
  </conditionalFormatting>
  <conditionalFormatting sqref="C1429">
    <cfRule type="duplicateValues" dxfId="131" priority="92"/>
  </conditionalFormatting>
  <conditionalFormatting sqref="C1434:C1455">
    <cfRule type="duplicateValues" dxfId="130" priority="274"/>
  </conditionalFormatting>
  <conditionalFormatting sqref="C1456:C1461">
    <cfRule type="duplicateValues" dxfId="129" priority="91"/>
  </conditionalFormatting>
  <conditionalFormatting sqref="C1464">
    <cfRule type="duplicateValues" dxfId="128" priority="90"/>
  </conditionalFormatting>
  <conditionalFormatting sqref="C1469:C1489">
    <cfRule type="duplicateValues" dxfId="127" priority="272"/>
  </conditionalFormatting>
  <conditionalFormatting sqref="C1490:C1495">
    <cfRule type="duplicateValues" dxfId="126" priority="89"/>
  </conditionalFormatting>
  <conditionalFormatting sqref="C1496 C1499">
    <cfRule type="duplicateValues" dxfId="125" priority="88"/>
  </conditionalFormatting>
  <conditionalFormatting sqref="C1504:C1523">
    <cfRule type="duplicateValues" dxfId="124" priority="270"/>
  </conditionalFormatting>
  <conditionalFormatting sqref="C1524:C1529">
    <cfRule type="duplicateValues" dxfId="123" priority="87"/>
  </conditionalFormatting>
  <conditionalFormatting sqref="C1530:C1531 C1534">
    <cfRule type="duplicateValues" dxfId="122" priority="86"/>
  </conditionalFormatting>
  <conditionalFormatting sqref="C1539:C1555">
    <cfRule type="duplicateValues" dxfId="121" priority="269"/>
  </conditionalFormatting>
  <conditionalFormatting sqref="C1556:C1560">
    <cfRule type="duplicateValues" dxfId="120" priority="222"/>
  </conditionalFormatting>
  <conditionalFormatting sqref="C1561:C1564">
    <cfRule type="duplicateValues" dxfId="119" priority="221"/>
  </conditionalFormatting>
  <conditionalFormatting sqref="C1565:C1566 C1569 C1574:C1583">
    <cfRule type="duplicateValues" dxfId="118" priority="219"/>
  </conditionalFormatting>
  <conditionalFormatting sqref="C1584:C1588">
    <cfRule type="duplicateValues" dxfId="117" priority="218"/>
  </conditionalFormatting>
  <conditionalFormatting sqref="C1589:C1592">
    <cfRule type="duplicateValues" dxfId="116" priority="217"/>
  </conditionalFormatting>
  <conditionalFormatting sqref="C1593:C1601 C1604 C1609:C1611">
    <cfRule type="duplicateValues" dxfId="115" priority="215"/>
  </conditionalFormatting>
  <conditionalFormatting sqref="C1612:C1616">
    <cfRule type="duplicateValues" dxfId="114" priority="214"/>
  </conditionalFormatting>
  <conditionalFormatting sqref="C1617:C1620">
    <cfRule type="duplicateValues" dxfId="113" priority="213"/>
  </conditionalFormatting>
  <conditionalFormatting sqref="C1621:C1637">
    <cfRule type="duplicateValues" dxfId="112" priority="211"/>
  </conditionalFormatting>
  <conditionalFormatting sqref="C1640">
    <cfRule type="duplicateValues" dxfId="111" priority="210"/>
  </conditionalFormatting>
  <conditionalFormatting sqref="C1645:C1648">
    <cfRule type="duplicateValues" dxfId="110" priority="209"/>
  </conditionalFormatting>
  <conditionalFormatting sqref="C1649:C1667">
    <cfRule type="duplicateValues" dxfId="109" priority="206"/>
  </conditionalFormatting>
  <conditionalFormatting sqref="C1668:C1672">
    <cfRule type="duplicateValues" dxfId="108" priority="205"/>
  </conditionalFormatting>
  <conditionalFormatting sqref="C1675">
    <cfRule type="duplicateValues" dxfId="107" priority="204"/>
  </conditionalFormatting>
  <conditionalFormatting sqref="C1680:C1681">
    <cfRule type="duplicateValues" dxfId="106" priority="201"/>
  </conditionalFormatting>
  <conditionalFormatting sqref="C1685">
    <cfRule type="duplicateValues" dxfId="105" priority="84"/>
  </conditionalFormatting>
  <conditionalFormatting sqref="C1686">
    <cfRule type="duplicateValues" dxfId="104" priority="81"/>
  </conditionalFormatting>
  <conditionalFormatting sqref="C1687">
    <cfRule type="duplicateValues" dxfId="103" priority="78"/>
  </conditionalFormatting>
  <conditionalFormatting sqref="C1688:C1708 C1720:C1721 C1711 C1716:C1718">
    <cfRule type="duplicateValues" dxfId="102" priority="264"/>
  </conditionalFormatting>
  <conditionalFormatting sqref="C1754">
    <cfRule type="duplicateValues" dxfId="101" priority="66"/>
  </conditionalFormatting>
  <conditionalFormatting sqref="C1789">
    <cfRule type="duplicateValues" dxfId="100" priority="63"/>
  </conditionalFormatting>
  <conditionalFormatting sqref="C1824">
    <cfRule type="duplicateValues" dxfId="99" priority="60"/>
  </conditionalFormatting>
  <conditionalFormatting sqref="C1859">
    <cfRule type="duplicateValues" dxfId="98" priority="56"/>
  </conditionalFormatting>
  <conditionalFormatting sqref="D1">
    <cfRule type="duplicateValues" dxfId="97" priority="1"/>
  </conditionalFormatting>
  <conditionalFormatting sqref="D31">
    <cfRule type="duplicateValues" dxfId="96" priority="195"/>
  </conditionalFormatting>
  <conditionalFormatting sqref="D32">
    <cfRule type="duplicateValues" dxfId="95" priority="196"/>
  </conditionalFormatting>
  <conditionalFormatting sqref="D33">
    <cfRule type="duplicateValues" dxfId="94" priority="194"/>
  </conditionalFormatting>
  <conditionalFormatting sqref="D34">
    <cfRule type="duplicateValues" dxfId="93" priority="54"/>
  </conditionalFormatting>
  <conditionalFormatting sqref="D35:D36">
    <cfRule type="duplicateValues" dxfId="92" priority="193"/>
  </conditionalFormatting>
  <conditionalFormatting sqref="D66">
    <cfRule type="duplicateValues" dxfId="91" priority="191"/>
  </conditionalFormatting>
  <conditionalFormatting sqref="D67">
    <cfRule type="duplicateValues" dxfId="90" priority="199"/>
  </conditionalFormatting>
  <conditionalFormatting sqref="D68">
    <cfRule type="duplicateValues" dxfId="89" priority="190"/>
  </conditionalFormatting>
  <conditionalFormatting sqref="D69">
    <cfRule type="duplicateValues" dxfId="88" priority="5"/>
  </conditionalFormatting>
  <conditionalFormatting sqref="D70">
    <cfRule type="duplicateValues" dxfId="87" priority="189"/>
  </conditionalFormatting>
  <conditionalFormatting sqref="D83">
    <cfRule type="duplicateValues" dxfId="86" priority="188"/>
  </conditionalFormatting>
  <conditionalFormatting sqref="D84">
    <cfRule type="duplicateValues" dxfId="85" priority="243"/>
  </conditionalFormatting>
  <conditionalFormatting sqref="D104">
    <cfRule type="duplicateValues" dxfId="84" priority="44"/>
  </conditionalFormatting>
  <conditionalFormatting sqref="D139">
    <cfRule type="duplicateValues" dxfId="83" priority="40"/>
  </conditionalFormatting>
  <conditionalFormatting sqref="D174">
    <cfRule type="duplicateValues" dxfId="82" priority="36"/>
  </conditionalFormatting>
  <conditionalFormatting sqref="D209">
    <cfRule type="duplicateValues" dxfId="81" priority="32"/>
  </conditionalFormatting>
  <conditionalFormatting sqref="D244">
    <cfRule type="duplicateValues" dxfId="80" priority="28"/>
  </conditionalFormatting>
  <conditionalFormatting sqref="D279">
    <cfRule type="duplicateValues" dxfId="79" priority="24"/>
  </conditionalFormatting>
  <conditionalFormatting sqref="D314">
    <cfRule type="duplicateValues" dxfId="78" priority="20"/>
  </conditionalFormatting>
  <conditionalFormatting sqref="D349">
    <cfRule type="duplicateValues" dxfId="77" priority="16"/>
  </conditionalFormatting>
  <conditionalFormatting sqref="D384">
    <cfRule type="duplicateValues" dxfId="76" priority="12"/>
  </conditionalFormatting>
  <conditionalFormatting sqref="D419">
    <cfRule type="duplicateValues" dxfId="75" priority="8"/>
  </conditionalFormatting>
  <conditionalFormatting sqref="D1326">
    <cfRule type="duplicateValues" dxfId="74" priority="185"/>
  </conditionalFormatting>
  <conditionalFormatting sqref="D1327 D1331">
    <cfRule type="duplicateValues" dxfId="73" priority="186"/>
  </conditionalFormatting>
  <conditionalFormatting sqref="D1328">
    <cfRule type="duplicateValues" dxfId="72" priority="184"/>
  </conditionalFormatting>
  <conditionalFormatting sqref="D1329:D1330">
    <cfRule type="duplicateValues" dxfId="71" priority="183"/>
  </conditionalFormatting>
  <conditionalFormatting sqref="D1360">
    <cfRule type="duplicateValues" dxfId="70" priority="180"/>
  </conditionalFormatting>
  <conditionalFormatting sqref="D1361 D1365">
    <cfRule type="duplicateValues" dxfId="69" priority="181"/>
  </conditionalFormatting>
  <conditionalFormatting sqref="D1362">
    <cfRule type="duplicateValues" dxfId="68" priority="179"/>
  </conditionalFormatting>
  <conditionalFormatting sqref="D1363:D1364">
    <cfRule type="duplicateValues" dxfId="67" priority="178"/>
  </conditionalFormatting>
  <conditionalFormatting sqref="D1366:D1393 D1332:D1359 D1298:D1325">
    <cfRule type="duplicateValues" dxfId="66" priority="277"/>
  </conditionalFormatting>
  <conditionalFormatting sqref="D1394">
    <cfRule type="duplicateValues" dxfId="65" priority="175"/>
  </conditionalFormatting>
  <conditionalFormatting sqref="D1395 D1399">
    <cfRule type="duplicateValues" dxfId="64" priority="176"/>
  </conditionalFormatting>
  <conditionalFormatting sqref="D1396">
    <cfRule type="duplicateValues" dxfId="63" priority="174"/>
  </conditionalFormatting>
  <conditionalFormatting sqref="D1397:D1398">
    <cfRule type="duplicateValues" dxfId="62" priority="173"/>
  </conditionalFormatting>
  <conditionalFormatting sqref="D1428">
    <cfRule type="duplicateValues" dxfId="61" priority="171"/>
  </conditionalFormatting>
  <conditionalFormatting sqref="D1429 D1433">
    <cfRule type="duplicateValues" dxfId="60" priority="172"/>
  </conditionalFormatting>
  <conditionalFormatting sqref="D1430">
    <cfRule type="duplicateValues" dxfId="59" priority="170"/>
  </conditionalFormatting>
  <conditionalFormatting sqref="D1431:D1432">
    <cfRule type="duplicateValues" dxfId="58" priority="169"/>
  </conditionalFormatting>
  <conditionalFormatting sqref="D1462">
    <cfRule type="duplicateValues" dxfId="57" priority="167"/>
  </conditionalFormatting>
  <conditionalFormatting sqref="D1463 D1467">
    <cfRule type="duplicateValues" dxfId="56" priority="168"/>
  </conditionalFormatting>
  <conditionalFormatting sqref="D1464">
    <cfRule type="duplicateValues" dxfId="55" priority="166"/>
  </conditionalFormatting>
  <conditionalFormatting sqref="D1465:D1466">
    <cfRule type="duplicateValues" dxfId="54" priority="165"/>
  </conditionalFormatting>
  <conditionalFormatting sqref="D1468:D1495 D1400:D1427 D1434:D1461">
    <cfRule type="duplicateValues" dxfId="53" priority="273"/>
  </conditionalFormatting>
  <conditionalFormatting sqref="D1496">
    <cfRule type="duplicateValues" dxfId="52" priority="164"/>
  </conditionalFormatting>
  <conditionalFormatting sqref="D1498">
    <cfRule type="duplicateValues" dxfId="51" priority="163"/>
  </conditionalFormatting>
  <conditionalFormatting sqref="D1499:D1500">
    <cfRule type="duplicateValues" dxfId="50" priority="162"/>
  </conditionalFormatting>
  <conditionalFormatting sqref="D1530">
    <cfRule type="duplicateValues" dxfId="49" priority="160"/>
  </conditionalFormatting>
  <conditionalFormatting sqref="D1531 D1535">
    <cfRule type="duplicateValues" dxfId="48" priority="161"/>
  </conditionalFormatting>
  <conditionalFormatting sqref="D1532">
    <cfRule type="duplicateValues" dxfId="47" priority="159"/>
  </conditionalFormatting>
  <conditionalFormatting sqref="D1533:D1534">
    <cfRule type="duplicateValues" dxfId="46" priority="158"/>
  </conditionalFormatting>
  <conditionalFormatting sqref="D1561">
    <cfRule type="duplicateValues" dxfId="45" priority="220"/>
  </conditionalFormatting>
  <conditionalFormatting sqref="D1562">
    <cfRule type="duplicateValues" dxfId="44" priority="157"/>
  </conditionalFormatting>
  <conditionalFormatting sqref="D1563:D1564">
    <cfRule type="duplicateValues" dxfId="43" priority="156"/>
  </conditionalFormatting>
  <conditionalFormatting sqref="D1589">
    <cfRule type="duplicateValues" dxfId="42" priority="216"/>
  </conditionalFormatting>
  <conditionalFormatting sqref="D1590">
    <cfRule type="duplicateValues" dxfId="41" priority="155"/>
  </conditionalFormatting>
  <conditionalFormatting sqref="D1591:D1592">
    <cfRule type="duplicateValues" dxfId="40" priority="154"/>
  </conditionalFormatting>
  <conditionalFormatting sqref="D1617">
    <cfRule type="duplicateValues" dxfId="39" priority="212"/>
  </conditionalFormatting>
  <conditionalFormatting sqref="D1618">
    <cfRule type="duplicateValues" dxfId="38" priority="153"/>
  </conditionalFormatting>
  <conditionalFormatting sqref="D1619:D1620">
    <cfRule type="duplicateValues" dxfId="37" priority="152"/>
  </conditionalFormatting>
  <conditionalFormatting sqref="D1645">
    <cfRule type="duplicateValues" dxfId="36" priority="208"/>
  </conditionalFormatting>
  <conditionalFormatting sqref="D1646">
    <cfRule type="duplicateValues" dxfId="35" priority="151"/>
  </conditionalFormatting>
  <conditionalFormatting sqref="D1647:D1648">
    <cfRule type="duplicateValues" dxfId="34" priority="150"/>
  </conditionalFormatting>
  <conditionalFormatting sqref="D1649:D1672 D1502:D1529 D1536:D1560 D1565:D1588 D1593:D1616 D1621:D1644">
    <cfRule type="duplicateValues" dxfId="33" priority="207"/>
  </conditionalFormatting>
  <conditionalFormatting sqref="D1673">
    <cfRule type="duplicateValues" dxfId="32" priority="203"/>
  </conditionalFormatting>
  <conditionalFormatting sqref="D1674">
    <cfRule type="duplicateValues" dxfId="31" priority="149"/>
  </conditionalFormatting>
  <conditionalFormatting sqref="D1675:D1676">
    <cfRule type="duplicateValues" dxfId="30" priority="148"/>
  </conditionalFormatting>
  <conditionalFormatting sqref="D1677:D1681 D1497 D1501">
    <cfRule type="duplicateValues" dxfId="29" priority="202"/>
  </conditionalFormatting>
  <conditionalFormatting sqref="D1685">
    <cfRule type="duplicateValues" dxfId="28" priority="83"/>
  </conditionalFormatting>
  <conditionalFormatting sqref="D1686">
    <cfRule type="duplicateValues" dxfId="27" priority="80"/>
  </conditionalFormatting>
  <conditionalFormatting sqref="D1687">
    <cfRule type="duplicateValues" dxfId="26" priority="77"/>
  </conditionalFormatting>
  <conditionalFormatting sqref="D1688:D1718 D1720:D1721">
    <cfRule type="duplicateValues" dxfId="25" priority="265"/>
  </conditionalFormatting>
  <conditionalFormatting sqref="D1754">
    <cfRule type="duplicateValues" dxfId="24" priority="65"/>
  </conditionalFormatting>
  <conditionalFormatting sqref="D1789">
    <cfRule type="duplicateValues" dxfId="23" priority="62"/>
  </conditionalFormatting>
  <conditionalFormatting sqref="D1824">
    <cfRule type="duplicateValues" dxfId="22" priority="59"/>
  </conditionalFormatting>
  <conditionalFormatting sqref="D1859">
    <cfRule type="duplicateValues" dxfId="21" priority="55"/>
  </conditionalFormatting>
  <conditionalFormatting sqref="E1745:N1745">
    <cfRule type="duplicateValues" dxfId="20" priority="51"/>
  </conditionalFormatting>
  <conditionalFormatting sqref="E1746:N1755 E1781:N1790 E1816:N1825 E1851:N1851 E1757:N1779 E1756:H1756 E1792:N1814 E1791:H1791 E1827:N1849 E1826:H1826 J1756:M1756 J1791:M1791 J1826:M1826">
    <cfRule type="duplicateValues" dxfId="19" priority="52"/>
  </conditionalFormatting>
  <conditionalFormatting sqref="E1780:N1780">
    <cfRule type="duplicateValues" dxfId="18" priority="50"/>
  </conditionalFormatting>
  <conditionalFormatting sqref="E1815:N1815">
    <cfRule type="duplicateValues" dxfId="17" priority="49"/>
  </conditionalFormatting>
  <conditionalFormatting sqref="E1850:N1850">
    <cfRule type="duplicateValues" dxfId="16" priority="48"/>
  </conditionalFormatting>
  <conditionalFormatting sqref="E1859:N1859">
    <cfRule type="duplicateValues" dxfId="15" priority="58"/>
  </conditionalFormatting>
  <conditionalFormatting sqref="F1688:J1688 L1688:M1688">
    <cfRule type="duplicateValues" dxfId="14" priority="251"/>
  </conditionalFormatting>
  <conditionalFormatting sqref="F1558:N1576 O2:O24 E2:N3 D37:D65 D71:D82 D2:D30 H36:N37 K35:M35 E5:E24 H5:N24 F4:G24 H4:J4 H39:N68 F36:G68 H38:J38 N73:N102 H72:J72 E108:N137 H107:J107 F143:N172 F142:J142 F178:N207 F177:J177 F213:N242 F212:J212 F248:N277 F247:J247 F283:N312 F282:J282 F318:N347 F317:J317 F353:N382 F352:J352 F388:N417 F387:J387 F423:N452 F422:J422 F458:N487 F457:J457 F504:N522 F500:J503 L500:N503 F635:N664 F634:J634 F670:N699 F669:J669 F705:N734 F704:J704 F740:N769 F739:J739 F775:N804 F774:J774 F810:N839 F809:J809 F845:N874 F844:J844 F880:N909 F879:J879 F915:N944 F914:J914 F950:N979 F949:J949 F985:N1014 F984:J984 F1031:N1049 F1027:J1030 L1027:N1030 F1162:N1191 F1161:J1161 F1197:N1226 F1196:J1196 F1232:N1261 F1231:J1231 F1267:N1296 F1266:J1266 F1302:N1331 F1301:J1301 F1337:N1366 F1336:J1336 F1372:N1401 F1371:J1371 F1407:N1436 F1406:J1406 F1442:N1471 F1441:J1441 F1477:N1506 F1476:J1476 F1512:N1541 F1511:J1511 F1554:J1557 L1554:N1557 F70:G102 H70:N71 F105:G107 H105:N106 F140:N141 F175:N176 G138:M138 G173:M173 G208:M208 G243:M243 G278:M278 G313:M313 G348:M348 G383:M383 G418:M418 G453:M453 G488:M488 G523:M523 G558:M558 G594:M594 G629:M629 G665:M665 G700:M700 G735:M735 G770:M770 G805:M805 G840:M840 G875:M875 G910:M910 G945:M945 G980:M980 G1015:M1015 G1050:M1050 G1085:M1085 G1121:M1121 G1156:M1156 G1192:M1192 G1227:M1227 G1262:M1262 G1297:M1297 G1332:M1332 G1367:M1367 G1402:M1402 G1437:M1437 G1472:M1472 G1507:M1507 G1542:M1542 G1577:M1577 G1612:M1612 G1648:M1648 G1683:M1683 G35:I35 H73:M103 O36:O68 O70:O102 O105:O137 O140:O172 O175:O207 O210:O242 O245:O277 O280:O312 O315:O347 O350:O382 O385:O417 O420:O452 O454:O487 O489:O522 O630:O664 O666:O699 O701:O734 O736:O769 O771:O804 O806:O839 O841:O874 O876:O909 O911:O944 O946:O979 O981:O1014 O1016:O1049 O1157:O1191 O1193:O1226 O1228:O1261 O1263:O1296 O1298:O1331 O1333:O1366 O1368:O1401 O1403:O1436 O1438:O1471 O1473:O1506 O1508:O1541 O1543:O1576 L4:N4 L38:N38 L72:N72 L107:N107 L142:N142 L177:N177 L212:N212 L247:N247 L282:N282 L317:N317 L352:N352 L387:N387 L422:N422 L457:N457 F525:O557 F560:O593 F596:O628 L634:N634 L669:N669 L704:N704 L739:N739 L774:N774 L809:N809 L844:N844 L879:N879 L914:N914 L949:N949 L984:N984 F1052:O1084 F1087:O1120 F1123:O1155 L1161:N1161 L1196:N1196 L1231:N1231 L1266:N1266 L1301:N1301 L1336:N1336 L1371:N1371 L1406:N1406 L1441:N1441 L1476:N1476 L1511:N1511 F1579:O1611 F1614:O1647 F1650:O1681 F1682:N1682 E35:E37 F210:N211 F245:N246 F280:N281 F315:N316 F350:N351 F385:N386 F420:N421 F455:N456 F490:N499 F631:N633 F667:N668 F702:N703 F737:N738 F772:N773 F807:N808 F842:N843 F877:N878 F912:N913 F947:N948 F982:N983 F1017:N1026 F1158:N1160 F1194:N1195 F1229:N1230 F1264:N1265 F1299:N1300 F1334:N1335 F1369:N1370 F1404:N1405 F1439:N1440 F1474:N1475 F1509:N1510 F1544:N1553 F454:M454 F489:M489 F630:M630 F666:M666 F701:M701 F736:M736 F771:M771 F806:M806 F841:M841 F876:M876 F911:M911 F946:M946 F981:M981 F1016:M1016 O1682:O1859 E25:O34 K104:M104 H104:I104 G103:G104 E73:E106 K139:M139 G139:I139 K174:M174 G174:I174 K209:M209 G209:I209 K244:M244 G244:I244 K279:M279 G279:I279 K314:M314 G314:I314 K349:M349 G349:I349 K384:M384 G384:I384 K419:M419 G419:I419 K69:M69 G69:I69 E39:E71 E138:E1721 O524 O559 O595 O1051 O1086 O1122 O1578 O1613 O1649 F524:M524 F559:M559 F595:M595 F1051:M1051 F1086:M1086 F1122:M1122 F1157:M1157 F1193:M1193 F1228:M1228 F1263:M1263 F1298:M1298 F1333:M1333 F1368:M1368 F1403:M1403 F1438:M1438 F1473:M1473 F1508:M1508 F1543:M1543 F1578:M1578 F1613:M1613 F1649:M1649 F1684:M1684">
    <cfRule type="duplicateValues" dxfId="13" priority="268"/>
  </conditionalFormatting>
  <conditionalFormatting sqref="F1685:N1685">
    <cfRule type="duplicateValues" dxfId="12" priority="248"/>
  </conditionalFormatting>
  <conditionalFormatting sqref="F1686:N1686">
    <cfRule type="duplicateValues" dxfId="11" priority="249"/>
  </conditionalFormatting>
  <conditionalFormatting sqref="F1687:N1687">
    <cfRule type="duplicateValues" dxfId="10" priority="250"/>
  </conditionalFormatting>
  <conditionalFormatting sqref="F1689:N1718 F1720:H1721 J1720:M1721">
    <cfRule type="duplicateValues" dxfId="9" priority="266"/>
  </conditionalFormatting>
  <conditionalFormatting sqref="G1860">
    <cfRule type="duplicateValues" dxfId="8" priority="73"/>
  </conditionalFormatting>
  <conditionalFormatting sqref="G1719:M1719">
    <cfRule type="duplicateValues" dxfId="7" priority="247"/>
  </conditionalFormatting>
  <conditionalFormatting sqref="H1860:I1860">
    <cfRule type="duplicateValues" dxfId="6" priority="72"/>
  </conditionalFormatting>
  <conditionalFormatting sqref="I1861 I1826 I1791 I1756 I1720:I1721">
    <cfRule type="duplicateValues" dxfId="5" priority="3"/>
  </conditionalFormatting>
  <conditionalFormatting sqref="N1724 N1688">
    <cfRule type="duplicateValues" dxfId="4" priority="69"/>
  </conditionalFormatting>
  <conditionalFormatting sqref="N1852:N1858">
    <cfRule type="duplicateValues" dxfId="3" priority="68"/>
  </conditionalFormatting>
  <conditionalFormatting sqref="O1861">
    <cfRule type="duplicateValues" dxfId="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336E-273E-447F-8E37-3F9A4D96F703}">
  <dimension ref="A1:E34"/>
  <sheetViews>
    <sheetView zoomScale="115" zoomScaleNormal="115" workbookViewId="0">
      <selection activeCell="B2" sqref="B2"/>
    </sheetView>
  </sheetViews>
  <sheetFormatPr defaultRowHeight="15" x14ac:dyDescent="0.25"/>
  <cols>
    <col min="2" max="2" width="61.140625" bestFit="1" customWidth="1"/>
    <col min="3" max="3" width="16.140625" style="4" bestFit="1" customWidth="1"/>
    <col min="4" max="4" width="15.7109375" style="4" bestFit="1" customWidth="1"/>
    <col min="5" max="5" width="25.85546875" bestFit="1" customWidth="1"/>
  </cols>
  <sheetData>
    <row r="1" spans="1:5" x14ac:dyDescent="0.25">
      <c r="A1" s="671" t="s">
        <v>830</v>
      </c>
      <c r="B1" s="672" t="s">
        <v>894</v>
      </c>
      <c r="C1" s="669" t="s">
        <v>895</v>
      </c>
      <c r="D1" s="669" t="s">
        <v>896</v>
      </c>
      <c r="E1" s="676" t="s">
        <v>402</v>
      </c>
    </row>
    <row r="2" spans="1:5" x14ac:dyDescent="0.25">
      <c r="A2" s="674">
        <v>1</v>
      </c>
      <c r="B2" s="679"/>
      <c r="C2" s="680">
        <v>46814</v>
      </c>
      <c r="D2" s="680">
        <v>46809</v>
      </c>
      <c r="E2" s="673"/>
    </row>
    <row r="3" spans="1:5" x14ac:dyDescent="0.25">
      <c r="A3" s="674">
        <v>2</v>
      </c>
      <c r="B3" s="679"/>
      <c r="C3" s="680">
        <v>48476</v>
      </c>
      <c r="D3" s="680">
        <v>46325</v>
      </c>
      <c r="E3" s="673" t="s">
        <v>897</v>
      </c>
    </row>
    <row r="4" spans="1:5" x14ac:dyDescent="0.25">
      <c r="A4" s="674">
        <v>3</v>
      </c>
      <c r="B4" s="679"/>
      <c r="C4" s="680">
        <v>46792</v>
      </c>
      <c r="D4" s="680">
        <v>46813</v>
      </c>
      <c r="E4" s="673"/>
    </row>
    <row r="5" spans="1:5" x14ac:dyDescent="0.25">
      <c r="A5" s="674">
        <v>4</v>
      </c>
      <c r="B5" s="679"/>
      <c r="C5" s="680">
        <v>46794</v>
      </c>
      <c r="D5" s="680">
        <v>46804</v>
      </c>
      <c r="E5" s="673"/>
    </row>
    <row r="6" spans="1:5" x14ac:dyDescent="0.25">
      <c r="A6" s="674">
        <v>5</v>
      </c>
      <c r="B6" s="679"/>
      <c r="C6" s="680">
        <v>46802</v>
      </c>
      <c r="D6" s="680">
        <v>46087</v>
      </c>
      <c r="E6" s="673"/>
    </row>
    <row r="7" spans="1:5" ht="25.5" x14ac:dyDescent="0.25">
      <c r="A7" s="674">
        <v>6</v>
      </c>
      <c r="B7" s="679"/>
      <c r="C7" s="680"/>
      <c r="D7" s="680">
        <v>46807</v>
      </c>
      <c r="E7" s="670" t="s">
        <v>898</v>
      </c>
    </row>
    <row r="8" spans="1:5" x14ac:dyDescent="0.25">
      <c r="A8" s="674">
        <v>7</v>
      </c>
      <c r="B8" s="679"/>
      <c r="C8" s="680">
        <v>46283</v>
      </c>
      <c r="D8" s="680">
        <v>46078</v>
      </c>
      <c r="E8" s="673" t="s">
        <v>899</v>
      </c>
    </row>
    <row r="9" spans="1:5" x14ac:dyDescent="0.25">
      <c r="A9" s="677">
        <v>8</v>
      </c>
      <c r="B9" s="675"/>
      <c r="C9" s="681"/>
      <c r="D9" s="681"/>
      <c r="E9" s="678" t="s">
        <v>900</v>
      </c>
    </row>
    <row r="10" spans="1:5" x14ac:dyDescent="0.25">
      <c r="A10" s="674">
        <v>9</v>
      </c>
      <c r="B10" s="679"/>
      <c r="C10" s="680">
        <v>46816</v>
      </c>
      <c r="D10" s="680">
        <v>46809</v>
      </c>
      <c r="E10" s="673"/>
    </row>
    <row r="11" spans="1:5" x14ac:dyDescent="0.25">
      <c r="A11" s="674">
        <v>10</v>
      </c>
      <c r="B11" s="679"/>
      <c r="C11" s="680">
        <v>46833</v>
      </c>
      <c r="D11" s="680">
        <v>46820</v>
      </c>
      <c r="E11" s="673"/>
    </row>
    <row r="12" spans="1:5" x14ac:dyDescent="0.25">
      <c r="A12" s="674">
        <v>11</v>
      </c>
      <c r="B12" s="679"/>
      <c r="C12" s="680">
        <v>46771</v>
      </c>
      <c r="D12" s="680">
        <v>46794</v>
      </c>
      <c r="E12" s="673"/>
    </row>
    <row r="13" spans="1:5" x14ac:dyDescent="0.25">
      <c r="A13" s="674">
        <v>12</v>
      </c>
      <c r="B13" s="679"/>
      <c r="C13" s="680">
        <v>46745</v>
      </c>
      <c r="D13" s="680">
        <v>46296</v>
      </c>
      <c r="E13" s="673" t="s">
        <v>899</v>
      </c>
    </row>
    <row r="14" spans="1:5" x14ac:dyDescent="0.25">
      <c r="A14" s="674">
        <v>13</v>
      </c>
      <c r="B14" s="679"/>
      <c r="C14" s="680">
        <v>46282</v>
      </c>
      <c r="D14" s="680">
        <v>46272</v>
      </c>
      <c r="E14" s="673"/>
    </row>
    <row r="15" spans="1:5" x14ac:dyDescent="0.25">
      <c r="A15" s="674">
        <v>14</v>
      </c>
      <c r="B15" s="679"/>
      <c r="C15" s="680">
        <v>46314</v>
      </c>
      <c r="D15" s="680">
        <v>46306</v>
      </c>
      <c r="E15" s="673"/>
    </row>
    <row r="16" spans="1:5" x14ac:dyDescent="0.25">
      <c r="A16" s="674">
        <v>15</v>
      </c>
      <c r="B16" s="679"/>
      <c r="C16" s="680">
        <v>46453</v>
      </c>
      <c r="D16" s="680">
        <v>46450</v>
      </c>
      <c r="E16" s="673"/>
    </row>
    <row r="17" spans="1:5" x14ac:dyDescent="0.25">
      <c r="A17" s="674">
        <v>16</v>
      </c>
      <c r="B17" s="679"/>
      <c r="C17" s="680">
        <v>46597</v>
      </c>
      <c r="D17" s="680">
        <v>46593</v>
      </c>
      <c r="E17" s="673"/>
    </row>
    <row r="18" spans="1:5" x14ac:dyDescent="0.25">
      <c r="A18" s="674">
        <v>17</v>
      </c>
      <c r="B18" s="679"/>
      <c r="C18" s="680">
        <v>46697</v>
      </c>
      <c r="D18" s="680">
        <v>46689</v>
      </c>
      <c r="E18" s="673"/>
    </row>
    <row r="19" spans="1:5" x14ac:dyDescent="0.25">
      <c r="A19" s="674">
        <v>18</v>
      </c>
      <c r="B19" s="679"/>
      <c r="C19" s="680">
        <v>48826</v>
      </c>
      <c r="D19" s="680">
        <v>46914</v>
      </c>
      <c r="E19" s="673" t="s">
        <v>897</v>
      </c>
    </row>
    <row r="20" spans="1:5" x14ac:dyDescent="0.25">
      <c r="A20" s="674">
        <v>19</v>
      </c>
      <c r="B20" s="679"/>
      <c r="C20" s="680">
        <v>46765</v>
      </c>
      <c r="D20" s="680">
        <v>46730</v>
      </c>
      <c r="E20" s="673"/>
    </row>
    <row r="21" spans="1:5" x14ac:dyDescent="0.25">
      <c r="A21" s="674">
        <v>20</v>
      </c>
      <c r="B21" s="679"/>
      <c r="C21" s="680">
        <v>46340</v>
      </c>
      <c r="D21" s="680">
        <v>46331</v>
      </c>
      <c r="E21" s="673"/>
    </row>
    <row r="22" spans="1:5" x14ac:dyDescent="0.25">
      <c r="A22" s="674">
        <v>22</v>
      </c>
      <c r="B22" s="679"/>
      <c r="C22" s="680">
        <v>48668</v>
      </c>
      <c r="D22" s="680">
        <v>46402</v>
      </c>
      <c r="E22" s="673" t="s">
        <v>897</v>
      </c>
    </row>
    <row r="23" spans="1:5" x14ac:dyDescent="0.25">
      <c r="A23" s="674">
        <v>23</v>
      </c>
      <c r="B23" s="679"/>
      <c r="C23" s="680">
        <v>46570</v>
      </c>
      <c r="D23" s="680">
        <v>46560</v>
      </c>
      <c r="E23" s="673"/>
    </row>
    <row r="24" spans="1:5" x14ac:dyDescent="0.25">
      <c r="A24" s="674">
        <v>24</v>
      </c>
      <c r="B24" s="679"/>
      <c r="C24" s="680">
        <v>46619</v>
      </c>
      <c r="D24" s="680">
        <v>46613</v>
      </c>
      <c r="E24" s="673"/>
    </row>
    <row r="25" spans="1:5" x14ac:dyDescent="0.25">
      <c r="A25" s="674">
        <v>25</v>
      </c>
      <c r="B25" s="679"/>
      <c r="C25" s="680">
        <v>46646</v>
      </c>
      <c r="D25" s="680">
        <v>46626</v>
      </c>
      <c r="E25" s="673" t="s">
        <v>901</v>
      </c>
    </row>
    <row r="26" spans="1:5" x14ac:dyDescent="0.25">
      <c r="A26" s="674">
        <v>26</v>
      </c>
      <c r="B26" s="679"/>
      <c r="C26" s="680">
        <v>46639</v>
      </c>
      <c r="D26" s="680">
        <v>46628</v>
      </c>
      <c r="E26" s="673"/>
    </row>
    <row r="27" spans="1:5" x14ac:dyDescent="0.25">
      <c r="A27" s="674">
        <v>27</v>
      </c>
      <c r="B27" s="679"/>
      <c r="C27" s="680">
        <v>46731</v>
      </c>
      <c r="D27" s="680">
        <v>46723</v>
      </c>
      <c r="E27" s="673"/>
    </row>
    <row r="28" spans="1:5" x14ac:dyDescent="0.25">
      <c r="A28" s="674">
        <v>28</v>
      </c>
      <c r="B28" s="679"/>
      <c r="C28" s="680">
        <v>46743</v>
      </c>
      <c r="D28" s="680">
        <v>46733</v>
      </c>
      <c r="E28" s="673"/>
    </row>
    <row r="29" spans="1:5" x14ac:dyDescent="0.25">
      <c r="A29" s="674">
        <v>29</v>
      </c>
      <c r="B29" s="679"/>
      <c r="C29" s="680">
        <v>46751</v>
      </c>
      <c r="D29" s="680">
        <v>46739</v>
      </c>
      <c r="E29" s="673"/>
    </row>
    <row r="30" spans="1:5" x14ac:dyDescent="0.25">
      <c r="A30" s="674">
        <v>30</v>
      </c>
      <c r="B30" s="679"/>
      <c r="C30" s="680">
        <v>46786</v>
      </c>
      <c r="D30" s="680">
        <v>46778</v>
      </c>
      <c r="E30" s="673"/>
    </row>
    <row r="31" spans="1:5" x14ac:dyDescent="0.25">
      <c r="A31" s="674">
        <v>31</v>
      </c>
      <c r="B31" s="679"/>
      <c r="C31" s="680">
        <v>46820</v>
      </c>
      <c r="D31" s="680">
        <v>46808</v>
      </c>
      <c r="E31" s="673"/>
    </row>
    <row r="32" spans="1:5" x14ac:dyDescent="0.25">
      <c r="A32" s="674">
        <v>32</v>
      </c>
      <c r="B32" s="679"/>
      <c r="C32" s="680">
        <v>46829</v>
      </c>
      <c r="D32" s="680">
        <v>46824</v>
      </c>
      <c r="E32" s="673"/>
    </row>
    <row r="33" spans="1:5" x14ac:dyDescent="0.25">
      <c r="A33" s="674">
        <v>33</v>
      </c>
      <c r="B33" s="679"/>
      <c r="C33" s="680">
        <v>49106</v>
      </c>
      <c r="D33" s="680">
        <v>46883</v>
      </c>
      <c r="E33" s="673" t="s">
        <v>897</v>
      </c>
    </row>
    <row r="34" spans="1:5" x14ac:dyDescent="0.25">
      <c r="A34" s="677">
        <v>34</v>
      </c>
      <c r="B34" s="675"/>
      <c r="C34" s="681"/>
      <c r="D34" s="681"/>
      <c r="E34" s="678" t="s">
        <v>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1864-5F95-4A81-8FF1-67CD1281A269}">
  <sheetPr>
    <tabColor rgb="FF00B050"/>
  </sheetPr>
  <dimension ref="A1:Y82"/>
  <sheetViews>
    <sheetView showGridLines="0" topLeftCell="A8" zoomScale="85" zoomScaleNormal="85" workbookViewId="0"/>
  </sheetViews>
  <sheetFormatPr defaultColWidth="0" defaultRowHeight="15" x14ac:dyDescent="0.25"/>
  <cols>
    <col min="1" max="1" width="9.140625" customWidth="1"/>
    <col min="2" max="2" width="14.42578125" customWidth="1"/>
    <col min="3" max="3" width="17.7109375" customWidth="1"/>
    <col min="4" max="4" width="33.42578125" bestFit="1" customWidth="1"/>
    <col min="5" max="5" width="20.85546875" bestFit="1" customWidth="1"/>
    <col min="6" max="8" width="4.140625" customWidth="1"/>
    <col min="9" max="9" width="10.5703125" customWidth="1"/>
    <col min="10" max="10" width="14.5703125" bestFit="1" customWidth="1"/>
    <col min="11" max="11" width="28.140625" customWidth="1"/>
    <col min="12" max="12" width="21.42578125" bestFit="1" customWidth="1"/>
    <col min="13" max="15" width="4.7109375" customWidth="1"/>
    <col min="16" max="16" width="14.85546875" customWidth="1"/>
    <col min="17" max="17" width="14.5703125" bestFit="1" customWidth="1"/>
    <col min="18" max="18" width="28.85546875" customWidth="1"/>
    <col min="19" max="19" width="21.42578125" bestFit="1" customWidth="1"/>
    <col min="20" max="21" width="9.140625" customWidth="1"/>
    <col min="22" max="22" width="7.5703125" hidden="1" customWidth="1"/>
    <col min="23" max="23" width="14.5703125" hidden="1" customWidth="1"/>
    <col min="24" max="24" width="34.42578125" hidden="1" customWidth="1"/>
    <col min="25" max="25" width="21.42578125" hidden="1" customWidth="1"/>
    <col min="26" max="16384" width="9.140625" hidden="1"/>
  </cols>
  <sheetData>
    <row r="1" spans="1:21" ht="18.75" x14ac:dyDescent="0.3">
      <c r="B1" s="447" t="s">
        <v>790</v>
      </c>
      <c r="C1" s="447" t="s">
        <v>804</v>
      </c>
      <c r="D1" s="87"/>
      <c r="E1" s="87"/>
      <c r="I1" s="447" t="s">
        <v>790</v>
      </c>
      <c r="J1" s="447" t="s">
        <v>809</v>
      </c>
      <c r="P1" s="448"/>
      <c r="Q1" s="449" t="s">
        <v>581</v>
      </c>
      <c r="R1" s="450"/>
    </row>
    <row r="2" spans="1:21" s="444" customFormat="1" ht="31.5" x14ac:dyDescent="0.25">
      <c r="B2" s="441" t="s">
        <v>521</v>
      </c>
      <c r="C2" s="442" t="s">
        <v>789</v>
      </c>
      <c r="D2" s="443" t="s">
        <v>791</v>
      </c>
      <c r="E2" s="443" t="s">
        <v>803</v>
      </c>
      <c r="I2" s="441" t="s">
        <v>521</v>
      </c>
      <c r="J2" s="442" t="s">
        <v>789</v>
      </c>
      <c r="K2" s="443" t="s">
        <v>791</v>
      </c>
      <c r="L2" s="443" t="s">
        <v>803</v>
      </c>
      <c r="P2" s="451" t="s">
        <v>586</v>
      </c>
      <c r="Q2" s="458" t="s">
        <v>584</v>
      </c>
      <c r="R2" s="459" t="s">
        <v>585</v>
      </c>
    </row>
    <row r="3" spans="1:21" ht="15.75" x14ac:dyDescent="0.25">
      <c r="B3" s="438" t="s">
        <v>792</v>
      </c>
      <c r="C3" s="439">
        <v>1433.68</v>
      </c>
      <c r="D3" s="440">
        <v>1433.68</v>
      </c>
      <c r="E3" s="440">
        <v>1732.63</v>
      </c>
      <c r="I3" s="438" t="s">
        <v>792</v>
      </c>
      <c r="J3" s="439">
        <v>4186.21</v>
      </c>
      <c r="K3" s="440">
        <v>4186.21</v>
      </c>
      <c r="L3" s="440">
        <v>5375.11</v>
      </c>
      <c r="P3" s="452" t="s">
        <v>575</v>
      </c>
      <c r="Q3" s="456">
        <v>2549</v>
      </c>
      <c r="R3" s="456">
        <v>2549</v>
      </c>
    </row>
    <row r="4" spans="1:21" ht="15.75" x14ac:dyDescent="0.25">
      <c r="B4" s="438" t="s">
        <v>793</v>
      </c>
      <c r="C4" s="439">
        <v>1617.88</v>
      </c>
      <c r="D4" s="440">
        <v>1640.75</v>
      </c>
      <c r="E4" s="440">
        <v>2411.62</v>
      </c>
      <c r="I4" s="438" t="s">
        <v>793</v>
      </c>
      <c r="J4" s="439">
        <v>4918.7299999999996</v>
      </c>
      <c r="K4" s="440">
        <v>5009.68</v>
      </c>
      <c r="L4" s="440">
        <v>8075.36</v>
      </c>
      <c r="P4" s="452" t="s">
        <v>576</v>
      </c>
      <c r="Q4" s="456">
        <v>3127</v>
      </c>
      <c r="R4" s="456">
        <v>3473</v>
      </c>
    </row>
    <row r="5" spans="1:21" ht="15.75" x14ac:dyDescent="0.25">
      <c r="B5" s="438" t="s">
        <v>794</v>
      </c>
      <c r="C5" s="439">
        <v>1782.11</v>
      </c>
      <c r="D5" s="440">
        <v>1880.24</v>
      </c>
      <c r="E5" s="440">
        <v>2762.96</v>
      </c>
      <c r="I5" s="438" t="s">
        <v>794</v>
      </c>
      <c r="J5" s="439">
        <v>5571.89</v>
      </c>
      <c r="K5" s="440">
        <v>5962.12</v>
      </c>
      <c r="L5" s="440">
        <v>9472.6</v>
      </c>
      <c r="P5" s="452" t="s">
        <v>577</v>
      </c>
      <c r="Q5" s="456">
        <v>3832</v>
      </c>
      <c r="R5" s="456">
        <v>4418</v>
      </c>
    </row>
    <row r="6" spans="1:21" ht="15.75" x14ac:dyDescent="0.25">
      <c r="B6" s="438" t="s">
        <v>795</v>
      </c>
      <c r="C6" s="439">
        <v>1905.61</v>
      </c>
      <c r="D6" s="440">
        <v>2065.27</v>
      </c>
      <c r="E6" s="440">
        <v>2811.2</v>
      </c>
      <c r="I6" s="438" t="s">
        <v>795</v>
      </c>
      <c r="J6" s="439">
        <v>6062.99</v>
      </c>
      <c r="K6" s="440">
        <v>6697.96</v>
      </c>
      <c r="L6" s="440">
        <v>9664.42</v>
      </c>
      <c r="P6" s="452" t="s">
        <v>578</v>
      </c>
      <c r="Q6" s="456">
        <v>4286</v>
      </c>
      <c r="R6" s="456">
        <v>5107</v>
      </c>
    </row>
    <row r="7" spans="1:21" ht="15.75" x14ac:dyDescent="0.25">
      <c r="B7" s="438" t="s">
        <v>796</v>
      </c>
      <c r="C7" s="439">
        <v>2005.4</v>
      </c>
      <c r="D7" s="440">
        <v>2132.62</v>
      </c>
      <c r="E7" s="440">
        <v>2671.07</v>
      </c>
      <c r="I7" s="438" t="s">
        <v>796</v>
      </c>
      <c r="J7" s="439">
        <v>6459.84</v>
      </c>
      <c r="K7" s="440">
        <v>6965.83</v>
      </c>
      <c r="L7" s="440">
        <v>9107.17</v>
      </c>
      <c r="P7" s="452" t="s">
        <v>571</v>
      </c>
      <c r="Q7" s="456">
        <v>4670</v>
      </c>
      <c r="R7" s="456">
        <v>5300</v>
      </c>
    </row>
    <row r="8" spans="1:21" ht="15.75" x14ac:dyDescent="0.25">
      <c r="B8" s="438" t="s">
        <v>797</v>
      </c>
      <c r="C8" s="439">
        <v>2093.54</v>
      </c>
      <c r="D8" s="440">
        <v>2295.61</v>
      </c>
      <c r="E8" s="440">
        <v>2560.89</v>
      </c>
      <c r="I8" s="438" t="s">
        <v>797</v>
      </c>
      <c r="J8" s="439">
        <v>6810.39</v>
      </c>
      <c r="K8" s="440">
        <v>7614.01</v>
      </c>
      <c r="L8" s="440">
        <v>8668.98</v>
      </c>
      <c r="P8" s="451" t="s">
        <v>570</v>
      </c>
      <c r="Q8" s="457">
        <v>5038</v>
      </c>
      <c r="R8" s="457">
        <v>5894</v>
      </c>
    </row>
    <row r="9" spans="1:21" ht="15.75" x14ac:dyDescent="0.25">
      <c r="B9" s="438" t="s">
        <v>798</v>
      </c>
      <c r="C9" s="439">
        <v>2288.12</v>
      </c>
      <c r="D9" s="440">
        <v>2645.71</v>
      </c>
      <c r="E9" s="440">
        <v>2700.17</v>
      </c>
      <c r="I9" s="438" t="s">
        <v>798</v>
      </c>
      <c r="J9" s="439">
        <v>7584.25</v>
      </c>
      <c r="K9" s="440">
        <v>9006.2999999999993</v>
      </c>
      <c r="L9" s="440">
        <v>9222.92</v>
      </c>
      <c r="P9" s="451" t="s">
        <v>568</v>
      </c>
      <c r="Q9" s="457">
        <v>5861</v>
      </c>
      <c r="R9" s="457">
        <v>7197</v>
      </c>
    </row>
    <row r="10" spans="1:21" ht="15.75" x14ac:dyDescent="0.25">
      <c r="B10" s="438" t="s">
        <v>807</v>
      </c>
      <c r="C10" s="439">
        <v>2727.62</v>
      </c>
      <c r="D10" s="440">
        <v>3208.27</v>
      </c>
      <c r="E10" s="440">
        <v>3223.23</v>
      </c>
      <c r="I10" s="438" t="s">
        <v>807</v>
      </c>
      <c r="J10" s="439">
        <v>9332.06</v>
      </c>
      <c r="K10" s="440">
        <v>11243.55</v>
      </c>
      <c r="L10" s="440">
        <v>11303.08</v>
      </c>
      <c r="P10" s="452" t="s">
        <v>579</v>
      </c>
      <c r="Q10" s="456">
        <v>7421</v>
      </c>
      <c r="R10" s="456">
        <v>9139</v>
      </c>
    </row>
    <row r="11" spans="1:21" ht="15.75" x14ac:dyDescent="0.25">
      <c r="B11" s="438" t="s">
        <v>799</v>
      </c>
      <c r="C11" s="439">
        <v>3528.43</v>
      </c>
      <c r="D11" s="440">
        <v>4152.53</v>
      </c>
      <c r="E11" s="440">
        <v>4152.53</v>
      </c>
      <c r="I11" s="438" t="s">
        <v>799</v>
      </c>
      <c r="J11" s="439">
        <v>12516.79</v>
      </c>
      <c r="K11" s="440">
        <v>14998.76</v>
      </c>
      <c r="L11" s="440">
        <v>14998.76</v>
      </c>
      <c r="P11" s="452" t="s">
        <v>567</v>
      </c>
      <c r="Q11" s="456">
        <v>10461</v>
      </c>
      <c r="R11" s="456">
        <v>12656</v>
      </c>
    </row>
    <row r="12" spans="1:21" ht="15.75" x14ac:dyDescent="0.25">
      <c r="B12" s="438" t="s">
        <v>800</v>
      </c>
      <c r="C12" s="439">
        <v>5009.05</v>
      </c>
      <c r="D12" s="440">
        <v>5383.68</v>
      </c>
      <c r="E12" s="440">
        <v>5383.68</v>
      </c>
      <c r="I12" s="438" t="s">
        <v>800</v>
      </c>
      <c r="J12" s="439">
        <v>18405.080000000002</v>
      </c>
      <c r="K12" s="440">
        <v>19894.919999999998</v>
      </c>
      <c r="L12" s="440">
        <v>19894.919999999998</v>
      </c>
      <c r="P12" s="452" t="s">
        <v>566</v>
      </c>
      <c r="Q12" s="456">
        <v>15308</v>
      </c>
      <c r="R12" s="456">
        <v>17166</v>
      </c>
    </row>
    <row r="13" spans="1:21" ht="15.75" x14ac:dyDescent="0.25">
      <c r="B13" s="438" t="s">
        <v>801</v>
      </c>
      <c r="C13" s="439">
        <v>7168.25</v>
      </c>
      <c r="D13" s="440">
        <v>7262.22</v>
      </c>
      <c r="E13" s="440">
        <v>7262.22</v>
      </c>
      <c r="I13" s="438" t="s">
        <v>801</v>
      </c>
      <c r="J13" s="439">
        <v>26991.95</v>
      </c>
      <c r="K13" s="440">
        <v>27365.65</v>
      </c>
      <c r="L13" s="440">
        <v>27365.65</v>
      </c>
      <c r="P13" s="452" t="s">
        <v>564</v>
      </c>
      <c r="Q13" s="456">
        <v>23268</v>
      </c>
      <c r="R13" s="456">
        <v>24050</v>
      </c>
    </row>
    <row r="14" spans="1:21" ht="15.75" x14ac:dyDescent="0.25">
      <c r="B14" s="438" t="s">
        <v>802</v>
      </c>
      <c r="C14" s="439">
        <v>9572.35</v>
      </c>
      <c r="D14" s="440">
        <v>9572.35</v>
      </c>
      <c r="E14" s="440">
        <v>9572.35</v>
      </c>
      <c r="I14" s="438" t="s">
        <v>802</v>
      </c>
      <c r="J14" s="439">
        <v>36552.769999999997</v>
      </c>
      <c r="K14" s="440">
        <v>36552.769999999997</v>
      </c>
      <c r="L14" s="440">
        <v>36552.769999999997</v>
      </c>
      <c r="P14" s="452" t="s">
        <v>580</v>
      </c>
      <c r="Q14" s="456">
        <v>30195</v>
      </c>
      <c r="R14" s="456">
        <v>30195</v>
      </c>
    </row>
    <row r="15" spans="1:21" ht="15.75" x14ac:dyDescent="0.25">
      <c r="B15" s="87"/>
      <c r="C15" s="445"/>
      <c r="D15" s="446"/>
      <c r="E15" s="446"/>
      <c r="I15" s="87"/>
      <c r="J15" s="445"/>
      <c r="K15" s="446"/>
      <c r="L15" s="446"/>
      <c r="P15" s="454"/>
      <c r="Q15" s="455"/>
      <c r="R15" s="455"/>
    </row>
    <row r="16" spans="1:21" x14ac:dyDescent="0.25">
      <c r="A16" s="453"/>
      <c r="B16" s="453"/>
      <c r="C16" s="453"/>
      <c r="D16" s="453"/>
      <c r="E16" s="453"/>
      <c r="F16" s="453"/>
      <c r="G16" s="453"/>
      <c r="H16" s="453"/>
      <c r="I16" s="453"/>
      <c r="J16" s="453"/>
      <c r="K16" s="453"/>
      <c r="L16" s="453"/>
      <c r="M16" s="453"/>
      <c r="N16" s="453"/>
      <c r="O16" s="453"/>
      <c r="P16" s="453"/>
      <c r="Q16" s="453"/>
      <c r="R16" s="453"/>
      <c r="S16" s="453"/>
      <c r="T16" s="453"/>
      <c r="U16" s="453"/>
    </row>
    <row r="18" spans="2:19" ht="18.75" x14ac:dyDescent="0.3">
      <c r="B18" s="447" t="s">
        <v>790</v>
      </c>
      <c r="C18" s="447" t="s">
        <v>805</v>
      </c>
      <c r="I18" s="447" t="s">
        <v>790</v>
      </c>
      <c r="J18" s="447" t="s">
        <v>817</v>
      </c>
      <c r="P18" s="447" t="s">
        <v>790</v>
      </c>
      <c r="Q18" s="447" t="s">
        <v>816</v>
      </c>
    </row>
    <row r="19" spans="2:19" ht="31.5" x14ac:dyDescent="0.25">
      <c r="B19" s="441" t="s">
        <v>521</v>
      </c>
      <c r="C19" s="442" t="s">
        <v>789</v>
      </c>
      <c r="D19" s="443" t="s">
        <v>791</v>
      </c>
      <c r="E19" s="443" t="s">
        <v>803</v>
      </c>
      <c r="I19" s="441" t="s">
        <v>521</v>
      </c>
      <c r="J19" s="442" t="s">
        <v>789</v>
      </c>
      <c r="K19" s="443" t="s">
        <v>791</v>
      </c>
      <c r="L19" s="443" t="s">
        <v>803</v>
      </c>
      <c r="P19" s="441" t="s">
        <v>521</v>
      </c>
      <c r="Q19" s="442" t="s">
        <v>789</v>
      </c>
      <c r="R19" s="443" t="s">
        <v>791</v>
      </c>
      <c r="S19" s="443" t="s">
        <v>803</v>
      </c>
    </row>
    <row r="20" spans="2:19" ht="15.75" x14ac:dyDescent="0.25">
      <c r="B20" s="438" t="s">
        <v>792</v>
      </c>
      <c r="C20" s="439">
        <v>1729.52</v>
      </c>
      <c r="D20" s="440">
        <v>1729.52</v>
      </c>
      <c r="E20" s="440">
        <v>206044</v>
      </c>
      <c r="I20" s="438" t="s">
        <v>792</v>
      </c>
      <c r="J20" s="439">
        <v>5836.96</v>
      </c>
      <c r="K20" s="440">
        <v>5836.96</v>
      </c>
      <c r="L20" s="440">
        <v>7635.06</v>
      </c>
      <c r="P20" s="438" t="s">
        <v>792</v>
      </c>
      <c r="Q20" s="439">
        <v>10908.69</v>
      </c>
      <c r="R20" s="440">
        <v>10908.69</v>
      </c>
      <c r="S20" s="440">
        <v>14496.46</v>
      </c>
    </row>
    <row r="21" spans="2:19" ht="15.75" x14ac:dyDescent="0.25">
      <c r="B21" s="438" t="s">
        <v>793</v>
      </c>
      <c r="C21" s="439">
        <v>1933.07</v>
      </c>
      <c r="D21" s="440">
        <v>1958.67</v>
      </c>
      <c r="E21" s="440">
        <v>2811.88</v>
      </c>
      <c r="I21" s="438" t="s">
        <v>793</v>
      </c>
      <c r="J21" s="439">
        <v>6946.66</v>
      </c>
      <c r="K21" s="440">
        <v>7081.79</v>
      </c>
      <c r="L21" s="440">
        <v>11717.74</v>
      </c>
      <c r="P21" s="438" t="s">
        <v>793</v>
      </c>
      <c r="Q21" s="439">
        <v>13122.89</v>
      </c>
      <c r="R21" s="440">
        <v>13392.53</v>
      </c>
      <c r="S21" s="440">
        <v>22642.7</v>
      </c>
    </row>
    <row r="22" spans="2:19" ht="15.75" x14ac:dyDescent="0.25">
      <c r="B22" s="438" t="s">
        <v>794</v>
      </c>
      <c r="C22" s="439">
        <v>2114.6799999999998</v>
      </c>
      <c r="D22" s="440">
        <v>2223.16</v>
      </c>
      <c r="E22" s="440">
        <v>3200.7</v>
      </c>
      <c r="I22" s="438" t="s">
        <v>794</v>
      </c>
      <c r="J22" s="439">
        <v>7930.76</v>
      </c>
      <c r="K22" s="440">
        <v>8522.18</v>
      </c>
      <c r="L22" s="440">
        <v>13830.62</v>
      </c>
      <c r="P22" s="438" t="s">
        <v>794</v>
      </c>
      <c r="Q22" s="439">
        <v>15086.49</v>
      </c>
      <c r="R22" s="440">
        <v>16266.55</v>
      </c>
      <c r="S22" s="440">
        <v>26858.57</v>
      </c>
    </row>
    <row r="23" spans="2:19" ht="15.75" x14ac:dyDescent="0.25">
      <c r="B23" s="438" t="s">
        <v>795</v>
      </c>
      <c r="C23" s="439">
        <v>2251.1999999999998</v>
      </c>
      <c r="D23" s="440">
        <v>2428.54</v>
      </c>
      <c r="E23" s="440">
        <v>3254.33</v>
      </c>
      <c r="I23" s="438" t="s">
        <v>795</v>
      </c>
      <c r="J23" s="439">
        <v>8676.39</v>
      </c>
      <c r="K23" s="440">
        <v>9636.65</v>
      </c>
      <c r="L23" s="440">
        <v>14123.15</v>
      </c>
      <c r="P23" s="438" t="s">
        <v>795</v>
      </c>
      <c r="Q23" s="439">
        <v>16574.259999999998</v>
      </c>
      <c r="R23" s="440">
        <v>18490.27</v>
      </c>
      <c r="S23" s="440">
        <v>27442.26</v>
      </c>
    </row>
    <row r="24" spans="2:19" ht="15.75" x14ac:dyDescent="0.25">
      <c r="B24" s="438" t="s">
        <v>796</v>
      </c>
      <c r="C24" s="439">
        <v>2362.12</v>
      </c>
      <c r="D24" s="440">
        <v>2502.89</v>
      </c>
      <c r="E24" s="440">
        <v>3098.92</v>
      </c>
      <c r="I24" s="438" t="s">
        <v>796</v>
      </c>
      <c r="J24" s="439">
        <v>9275.76</v>
      </c>
      <c r="K24" s="440">
        <v>10042.06</v>
      </c>
      <c r="L24" s="440">
        <v>13280.54</v>
      </c>
      <c r="P24" s="438" t="s">
        <v>796</v>
      </c>
      <c r="Q24" s="439">
        <v>17770.18</v>
      </c>
      <c r="R24" s="440">
        <v>19299.189999999999</v>
      </c>
      <c r="S24" s="440">
        <v>25760.99</v>
      </c>
    </row>
    <row r="25" spans="2:19" ht="15.75" x14ac:dyDescent="0.25">
      <c r="B25" s="438" t="s">
        <v>797</v>
      </c>
      <c r="C25" s="439">
        <v>2460.23</v>
      </c>
      <c r="D25" s="440">
        <v>2683.29</v>
      </c>
      <c r="E25" s="440">
        <v>2977.03</v>
      </c>
      <c r="I25" s="438" t="s">
        <v>797</v>
      </c>
      <c r="J25" s="439">
        <v>9805.17</v>
      </c>
      <c r="K25" s="440">
        <v>11021.39</v>
      </c>
      <c r="L25" s="440">
        <v>12617.58</v>
      </c>
      <c r="P25" s="438" t="s">
        <v>797</v>
      </c>
      <c r="Q25" s="439">
        <v>18826.53</v>
      </c>
      <c r="R25" s="440">
        <v>21253.27</v>
      </c>
      <c r="S25" s="440">
        <v>24438.17</v>
      </c>
    </row>
    <row r="26" spans="2:19" ht="15.75" x14ac:dyDescent="0.25">
      <c r="B26" s="438" t="s">
        <v>798</v>
      </c>
      <c r="C26" s="439">
        <v>2674.76</v>
      </c>
      <c r="D26" s="440">
        <v>3070.89</v>
      </c>
      <c r="E26" s="440">
        <v>3131.22</v>
      </c>
      <c r="I26" s="438" t="s">
        <v>798</v>
      </c>
      <c r="J26" s="439">
        <v>10975.29</v>
      </c>
      <c r="K26" s="440">
        <v>13126.33</v>
      </c>
      <c r="L26" s="440">
        <v>13455.42</v>
      </c>
      <c r="P26" s="438" t="s">
        <v>798</v>
      </c>
      <c r="Q26" s="439">
        <v>21161.279999999999</v>
      </c>
      <c r="R26" s="440">
        <v>25453.279999999999</v>
      </c>
      <c r="S26" s="440">
        <v>26109.93</v>
      </c>
    </row>
    <row r="27" spans="2:19" ht="15.75" x14ac:dyDescent="0.25">
      <c r="B27" s="438" t="s">
        <v>807</v>
      </c>
      <c r="C27" s="439">
        <v>3161.08</v>
      </c>
      <c r="D27" s="440">
        <v>3693.12</v>
      </c>
      <c r="E27" s="440">
        <v>3709.58</v>
      </c>
      <c r="I27" s="438" t="s">
        <v>807</v>
      </c>
      <c r="J27" s="439">
        <v>13619.17</v>
      </c>
      <c r="K27" s="440">
        <v>16507.89</v>
      </c>
      <c r="L27" s="440">
        <v>16598.509999999998</v>
      </c>
      <c r="P27" s="438" t="s">
        <v>807</v>
      </c>
      <c r="Q27" s="439">
        <v>26436.67</v>
      </c>
      <c r="R27" s="440">
        <v>32200.58</v>
      </c>
      <c r="S27" s="440">
        <v>32381.39</v>
      </c>
    </row>
    <row r="28" spans="2:19" ht="15.75" x14ac:dyDescent="0.25">
      <c r="B28" s="438" t="s">
        <v>799</v>
      </c>
      <c r="C28" s="439">
        <v>4047.2</v>
      </c>
      <c r="D28" s="440">
        <v>4738.3</v>
      </c>
      <c r="E28" s="440">
        <v>4738.3</v>
      </c>
      <c r="I28" s="438" t="s">
        <v>799</v>
      </c>
      <c r="J28" s="439">
        <v>18433.18</v>
      </c>
      <c r="K28" s="440">
        <v>22188.35</v>
      </c>
      <c r="L28" s="440">
        <v>22188.35</v>
      </c>
      <c r="P28" s="438" t="s">
        <v>799</v>
      </c>
      <c r="Q28" s="439">
        <v>36042.129999999997</v>
      </c>
      <c r="R28" s="440">
        <v>43534.89</v>
      </c>
      <c r="S28" s="440">
        <v>43534.89</v>
      </c>
    </row>
    <row r="29" spans="2:19" ht="15.75" x14ac:dyDescent="0.25">
      <c r="B29" s="438" t="s">
        <v>800</v>
      </c>
      <c r="C29" s="439">
        <v>5685.36</v>
      </c>
      <c r="D29" s="440">
        <v>6100.39</v>
      </c>
      <c r="E29" s="440">
        <v>6100.39</v>
      </c>
      <c r="I29" s="438" t="s">
        <v>800</v>
      </c>
      <c r="J29" s="439">
        <v>27336.22</v>
      </c>
      <c r="K29" s="440">
        <v>29592.19</v>
      </c>
      <c r="L29" s="440">
        <v>29592.19</v>
      </c>
      <c r="P29" s="438" t="s">
        <v>800</v>
      </c>
      <c r="Q29" s="439">
        <v>53806.52</v>
      </c>
      <c r="R29" s="440">
        <v>58307.89</v>
      </c>
      <c r="S29" s="440">
        <v>58307.89</v>
      </c>
    </row>
    <row r="30" spans="2:19" ht="15.75" x14ac:dyDescent="0.25">
      <c r="B30" s="438" t="s">
        <v>801</v>
      </c>
      <c r="C30" s="439">
        <v>8075.57</v>
      </c>
      <c r="D30" s="440">
        <v>8179.17</v>
      </c>
      <c r="E30" s="440">
        <v>8179.17</v>
      </c>
      <c r="I30" s="438" t="s">
        <v>801</v>
      </c>
      <c r="J30" s="439">
        <v>40323.54</v>
      </c>
      <c r="K30" s="440">
        <v>40886.339999999997</v>
      </c>
      <c r="L30" s="440">
        <v>40886.339999999997</v>
      </c>
      <c r="P30" s="438" t="s">
        <v>801</v>
      </c>
      <c r="Q30" s="439">
        <v>79720.320000000007</v>
      </c>
      <c r="R30" s="440">
        <v>80843.28</v>
      </c>
      <c r="S30" s="440">
        <v>80843.28</v>
      </c>
    </row>
    <row r="31" spans="2:19" ht="15.75" x14ac:dyDescent="0.25">
      <c r="B31" s="438" t="s">
        <v>802</v>
      </c>
      <c r="C31" s="439">
        <v>10734.53</v>
      </c>
      <c r="D31" s="440">
        <v>10734.53</v>
      </c>
      <c r="E31" s="440">
        <v>10734.53</v>
      </c>
      <c r="I31" s="438" t="s">
        <v>802</v>
      </c>
      <c r="J31" s="439">
        <v>54778.27</v>
      </c>
      <c r="K31" s="440">
        <v>54778.27</v>
      </c>
      <c r="L31" s="440">
        <v>54778.27</v>
      </c>
      <c r="P31" s="438" t="s">
        <v>802</v>
      </c>
      <c r="Q31" s="439">
        <v>108562.08</v>
      </c>
      <c r="R31" s="440">
        <v>108562.08</v>
      </c>
      <c r="S31" s="440">
        <v>108562.08</v>
      </c>
    </row>
    <row r="33" spans="1:21" x14ac:dyDescent="0.25">
      <c r="A33" s="453"/>
      <c r="B33" s="453"/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</row>
    <row r="35" spans="1:21" ht="18.75" x14ac:dyDescent="0.3">
      <c r="B35" s="447" t="s">
        <v>790</v>
      </c>
      <c r="C35" s="447" t="s">
        <v>806</v>
      </c>
      <c r="I35" s="447" t="s">
        <v>790</v>
      </c>
      <c r="J35" s="447" t="s">
        <v>810</v>
      </c>
      <c r="P35" s="447" t="s">
        <v>790</v>
      </c>
      <c r="Q35" s="447" t="s">
        <v>813</v>
      </c>
    </row>
    <row r="36" spans="1:21" ht="31.5" x14ac:dyDescent="0.25">
      <c r="B36" s="441" t="s">
        <v>521</v>
      </c>
      <c r="C36" s="442" t="s">
        <v>789</v>
      </c>
      <c r="D36" s="443" t="s">
        <v>791</v>
      </c>
      <c r="E36" s="443" t="s">
        <v>803</v>
      </c>
      <c r="I36" s="441" t="s">
        <v>521</v>
      </c>
      <c r="J36" s="442" t="s">
        <v>789</v>
      </c>
      <c r="K36" s="443" t="s">
        <v>791</v>
      </c>
      <c r="L36" s="443" t="s">
        <v>803</v>
      </c>
      <c r="P36" s="441" t="s">
        <v>521</v>
      </c>
      <c r="Q36" s="442" t="s">
        <v>789</v>
      </c>
      <c r="R36" s="443" t="s">
        <v>791</v>
      </c>
      <c r="S36" s="443" t="s">
        <v>803</v>
      </c>
    </row>
    <row r="37" spans="1:21" ht="15.75" x14ac:dyDescent="0.25">
      <c r="B37" s="438" t="s">
        <v>792</v>
      </c>
      <c r="C37" s="439">
        <v>1460.48</v>
      </c>
      <c r="D37" s="440">
        <v>1460.48</v>
      </c>
      <c r="E37" s="440">
        <v>1732.29</v>
      </c>
      <c r="I37" s="438" t="s">
        <v>792</v>
      </c>
      <c r="J37" s="439">
        <v>4055.92</v>
      </c>
      <c r="K37" s="440">
        <v>4055.92</v>
      </c>
      <c r="L37" s="440">
        <v>5248.29</v>
      </c>
      <c r="P37" s="438" t="s">
        <v>792</v>
      </c>
      <c r="Q37" s="439">
        <v>6278.75</v>
      </c>
      <c r="R37" s="440">
        <v>6278.75</v>
      </c>
      <c r="S37" s="440">
        <v>8133.55</v>
      </c>
    </row>
    <row r="38" spans="1:21" ht="15.75" x14ac:dyDescent="0.25">
      <c r="B38" s="438" t="s">
        <v>793</v>
      </c>
      <c r="C38" s="439">
        <v>1628.08</v>
      </c>
      <c r="D38" s="440">
        <v>1649.41</v>
      </c>
      <c r="E38" s="440">
        <v>2349.65</v>
      </c>
      <c r="I38" s="438" t="s">
        <v>793</v>
      </c>
      <c r="J38" s="439">
        <v>4792.01</v>
      </c>
      <c r="K38" s="440">
        <v>4882.63</v>
      </c>
      <c r="L38" s="440">
        <v>7954.18</v>
      </c>
      <c r="P38" s="438" t="s">
        <v>793</v>
      </c>
      <c r="Q38" s="439">
        <v>7423.78</v>
      </c>
      <c r="R38" s="440">
        <v>7564.74</v>
      </c>
      <c r="S38" s="440">
        <v>12342.71</v>
      </c>
    </row>
    <row r="39" spans="1:21" ht="15.75" x14ac:dyDescent="0.25">
      <c r="B39" s="438" t="s">
        <v>794</v>
      </c>
      <c r="C39" s="439">
        <v>1777.39</v>
      </c>
      <c r="D39" s="440">
        <v>1866.97</v>
      </c>
      <c r="E39" s="440">
        <v>2669.6</v>
      </c>
      <c r="I39" s="438" t="s">
        <v>794</v>
      </c>
      <c r="J39" s="439">
        <v>5443.84</v>
      </c>
      <c r="K39" s="440">
        <v>5838.12</v>
      </c>
      <c r="L39" s="440">
        <v>9356.41</v>
      </c>
      <c r="P39" s="438" t="s">
        <v>794</v>
      </c>
      <c r="Q39" s="439">
        <v>8437.74</v>
      </c>
      <c r="R39" s="440">
        <v>9051.06</v>
      </c>
      <c r="S39" s="440">
        <v>14523.96</v>
      </c>
    </row>
    <row r="40" spans="1:21" ht="15.75" x14ac:dyDescent="0.25">
      <c r="B40" s="438" t="s">
        <v>795</v>
      </c>
      <c r="C40" s="439">
        <v>1890.13</v>
      </c>
      <c r="D40" s="440">
        <v>2035.18</v>
      </c>
      <c r="E40" s="440">
        <v>2713.48</v>
      </c>
      <c r="I40" s="438" t="s">
        <v>795</v>
      </c>
      <c r="J40" s="439">
        <v>5938.28</v>
      </c>
      <c r="K40" s="440">
        <v>6575.8</v>
      </c>
      <c r="L40" s="440">
        <v>9550.3700000000008</v>
      </c>
      <c r="P40" s="438" t="s">
        <v>795</v>
      </c>
      <c r="Q40" s="439">
        <v>9206.86</v>
      </c>
      <c r="R40" s="440">
        <v>10198.56</v>
      </c>
      <c r="S40" s="440">
        <v>14825.67</v>
      </c>
    </row>
    <row r="41" spans="1:21" ht="15.75" x14ac:dyDescent="0.25">
      <c r="B41" s="438" t="s">
        <v>796</v>
      </c>
      <c r="C41" s="439">
        <v>1980.94</v>
      </c>
      <c r="D41" s="440">
        <v>2096.73</v>
      </c>
      <c r="E41" s="440">
        <v>2586.11</v>
      </c>
      <c r="I41" s="438" t="s">
        <v>796</v>
      </c>
      <c r="J41" s="439">
        <v>6335.73</v>
      </c>
      <c r="K41" s="440">
        <v>6842.89</v>
      </c>
      <c r="L41" s="440">
        <v>8989.16</v>
      </c>
      <c r="P41" s="438" t="s">
        <v>796</v>
      </c>
      <c r="Q41" s="439">
        <v>9825.1299999999992</v>
      </c>
      <c r="R41" s="440">
        <v>10614.04</v>
      </c>
      <c r="S41" s="440">
        <v>13952.68</v>
      </c>
    </row>
    <row r="42" spans="1:21" ht="15.75" x14ac:dyDescent="0.25">
      <c r="B42" s="438" t="s">
        <v>797</v>
      </c>
      <c r="C42" s="439">
        <v>2061.38</v>
      </c>
      <c r="D42" s="440">
        <v>2245.4299999999998</v>
      </c>
      <c r="E42" s="440">
        <v>2486.16</v>
      </c>
      <c r="I42" s="438" t="s">
        <v>797</v>
      </c>
      <c r="J42" s="439">
        <v>6687.09</v>
      </c>
      <c r="K42" s="440">
        <v>7493.13</v>
      </c>
      <c r="L42" s="440">
        <v>8550.3700000000008</v>
      </c>
      <c r="P42" s="438" t="s">
        <v>797</v>
      </c>
      <c r="Q42" s="439">
        <v>10371.67</v>
      </c>
      <c r="R42" s="440">
        <v>11625.52</v>
      </c>
      <c r="S42" s="440">
        <v>13270.11</v>
      </c>
    </row>
    <row r="43" spans="1:21" ht="15.75" x14ac:dyDescent="0.25">
      <c r="B43" s="438" t="s">
        <v>798</v>
      </c>
      <c r="C43" s="439">
        <v>2238.12</v>
      </c>
      <c r="D43" s="440">
        <v>2564.17</v>
      </c>
      <c r="E43" s="440">
        <v>2613.5300000000002</v>
      </c>
      <c r="I43" s="438" t="s">
        <v>798</v>
      </c>
      <c r="J43" s="439">
        <v>7461.33</v>
      </c>
      <c r="K43" s="440">
        <v>8889</v>
      </c>
      <c r="L43" s="440">
        <v>9106.81</v>
      </c>
      <c r="P43" s="438" t="s">
        <v>798</v>
      </c>
      <c r="Q43" s="439">
        <v>11576.06</v>
      </c>
      <c r="R43" s="440">
        <v>13796.87</v>
      </c>
      <c r="S43" s="440">
        <v>14135.68</v>
      </c>
    </row>
    <row r="44" spans="1:21" ht="15.75" x14ac:dyDescent="0.25">
      <c r="B44" s="438" t="s">
        <v>807</v>
      </c>
      <c r="C44" s="439">
        <v>2637.91</v>
      </c>
      <c r="D44" s="440">
        <v>3075.48</v>
      </c>
      <c r="E44" s="440">
        <v>3088.89</v>
      </c>
      <c r="I44" s="438" t="s">
        <v>807</v>
      </c>
      <c r="J44" s="439">
        <v>9213.32</v>
      </c>
      <c r="K44" s="440">
        <v>11127.48</v>
      </c>
      <c r="L44" s="440">
        <v>11187.89</v>
      </c>
      <c r="P44" s="438" t="s">
        <v>807</v>
      </c>
      <c r="Q44" s="439">
        <v>14301.38</v>
      </c>
      <c r="R44" s="440">
        <v>17278.95</v>
      </c>
      <c r="S44" s="440">
        <v>17372.93</v>
      </c>
    </row>
    <row r="45" spans="1:21" ht="15.75" x14ac:dyDescent="0.25">
      <c r="B45" s="438" t="s">
        <v>799</v>
      </c>
      <c r="C45" s="439">
        <v>3366.79</v>
      </c>
      <c r="D45" s="440">
        <v>3934.79</v>
      </c>
      <c r="E45" s="440">
        <v>3934.79</v>
      </c>
      <c r="I45" s="438" t="s">
        <v>799</v>
      </c>
      <c r="J45" s="439">
        <v>12405.7</v>
      </c>
      <c r="K45" s="440">
        <v>14892.2</v>
      </c>
      <c r="L45" s="440">
        <v>14892.2</v>
      </c>
      <c r="P45" s="438" t="s">
        <v>799</v>
      </c>
      <c r="Q45" s="439">
        <v>19267.3</v>
      </c>
      <c r="R45" s="440">
        <v>23135.18</v>
      </c>
      <c r="S45" s="440">
        <v>23135.18</v>
      </c>
    </row>
    <row r="46" spans="1:21" ht="15.75" x14ac:dyDescent="0.25">
      <c r="B46" s="438" t="s">
        <v>800</v>
      </c>
      <c r="C46" s="439">
        <v>4714.25</v>
      </c>
      <c r="D46" s="440">
        <v>5056.1499999999996</v>
      </c>
      <c r="E46" s="440">
        <v>5056.1499999999996</v>
      </c>
      <c r="I46" s="438" t="s">
        <v>800</v>
      </c>
      <c r="J46" s="439">
        <v>18303.97</v>
      </c>
      <c r="K46" s="440">
        <v>19798.41</v>
      </c>
      <c r="L46" s="440">
        <v>19798.41</v>
      </c>
      <c r="P46" s="438" t="s">
        <v>800</v>
      </c>
      <c r="Q46" s="439">
        <v>28442.38</v>
      </c>
      <c r="R46" s="440">
        <v>30767.07</v>
      </c>
      <c r="S46" s="440">
        <v>30767.07</v>
      </c>
    </row>
    <row r="47" spans="1:21" ht="15.75" x14ac:dyDescent="0.25">
      <c r="B47" s="438" t="s">
        <v>801</v>
      </c>
      <c r="C47" s="439">
        <v>6680.29</v>
      </c>
      <c r="D47" s="440">
        <v>6765</v>
      </c>
      <c r="E47" s="440">
        <v>6765</v>
      </c>
      <c r="I47" s="438" t="s">
        <v>801</v>
      </c>
      <c r="J47" s="439">
        <v>26911.31</v>
      </c>
      <c r="K47" s="440">
        <v>27284.92</v>
      </c>
      <c r="L47" s="440">
        <v>27284.92</v>
      </c>
      <c r="P47" s="438" t="s">
        <v>801</v>
      </c>
      <c r="Q47" s="439">
        <v>41831.57</v>
      </c>
      <c r="R47" s="440">
        <v>42412.75</v>
      </c>
      <c r="S47" s="440">
        <v>42412.75</v>
      </c>
    </row>
    <row r="48" spans="1:21" ht="15.75" x14ac:dyDescent="0.25">
      <c r="B48" s="438" t="s">
        <v>802</v>
      </c>
      <c r="C48" s="439">
        <v>8866.94</v>
      </c>
      <c r="D48" s="440">
        <v>8866.94</v>
      </c>
      <c r="E48" s="440">
        <v>8866.94</v>
      </c>
      <c r="I48" s="438" t="s">
        <v>802</v>
      </c>
      <c r="J48" s="439">
        <v>36486.85</v>
      </c>
      <c r="K48" s="440">
        <v>36486.85</v>
      </c>
      <c r="L48" s="440">
        <v>36486.85</v>
      </c>
      <c r="P48" s="438" t="s">
        <v>802</v>
      </c>
      <c r="Q48" s="439">
        <v>56726.86</v>
      </c>
      <c r="R48" s="440">
        <v>56726.86</v>
      </c>
      <c r="S48" s="440">
        <v>56726.86</v>
      </c>
    </row>
    <row r="50" spans="1:21" x14ac:dyDescent="0.25">
      <c r="A50" s="453"/>
      <c r="B50" s="453"/>
      <c r="C50" s="453"/>
      <c r="D50" s="453"/>
      <c r="E50" s="453"/>
      <c r="F50" s="453"/>
      <c r="G50" s="453"/>
      <c r="H50" s="453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</row>
    <row r="52" spans="1:21" ht="18.75" x14ac:dyDescent="0.3">
      <c r="B52" s="447" t="s">
        <v>790</v>
      </c>
      <c r="C52" s="447" t="s">
        <v>808</v>
      </c>
      <c r="I52" s="447" t="s">
        <v>790</v>
      </c>
      <c r="J52" s="447" t="s">
        <v>811</v>
      </c>
      <c r="P52" s="447" t="s">
        <v>790</v>
      </c>
      <c r="Q52" s="447" t="s">
        <v>814</v>
      </c>
    </row>
    <row r="53" spans="1:21" ht="31.5" x14ac:dyDescent="0.25">
      <c r="B53" s="441" t="s">
        <v>521</v>
      </c>
      <c r="C53" s="442" t="s">
        <v>789</v>
      </c>
      <c r="D53" s="443" t="s">
        <v>791</v>
      </c>
      <c r="E53" s="443" t="s">
        <v>803</v>
      </c>
      <c r="I53" s="441" t="s">
        <v>521</v>
      </c>
      <c r="J53" s="442" t="s">
        <v>789</v>
      </c>
      <c r="K53" s="443" t="s">
        <v>791</v>
      </c>
      <c r="L53" s="443" t="s">
        <v>803</v>
      </c>
      <c r="P53" s="441" t="s">
        <v>521</v>
      </c>
      <c r="Q53" s="442" t="s">
        <v>789</v>
      </c>
      <c r="R53" s="443" t="s">
        <v>791</v>
      </c>
      <c r="S53" s="443" t="s">
        <v>803</v>
      </c>
    </row>
    <row r="54" spans="1:21" ht="15.75" x14ac:dyDescent="0.25">
      <c r="B54" s="438" t="s">
        <v>792</v>
      </c>
      <c r="C54" s="439">
        <v>1308.0899999999999</v>
      </c>
      <c r="D54" s="440">
        <v>1308.0899999999999</v>
      </c>
      <c r="E54" s="440">
        <v>1525.66</v>
      </c>
      <c r="I54" s="438" t="s">
        <v>792</v>
      </c>
      <c r="J54" s="439">
        <v>3540.34</v>
      </c>
      <c r="K54" s="440">
        <v>3540.34</v>
      </c>
      <c r="L54" s="440">
        <v>4549.88</v>
      </c>
      <c r="P54" s="438" t="s">
        <v>792</v>
      </c>
      <c r="Q54" s="439">
        <v>5519.76</v>
      </c>
      <c r="R54" s="440">
        <v>5519.76</v>
      </c>
      <c r="S54" s="440">
        <v>7102.63</v>
      </c>
    </row>
    <row r="55" spans="1:21" ht="15.75" x14ac:dyDescent="0.25">
      <c r="B55" s="438" t="s">
        <v>793</v>
      </c>
      <c r="C55" s="439">
        <v>1442.17</v>
      </c>
      <c r="D55" s="440">
        <v>1458.62</v>
      </c>
      <c r="E55" s="440">
        <v>2018.69</v>
      </c>
      <c r="I55" s="438" t="s">
        <v>793</v>
      </c>
      <c r="J55" s="439">
        <v>4163.55</v>
      </c>
      <c r="K55" s="440">
        <v>4239.8599999999997</v>
      </c>
      <c r="L55" s="440">
        <v>6840.82</v>
      </c>
      <c r="P55" s="438" t="s">
        <v>793</v>
      </c>
      <c r="Q55" s="439">
        <v>6496.9</v>
      </c>
      <c r="R55" s="440">
        <v>6616.55</v>
      </c>
      <c r="S55" s="440">
        <v>10694.6</v>
      </c>
    </row>
    <row r="56" spans="1:21" ht="15.75" x14ac:dyDescent="0.25">
      <c r="B56" s="438" t="s">
        <v>794</v>
      </c>
      <c r="C56" s="439">
        <v>1561.62</v>
      </c>
      <c r="D56" s="440">
        <v>1632.92</v>
      </c>
      <c r="E56" s="440">
        <v>2274.0500000000002</v>
      </c>
      <c r="I56" s="438" t="s">
        <v>794</v>
      </c>
      <c r="J56" s="439">
        <v>4716.8100000000004</v>
      </c>
      <c r="K56" s="440">
        <v>5047.5</v>
      </c>
      <c r="L56" s="440">
        <v>8026.84</v>
      </c>
      <c r="P56" s="438" t="s">
        <v>794</v>
      </c>
      <c r="Q56" s="439">
        <v>7364.36</v>
      </c>
      <c r="R56" s="440">
        <v>7882.84</v>
      </c>
      <c r="S56" s="440">
        <v>12554.15</v>
      </c>
    </row>
    <row r="57" spans="1:21" ht="15.75" x14ac:dyDescent="0.25">
      <c r="B57" s="438" t="s">
        <v>795</v>
      </c>
      <c r="C57" s="439">
        <v>1651.2</v>
      </c>
      <c r="D57" s="440">
        <v>1767</v>
      </c>
      <c r="E57" s="440">
        <v>2308.7800000000002</v>
      </c>
      <c r="I57" s="438" t="s">
        <v>795</v>
      </c>
      <c r="J57" s="439">
        <v>5133.3500000000004</v>
      </c>
      <c r="K57" s="440">
        <v>5672.3</v>
      </c>
      <c r="L57" s="440">
        <v>8190.59</v>
      </c>
      <c r="P57" s="438" t="s">
        <v>795</v>
      </c>
      <c r="Q57" s="439">
        <v>8017.45</v>
      </c>
      <c r="R57" s="440">
        <v>8862.4699999999993</v>
      </c>
      <c r="S57" s="440">
        <v>12810.9</v>
      </c>
    </row>
    <row r="58" spans="1:21" ht="15.75" x14ac:dyDescent="0.25">
      <c r="B58" s="438" t="s">
        <v>796</v>
      </c>
      <c r="C58" s="439">
        <v>1723.73</v>
      </c>
      <c r="D58" s="440">
        <v>1816.36</v>
      </c>
      <c r="E58" s="440">
        <v>2207.62</v>
      </c>
      <c r="I58" s="438" t="s">
        <v>796</v>
      </c>
      <c r="J58" s="439">
        <v>5470.39</v>
      </c>
      <c r="K58" s="440">
        <v>5899.64</v>
      </c>
      <c r="L58" s="440">
        <v>7716.82</v>
      </c>
      <c r="P58" s="438" t="s">
        <v>796</v>
      </c>
      <c r="Q58" s="439">
        <v>8545.9</v>
      </c>
      <c r="R58" s="440">
        <v>9218.92</v>
      </c>
      <c r="S58" s="440">
        <v>12068.08</v>
      </c>
    </row>
    <row r="59" spans="1:21" ht="15.75" x14ac:dyDescent="0.25">
      <c r="B59" s="438" t="s">
        <v>797</v>
      </c>
      <c r="C59" s="439">
        <v>1787.72</v>
      </c>
      <c r="D59" s="440">
        <v>1934.59</v>
      </c>
      <c r="E59" s="440">
        <v>2127.17</v>
      </c>
      <c r="I59" s="438" t="s">
        <v>797</v>
      </c>
      <c r="J59" s="439">
        <v>5767.69</v>
      </c>
      <c r="K59" s="440">
        <v>6451.32</v>
      </c>
      <c r="L59" s="440">
        <v>7346.39</v>
      </c>
      <c r="P59" s="438" t="s">
        <v>797</v>
      </c>
      <c r="Q59" s="439">
        <v>9012.0300000000007</v>
      </c>
      <c r="R59" s="440">
        <v>10083.89</v>
      </c>
      <c r="S59" s="440">
        <v>11487.28</v>
      </c>
    </row>
    <row r="60" spans="1:21" ht="15.75" x14ac:dyDescent="0.25">
      <c r="B60" s="438" t="s">
        <v>798</v>
      </c>
      <c r="C60" s="439">
        <v>1929.11</v>
      </c>
      <c r="D60" s="440">
        <v>2189.33</v>
      </c>
      <c r="E60" s="440">
        <v>2228.9499999999998</v>
      </c>
      <c r="I60" s="438" t="s">
        <v>798</v>
      </c>
      <c r="J60" s="439">
        <v>6425.88</v>
      </c>
      <c r="K60" s="440">
        <v>7632.56</v>
      </c>
      <c r="L60" s="440">
        <v>7816.98</v>
      </c>
      <c r="P60" s="438" t="s">
        <v>798</v>
      </c>
      <c r="Q60" s="439">
        <v>10044.01</v>
      </c>
      <c r="R60" s="440">
        <v>11935.96</v>
      </c>
      <c r="S60" s="440">
        <v>12225.12</v>
      </c>
    </row>
    <row r="61" spans="1:21" ht="15.75" x14ac:dyDescent="0.25">
      <c r="B61" s="438" t="s">
        <v>807</v>
      </c>
      <c r="C61" s="439">
        <v>2248.4499999999998</v>
      </c>
      <c r="D61" s="440">
        <v>2597.65</v>
      </c>
      <c r="E61" s="440">
        <v>2608.62</v>
      </c>
      <c r="I61" s="438" t="s">
        <v>807</v>
      </c>
      <c r="J61" s="439">
        <v>7907.6</v>
      </c>
      <c r="K61" s="440">
        <v>9529.23</v>
      </c>
      <c r="L61" s="440">
        <v>9580.1</v>
      </c>
      <c r="P61" s="438" t="s">
        <v>807</v>
      </c>
      <c r="Q61" s="439">
        <v>12367.2</v>
      </c>
      <c r="R61" s="440">
        <v>14909.75</v>
      </c>
      <c r="S61" s="440">
        <v>14989.52</v>
      </c>
    </row>
    <row r="62" spans="1:21" ht="15.75" x14ac:dyDescent="0.25">
      <c r="B62" s="438" t="s">
        <v>799</v>
      </c>
      <c r="C62" s="439">
        <v>2830.46</v>
      </c>
      <c r="D62" s="440">
        <v>3283.88</v>
      </c>
      <c r="E62" s="440">
        <v>3283.88</v>
      </c>
      <c r="I62" s="438" t="s">
        <v>799</v>
      </c>
      <c r="J62" s="439">
        <v>10610.31</v>
      </c>
      <c r="K62" s="440">
        <v>12716.83</v>
      </c>
      <c r="L62" s="440">
        <v>12716.83</v>
      </c>
      <c r="P62" s="438" t="s">
        <v>799</v>
      </c>
      <c r="Q62" s="439">
        <v>16604.78</v>
      </c>
      <c r="R62" s="440">
        <v>19907.599999999999</v>
      </c>
      <c r="S62" s="440">
        <v>19907.599999999999</v>
      </c>
    </row>
    <row r="63" spans="1:21" ht="15.75" x14ac:dyDescent="0.25">
      <c r="B63" s="438" t="s">
        <v>800</v>
      </c>
      <c r="C63" s="439">
        <v>3906.11</v>
      </c>
      <c r="D63" s="440">
        <v>4178.53</v>
      </c>
      <c r="E63" s="440">
        <v>4178.53</v>
      </c>
      <c r="I63" s="438" t="s">
        <v>800</v>
      </c>
      <c r="J63" s="439">
        <v>15607.14</v>
      </c>
      <c r="K63" s="440">
        <v>16872.650000000001</v>
      </c>
      <c r="L63" s="440">
        <v>16872.650000000001</v>
      </c>
      <c r="P63" s="438" t="s">
        <v>800</v>
      </c>
      <c r="Q63" s="439">
        <v>24439.32</v>
      </c>
      <c r="R63" s="440">
        <v>26423.51</v>
      </c>
      <c r="S63" s="440">
        <v>26423.51</v>
      </c>
    </row>
    <row r="64" spans="1:21" ht="15.75" x14ac:dyDescent="0.25">
      <c r="B64" s="438" t="s">
        <v>801</v>
      </c>
      <c r="C64" s="439">
        <v>5475.41</v>
      </c>
      <c r="D64" s="440">
        <v>5543.05</v>
      </c>
      <c r="E64" s="440">
        <v>5543.05</v>
      </c>
      <c r="I64" s="438" t="s">
        <v>801</v>
      </c>
      <c r="J64" s="439">
        <v>22894.92</v>
      </c>
      <c r="K64" s="440">
        <v>23211.3</v>
      </c>
      <c r="L64" s="440">
        <v>23211.3</v>
      </c>
      <c r="P64" s="438" t="s">
        <v>801</v>
      </c>
      <c r="Q64" s="439">
        <v>35865.839999999997</v>
      </c>
      <c r="R64" s="440">
        <v>36361.89</v>
      </c>
      <c r="S64" s="440">
        <v>36361.89</v>
      </c>
    </row>
    <row r="65" spans="1:21" ht="15.75" x14ac:dyDescent="0.25">
      <c r="B65" s="438" t="s">
        <v>802</v>
      </c>
      <c r="C65" s="439">
        <v>7222.05</v>
      </c>
      <c r="D65" s="440">
        <v>7222.05</v>
      </c>
      <c r="E65" s="440">
        <v>7222.05</v>
      </c>
      <c r="I65" s="438" t="s">
        <v>802</v>
      </c>
      <c r="J65" s="439">
        <v>31006.23</v>
      </c>
      <c r="K65" s="440">
        <v>31006.23</v>
      </c>
      <c r="L65" s="440">
        <v>31006.23</v>
      </c>
      <c r="P65" s="438" t="s">
        <v>802</v>
      </c>
      <c r="Q65" s="439">
        <v>48583.58</v>
      </c>
      <c r="R65" s="440">
        <v>48583.58</v>
      </c>
      <c r="S65" s="440">
        <v>48583.58</v>
      </c>
    </row>
    <row r="67" spans="1:21" x14ac:dyDescent="0.25">
      <c r="A67" s="453"/>
      <c r="B67" s="453"/>
      <c r="C67" s="453"/>
      <c r="D67" s="453"/>
      <c r="E67" s="453"/>
      <c r="F67" s="453"/>
      <c r="G67" s="453"/>
      <c r="H67" s="453"/>
      <c r="I67" s="453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  <c r="U67" s="453"/>
    </row>
    <row r="69" spans="1:21" ht="18.75" x14ac:dyDescent="0.3">
      <c r="B69" s="447" t="s">
        <v>790</v>
      </c>
      <c r="C69" s="447" t="s">
        <v>812</v>
      </c>
      <c r="I69" s="447" t="s">
        <v>790</v>
      </c>
      <c r="J69" s="447" t="s">
        <v>815</v>
      </c>
    </row>
    <row r="70" spans="1:21" ht="31.5" x14ac:dyDescent="0.25">
      <c r="B70" s="441" t="s">
        <v>521</v>
      </c>
      <c r="C70" s="442" t="s">
        <v>789</v>
      </c>
      <c r="D70" s="443" t="s">
        <v>791</v>
      </c>
      <c r="E70" s="443" t="s">
        <v>803</v>
      </c>
      <c r="I70" s="441" t="s">
        <v>521</v>
      </c>
      <c r="J70" s="442" t="s">
        <v>789</v>
      </c>
      <c r="K70" s="443" t="s">
        <v>791</v>
      </c>
      <c r="L70" s="443" t="s">
        <v>803</v>
      </c>
    </row>
    <row r="71" spans="1:21" ht="15.75" x14ac:dyDescent="0.25">
      <c r="B71" s="438" t="s">
        <v>792</v>
      </c>
      <c r="C71" s="439">
        <v>2952.98</v>
      </c>
      <c r="D71" s="440">
        <v>2909.05</v>
      </c>
      <c r="E71" s="440">
        <v>3438.11</v>
      </c>
      <c r="I71" s="438" t="s">
        <v>792</v>
      </c>
      <c r="J71" s="439">
        <v>4297.6400000000003</v>
      </c>
      <c r="K71" s="440">
        <v>4223.18</v>
      </c>
      <c r="L71" s="440">
        <v>5119.87</v>
      </c>
    </row>
    <row r="72" spans="1:21" ht="15.75" x14ac:dyDescent="0.25">
      <c r="B72" s="438" t="s">
        <v>793</v>
      </c>
      <c r="C72" s="439">
        <v>2457.0300000000002</v>
      </c>
      <c r="D72" s="440">
        <v>2781.13</v>
      </c>
      <c r="E72" s="440">
        <v>4144.59</v>
      </c>
      <c r="I72" s="438" t="s">
        <v>793</v>
      </c>
      <c r="J72" s="439">
        <v>3457.07</v>
      </c>
      <c r="K72" s="440">
        <v>4006.39</v>
      </c>
      <c r="L72" s="440">
        <v>6317.26</v>
      </c>
    </row>
    <row r="73" spans="1:21" ht="15.75" x14ac:dyDescent="0.25">
      <c r="B73" s="438" t="s">
        <v>794</v>
      </c>
      <c r="C73" s="439">
        <v>2722.55</v>
      </c>
      <c r="D73" s="440">
        <v>3334.81</v>
      </c>
      <c r="E73" s="440">
        <v>4896.33</v>
      </c>
      <c r="I73" s="438" t="s">
        <v>794</v>
      </c>
      <c r="J73" s="439">
        <v>3907.1</v>
      </c>
      <c r="K73" s="440">
        <v>4944.79</v>
      </c>
      <c r="L73" s="440">
        <v>7591.36</v>
      </c>
    </row>
    <row r="74" spans="1:21" ht="15.75" x14ac:dyDescent="0.25">
      <c r="B74" s="438" t="s">
        <v>795</v>
      </c>
      <c r="C74" s="439">
        <v>3270.83</v>
      </c>
      <c r="D74" s="440">
        <v>3872.16</v>
      </c>
      <c r="E74" s="440">
        <v>5192.1899999999996</v>
      </c>
      <c r="I74" s="438" t="s">
        <v>795</v>
      </c>
      <c r="J74" s="439">
        <v>4836.3500000000004</v>
      </c>
      <c r="K74" s="440">
        <v>5855.53</v>
      </c>
      <c r="L74" s="440">
        <v>8092.79</v>
      </c>
    </row>
    <row r="75" spans="1:21" ht="15.75" x14ac:dyDescent="0.25">
      <c r="B75" s="438" t="s">
        <v>796</v>
      </c>
      <c r="C75" s="439">
        <v>3669.26</v>
      </c>
      <c r="D75" s="440">
        <v>4182.66</v>
      </c>
      <c r="E75" s="440">
        <v>5134.84</v>
      </c>
      <c r="I75" s="438" t="s">
        <v>796</v>
      </c>
      <c r="J75" s="439">
        <v>5511.64</v>
      </c>
      <c r="K75" s="440">
        <v>6381.77</v>
      </c>
      <c r="L75" s="440">
        <v>7995.59</v>
      </c>
    </row>
    <row r="76" spans="1:21" ht="15.75" x14ac:dyDescent="0.25">
      <c r="B76" s="438" t="s">
        <v>797</v>
      </c>
      <c r="C76" s="439">
        <v>3883.91</v>
      </c>
      <c r="D76" s="440">
        <v>4401.18</v>
      </c>
      <c r="E76" s="440">
        <v>4870.37</v>
      </c>
      <c r="I76" s="438" t="s">
        <v>797</v>
      </c>
      <c r="J76" s="439">
        <v>5875.43</v>
      </c>
      <c r="K76" s="440">
        <v>6752.15</v>
      </c>
      <c r="L76" s="440">
        <v>7547.35</v>
      </c>
    </row>
    <row r="77" spans="1:21" ht="15.75" x14ac:dyDescent="0.25">
      <c r="B77" s="438" t="s">
        <v>798</v>
      </c>
      <c r="C77" s="439">
        <v>4099.71</v>
      </c>
      <c r="D77" s="440">
        <v>4602.32</v>
      </c>
      <c r="E77" s="440">
        <v>5071.5</v>
      </c>
      <c r="I77" s="438" t="s">
        <v>798</v>
      </c>
      <c r="J77" s="439">
        <v>6241.19</v>
      </c>
      <c r="K77" s="440">
        <v>7093.04</v>
      </c>
      <c r="L77" s="440">
        <v>7888.24</v>
      </c>
    </row>
    <row r="78" spans="1:21" ht="15.75" x14ac:dyDescent="0.25">
      <c r="B78" s="438" t="s">
        <v>807</v>
      </c>
      <c r="C78" s="439">
        <v>4502.8500000000004</v>
      </c>
      <c r="D78" s="440">
        <v>4957.08</v>
      </c>
      <c r="E78" s="440">
        <v>5426.27</v>
      </c>
      <c r="I78" s="438" t="s">
        <v>807</v>
      </c>
      <c r="J78" s="439">
        <v>6924.46</v>
      </c>
      <c r="K78" s="440">
        <v>7694.32</v>
      </c>
      <c r="L78" s="440">
        <v>8489.52</v>
      </c>
    </row>
    <row r="79" spans="1:21" ht="15.75" x14ac:dyDescent="0.25">
      <c r="B79" s="438" t="s">
        <v>799</v>
      </c>
      <c r="C79" s="439">
        <v>5250.41</v>
      </c>
      <c r="D79" s="440">
        <v>5729.61</v>
      </c>
      <c r="E79" s="440">
        <v>5729.61</v>
      </c>
      <c r="I79" s="438" t="s">
        <v>799</v>
      </c>
      <c r="J79" s="439">
        <v>8191.46</v>
      </c>
      <c r="K79" s="440">
        <v>9003.65</v>
      </c>
      <c r="L79" s="440">
        <v>9003.65</v>
      </c>
    </row>
    <row r="80" spans="1:21" ht="15.75" x14ac:dyDescent="0.25">
      <c r="B80" s="438" t="s">
        <v>800</v>
      </c>
      <c r="C80" s="439">
        <v>6600.99</v>
      </c>
      <c r="D80" s="440">
        <v>7275.87</v>
      </c>
      <c r="E80" s="440">
        <v>7275.87</v>
      </c>
      <c r="I80" s="438" t="s">
        <v>800</v>
      </c>
      <c r="J80" s="439">
        <v>10480.52</v>
      </c>
      <c r="K80" s="440">
        <v>11624.35</v>
      </c>
      <c r="L80" s="440">
        <v>11624.35</v>
      </c>
    </row>
    <row r="81" spans="2:12" ht="15.75" x14ac:dyDescent="0.25">
      <c r="B81" s="438" t="s">
        <v>801</v>
      </c>
      <c r="C81" s="439">
        <v>8544.23</v>
      </c>
      <c r="D81" s="440">
        <v>9908.5300000000007</v>
      </c>
      <c r="E81" s="440">
        <v>9908.5300000000007</v>
      </c>
      <c r="I81" s="438" t="s">
        <v>801</v>
      </c>
      <c r="J81" s="439">
        <v>13774.05</v>
      </c>
      <c r="K81" s="440">
        <v>16086.35</v>
      </c>
      <c r="L81" s="440">
        <v>16086.35</v>
      </c>
    </row>
    <row r="82" spans="2:12" ht="15.75" x14ac:dyDescent="0.25">
      <c r="B82" s="438" t="s">
        <v>802</v>
      </c>
      <c r="C82" s="439">
        <v>10587.95</v>
      </c>
      <c r="D82" s="440">
        <v>12593.77</v>
      </c>
      <c r="E82" s="440">
        <v>12593.77</v>
      </c>
      <c r="I82" s="438" t="s">
        <v>802</v>
      </c>
      <c r="J82" s="439">
        <v>17237.86</v>
      </c>
      <c r="K82" s="440">
        <v>20637.46</v>
      </c>
      <c r="L82" s="440">
        <v>20637.46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EC5F-9549-45A9-A546-1E092B7C1E21}">
  <sheetPr>
    <tabColor rgb="FFFFFF00"/>
  </sheetPr>
  <dimension ref="A1:AY84"/>
  <sheetViews>
    <sheetView zoomScale="85" zoomScaleNormal="85" workbookViewId="0">
      <selection activeCell="K82" sqref="K82"/>
    </sheetView>
  </sheetViews>
  <sheetFormatPr defaultColWidth="8.85546875" defaultRowHeight="15.75" x14ac:dyDescent="0.25"/>
  <cols>
    <col min="1" max="1" width="22.28515625" customWidth="1"/>
    <col min="2" max="2" width="34.140625" style="4" customWidth="1"/>
    <col min="3" max="3" width="19" customWidth="1"/>
    <col min="4" max="4" width="5.28515625" customWidth="1"/>
    <col min="5" max="5" width="2.7109375" style="125" customWidth="1"/>
    <col min="6" max="6" width="16.28515625" style="122" customWidth="1"/>
    <col min="7" max="7" width="35" style="87" customWidth="1"/>
    <col min="8" max="8" width="16.42578125" style="87" customWidth="1"/>
    <col min="9" max="9" width="18.5703125" style="87" customWidth="1"/>
    <col min="10" max="10" width="20.7109375" style="87" customWidth="1"/>
    <col min="11" max="11" width="24.28515625" style="87" customWidth="1"/>
    <col min="12" max="12" width="19.5703125" customWidth="1"/>
    <col min="13" max="13" width="2.7109375" style="125" customWidth="1"/>
    <col min="14" max="15" width="8.85546875" customWidth="1"/>
    <col min="16" max="16" width="55.140625" customWidth="1"/>
    <col min="17" max="17" width="16" bestFit="1" customWidth="1"/>
    <col min="18" max="18" width="16.85546875" bestFit="1" customWidth="1"/>
    <col min="19" max="19" width="18.7109375" customWidth="1"/>
    <col min="20" max="20" width="16.85546875" bestFit="1" customWidth="1"/>
    <col min="21" max="21" width="9.85546875" bestFit="1" customWidth="1"/>
    <col min="22" max="22" width="2.7109375" style="125" customWidth="1"/>
    <col min="23" max="24" width="8.85546875" customWidth="1"/>
    <col min="25" max="25" width="58.85546875" bestFit="1" customWidth="1"/>
    <col min="26" max="26" width="16" bestFit="1" customWidth="1"/>
    <col min="27" max="27" width="16.85546875" bestFit="1" customWidth="1"/>
    <col min="28" max="28" width="17.5703125" customWidth="1"/>
    <col min="29" max="29" width="16.85546875" bestFit="1" customWidth="1"/>
    <col min="30" max="30" width="8.85546875" customWidth="1"/>
    <col min="31" max="31" width="2.7109375" style="125" customWidth="1"/>
    <col min="32" max="33" width="8.85546875" customWidth="1"/>
    <col min="34" max="34" width="58.85546875" bestFit="1" customWidth="1"/>
    <col min="35" max="35" width="16" bestFit="1" customWidth="1"/>
    <col min="36" max="36" width="16.85546875" bestFit="1" customWidth="1"/>
    <col min="37" max="37" width="26.28515625" bestFit="1" customWidth="1"/>
    <col min="38" max="38" width="16.85546875" bestFit="1" customWidth="1"/>
    <col min="39" max="39" width="10.28515625" bestFit="1" customWidth="1"/>
    <col min="40" max="40" width="8.85546875" customWidth="1"/>
    <col min="42" max="42" width="58.85546875" bestFit="1" customWidth="1"/>
    <col min="43" max="43" width="16" bestFit="1" customWidth="1"/>
    <col min="44" max="44" width="16.85546875" bestFit="1" customWidth="1"/>
    <col min="45" max="45" width="26.28515625" bestFit="1" customWidth="1"/>
    <col min="46" max="46" width="16.85546875" bestFit="1" customWidth="1"/>
    <col min="47" max="47" width="14.28515625" bestFit="1" customWidth="1"/>
    <col min="48" max="48" width="17.7109375" bestFit="1" customWidth="1"/>
  </cols>
  <sheetData>
    <row r="1" spans="1:48" x14ac:dyDescent="0.25">
      <c r="A1" s="91" t="s">
        <v>475</v>
      </c>
      <c r="B1" s="92" t="s">
        <v>472</v>
      </c>
      <c r="C1" s="91" t="s">
        <v>473</v>
      </c>
      <c r="D1" s="139"/>
    </row>
    <row r="2" spans="1:48" ht="24" x14ac:dyDescent="0.4">
      <c r="A2" s="66" t="s">
        <v>469</v>
      </c>
      <c r="B2" s="131">
        <v>39855.05999999999</v>
      </c>
      <c r="C2" s="131">
        <v>32531.379999999997</v>
      </c>
      <c r="D2" s="140"/>
      <c r="G2" s="923" t="s">
        <v>451</v>
      </c>
      <c r="H2" s="923"/>
      <c r="I2" s="923"/>
      <c r="J2" s="923"/>
      <c r="K2" s="923"/>
      <c r="O2" s="122"/>
      <c r="P2" s="923" t="s">
        <v>452</v>
      </c>
      <c r="Q2" s="923"/>
      <c r="R2" s="923"/>
      <c r="S2" s="923"/>
      <c r="T2" s="923"/>
      <c r="X2" s="122"/>
      <c r="Y2" s="923" t="s">
        <v>494</v>
      </c>
      <c r="Z2" s="923"/>
      <c r="AA2" s="923"/>
      <c r="AB2" s="923"/>
      <c r="AC2" s="923"/>
      <c r="AG2" s="122"/>
      <c r="AH2" s="923" t="s">
        <v>495</v>
      </c>
      <c r="AI2" s="923"/>
      <c r="AJ2" s="923"/>
      <c r="AK2" s="923"/>
      <c r="AL2" s="923"/>
      <c r="AO2" s="122"/>
      <c r="AP2" s="923" t="s">
        <v>512</v>
      </c>
      <c r="AQ2" s="923"/>
      <c r="AR2" s="923"/>
      <c r="AS2" s="923"/>
      <c r="AT2" s="923"/>
    </row>
    <row r="3" spans="1:48" x14ac:dyDescent="0.25">
      <c r="A3" s="66" t="s">
        <v>470</v>
      </c>
      <c r="B3" s="131">
        <v>16851.876562500005</v>
      </c>
      <c r="C3" s="131">
        <v>13653.4628125</v>
      </c>
      <c r="D3" s="140"/>
      <c r="H3" s="89"/>
      <c r="I3" s="90">
        <v>34</v>
      </c>
      <c r="J3" s="123">
        <f>J5-I5</f>
        <v>5</v>
      </c>
      <c r="K3" s="123">
        <f>K5-J5</f>
        <v>4</v>
      </c>
      <c r="O3" s="122"/>
      <c r="P3" s="87"/>
      <c r="Q3" s="89"/>
      <c r="R3" s="90"/>
      <c r="S3" s="123">
        <f>S5-R5</f>
        <v>5</v>
      </c>
      <c r="T3" s="123">
        <f>T5-S5</f>
        <v>4</v>
      </c>
      <c r="X3" s="122"/>
      <c r="Y3" s="87"/>
      <c r="Z3" s="89"/>
      <c r="AA3" s="90"/>
      <c r="AB3" s="123">
        <f>AB5-AA5</f>
        <v>0</v>
      </c>
      <c r="AC3" s="123">
        <f>AC5-AB5</f>
        <v>0</v>
      </c>
      <c r="AG3" s="122"/>
      <c r="AH3" s="87"/>
      <c r="AI3" s="89"/>
      <c r="AJ3" s="90"/>
      <c r="AK3" s="123">
        <f>AK5-AJ5</f>
        <v>0</v>
      </c>
      <c r="AL3" s="123">
        <f>AL5-AK5</f>
        <v>0</v>
      </c>
      <c r="AO3" s="122"/>
      <c r="AP3" s="87"/>
      <c r="AQ3" s="89"/>
      <c r="AR3" s="90"/>
      <c r="AS3" s="123">
        <f>AS5-AR5</f>
        <v>0</v>
      </c>
      <c r="AT3" s="123">
        <f>AT5-AS5</f>
        <v>0</v>
      </c>
    </row>
    <row r="4" spans="1:48" x14ac:dyDescent="0.25">
      <c r="A4" s="66" t="s">
        <v>471</v>
      </c>
      <c r="B4" s="131">
        <v>5817.52</v>
      </c>
      <c r="C4" s="131">
        <v>0</v>
      </c>
      <c r="D4" s="140"/>
      <c r="G4" s="91" t="s">
        <v>453</v>
      </c>
      <c r="H4" s="92" t="s">
        <v>454</v>
      </c>
      <c r="I4" s="93" t="s">
        <v>455</v>
      </c>
      <c r="J4" s="93" t="s">
        <v>456</v>
      </c>
      <c r="K4" s="93" t="s">
        <v>457</v>
      </c>
      <c r="O4" s="122"/>
      <c r="P4" s="91" t="s">
        <v>453</v>
      </c>
      <c r="Q4" s="92" t="s">
        <v>454</v>
      </c>
      <c r="R4" s="93" t="s">
        <v>455</v>
      </c>
      <c r="S4" s="93" t="s">
        <v>456</v>
      </c>
      <c r="T4" s="93" t="s">
        <v>457</v>
      </c>
      <c r="X4" s="122"/>
      <c r="Y4" s="91" t="s">
        <v>453</v>
      </c>
      <c r="Z4" s="92" t="s">
        <v>454</v>
      </c>
      <c r="AA4" s="93" t="s">
        <v>455</v>
      </c>
      <c r="AB4" s="93" t="s">
        <v>456</v>
      </c>
      <c r="AC4" s="93" t="s">
        <v>457</v>
      </c>
      <c r="AG4" s="122"/>
      <c r="AH4" s="91" t="s">
        <v>453</v>
      </c>
      <c r="AI4" s="92" t="s">
        <v>454</v>
      </c>
      <c r="AJ4" s="93" t="s">
        <v>455</v>
      </c>
      <c r="AK4" s="93" t="s">
        <v>456</v>
      </c>
      <c r="AL4" s="93" t="s">
        <v>457</v>
      </c>
      <c r="AO4" s="122"/>
      <c r="AP4" s="91" t="s">
        <v>453</v>
      </c>
      <c r="AQ4" s="92" t="s">
        <v>454</v>
      </c>
      <c r="AR4" s="93" t="s">
        <v>455</v>
      </c>
      <c r="AS4" s="93" t="s">
        <v>456</v>
      </c>
      <c r="AT4" s="93" t="s">
        <v>457</v>
      </c>
    </row>
    <row r="5" spans="1:48" x14ac:dyDescent="0.25">
      <c r="A5" s="66" t="s">
        <v>488</v>
      </c>
      <c r="B5" s="131">
        <f>AVERAGE(B2:B4)</f>
        <v>20841.485520833332</v>
      </c>
      <c r="C5" s="131">
        <f>AVERAGE(C2:C4)</f>
        <v>15394.947604166666</v>
      </c>
      <c r="D5" s="140"/>
      <c r="G5" s="94" t="s">
        <v>458</v>
      </c>
      <c r="H5" s="95"/>
      <c r="I5" s="96">
        <v>39</v>
      </c>
      <c r="J5" s="96">
        <v>44</v>
      </c>
      <c r="K5" s="96">
        <v>48</v>
      </c>
      <c r="O5" s="122"/>
      <c r="P5" s="94" t="s">
        <v>458</v>
      </c>
      <c r="Q5" s="95"/>
      <c r="R5" s="96">
        <v>39</v>
      </c>
      <c r="S5" s="96">
        <v>44</v>
      </c>
      <c r="T5" s="96">
        <v>48</v>
      </c>
      <c r="X5" s="122"/>
      <c r="Y5" s="94" t="s">
        <v>458</v>
      </c>
      <c r="Z5" s="95"/>
      <c r="AA5" s="126">
        <v>39</v>
      </c>
      <c r="AB5" s="126">
        <f>AA5</f>
        <v>39</v>
      </c>
      <c r="AC5" s="126">
        <f>AB5</f>
        <v>39</v>
      </c>
      <c r="AG5" s="122"/>
      <c r="AH5" s="94" t="s">
        <v>458</v>
      </c>
      <c r="AI5" s="95"/>
      <c r="AJ5" s="126">
        <v>39</v>
      </c>
      <c r="AK5" s="126">
        <f>AJ5</f>
        <v>39</v>
      </c>
      <c r="AL5" s="126">
        <f>AK5</f>
        <v>39</v>
      </c>
      <c r="AO5" s="122"/>
      <c r="AP5" s="94" t="s">
        <v>458</v>
      </c>
      <c r="AQ5" s="95"/>
      <c r="AR5" s="126"/>
      <c r="AS5" s="126"/>
      <c r="AT5" s="126"/>
      <c r="AU5" s="8">
        <v>1387815.71</v>
      </c>
      <c r="AV5" t="s">
        <v>515</v>
      </c>
    </row>
    <row r="6" spans="1:48" x14ac:dyDescent="0.25">
      <c r="F6" s="124" t="s">
        <v>472</v>
      </c>
      <c r="G6" s="98" t="s">
        <v>459</v>
      </c>
      <c r="H6" s="99"/>
      <c r="I6" s="127">
        <v>9000</v>
      </c>
      <c r="J6" s="127">
        <f>I6+I9</f>
        <v>9900</v>
      </c>
      <c r="K6" s="127">
        <f>J6+J9</f>
        <v>10827</v>
      </c>
      <c r="O6" s="124" t="s">
        <v>472</v>
      </c>
      <c r="P6" s="98" t="s">
        <v>459</v>
      </c>
      <c r="Q6" s="99"/>
      <c r="R6" s="127">
        <v>11500</v>
      </c>
      <c r="S6" s="127">
        <f>R6+R9</f>
        <v>12550</v>
      </c>
      <c r="T6" s="127">
        <f>S6+S9</f>
        <v>13631.5</v>
      </c>
      <c r="X6" s="124" t="s">
        <v>472</v>
      </c>
      <c r="Y6" s="98" t="s">
        <v>459</v>
      </c>
      <c r="Z6" s="99"/>
      <c r="AA6" s="127">
        <v>9000</v>
      </c>
      <c r="AB6" s="127">
        <f>AA6+AA9</f>
        <v>9900</v>
      </c>
      <c r="AC6" s="127">
        <f>AB6+AB9</f>
        <v>10827</v>
      </c>
      <c r="AG6" s="124" t="s">
        <v>472</v>
      </c>
      <c r="AH6" s="98" t="s">
        <v>459</v>
      </c>
      <c r="AI6" s="99"/>
      <c r="AJ6" s="100">
        <v>11500</v>
      </c>
      <c r="AK6" s="127">
        <f>AJ6+AJ9</f>
        <v>12550</v>
      </c>
      <c r="AL6" s="127">
        <f>AK6+AK9</f>
        <v>13631.5</v>
      </c>
      <c r="AO6" s="124" t="s">
        <v>472</v>
      </c>
      <c r="AP6" s="98" t="s">
        <v>459</v>
      </c>
      <c r="AQ6" s="99"/>
      <c r="AR6" s="100"/>
      <c r="AS6" s="100"/>
      <c r="AT6" s="100"/>
      <c r="AU6" s="8">
        <f>AU5*12</f>
        <v>16653788.52</v>
      </c>
      <c r="AV6" t="s">
        <v>513</v>
      </c>
    </row>
    <row r="7" spans="1:48" ht="16.5" thickBot="1" x14ac:dyDescent="0.3">
      <c r="F7" s="124" t="s">
        <v>472</v>
      </c>
      <c r="G7" s="101" t="s">
        <v>460</v>
      </c>
      <c r="H7" s="102"/>
      <c r="I7" s="128">
        <v>30000</v>
      </c>
      <c r="J7" s="128">
        <f>I7+I9</f>
        <v>30900</v>
      </c>
      <c r="K7" s="128">
        <f>J7+J9</f>
        <v>31827</v>
      </c>
      <c r="O7" s="124" t="s">
        <v>472</v>
      </c>
      <c r="P7" s="101" t="s">
        <v>460</v>
      </c>
      <c r="Q7" s="102"/>
      <c r="R7" s="128">
        <v>35000</v>
      </c>
      <c r="S7" s="128">
        <f>R7+R9</f>
        <v>36050</v>
      </c>
      <c r="T7" s="128">
        <f>S7+S9</f>
        <v>37131.5</v>
      </c>
      <c r="X7" s="124" t="s">
        <v>472</v>
      </c>
      <c r="Y7" s="101" t="s">
        <v>460</v>
      </c>
      <c r="Z7" s="102"/>
      <c r="AA7" s="128">
        <v>30000</v>
      </c>
      <c r="AB7" s="128">
        <f>AA7+AA9</f>
        <v>30900</v>
      </c>
      <c r="AC7" s="128">
        <f>AB7+AB9</f>
        <v>31827</v>
      </c>
      <c r="AG7" s="124" t="s">
        <v>472</v>
      </c>
      <c r="AH7" s="101" t="s">
        <v>460</v>
      </c>
      <c r="AI7" s="102"/>
      <c r="AJ7" s="103">
        <v>35000</v>
      </c>
      <c r="AK7" s="128">
        <f>AJ7+AJ9</f>
        <v>36050</v>
      </c>
      <c r="AL7" s="128">
        <f>AK7+AK9</f>
        <v>37131.5</v>
      </c>
      <c r="AO7" s="124" t="s">
        <v>472</v>
      </c>
      <c r="AP7" s="101" t="s">
        <v>460</v>
      </c>
      <c r="AQ7" s="102"/>
      <c r="AR7" s="103"/>
      <c r="AS7" s="103"/>
      <c r="AT7" s="103"/>
      <c r="AU7" s="8">
        <v>1058532.5</v>
      </c>
      <c r="AV7" t="s">
        <v>514</v>
      </c>
    </row>
    <row r="8" spans="1:48" ht="16.5" thickTop="1" x14ac:dyDescent="0.25">
      <c r="F8" s="124" t="s">
        <v>472</v>
      </c>
      <c r="G8" s="104" t="s">
        <v>461</v>
      </c>
      <c r="H8" s="105">
        <v>0.6</v>
      </c>
      <c r="I8" s="106">
        <f>$H$8*I6</f>
        <v>5400</v>
      </c>
      <c r="J8" s="106">
        <f>$H$8*J6</f>
        <v>5940</v>
      </c>
      <c r="K8" s="106">
        <f>$H$8*K6</f>
        <v>6496.2</v>
      </c>
      <c r="L8" t="s">
        <v>517</v>
      </c>
      <c r="O8" s="124" t="s">
        <v>472</v>
      </c>
      <c r="P8" s="104" t="s">
        <v>461</v>
      </c>
      <c r="Q8" s="105">
        <f>H8</f>
        <v>0.6</v>
      </c>
      <c r="R8" s="106">
        <f>$H$8*R6</f>
        <v>6900</v>
      </c>
      <c r="S8" s="106">
        <f>$H$8*S6</f>
        <v>7530</v>
      </c>
      <c r="T8" s="106">
        <f>$H$8*T6</f>
        <v>8178.9</v>
      </c>
      <c r="X8" s="124" t="s">
        <v>472</v>
      </c>
      <c r="Y8" s="104" t="s">
        <v>461</v>
      </c>
      <c r="Z8" s="105">
        <v>0.6</v>
      </c>
      <c r="AA8" s="106">
        <f>$H$8*AA6</f>
        <v>5400</v>
      </c>
      <c r="AB8" s="106">
        <f>$H$8*AB6</f>
        <v>5940</v>
      </c>
      <c r="AC8" s="106">
        <f>$H$8*AC6</f>
        <v>6496.2</v>
      </c>
      <c r="AG8" s="124" t="s">
        <v>472</v>
      </c>
      <c r="AH8" s="104" t="s">
        <v>461</v>
      </c>
      <c r="AI8" s="105">
        <v>0.6</v>
      </c>
      <c r="AJ8" s="106">
        <f>$H$8*AJ6</f>
        <v>6900</v>
      </c>
      <c r="AK8" s="106">
        <f>$H$8*AK6</f>
        <v>7530</v>
      </c>
      <c r="AL8" s="106">
        <f>$H$8*AL6</f>
        <v>8178.9</v>
      </c>
      <c r="AO8" s="124" t="s">
        <v>472</v>
      </c>
      <c r="AP8" s="104" t="s">
        <v>461</v>
      </c>
      <c r="AQ8" s="105">
        <v>0.6</v>
      </c>
      <c r="AR8" s="106"/>
      <c r="AS8" s="106"/>
      <c r="AT8" s="106"/>
      <c r="AU8" s="8">
        <v>703215</v>
      </c>
      <c r="AV8" t="s">
        <v>474</v>
      </c>
    </row>
    <row r="9" spans="1:48" x14ac:dyDescent="0.25">
      <c r="F9" s="124" t="s">
        <v>472</v>
      </c>
      <c r="G9" s="107" t="s">
        <v>519</v>
      </c>
      <c r="H9" s="108">
        <v>0.03</v>
      </c>
      <c r="I9" s="109">
        <f>$H$9*I7</f>
        <v>900</v>
      </c>
      <c r="J9" s="109">
        <f>$H$9*J7</f>
        <v>927</v>
      </c>
      <c r="K9" s="109">
        <f>$H$9*K7</f>
        <v>954.81</v>
      </c>
      <c r="O9" s="124" t="s">
        <v>472</v>
      </c>
      <c r="P9" s="107" t="s">
        <v>519</v>
      </c>
      <c r="Q9" s="108">
        <f>H9</f>
        <v>0.03</v>
      </c>
      <c r="R9" s="109">
        <f>$H$9*R7</f>
        <v>1050</v>
      </c>
      <c r="S9" s="109">
        <f>$H$9*S7</f>
        <v>1081.5</v>
      </c>
      <c r="T9" s="109">
        <f>$H$9*T7</f>
        <v>1113.9449999999999</v>
      </c>
      <c r="X9" s="124" t="s">
        <v>472</v>
      </c>
      <c r="Y9" s="107" t="s">
        <v>519</v>
      </c>
      <c r="Z9" s="108">
        <f>H9</f>
        <v>0.03</v>
      </c>
      <c r="AA9" s="109">
        <f>$H$9*AA7</f>
        <v>900</v>
      </c>
      <c r="AB9" s="109">
        <f>$H$9*AB7</f>
        <v>927</v>
      </c>
      <c r="AC9" s="109">
        <f>$H$9*AC7</f>
        <v>954.81</v>
      </c>
      <c r="AG9" s="124" t="s">
        <v>472</v>
      </c>
      <c r="AH9" s="107" t="s">
        <v>519</v>
      </c>
      <c r="AI9" s="108">
        <f>H9</f>
        <v>0.03</v>
      </c>
      <c r="AJ9" s="109">
        <f>$H$9*AJ7</f>
        <v>1050</v>
      </c>
      <c r="AK9" s="109">
        <f>$H$9*AK7</f>
        <v>1081.5</v>
      </c>
      <c r="AL9" s="109">
        <f>$H$9*AL7</f>
        <v>1113.9449999999999</v>
      </c>
      <c r="AO9" s="124" t="s">
        <v>472</v>
      </c>
      <c r="AP9" s="107" t="s">
        <v>519</v>
      </c>
      <c r="AQ9" s="108">
        <v>0.04</v>
      </c>
      <c r="AR9" s="109"/>
      <c r="AS9" s="109"/>
      <c r="AT9" s="109"/>
      <c r="AU9" s="8">
        <v>46881</v>
      </c>
      <c r="AV9" t="s">
        <v>444</v>
      </c>
    </row>
    <row r="10" spans="1:48" x14ac:dyDescent="0.25">
      <c r="A10" s="91" t="s">
        <v>501</v>
      </c>
      <c r="B10" s="92" t="s">
        <v>502</v>
      </c>
      <c r="H10" s="89"/>
      <c r="I10" s="90"/>
      <c r="J10" s="90"/>
      <c r="K10" s="90"/>
      <c r="O10" s="122"/>
      <c r="P10" s="87"/>
      <c r="Q10" s="89"/>
      <c r="R10" s="90"/>
      <c r="S10" s="90"/>
      <c r="T10" s="90"/>
      <c r="X10" s="122"/>
      <c r="Y10" s="87"/>
      <c r="Z10" s="89"/>
      <c r="AA10" s="90"/>
      <c r="AB10" s="90"/>
      <c r="AC10" s="90"/>
      <c r="AG10" s="122"/>
      <c r="AH10" s="87"/>
      <c r="AI10" s="89"/>
      <c r="AJ10" s="90"/>
      <c r="AK10" s="90"/>
      <c r="AL10" s="90"/>
      <c r="AO10" s="122"/>
      <c r="AP10" s="87"/>
      <c r="AQ10" s="89"/>
      <c r="AR10" s="90"/>
      <c r="AS10" s="90"/>
      <c r="AT10" s="90"/>
      <c r="AU10" s="8">
        <v>23440.5</v>
      </c>
      <c r="AV10" t="s">
        <v>445</v>
      </c>
    </row>
    <row r="11" spans="1:48" x14ac:dyDescent="0.25">
      <c r="A11" s="1" t="s">
        <v>496</v>
      </c>
      <c r="B11" s="130">
        <f>K31</f>
        <v>57378839.519999996</v>
      </c>
      <c r="G11" s="88" t="s">
        <v>478</v>
      </c>
      <c r="H11" s="89"/>
      <c r="I11" s="90"/>
      <c r="J11" s="90"/>
      <c r="K11" s="90"/>
      <c r="O11" s="122"/>
      <c r="P11" s="88" t="s">
        <v>478</v>
      </c>
      <c r="Q11" s="89"/>
      <c r="R11" s="90"/>
      <c r="S11" s="90"/>
      <c r="T11" s="90"/>
      <c r="X11" s="122"/>
      <c r="Y11" s="88" t="s">
        <v>478</v>
      </c>
      <c r="Z11" s="89"/>
      <c r="AA11" s="90"/>
      <c r="AB11" s="90"/>
      <c r="AC11" s="90"/>
      <c r="AG11" s="122"/>
      <c r="AH11" s="88" t="s">
        <v>478</v>
      </c>
      <c r="AI11" s="89"/>
      <c r="AJ11" s="90"/>
      <c r="AK11" s="90"/>
      <c r="AL11" s="90"/>
      <c r="AO11" s="122"/>
      <c r="AP11" s="88" t="s">
        <v>478</v>
      </c>
      <c r="AQ11" s="89"/>
      <c r="AR11" s="90"/>
      <c r="AS11" s="90"/>
      <c r="AT11" s="90"/>
      <c r="AU11" s="6">
        <f>SUM(AU6:AU10)</f>
        <v>18485857.52</v>
      </c>
      <c r="AV11" t="s">
        <v>516</v>
      </c>
    </row>
    <row r="12" spans="1:48" x14ac:dyDescent="0.25">
      <c r="A12" s="1" t="s">
        <v>497</v>
      </c>
      <c r="B12" s="130">
        <f>T31</f>
        <v>65885239.439999998</v>
      </c>
      <c r="G12" s="91" t="s">
        <v>453</v>
      </c>
      <c r="H12" s="92" t="s">
        <v>454</v>
      </c>
      <c r="I12" s="93" t="s">
        <v>455</v>
      </c>
      <c r="J12" s="93" t="s">
        <v>456</v>
      </c>
      <c r="K12" s="93" t="s">
        <v>457</v>
      </c>
      <c r="O12" s="122"/>
      <c r="P12" s="91" t="s">
        <v>453</v>
      </c>
      <c r="Q12" s="92" t="s">
        <v>454</v>
      </c>
      <c r="R12" s="93" t="s">
        <v>455</v>
      </c>
      <c r="S12" s="93" t="s">
        <v>456</v>
      </c>
      <c r="T12" s="93" t="s">
        <v>457</v>
      </c>
      <c r="X12" s="122"/>
      <c r="Y12" s="91" t="s">
        <v>453</v>
      </c>
      <c r="Z12" s="92" t="s">
        <v>454</v>
      </c>
      <c r="AA12" s="93" t="s">
        <v>455</v>
      </c>
      <c r="AB12" s="93" t="s">
        <v>456</v>
      </c>
      <c r="AC12" s="93" t="s">
        <v>457</v>
      </c>
      <c r="AG12" s="122"/>
      <c r="AH12" s="91" t="s">
        <v>453</v>
      </c>
      <c r="AI12" s="92" t="s">
        <v>454</v>
      </c>
      <c r="AJ12" s="93" t="s">
        <v>455</v>
      </c>
      <c r="AK12" s="93" t="s">
        <v>456</v>
      </c>
      <c r="AL12" s="93" t="s">
        <v>457</v>
      </c>
      <c r="AO12" s="122"/>
      <c r="AP12" s="91" t="s">
        <v>453</v>
      </c>
      <c r="AQ12" s="92" t="s">
        <v>454</v>
      </c>
      <c r="AR12" s="93" t="s">
        <v>455</v>
      </c>
      <c r="AS12" s="93" t="s">
        <v>456</v>
      </c>
      <c r="AT12" s="93" t="s">
        <v>457</v>
      </c>
      <c r="AU12" s="6">
        <f>AU11*3</f>
        <v>55457572.560000002</v>
      </c>
    </row>
    <row r="13" spans="1:48" x14ac:dyDescent="0.25">
      <c r="A13" s="141" t="s">
        <v>498</v>
      </c>
      <c r="B13" s="142">
        <f>AC31</f>
        <v>51109903.109999999</v>
      </c>
      <c r="F13" s="124" t="s">
        <v>472</v>
      </c>
      <c r="G13" s="107" t="s">
        <v>482</v>
      </c>
      <c r="H13" s="108" t="s">
        <v>462</v>
      </c>
      <c r="I13" s="170">
        <v>14000</v>
      </c>
      <c r="J13" s="170">
        <f t="shared" ref="J13:K15" si="0">I13</f>
        <v>14000</v>
      </c>
      <c r="K13" s="170">
        <f t="shared" si="0"/>
        <v>14000</v>
      </c>
      <c r="O13" s="124" t="s">
        <v>472</v>
      </c>
      <c r="P13" s="107" t="s">
        <v>482</v>
      </c>
      <c r="Q13" s="108" t="s">
        <v>462</v>
      </c>
      <c r="R13" s="109">
        <f>I13</f>
        <v>14000</v>
      </c>
      <c r="S13" s="109">
        <f t="shared" ref="S13:T15" si="1">R13</f>
        <v>14000</v>
      </c>
      <c r="T13" s="109">
        <f t="shared" si="1"/>
        <v>14000</v>
      </c>
      <c r="X13" s="124" t="s">
        <v>472</v>
      </c>
      <c r="Y13" s="107" t="s">
        <v>482</v>
      </c>
      <c r="Z13" s="108" t="s">
        <v>462</v>
      </c>
      <c r="AA13" s="109">
        <f>I13</f>
        <v>14000</v>
      </c>
      <c r="AB13" s="109">
        <f t="shared" ref="AB13:AC15" si="2">AA13</f>
        <v>14000</v>
      </c>
      <c r="AC13" s="109">
        <f t="shared" si="2"/>
        <v>14000</v>
      </c>
      <c r="AG13" s="124" t="s">
        <v>472</v>
      </c>
      <c r="AH13" s="107" t="s">
        <v>482</v>
      </c>
      <c r="AI13" s="108" t="s">
        <v>462</v>
      </c>
      <c r="AJ13" s="109">
        <f>I13</f>
        <v>14000</v>
      </c>
      <c r="AK13" s="109">
        <f t="shared" ref="AK13:AL15" si="3">AJ13</f>
        <v>14000</v>
      </c>
      <c r="AL13" s="109">
        <f t="shared" si="3"/>
        <v>14000</v>
      </c>
      <c r="AO13" s="124" t="s">
        <v>472</v>
      </c>
      <c r="AP13" s="107" t="s">
        <v>482</v>
      </c>
      <c r="AQ13" s="108" t="s">
        <v>462</v>
      </c>
      <c r="AR13" s="109"/>
      <c r="AS13" s="109"/>
      <c r="AT13" s="109"/>
    </row>
    <row r="14" spans="1:48" x14ac:dyDescent="0.25">
      <c r="A14" s="1" t="s">
        <v>499</v>
      </c>
      <c r="B14" s="130">
        <f>AL31</f>
        <v>58691480.295000002</v>
      </c>
      <c r="F14" s="124" t="s">
        <v>491</v>
      </c>
      <c r="G14" s="107" t="s">
        <v>595</v>
      </c>
      <c r="H14" s="99">
        <v>4</v>
      </c>
      <c r="I14" s="171">
        <v>25000</v>
      </c>
      <c r="J14" s="171">
        <f t="shared" si="0"/>
        <v>25000</v>
      </c>
      <c r="K14" s="171">
        <f t="shared" si="0"/>
        <v>25000</v>
      </c>
      <c r="O14" s="124" t="s">
        <v>491</v>
      </c>
      <c r="P14" s="107" t="s">
        <v>483</v>
      </c>
      <c r="Q14" s="99">
        <f>H14</f>
        <v>4</v>
      </c>
      <c r="R14" s="129">
        <f>I14</f>
        <v>25000</v>
      </c>
      <c r="S14" s="129">
        <f t="shared" si="1"/>
        <v>25000</v>
      </c>
      <c r="T14" s="129">
        <f t="shared" si="1"/>
        <v>25000</v>
      </c>
      <c r="X14" s="124" t="s">
        <v>491</v>
      </c>
      <c r="Y14" s="107" t="s">
        <v>483</v>
      </c>
      <c r="Z14" s="99">
        <v>3</v>
      </c>
      <c r="AA14" s="129">
        <f>I14</f>
        <v>25000</v>
      </c>
      <c r="AB14" s="129">
        <f t="shared" si="2"/>
        <v>25000</v>
      </c>
      <c r="AC14" s="129">
        <f t="shared" si="2"/>
        <v>25000</v>
      </c>
      <c r="AG14" s="124" t="s">
        <v>491</v>
      </c>
      <c r="AH14" s="107" t="s">
        <v>483</v>
      </c>
      <c r="AI14" s="99">
        <v>3</v>
      </c>
      <c r="AJ14" s="129">
        <f>I14</f>
        <v>25000</v>
      </c>
      <c r="AK14" s="129">
        <f t="shared" si="3"/>
        <v>25000</v>
      </c>
      <c r="AL14" s="129">
        <f t="shared" si="3"/>
        <v>25000</v>
      </c>
      <c r="AO14" s="124" t="s">
        <v>491</v>
      </c>
      <c r="AP14" s="107" t="s">
        <v>483</v>
      </c>
      <c r="AQ14" s="99">
        <v>3</v>
      </c>
      <c r="AR14" s="129"/>
      <c r="AS14" s="129"/>
      <c r="AT14" s="129"/>
    </row>
    <row r="15" spans="1:48" x14ac:dyDescent="0.25">
      <c r="A15" s="1" t="s">
        <v>500</v>
      </c>
      <c r="B15" s="130">
        <v>47000000</v>
      </c>
      <c r="F15" s="77" t="s">
        <v>492</v>
      </c>
      <c r="G15" s="107" t="s">
        <v>520</v>
      </c>
      <c r="H15" s="99">
        <v>5</v>
      </c>
      <c r="I15" s="109">
        <f>(H15*2400)/2</f>
        <v>6000</v>
      </c>
      <c r="J15" s="109">
        <f t="shared" si="0"/>
        <v>6000</v>
      </c>
      <c r="K15" s="109">
        <f t="shared" si="0"/>
        <v>6000</v>
      </c>
      <c r="O15" s="77" t="s">
        <v>492</v>
      </c>
      <c r="P15" s="107" t="s">
        <v>520</v>
      </c>
      <c r="Q15" s="99">
        <f>H15</f>
        <v>5</v>
      </c>
      <c r="R15" s="109">
        <f>(Q15*2400)/2</f>
        <v>6000</v>
      </c>
      <c r="S15" s="109">
        <f t="shared" si="1"/>
        <v>6000</v>
      </c>
      <c r="T15" s="109">
        <f t="shared" si="1"/>
        <v>6000</v>
      </c>
      <c r="X15" s="77" t="s">
        <v>492</v>
      </c>
      <c r="Y15" s="107" t="s">
        <v>520</v>
      </c>
      <c r="Z15" s="99">
        <v>4</v>
      </c>
      <c r="AA15" s="109">
        <f>(Z15*2400)/2</f>
        <v>4800</v>
      </c>
      <c r="AB15" s="109">
        <f t="shared" si="2"/>
        <v>4800</v>
      </c>
      <c r="AC15" s="109">
        <f t="shared" si="2"/>
        <v>4800</v>
      </c>
      <c r="AG15" s="124" t="s">
        <v>491</v>
      </c>
      <c r="AH15" s="107" t="s">
        <v>520</v>
      </c>
      <c r="AI15" s="99">
        <v>4</v>
      </c>
      <c r="AJ15" s="109">
        <f>(AI15*2400)/2</f>
        <v>4800</v>
      </c>
      <c r="AK15" s="109">
        <f t="shared" si="3"/>
        <v>4800</v>
      </c>
      <c r="AL15" s="109">
        <f t="shared" si="3"/>
        <v>4800</v>
      </c>
      <c r="AO15" s="124" t="s">
        <v>491</v>
      </c>
      <c r="AP15" s="107" t="s">
        <v>520</v>
      </c>
      <c r="AQ15" s="99">
        <v>4</v>
      </c>
      <c r="AR15" s="109"/>
      <c r="AS15" s="109"/>
      <c r="AT15" s="109"/>
    </row>
    <row r="16" spans="1:48" x14ac:dyDescent="0.25">
      <c r="F16" s="77"/>
      <c r="L16" s="87"/>
      <c r="O16" s="77"/>
      <c r="P16" s="87"/>
      <c r="Q16" s="87"/>
      <c r="R16" s="87"/>
      <c r="S16" s="87"/>
      <c r="T16" s="87"/>
      <c r="U16" s="87"/>
      <c r="X16" s="77"/>
      <c r="Y16" s="87"/>
      <c r="Z16" s="87"/>
      <c r="AA16" s="87"/>
      <c r="AB16" s="87"/>
      <c r="AC16" s="87"/>
      <c r="AG16" s="124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</row>
    <row r="17" spans="1:47" x14ac:dyDescent="0.25">
      <c r="H17" s="89"/>
      <c r="I17" s="90"/>
      <c r="J17" s="90"/>
      <c r="K17" s="90"/>
      <c r="O17" s="122"/>
      <c r="P17" s="87"/>
      <c r="Q17" s="89"/>
      <c r="R17" s="90"/>
      <c r="S17" s="90"/>
      <c r="T17" s="90"/>
      <c r="X17" s="122"/>
      <c r="Y17" s="87"/>
      <c r="Z17" s="89"/>
      <c r="AA17" s="90"/>
      <c r="AB17" s="90"/>
      <c r="AC17" s="90"/>
      <c r="AG17" s="122"/>
      <c r="AH17" s="87"/>
      <c r="AI17" s="89"/>
      <c r="AJ17" s="90"/>
      <c r="AK17" s="90"/>
      <c r="AL17" s="90"/>
      <c r="AO17" s="122"/>
      <c r="AP17" s="87"/>
      <c r="AQ17" s="89"/>
      <c r="AR17" s="90"/>
      <c r="AS17" s="90"/>
      <c r="AT17" s="90"/>
    </row>
    <row r="18" spans="1:47" x14ac:dyDescent="0.25">
      <c r="A18" t="s">
        <v>503</v>
      </c>
      <c r="B18" s="133">
        <v>39000000</v>
      </c>
      <c r="H18" s="89"/>
      <c r="I18" s="90"/>
      <c r="J18" s="90"/>
      <c r="K18" s="90"/>
      <c r="O18" s="122"/>
      <c r="P18" s="87"/>
      <c r="Q18" s="89"/>
      <c r="R18" s="90"/>
      <c r="S18" s="90"/>
      <c r="T18" s="90"/>
      <c r="U18" t="s">
        <v>489</v>
      </c>
      <c r="X18" s="122"/>
      <c r="Y18" s="87"/>
      <c r="Z18" s="89"/>
      <c r="AA18" s="90"/>
      <c r="AB18" s="90"/>
      <c r="AC18" s="90"/>
      <c r="AD18" t="s">
        <v>489</v>
      </c>
      <c r="AG18" s="122"/>
      <c r="AH18" s="87"/>
      <c r="AI18" s="89"/>
      <c r="AJ18" s="90"/>
      <c r="AK18" s="90"/>
      <c r="AL18" s="90"/>
      <c r="AM18" t="s">
        <v>489</v>
      </c>
      <c r="AO18" s="122"/>
      <c r="AP18" s="87"/>
      <c r="AQ18" s="89"/>
      <c r="AR18" s="90"/>
      <c r="AS18" s="90"/>
      <c r="AT18" s="90"/>
      <c r="AU18" t="s">
        <v>489</v>
      </c>
    </row>
    <row r="19" spans="1:47" x14ac:dyDescent="0.25">
      <c r="A19" t="s">
        <v>504</v>
      </c>
      <c r="B19" s="133">
        <f>B18+3000000</f>
        <v>42000000</v>
      </c>
      <c r="G19" s="88" t="s">
        <v>479</v>
      </c>
      <c r="H19" s="89"/>
      <c r="I19" s="90">
        <v>12</v>
      </c>
      <c r="J19" s="90">
        <v>12</v>
      </c>
      <c r="K19" s="90">
        <v>12</v>
      </c>
      <c r="L19" t="s">
        <v>489</v>
      </c>
      <c r="O19" s="122"/>
      <c r="P19" s="88" t="s">
        <v>479</v>
      </c>
      <c r="Q19" s="89"/>
      <c r="R19" s="90">
        <v>12</v>
      </c>
      <c r="S19" s="90">
        <v>12</v>
      </c>
      <c r="T19" s="90">
        <v>12</v>
      </c>
      <c r="X19" s="122"/>
      <c r="Y19" s="88" t="s">
        <v>479</v>
      </c>
      <c r="Z19" s="89"/>
      <c r="AA19" s="90">
        <v>12</v>
      </c>
      <c r="AB19" s="90">
        <v>12</v>
      </c>
      <c r="AC19" s="90">
        <v>12</v>
      </c>
      <c r="AG19" s="122"/>
      <c r="AH19" s="88" t="s">
        <v>479</v>
      </c>
      <c r="AI19" s="89"/>
      <c r="AJ19" s="90">
        <v>12</v>
      </c>
      <c r="AK19" s="90">
        <v>12</v>
      </c>
      <c r="AL19" s="90">
        <v>12</v>
      </c>
      <c r="AO19" s="122"/>
      <c r="AP19" s="88" t="s">
        <v>479</v>
      </c>
      <c r="AQ19" s="89"/>
      <c r="AR19" s="90">
        <v>12</v>
      </c>
      <c r="AS19" s="90">
        <v>12</v>
      </c>
      <c r="AT19" s="90">
        <v>12</v>
      </c>
    </row>
    <row r="20" spans="1:47" x14ac:dyDescent="0.25">
      <c r="G20" s="91" t="s">
        <v>453</v>
      </c>
      <c r="H20" s="92" t="s">
        <v>454</v>
      </c>
      <c r="I20" s="93" t="s">
        <v>455</v>
      </c>
      <c r="J20" s="93" t="s">
        <v>456</v>
      </c>
      <c r="K20" s="93" t="s">
        <v>457</v>
      </c>
      <c r="O20" s="122"/>
      <c r="P20" s="91" t="s">
        <v>453</v>
      </c>
      <c r="Q20" s="92" t="s">
        <v>454</v>
      </c>
      <c r="R20" s="93" t="s">
        <v>455</v>
      </c>
      <c r="S20" s="93" t="s">
        <v>456</v>
      </c>
      <c r="T20" s="93" t="s">
        <v>457</v>
      </c>
      <c r="X20" s="122"/>
      <c r="Y20" s="91" t="s">
        <v>453</v>
      </c>
      <c r="Z20" s="92" t="s">
        <v>454</v>
      </c>
      <c r="AA20" s="93" t="s">
        <v>455</v>
      </c>
      <c r="AB20" s="93" t="s">
        <v>456</v>
      </c>
      <c r="AC20" s="93" t="s">
        <v>457</v>
      </c>
      <c r="AG20" s="122"/>
      <c r="AH20" s="91" t="s">
        <v>453</v>
      </c>
      <c r="AI20" s="92" t="s">
        <v>454</v>
      </c>
      <c r="AJ20" s="93" t="s">
        <v>455</v>
      </c>
      <c r="AK20" s="93" t="s">
        <v>456</v>
      </c>
      <c r="AL20" s="93" t="s">
        <v>457</v>
      </c>
      <c r="AO20" s="122"/>
      <c r="AP20" s="91" t="s">
        <v>453</v>
      </c>
      <c r="AQ20" s="92" t="s">
        <v>454</v>
      </c>
      <c r="AR20" s="93" t="s">
        <v>455</v>
      </c>
      <c r="AS20" s="93" t="s">
        <v>456</v>
      </c>
      <c r="AT20" s="93" t="s">
        <v>457</v>
      </c>
    </row>
    <row r="21" spans="1:47" x14ac:dyDescent="0.25">
      <c r="A21" t="s">
        <v>505</v>
      </c>
      <c r="B21" s="132">
        <f>B13</f>
        <v>51109903.109999999</v>
      </c>
      <c r="F21" s="124" t="s">
        <v>472</v>
      </c>
      <c r="G21" s="110" t="s">
        <v>463</v>
      </c>
      <c r="H21" s="111" t="s">
        <v>518</v>
      </c>
      <c r="I21" s="112">
        <f>(I7*12)+I8+(I9*9)+I13+I15+I14</f>
        <v>418500</v>
      </c>
      <c r="J21" s="112">
        <f>(J7*12)+J8+(J9*9)+J13+J15+J14</f>
        <v>430083</v>
      </c>
      <c r="K21" s="112">
        <f>(K7*12)+K8+(K9*9)+K13+K15+K14</f>
        <v>442013.49</v>
      </c>
      <c r="O21" s="124" t="s">
        <v>472</v>
      </c>
      <c r="P21" s="110" t="s">
        <v>463</v>
      </c>
      <c r="Q21" s="111" t="s">
        <v>518</v>
      </c>
      <c r="R21" s="112">
        <f>(R7*12)+R8+(R9*9)+R13+R15+R14+R16</f>
        <v>481350</v>
      </c>
      <c r="S21" s="112">
        <f>(S7*12)+S8+(S9*9)+S13+S15+S14+S16</f>
        <v>494863.5</v>
      </c>
      <c r="T21" s="112">
        <f>(T7*12)+T8+(T9*9)+T13+T15+T14+T16</f>
        <v>508782.40500000003</v>
      </c>
      <c r="X21" s="124" t="s">
        <v>472</v>
      </c>
      <c r="Y21" s="110" t="s">
        <v>463</v>
      </c>
      <c r="Z21" s="111" t="s">
        <v>518</v>
      </c>
      <c r="AA21" s="112">
        <f>(AA7*12)+AA8+(AA9*9)+AA13+AA15+AA14+AA16</f>
        <v>417300</v>
      </c>
      <c r="AB21" s="112">
        <f>(AB7*12)+AB8+(AB9*9)+AB13+AB15+AB14+AB16</f>
        <v>428883</v>
      </c>
      <c r="AC21" s="112">
        <f>(AC7*12)+AC8+(AC9*9)+AC13+AC15+AC14+AC16</f>
        <v>440813.49</v>
      </c>
      <c r="AG21" s="124" t="s">
        <v>472</v>
      </c>
      <c r="AH21" s="110" t="s">
        <v>463</v>
      </c>
      <c r="AI21" s="111" t="s">
        <v>518</v>
      </c>
      <c r="AJ21" s="112">
        <f>(AJ7*12)+AJ8+(AJ9*9)+AJ13+AJ15+AJ14+AJ16</f>
        <v>480150</v>
      </c>
      <c r="AK21" s="112">
        <f>(AK7*12)+AK8+(AK9*9)+AK13+AK15+AK14+AK16</f>
        <v>493663.5</v>
      </c>
      <c r="AL21" s="112">
        <f>(AL7*12)+AL8+(AL9*9)+AL13+AL15+AL14+AL16</f>
        <v>507582.40500000003</v>
      </c>
      <c r="AO21" s="124" t="s">
        <v>472</v>
      </c>
      <c r="AP21" s="110" t="s">
        <v>463</v>
      </c>
      <c r="AQ21" s="111" t="s">
        <v>518</v>
      </c>
      <c r="AR21" s="112">
        <f>(AR7*12)+AR8+(AR9*9)+AR13+AR15+AR14+AR16</f>
        <v>0</v>
      </c>
      <c r="AS21" s="112">
        <f>(AS7*12)+AS8+(AS9*9)+AS13+AS15+AS14+AS16</f>
        <v>0</v>
      </c>
      <c r="AT21" s="112">
        <f>(AT7*12)+AT8+(AT9*9)+AT13+AT15+AT14+AT16</f>
        <v>0</v>
      </c>
    </row>
    <row r="22" spans="1:47" x14ac:dyDescent="0.25">
      <c r="A22" t="s">
        <v>506</v>
      </c>
      <c r="B22" s="132">
        <f>B21-B19</f>
        <v>9109903.1099999994</v>
      </c>
      <c r="F22" s="77"/>
      <c r="G22" s="97"/>
      <c r="H22" s="97"/>
      <c r="I22" s="97"/>
      <c r="J22" s="97"/>
      <c r="K22" s="97"/>
      <c r="O22" s="77"/>
      <c r="P22" s="97"/>
      <c r="Q22" s="97"/>
      <c r="R22" s="97"/>
      <c r="S22" s="97"/>
      <c r="T22" s="97"/>
      <c r="X22" s="77"/>
      <c r="Y22" s="97"/>
      <c r="Z22" s="97"/>
      <c r="AA22" s="97"/>
      <c r="AB22" s="97"/>
      <c r="AC22" s="97"/>
      <c r="AG22" s="77"/>
      <c r="AH22" s="97"/>
      <c r="AI22" s="97"/>
      <c r="AJ22" s="97"/>
      <c r="AK22" s="97"/>
      <c r="AL22" s="97"/>
      <c r="AO22" s="77"/>
      <c r="AP22" s="97"/>
      <c r="AQ22" s="97"/>
      <c r="AR22" s="97"/>
      <c r="AS22" s="97"/>
      <c r="AT22" s="97"/>
    </row>
    <row r="23" spans="1:47" x14ac:dyDescent="0.25">
      <c r="G23" s="88" t="s">
        <v>480</v>
      </c>
      <c r="H23" s="89"/>
      <c r="I23" s="90"/>
      <c r="J23" s="90"/>
      <c r="K23" s="90"/>
      <c r="O23" s="122"/>
      <c r="P23" s="88" t="s">
        <v>480</v>
      </c>
      <c r="Q23" s="89"/>
      <c r="R23" s="90"/>
      <c r="S23" s="90"/>
      <c r="T23" s="90"/>
      <c r="X23" s="122"/>
      <c r="Y23" s="88" t="s">
        <v>480</v>
      </c>
      <c r="Z23" s="89"/>
      <c r="AA23" s="90"/>
      <c r="AB23" s="90"/>
      <c r="AC23" s="90"/>
      <c r="AG23" s="122"/>
      <c r="AH23" s="88" t="s">
        <v>480</v>
      </c>
      <c r="AI23" s="89"/>
      <c r="AJ23" s="90"/>
      <c r="AK23" s="90"/>
      <c r="AL23" s="90"/>
      <c r="AO23" s="122"/>
      <c r="AP23" s="88" t="s">
        <v>480</v>
      </c>
      <c r="AQ23" s="89"/>
      <c r="AR23" s="90"/>
      <c r="AS23" s="90"/>
      <c r="AT23" s="90"/>
    </row>
    <row r="24" spans="1:47" x14ac:dyDescent="0.25">
      <c r="A24" s="3" t="s">
        <v>508</v>
      </c>
      <c r="B24" s="14">
        <v>14</v>
      </c>
      <c r="G24" s="91" t="s">
        <v>453</v>
      </c>
      <c r="H24" s="92" t="s">
        <v>454</v>
      </c>
      <c r="I24" s="93" t="s">
        <v>455</v>
      </c>
      <c r="J24" s="93" t="s">
        <v>456</v>
      </c>
      <c r="K24" s="93" t="s">
        <v>457</v>
      </c>
      <c r="O24" s="122"/>
      <c r="P24" s="91" t="s">
        <v>453</v>
      </c>
      <c r="Q24" s="92" t="s">
        <v>454</v>
      </c>
      <c r="R24" s="93" t="s">
        <v>455</v>
      </c>
      <c r="S24" s="93" t="s">
        <v>456</v>
      </c>
      <c r="T24" s="93" t="s">
        <v>457</v>
      </c>
      <c r="X24" s="122"/>
      <c r="Y24" s="91" t="s">
        <v>453</v>
      </c>
      <c r="Z24" s="92" t="s">
        <v>454</v>
      </c>
      <c r="AA24" s="93" t="s">
        <v>455</v>
      </c>
      <c r="AB24" s="93" t="s">
        <v>456</v>
      </c>
      <c r="AC24" s="93" t="s">
        <v>457</v>
      </c>
      <c r="AG24" s="122"/>
      <c r="AH24" s="91" t="s">
        <v>453</v>
      </c>
      <c r="AI24" s="92" t="s">
        <v>454</v>
      </c>
      <c r="AJ24" s="93" t="s">
        <v>455</v>
      </c>
      <c r="AK24" s="93" t="s">
        <v>456</v>
      </c>
      <c r="AL24" s="93" t="s">
        <v>457</v>
      </c>
      <c r="AO24" s="122"/>
      <c r="AP24" s="91" t="s">
        <v>453</v>
      </c>
      <c r="AQ24" s="92" t="s">
        <v>454</v>
      </c>
      <c r="AR24" s="93" t="s">
        <v>455</v>
      </c>
      <c r="AS24" s="93" t="s">
        <v>456</v>
      </c>
      <c r="AT24" s="93" t="s">
        <v>457</v>
      </c>
    </row>
    <row r="25" spans="1:47" x14ac:dyDescent="0.25">
      <c r="A25" t="s">
        <v>510</v>
      </c>
      <c r="B25" s="132">
        <f>SUM(J28,K28,S28)</f>
        <v>7896491.5199999996</v>
      </c>
      <c r="F25" s="77" t="s">
        <v>493</v>
      </c>
      <c r="G25" s="107" t="s">
        <v>464</v>
      </c>
      <c r="H25" s="99" t="s">
        <v>465</v>
      </c>
      <c r="I25" s="113">
        <v>302400</v>
      </c>
      <c r="J25" s="113">
        <v>302400</v>
      </c>
      <c r="K25" s="113">
        <v>302400</v>
      </c>
      <c r="O25" s="77" t="s">
        <v>493</v>
      </c>
      <c r="P25" s="107" t="s">
        <v>464</v>
      </c>
      <c r="Q25" s="99" t="s">
        <v>465</v>
      </c>
      <c r="R25" s="113">
        <v>302400</v>
      </c>
      <c r="S25" s="113">
        <v>302400</v>
      </c>
      <c r="T25" s="113">
        <v>302400</v>
      </c>
      <c r="X25" s="77" t="s">
        <v>493</v>
      </c>
      <c r="Y25" s="107" t="s">
        <v>464</v>
      </c>
      <c r="Z25" s="99" t="s">
        <v>465</v>
      </c>
      <c r="AA25" s="113">
        <v>302400</v>
      </c>
      <c r="AB25" s="113">
        <v>302400</v>
      </c>
      <c r="AC25" s="113">
        <v>302400</v>
      </c>
      <c r="AG25" s="77" t="s">
        <v>493</v>
      </c>
      <c r="AH25" s="107" t="s">
        <v>464</v>
      </c>
      <c r="AI25" s="99" t="s">
        <v>465</v>
      </c>
      <c r="AJ25" s="113">
        <v>302400</v>
      </c>
      <c r="AK25" s="113">
        <v>302400</v>
      </c>
      <c r="AL25" s="113">
        <v>302400</v>
      </c>
      <c r="AO25" s="77" t="s">
        <v>493</v>
      </c>
      <c r="AP25" s="107" t="s">
        <v>464</v>
      </c>
      <c r="AQ25" s="99" t="s">
        <v>465</v>
      </c>
      <c r="AR25" s="113">
        <v>302400</v>
      </c>
      <c r="AS25" s="113">
        <v>302400</v>
      </c>
      <c r="AT25" s="113">
        <v>302400</v>
      </c>
    </row>
    <row r="26" spans="1:47" x14ac:dyDescent="0.25">
      <c r="A26" t="s">
        <v>443</v>
      </c>
      <c r="B26" s="6">
        <f>H35*B24</f>
        <v>1638000</v>
      </c>
      <c r="C26" t="s">
        <v>509</v>
      </c>
      <c r="F26" s="77" t="s">
        <v>493</v>
      </c>
      <c r="G26" s="98" t="s">
        <v>466</v>
      </c>
      <c r="H26" s="99">
        <v>205</v>
      </c>
      <c r="I26" s="109">
        <v>3280</v>
      </c>
      <c r="J26" s="109">
        <v>3280</v>
      </c>
      <c r="K26" s="109">
        <v>3280</v>
      </c>
      <c r="O26" s="77" t="s">
        <v>493</v>
      </c>
      <c r="P26" s="98" t="s">
        <v>466</v>
      </c>
      <c r="Q26" s="99">
        <v>205</v>
      </c>
      <c r="R26" s="109">
        <v>3280</v>
      </c>
      <c r="S26" s="109">
        <v>3280</v>
      </c>
      <c r="T26" s="109">
        <v>3280</v>
      </c>
      <c r="X26" s="77" t="s">
        <v>493</v>
      </c>
      <c r="Y26" s="98" t="s">
        <v>466</v>
      </c>
      <c r="Z26" s="99">
        <v>205</v>
      </c>
      <c r="AA26" s="109">
        <v>3280</v>
      </c>
      <c r="AB26" s="109">
        <v>3280</v>
      </c>
      <c r="AC26" s="109">
        <v>3280</v>
      </c>
      <c r="AG26" s="77" t="s">
        <v>493</v>
      </c>
      <c r="AH26" s="98" t="s">
        <v>466</v>
      </c>
      <c r="AI26" s="99">
        <v>205</v>
      </c>
      <c r="AJ26" s="109">
        <v>3280</v>
      </c>
      <c r="AK26" s="109">
        <v>3280</v>
      </c>
      <c r="AL26" s="109">
        <v>3280</v>
      </c>
      <c r="AO26" s="77" t="s">
        <v>493</v>
      </c>
      <c r="AP26" s="98" t="s">
        <v>466</v>
      </c>
      <c r="AQ26" s="99">
        <v>205</v>
      </c>
      <c r="AR26" s="109">
        <v>3280</v>
      </c>
      <c r="AS26" s="109">
        <v>3280</v>
      </c>
      <c r="AT26" s="109">
        <v>3280</v>
      </c>
    </row>
    <row r="27" spans="1:47" x14ac:dyDescent="0.25">
      <c r="A27" t="s">
        <v>474</v>
      </c>
      <c r="B27" s="6">
        <f>H37*3</f>
        <v>749120.4</v>
      </c>
      <c r="C27" t="s">
        <v>509</v>
      </c>
      <c r="G27" s="110" t="s">
        <v>467</v>
      </c>
      <c r="H27" s="111"/>
      <c r="I27" s="112">
        <f>(I21*I5)+I25+I26</f>
        <v>16627180</v>
      </c>
      <c r="J27" s="112">
        <f>(J21*J5)+J25+J26</f>
        <v>19229332</v>
      </c>
      <c r="K27" s="112">
        <f>(K21*K5)+K25+K26</f>
        <v>21522327.52</v>
      </c>
      <c r="O27" s="122"/>
      <c r="P27" s="110" t="s">
        <v>467</v>
      </c>
      <c r="Q27" s="111"/>
      <c r="R27" s="112">
        <f>(R21*R5)+R25+R26</f>
        <v>19078330</v>
      </c>
      <c r="S27" s="112">
        <f>(S21*S5)+S25+S26</f>
        <v>22079674</v>
      </c>
      <c r="T27" s="112">
        <f>(T21*T5)+T25+T26</f>
        <v>24727235.440000001</v>
      </c>
      <c r="X27" s="122"/>
      <c r="Y27" s="110" t="s">
        <v>467</v>
      </c>
      <c r="Z27" s="111"/>
      <c r="AA27" s="112">
        <f>(AA21*AA5)+AA25+AA26</f>
        <v>16580380</v>
      </c>
      <c r="AB27" s="112">
        <f>(AB21*AB5)+AB25+AB26</f>
        <v>17032117</v>
      </c>
      <c r="AC27" s="112">
        <f>(AC21*AC5)+AC25+AC26</f>
        <v>17497406.109999999</v>
      </c>
      <c r="AG27" s="122"/>
      <c r="AH27" s="110" t="s">
        <v>467</v>
      </c>
      <c r="AI27" s="111"/>
      <c r="AJ27" s="112">
        <f>(AJ21*AJ5)+AJ25+AJ26</f>
        <v>19031530</v>
      </c>
      <c r="AK27" s="112">
        <f>(AK21*AK5)+AK25+AK26</f>
        <v>19558556.5</v>
      </c>
      <c r="AL27" s="112">
        <f>(AL21*AL5)+AL25+AL26</f>
        <v>20101393.795000002</v>
      </c>
      <c r="AO27" s="122"/>
      <c r="AP27" s="110" t="s">
        <v>467</v>
      </c>
      <c r="AQ27" s="111"/>
      <c r="AR27" s="112">
        <f>(AR21*AR5)+AR25+AR26</f>
        <v>305680</v>
      </c>
      <c r="AS27" s="112">
        <f>(AS21*AS5)+AS25+AS26</f>
        <v>305680</v>
      </c>
      <c r="AT27" s="112">
        <f>(AT21*AT5)+AT25+AT26</f>
        <v>305680</v>
      </c>
    </row>
    <row r="28" spans="1:47" x14ac:dyDescent="0.25">
      <c r="A28" t="s">
        <v>487</v>
      </c>
      <c r="B28" s="8">
        <v>225000</v>
      </c>
      <c r="G28" s="83" t="s">
        <v>481</v>
      </c>
      <c r="H28" s="84"/>
      <c r="I28" s="85"/>
      <c r="J28" s="85">
        <f>J27-I27</f>
        <v>2602152</v>
      </c>
      <c r="K28" s="86">
        <f>K27-J27</f>
        <v>2292995.5199999996</v>
      </c>
      <c r="O28" s="122"/>
      <c r="P28" s="83" t="s">
        <v>481</v>
      </c>
      <c r="Q28" s="84"/>
      <c r="R28" s="85"/>
      <c r="S28" s="85">
        <f>S27-R27</f>
        <v>3001344</v>
      </c>
      <c r="T28" s="86">
        <f>T27-S27</f>
        <v>2647561.4400000013</v>
      </c>
      <c r="X28" s="122"/>
      <c r="Y28" s="83" t="s">
        <v>481</v>
      </c>
      <c r="Z28" s="84"/>
      <c r="AA28" s="85"/>
      <c r="AB28" s="85">
        <f>AB27-AA27</f>
        <v>451737</v>
      </c>
      <c r="AC28" s="86">
        <f>AC27-AB27</f>
        <v>465289.1099999994</v>
      </c>
      <c r="AG28" s="122"/>
      <c r="AH28" s="83" t="s">
        <v>481</v>
      </c>
      <c r="AI28" s="84"/>
      <c r="AJ28" s="85"/>
      <c r="AK28" s="85">
        <f>AK27-AJ27</f>
        <v>527026.5</v>
      </c>
      <c r="AL28" s="86">
        <f>AL27-AK27</f>
        <v>542837.29500000179</v>
      </c>
      <c r="AO28" s="122"/>
      <c r="AP28" s="83" t="s">
        <v>481</v>
      </c>
      <c r="AQ28" s="84"/>
      <c r="AR28" s="85"/>
      <c r="AS28" s="85">
        <f>AS27-AR27</f>
        <v>0</v>
      </c>
      <c r="AT28" s="86">
        <f>AT27-AS27</f>
        <v>0</v>
      </c>
    </row>
    <row r="29" spans="1:47" x14ac:dyDescent="0.25">
      <c r="A29" t="s">
        <v>444</v>
      </c>
      <c r="B29" s="6">
        <v>157200</v>
      </c>
      <c r="G29" s="114" t="s">
        <v>490</v>
      </c>
      <c r="H29" s="115"/>
      <c r="I29" s="116"/>
      <c r="J29" s="116"/>
      <c r="K29" s="117">
        <f>SUM(I27:K27)</f>
        <v>57378839.519999996</v>
      </c>
      <c r="O29" s="122"/>
      <c r="P29" s="114" t="s">
        <v>490</v>
      </c>
      <c r="Q29" s="115"/>
      <c r="R29" s="116"/>
      <c r="S29" s="116"/>
      <c r="T29" s="117">
        <f>SUM(R27:T27)</f>
        <v>65885239.439999998</v>
      </c>
      <c r="X29" s="122"/>
      <c r="Y29" s="114" t="s">
        <v>490</v>
      </c>
      <c r="Z29" s="115"/>
      <c r="AA29" s="116"/>
      <c r="AB29" s="116"/>
      <c r="AC29" s="117">
        <f>SUM(AA27:AC27)</f>
        <v>51109903.109999999</v>
      </c>
      <c r="AG29" s="122"/>
      <c r="AH29" s="114" t="s">
        <v>490</v>
      </c>
      <c r="AI29" s="115"/>
      <c r="AJ29" s="116"/>
      <c r="AK29" s="116"/>
      <c r="AL29" s="117">
        <f>SUM(AJ27:AL27)</f>
        <v>58691480.295000002</v>
      </c>
      <c r="AO29" s="122"/>
      <c r="AP29" s="114" t="s">
        <v>490</v>
      </c>
      <c r="AQ29" s="115"/>
      <c r="AR29" s="116"/>
      <c r="AS29" s="116"/>
      <c r="AT29" s="117">
        <f>SUM(AR27:AT27)</f>
        <v>917040</v>
      </c>
    </row>
    <row r="30" spans="1:47" x14ac:dyDescent="0.25">
      <c r="A30" t="s">
        <v>485</v>
      </c>
      <c r="B30" s="8">
        <v>144000</v>
      </c>
      <c r="G30" s="88" t="s">
        <v>468</v>
      </c>
      <c r="H30" s="89"/>
      <c r="I30" s="90"/>
      <c r="J30" s="90"/>
      <c r="O30" s="122"/>
      <c r="P30" s="88" t="s">
        <v>468</v>
      </c>
      <c r="Q30" s="89"/>
      <c r="R30" s="90"/>
      <c r="S30" s="90"/>
      <c r="T30" s="87"/>
      <c r="X30" s="122"/>
      <c r="Y30" s="88" t="s">
        <v>468</v>
      </c>
      <c r="Z30" s="89"/>
      <c r="AA30" s="90"/>
      <c r="AB30" s="90"/>
      <c r="AC30" s="87"/>
      <c r="AG30" s="122"/>
      <c r="AH30" s="88" t="s">
        <v>468</v>
      </c>
      <c r="AI30" s="89"/>
      <c r="AJ30" s="90"/>
      <c r="AK30" s="90"/>
      <c r="AL30" s="87"/>
      <c r="AO30" s="122"/>
      <c r="AP30" s="88" t="s">
        <v>468</v>
      </c>
      <c r="AQ30" s="89"/>
      <c r="AR30" s="90"/>
      <c r="AS30" s="90"/>
      <c r="AT30" s="87"/>
    </row>
    <row r="31" spans="1:47" x14ac:dyDescent="0.25">
      <c r="A31" t="s">
        <v>484</v>
      </c>
      <c r="B31" s="8">
        <f>370*B24</f>
        <v>5180</v>
      </c>
      <c r="H31" s="89"/>
      <c r="I31" s="118"/>
      <c r="J31" s="119" t="s">
        <v>477</v>
      </c>
      <c r="K31" s="120">
        <f>K29</f>
        <v>57378839.519999996</v>
      </c>
      <c r="O31" s="122"/>
      <c r="P31" s="87"/>
      <c r="Q31" s="89"/>
      <c r="R31" s="118"/>
      <c r="S31" s="119" t="s">
        <v>477</v>
      </c>
      <c r="T31" s="120">
        <f>T29</f>
        <v>65885239.439999998</v>
      </c>
      <c r="X31" s="122"/>
      <c r="Y31" s="87"/>
      <c r="Z31" s="89"/>
      <c r="AA31" s="118"/>
      <c r="AB31" s="119" t="s">
        <v>477</v>
      </c>
      <c r="AC31" s="120">
        <f>AC29</f>
        <v>51109903.109999999</v>
      </c>
      <c r="AG31" s="122"/>
      <c r="AH31" s="87"/>
      <c r="AI31" s="89"/>
      <c r="AJ31" s="118"/>
      <c r="AK31" s="119" t="s">
        <v>477</v>
      </c>
      <c r="AL31" s="120">
        <f>AL29</f>
        <v>58691480.295000002</v>
      </c>
      <c r="AO31" s="122"/>
      <c r="AP31" s="87"/>
      <c r="AQ31" s="89"/>
      <c r="AR31" s="118"/>
      <c r="AS31" s="119" t="s">
        <v>477</v>
      </c>
      <c r="AT31" s="120">
        <f>AT29</f>
        <v>917040</v>
      </c>
    </row>
    <row r="32" spans="1:47" x14ac:dyDescent="0.25">
      <c r="A32" t="s">
        <v>486</v>
      </c>
      <c r="B32" s="8">
        <f>205*B24*4</f>
        <v>11480</v>
      </c>
    </row>
    <row r="33" spans="1:8" x14ac:dyDescent="0.25">
      <c r="A33" t="s">
        <v>434</v>
      </c>
      <c r="B33" s="135">
        <f>SUM(B25:B32)</f>
        <v>10826471.92</v>
      </c>
    </row>
    <row r="35" spans="1:8" x14ac:dyDescent="0.25">
      <c r="G35" s="88" t="s">
        <v>507</v>
      </c>
      <c r="H35" s="134">
        <f>SUM(I13:K14)</f>
        <v>117000</v>
      </c>
    </row>
    <row r="36" spans="1:8" x14ac:dyDescent="0.25">
      <c r="B36" s="132">
        <f>SUM(B29,B27)</f>
        <v>906320.4</v>
      </c>
      <c r="G36" s="88"/>
      <c r="H36" s="134"/>
    </row>
    <row r="37" spans="1:8" x14ac:dyDescent="0.25">
      <c r="B37" s="136">
        <f>(B36/B33)</f>
        <v>8.3713365415536034E-2</v>
      </c>
      <c r="G37" s="88" t="s">
        <v>474</v>
      </c>
      <c r="H37" s="134">
        <f>SUM(I8:K8)*B24</f>
        <v>249706.80000000002</v>
      </c>
    </row>
    <row r="38" spans="1:8" x14ac:dyDescent="0.25">
      <c r="B38" s="136">
        <f>(B21-B19)/B19</f>
        <v>0.21690245499999999</v>
      </c>
    </row>
    <row r="41" spans="1:8" x14ac:dyDescent="0.25">
      <c r="A41" s="15"/>
      <c r="B41" s="164" t="s">
        <v>581</v>
      </c>
      <c r="C41" s="163"/>
    </row>
    <row r="42" spans="1:8" x14ac:dyDescent="0.25">
      <c r="A42" s="151" t="s">
        <v>586</v>
      </c>
      <c r="B42" s="166" t="s">
        <v>584</v>
      </c>
      <c r="C42" s="153" t="s">
        <v>585</v>
      </c>
    </row>
    <row r="43" spans="1:8" x14ac:dyDescent="0.25">
      <c r="A43" s="1" t="s">
        <v>575</v>
      </c>
      <c r="B43" s="16">
        <v>2549</v>
      </c>
      <c r="C43" s="16">
        <v>2549</v>
      </c>
    </row>
    <row r="44" spans="1:8" x14ac:dyDescent="0.25">
      <c r="A44" s="1" t="s">
        <v>576</v>
      </c>
      <c r="B44" s="16">
        <v>3127</v>
      </c>
      <c r="C44" s="16">
        <v>3473</v>
      </c>
    </row>
    <row r="45" spans="1:8" x14ac:dyDescent="0.25">
      <c r="A45" s="1" t="s">
        <v>577</v>
      </c>
      <c r="B45" s="16">
        <v>3832</v>
      </c>
      <c r="C45" s="16">
        <v>4418</v>
      </c>
    </row>
    <row r="46" spans="1:8" x14ac:dyDescent="0.25">
      <c r="A46" s="1" t="s">
        <v>578</v>
      </c>
      <c r="B46" s="16">
        <v>4286</v>
      </c>
      <c r="C46" s="16">
        <v>5107</v>
      </c>
    </row>
    <row r="47" spans="1:8" x14ac:dyDescent="0.25">
      <c r="A47" s="1" t="s">
        <v>571</v>
      </c>
      <c r="B47" s="16">
        <v>4670</v>
      </c>
      <c r="C47" s="16">
        <v>5300</v>
      </c>
    </row>
    <row r="48" spans="1:8" x14ac:dyDescent="0.25">
      <c r="A48" s="151" t="s">
        <v>570</v>
      </c>
      <c r="B48" s="153">
        <v>5038</v>
      </c>
      <c r="C48" s="153">
        <v>5894</v>
      </c>
    </row>
    <row r="49" spans="1:51" x14ac:dyDescent="0.25">
      <c r="A49" s="151" t="s">
        <v>568</v>
      </c>
      <c r="B49" s="153">
        <v>5861</v>
      </c>
      <c r="C49" s="153">
        <v>7197</v>
      </c>
      <c r="AY49">
        <v>48031237.5</v>
      </c>
    </row>
    <row r="50" spans="1:51" x14ac:dyDescent="0.25">
      <c r="A50" s="1" t="s">
        <v>579</v>
      </c>
      <c r="B50" s="16">
        <v>7421</v>
      </c>
      <c r="C50" s="16">
        <v>9139</v>
      </c>
    </row>
    <row r="51" spans="1:51" x14ac:dyDescent="0.25">
      <c r="A51" s="1" t="s">
        <v>567</v>
      </c>
      <c r="B51" s="16">
        <v>10461</v>
      </c>
      <c r="C51" s="16">
        <v>12656</v>
      </c>
    </row>
    <row r="52" spans="1:51" x14ac:dyDescent="0.25">
      <c r="A52" s="1" t="s">
        <v>566</v>
      </c>
      <c r="B52" s="16">
        <v>15308</v>
      </c>
      <c r="C52" s="16">
        <v>17166</v>
      </c>
    </row>
    <row r="53" spans="1:51" x14ac:dyDescent="0.25">
      <c r="A53" s="1" t="s">
        <v>564</v>
      </c>
      <c r="B53" s="16">
        <v>23268</v>
      </c>
      <c r="C53" s="16">
        <v>24050</v>
      </c>
    </row>
    <row r="54" spans="1:51" x14ac:dyDescent="0.25">
      <c r="A54" s="1" t="s">
        <v>580</v>
      </c>
      <c r="B54" s="16">
        <v>30195</v>
      </c>
      <c r="C54" s="16">
        <v>30195</v>
      </c>
    </row>
    <row r="56" spans="1:51" x14ac:dyDescent="0.25">
      <c r="A56" s="924" t="s">
        <v>582</v>
      </c>
      <c r="B56" s="925"/>
      <c r="C56" s="926"/>
    </row>
    <row r="57" spans="1:51" x14ac:dyDescent="0.25">
      <c r="A57" s="151" t="s">
        <v>586</v>
      </c>
      <c r="B57" s="166" t="s">
        <v>584</v>
      </c>
      <c r="C57" s="153" t="s">
        <v>585</v>
      </c>
    </row>
    <row r="58" spans="1:51" x14ac:dyDescent="0.25">
      <c r="A58" s="1" t="s">
        <v>575</v>
      </c>
      <c r="B58" s="165">
        <f>B43*1.4652</f>
        <v>3734.7948000000001</v>
      </c>
      <c r="C58" s="165">
        <v>5040</v>
      </c>
    </row>
    <row r="59" spans="1:51" x14ac:dyDescent="0.25">
      <c r="A59" s="1" t="s">
        <v>576</v>
      </c>
      <c r="B59" s="165">
        <v>4451</v>
      </c>
      <c r="C59" s="165">
        <v>8260</v>
      </c>
    </row>
    <row r="60" spans="1:51" x14ac:dyDescent="0.25">
      <c r="A60" s="1" t="s">
        <v>577</v>
      </c>
      <c r="B60" s="165">
        <v>5323</v>
      </c>
      <c r="C60" s="165">
        <v>9924</v>
      </c>
    </row>
    <row r="61" spans="1:51" x14ac:dyDescent="0.25">
      <c r="A61" s="1" t="s">
        <v>578</v>
      </c>
      <c r="B61" s="165">
        <v>5885</v>
      </c>
      <c r="C61" s="165">
        <v>10171</v>
      </c>
    </row>
    <row r="62" spans="1:51" x14ac:dyDescent="0.25">
      <c r="A62" s="1" t="s">
        <v>571</v>
      </c>
      <c r="B62" s="165">
        <v>6360</v>
      </c>
      <c r="C62" s="165">
        <v>949</v>
      </c>
    </row>
    <row r="63" spans="1:51" x14ac:dyDescent="0.25">
      <c r="A63" s="1" t="s">
        <v>570</v>
      </c>
      <c r="B63" s="165">
        <v>6816</v>
      </c>
      <c r="C63" s="165">
        <v>9036</v>
      </c>
    </row>
    <row r="64" spans="1:51" x14ac:dyDescent="0.25">
      <c r="A64" s="151" t="s">
        <v>568</v>
      </c>
      <c r="B64" s="168">
        <v>7834</v>
      </c>
      <c r="C64" s="168">
        <v>10481</v>
      </c>
    </row>
    <row r="65" spans="1:6" x14ac:dyDescent="0.25">
      <c r="A65" s="151" t="s">
        <v>579</v>
      </c>
      <c r="B65" s="168">
        <v>9764</v>
      </c>
      <c r="C65" s="168">
        <v>12884</v>
      </c>
      <c r="F65" s="169">
        <f>C64+(C58*3)</f>
        <v>25601</v>
      </c>
    </row>
    <row r="66" spans="1:6" x14ac:dyDescent="0.25">
      <c r="A66" s="151" t="s">
        <v>567</v>
      </c>
      <c r="B66" s="168">
        <v>13526</v>
      </c>
      <c r="C66" s="168">
        <v>16243</v>
      </c>
    </row>
    <row r="67" spans="1:6" x14ac:dyDescent="0.25">
      <c r="A67" s="1" t="s">
        <v>566</v>
      </c>
      <c r="B67" s="165">
        <v>19525</v>
      </c>
      <c r="C67" s="165">
        <v>21823</v>
      </c>
    </row>
    <row r="68" spans="1:6" x14ac:dyDescent="0.25">
      <c r="A68" s="1" t="s">
        <v>564</v>
      </c>
      <c r="B68" s="165">
        <v>29375</v>
      </c>
      <c r="C68" s="165">
        <v>30343</v>
      </c>
    </row>
    <row r="69" spans="1:6" x14ac:dyDescent="0.25">
      <c r="A69" s="1" t="s">
        <v>580</v>
      </c>
      <c r="B69" s="165">
        <v>37946</v>
      </c>
      <c r="C69" s="165">
        <v>37946</v>
      </c>
    </row>
    <row r="71" spans="1:6" x14ac:dyDescent="0.25">
      <c r="A71" s="927" t="s">
        <v>583</v>
      </c>
      <c r="B71" s="927"/>
      <c r="C71" s="927"/>
    </row>
    <row r="72" spans="1:6" x14ac:dyDescent="0.25">
      <c r="A72" s="151" t="s">
        <v>586</v>
      </c>
      <c r="B72" s="166" t="s">
        <v>584</v>
      </c>
      <c r="C72" s="153" t="s">
        <v>585</v>
      </c>
    </row>
    <row r="73" spans="1:6" x14ac:dyDescent="0.25">
      <c r="A73" s="1" t="s">
        <v>575</v>
      </c>
      <c r="B73" s="16">
        <v>5756</v>
      </c>
      <c r="C73" s="16">
        <v>7952</v>
      </c>
    </row>
    <row r="74" spans="1:6" x14ac:dyDescent="0.25">
      <c r="A74" s="1" t="s">
        <v>576</v>
      </c>
      <c r="B74" s="16">
        <v>6960</v>
      </c>
      <c r="C74" s="16">
        <v>13369</v>
      </c>
    </row>
    <row r="75" spans="1:6" x14ac:dyDescent="0.25">
      <c r="A75" s="1" t="s">
        <v>577</v>
      </c>
      <c r="B75" s="16">
        <v>8427</v>
      </c>
      <c r="C75" s="16">
        <v>16169</v>
      </c>
    </row>
    <row r="76" spans="1:6" x14ac:dyDescent="0.25">
      <c r="A76" s="1" t="s">
        <v>578</v>
      </c>
      <c r="B76" s="16">
        <v>9373</v>
      </c>
      <c r="C76" s="16">
        <v>16584</v>
      </c>
    </row>
    <row r="77" spans="1:6" x14ac:dyDescent="0.25">
      <c r="A77" s="1" t="s">
        <v>571</v>
      </c>
      <c r="B77" s="16">
        <v>10172</v>
      </c>
      <c r="C77" s="16">
        <v>15446</v>
      </c>
    </row>
    <row r="78" spans="1:6" x14ac:dyDescent="0.25">
      <c r="A78" s="1" t="s">
        <v>570</v>
      </c>
      <c r="B78" s="16">
        <v>10939</v>
      </c>
      <c r="C78" s="16">
        <v>14674</v>
      </c>
    </row>
    <row r="79" spans="1:6" x14ac:dyDescent="0.25">
      <c r="A79" s="1" t="s">
        <v>568</v>
      </c>
      <c r="B79" s="16">
        <v>12652</v>
      </c>
      <c r="C79" s="16">
        <v>17106</v>
      </c>
    </row>
    <row r="80" spans="1:6" x14ac:dyDescent="0.25">
      <c r="A80" s="151" t="s">
        <v>579</v>
      </c>
      <c r="B80" s="153">
        <v>15900</v>
      </c>
      <c r="C80" s="153">
        <v>21149</v>
      </c>
      <c r="F80" s="122">
        <f>C80+(C73*2)</f>
        <v>37053</v>
      </c>
    </row>
    <row r="81" spans="1:3" x14ac:dyDescent="0.25">
      <c r="A81" s="1" t="s">
        <v>567</v>
      </c>
      <c r="B81" s="16">
        <v>22230</v>
      </c>
      <c r="C81" s="16">
        <v>26800</v>
      </c>
    </row>
    <row r="82" spans="1:3" x14ac:dyDescent="0.25">
      <c r="A82" s="1" t="s">
        <v>566</v>
      </c>
      <c r="B82" s="16">
        <v>32322</v>
      </c>
      <c r="C82" s="16">
        <v>36189</v>
      </c>
    </row>
    <row r="83" spans="1:3" x14ac:dyDescent="0.25">
      <c r="A83" s="1" t="s">
        <v>564</v>
      </c>
      <c r="B83" s="16">
        <v>48895</v>
      </c>
      <c r="C83" s="16">
        <v>50523</v>
      </c>
    </row>
    <row r="84" spans="1:3" x14ac:dyDescent="0.25">
      <c r="A84" s="1" t="s">
        <v>580</v>
      </c>
      <c r="B84" s="16">
        <v>63317</v>
      </c>
      <c r="C84" s="16">
        <v>63317</v>
      </c>
    </row>
  </sheetData>
  <mergeCells count="7">
    <mergeCell ref="AP2:AT2"/>
    <mergeCell ref="A56:C56"/>
    <mergeCell ref="A71:C71"/>
    <mergeCell ref="G2:K2"/>
    <mergeCell ref="P2:T2"/>
    <mergeCell ref="Y2:AC2"/>
    <mergeCell ref="AH2:AL2"/>
  </mergeCells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4D78-C17E-4033-B608-EE34064FFD3B}">
  <sheetPr>
    <tabColor rgb="FFFFFF00"/>
  </sheetPr>
  <dimension ref="A1:AH84"/>
  <sheetViews>
    <sheetView topLeftCell="D1" zoomScale="70" zoomScaleNormal="70" workbookViewId="0">
      <selection activeCell="D25" sqref="D25"/>
    </sheetView>
  </sheetViews>
  <sheetFormatPr defaultColWidth="8.85546875" defaultRowHeight="15.75" x14ac:dyDescent="0.25"/>
  <cols>
    <col min="1" max="1" width="22.28515625" hidden="1" customWidth="1"/>
    <col min="2" max="2" width="15.28515625" style="4" hidden="1" customWidth="1"/>
    <col min="3" max="3" width="19" hidden="1" customWidth="1"/>
    <col min="4" max="4" width="5.28515625" customWidth="1"/>
    <col min="5" max="5" width="2.7109375" style="125" customWidth="1"/>
    <col min="6" max="6" width="6.7109375" style="122" customWidth="1"/>
    <col min="7" max="7" width="7" style="175" customWidth="1"/>
    <col min="8" max="8" width="37.7109375" style="87" customWidth="1"/>
    <col min="9" max="9" width="11.28515625" style="87" customWidth="1"/>
    <col min="10" max="12" width="18.28515625" style="87" customWidth="1"/>
    <col min="13" max="21" width="18.28515625" customWidth="1"/>
    <col min="22" max="22" width="10.28515625" bestFit="1" customWidth="1"/>
    <col min="23" max="23" width="8.85546875" customWidth="1"/>
    <col min="25" max="25" width="58.85546875" bestFit="1" customWidth="1"/>
    <col min="26" max="26" width="16" bestFit="1" customWidth="1"/>
    <col min="27" max="27" width="16.85546875" bestFit="1" customWidth="1"/>
    <col min="28" max="28" width="26.28515625" bestFit="1" customWidth="1"/>
    <col min="29" max="29" width="16.85546875" bestFit="1" customWidth="1"/>
    <col min="30" max="30" width="14.28515625" bestFit="1" customWidth="1"/>
    <col min="31" max="31" width="17.7109375" bestFit="1" customWidth="1"/>
  </cols>
  <sheetData>
    <row r="1" spans="1:31" x14ac:dyDescent="0.25">
      <c r="A1" s="91" t="s">
        <v>475</v>
      </c>
      <c r="B1" s="92" t="s">
        <v>472</v>
      </c>
      <c r="C1" s="91" t="s">
        <v>473</v>
      </c>
      <c r="D1" s="139"/>
    </row>
    <row r="2" spans="1:31" ht="24" x14ac:dyDescent="0.4">
      <c r="A2" s="66" t="s">
        <v>469</v>
      </c>
      <c r="B2" s="131">
        <v>39855.05999999999</v>
      </c>
      <c r="C2" s="131">
        <v>32531.379999999997</v>
      </c>
      <c r="D2" s="140"/>
      <c r="M2" s="87"/>
      <c r="N2" s="87"/>
      <c r="O2" s="87"/>
      <c r="P2" s="87"/>
      <c r="Q2" s="87"/>
      <c r="R2" s="87"/>
      <c r="S2" s="87"/>
      <c r="T2" s="87"/>
      <c r="U2" s="87"/>
      <c r="X2" s="122"/>
      <c r="Y2" s="923" t="s">
        <v>512</v>
      </c>
      <c r="Z2" s="923"/>
      <c r="AA2" s="923"/>
      <c r="AB2" s="923"/>
      <c r="AC2" s="923"/>
    </row>
    <row r="3" spans="1:31" x14ac:dyDescent="0.25">
      <c r="A3" s="66" t="s">
        <v>470</v>
      </c>
      <c r="B3" s="131">
        <v>16851.876562500005</v>
      </c>
      <c r="C3" s="131">
        <v>13653.4628125</v>
      </c>
      <c r="D3" s="140"/>
      <c r="F3" s="69"/>
      <c r="G3" s="178"/>
      <c r="H3" s="69"/>
      <c r="I3" s="70"/>
      <c r="J3" s="929" t="s">
        <v>451</v>
      </c>
      <c r="K3" s="929"/>
      <c r="L3" s="930"/>
      <c r="M3" s="928" t="s">
        <v>452</v>
      </c>
      <c r="N3" s="929"/>
      <c r="O3" s="930"/>
      <c r="P3" s="928" t="s">
        <v>596</v>
      </c>
      <c r="Q3" s="929"/>
      <c r="R3" s="930"/>
      <c r="S3" s="928" t="s">
        <v>603</v>
      </c>
      <c r="T3" s="929"/>
      <c r="U3" s="930"/>
      <c r="X3" s="122"/>
      <c r="Y3" s="87"/>
      <c r="Z3" s="89"/>
      <c r="AA3" s="90"/>
      <c r="AB3" s="123">
        <f>AB5-AA5</f>
        <v>0</v>
      </c>
      <c r="AC3" s="123">
        <f>AC5-AB5</f>
        <v>0</v>
      </c>
    </row>
    <row r="4" spans="1:31" x14ac:dyDescent="0.25">
      <c r="A4" s="66" t="s">
        <v>471</v>
      </c>
      <c r="B4" s="131">
        <v>5817.52</v>
      </c>
      <c r="C4" s="131">
        <v>0</v>
      </c>
      <c r="D4" s="140"/>
      <c r="F4" s="69"/>
      <c r="G4" s="72" t="s">
        <v>597</v>
      </c>
      <c r="H4" s="71" t="s">
        <v>453</v>
      </c>
      <c r="I4" s="72" t="s">
        <v>454</v>
      </c>
      <c r="J4" s="73" t="s">
        <v>604</v>
      </c>
      <c r="K4" s="73" t="s">
        <v>605</v>
      </c>
      <c r="L4" s="179" t="s">
        <v>606</v>
      </c>
      <c r="M4" s="180" t="str">
        <f>J4</f>
        <v>Y1</v>
      </c>
      <c r="N4" s="73" t="str">
        <f>K4</f>
        <v>Y2</v>
      </c>
      <c r="O4" s="179" t="str">
        <f>L4</f>
        <v>Y3</v>
      </c>
      <c r="P4" s="180" t="str">
        <f>J4</f>
        <v>Y1</v>
      </c>
      <c r="Q4" s="73" t="str">
        <f>K4</f>
        <v>Y2</v>
      </c>
      <c r="R4" s="179" t="str">
        <f>L4</f>
        <v>Y3</v>
      </c>
      <c r="S4" s="181" t="str">
        <f>J4</f>
        <v>Y1</v>
      </c>
      <c r="T4" s="181" t="str">
        <f>K4</f>
        <v>Y2</v>
      </c>
      <c r="U4" s="181" t="str">
        <f>L4</f>
        <v>Y3</v>
      </c>
      <c r="X4" s="122"/>
      <c r="Y4" s="91" t="s">
        <v>453</v>
      </c>
      <c r="Z4" s="92" t="s">
        <v>454</v>
      </c>
      <c r="AA4" s="93" t="s">
        <v>455</v>
      </c>
      <c r="AB4" s="93" t="s">
        <v>456</v>
      </c>
      <c r="AC4" s="93" t="s">
        <v>457</v>
      </c>
    </row>
    <row r="5" spans="1:31" x14ac:dyDescent="0.25">
      <c r="A5" s="66" t="s">
        <v>488</v>
      </c>
      <c r="B5" s="131">
        <f>AVERAGE(B2:B4)</f>
        <v>20841.485520833332</v>
      </c>
      <c r="C5" s="131">
        <f>AVERAGE(C2:C4)</f>
        <v>15394.947604166666</v>
      </c>
      <c r="D5" s="140"/>
      <c r="F5" s="69"/>
      <c r="G5" s="79">
        <v>1.1000000000000001</v>
      </c>
      <c r="H5" s="74" t="s">
        <v>458</v>
      </c>
      <c r="I5" s="75">
        <v>34</v>
      </c>
      <c r="J5" s="76">
        <f>I5+J6</f>
        <v>39</v>
      </c>
      <c r="K5" s="76">
        <f>J5+K6</f>
        <v>44</v>
      </c>
      <c r="L5" s="182">
        <f>K5+L6</f>
        <v>48</v>
      </c>
      <c r="M5" s="183">
        <v>39</v>
      </c>
      <c r="N5" s="76">
        <v>44</v>
      </c>
      <c r="O5" s="182">
        <v>48</v>
      </c>
      <c r="P5" s="184">
        <v>39</v>
      </c>
      <c r="Q5" s="185">
        <f>P5</f>
        <v>39</v>
      </c>
      <c r="R5" s="186">
        <f>Q5</f>
        <v>39</v>
      </c>
      <c r="S5" s="187">
        <v>39</v>
      </c>
      <c r="T5" s="185">
        <f>S5</f>
        <v>39</v>
      </c>
      <c r="U5" s="185">
        <f>T5</f>
        <v>39</v>
      </c>
      <c r="X5" s="122"/>
      <c r="Y5" s="94" t="s">
        <v>458</v>
      </c>
      <c r="Z5" s="95"/>
      <c r="AA5" s="126"/>
      <c r="AB5" s="126"/>
      <c r="AC5" s="126"/>
      <c r="AD5" s="8">
        <v>1387815.71</v>
      </c>
      <c r="AE5" t="s">
        <v>515</v>
      </c>
    </row>
    <row r="6" spans="1:31" x14ac:dyDescent="0.25">
      <c r="F6" s="69"/>
      <c r="G6" s="79">
        <v>1.2</v>
      </c>
      <c r="H6" s="78" t="s">
        <v>598</v>
      </c>
      <c r="I6" s="78"/>
      <c r="J6" s="78">
        <v>5</v>
      </c>
      <c r="K6" s="78">
        <v>5</v>
      </c>
      <c r="L6" s="188">
        <v>4</v>
      </c>
      <c r="M6" s="189">
        <v>5</v>
      </c>
      <c r="N6" s="78">
        <v>5</v>
      </c>
      <c r="O6" s="188">
        <v>4</v>
      </c>
      <c r="P6" s="189">
        <v>0</v>
      </c>
      <c r="Q6" s="78">
        <v>0</v>
      </c>
      <c r="R6" s="188">
        <v>0</v>
      </c>
      <c r="S6" s="190">
        <v>0</v>
      </c>
      <c r="T6" s="78">
        <v>0</v>
      </c>
      <c r="U6" s="78">
        <v>0</v>
      </c>
      <c r="X6" s="124" t="s">
        <v>472</v>
      </c>
      <c r="Y6" s="98" t="s">
        <v>459</v>
      </c>
      <c r="Z6" s="99"/>
      <c r="AA6" s="100"/>
      <c r="AB6" s="100"/>
      <c r="AC6" s="100"/>
      <c r="AD6" s="8">
        <f>AD5*12</f>
        <v>16653788.52</v>
      </c>
      <c r="AE6" t="s">
        <v>513</v>
      </c>
    </row>
    <row r="7" spans="1:31" ht="16.5" thickBot="1" x14ac:dyDescent="0.3">
      <c r="F7" s="69"/>
      <c r="G7" s="72" t="s">
        <v>597</v>
      </c>
      <c r="H7" s="71" t="s">
        <v>600</v>
      </c>
      <c r="I7" s="72" t="s">
        <v>454</v>
      </c>
      <c r="J7" s="73" t="str">
        <f>J4</f>
        <v>Y1</v>
      </c>
      <c r="K7" s="73" t="s">
        <v>456</v>
      </c>
      <c r="L7" s="179" t="s">
        <v>457</v>
      </c>
      <c r="M7" s="180" t="s">
        <v>455</v>
      </c>
      <c r="N7" s="73" t="s">
        <v>456</v>
      </c>
      <c r="O7" s="179" t="s">
        <v>457</v>
      </c>
      <c r="P7" s="180" t="s">
        <v>455</v>
      </c>
      <c r="Q7" s="73" t="s">
        <v>456</v>
      </c>
      <c r="R7" s="179" t="s">
        <v>457</v>
      </c>
      <c r="S7" s="181" t="s">
        <v>455</v>
      </c>
      <c r="T7" s="73" t="s">
        <v>456</v>
      </c>
      <c r="U7" s="73" t="s">
        <v>457</v>
      </c>
      <c r="X7" s="124" t="s">
        <v>472</v>
      </c>
      <c r="Y7" s="101" t="s">
        <v>460</v>
      </c>
      <c r="Z7" s="102"/>
      <c r="AA7" s="103"/>
      <c r="AB7" s="103"/>
      <c r="AC7" s="103"/>
      <c r="AD7" s="8">
        <v>1058532.5</v>
      </c>
      <c r="AE7" t="s">
        <v>514</v>
      </c>
    </row>
    <row r="8" spans="1:31" ht="16.5" thickTop="1" x14ac:dyDescent="0.25">
      <c r="F8" s="191" t="s">
        <v>472</v>
      </c>
      <c r="G8" s="192">
        <v>1.3</v>
      </c>
      <c r="H8" s="78" t="s">
        <v>459</v>
      </c>
      <c r="I8" s="79"/>
      <c r="J8" s="193">
        <v>9000</v>
      </c>
      <c r="K8" s="193">
        <f>J8+J11</f>
        <v>9900</v>
      </c>
      <c r="L8" s="194">
        <f>K8+K11</f>
        <v>10827</v>
      </c>
      <c r="M8" s="195">
        <v>11500</v>
      </c>
      <c r="N8" s="193">
        <f>M8+M11</f>
        <v>12550</v>
      </c>
      <c r="O8" s="194">
        <f>N8+N11</f>
        <v>13631.5</v>
      </c>
      <c r="P8" s="195">
        <v>9000</v>
      </c>
      <c r="Q8" s="193">
        <f>P8+P11</f>
        <v>9900</v>
      </c>
      <c r="R8" s="194">
        <f>Q8+Q11</f>
        <v>10827</v>
      </c>
      <c r="S8" s="196">
        <v>11500</v>
      </c>
      <c r="T8" s="193">
        <f>S8+S11</f>
        <v>12550</v>
      </c>
      <c r="U8" s="193">
        <f>T8+T11</f>
        <v>13631.5</v>
      </c>
      <c r="X8" s="124" t="s">
        <v>472</v>
      </c>
      <c r="Y8" s="104" t="s">
        <v>461</v>
      </c>
      <c r="Z8" s="105">
        <v>0.6</v>
      </c>
      <c r="AA8" s="106"/>
      <c r="AB8" s="106"/>
      <c r="AC8" s="106"/>
      <c r="AD8" s="8">
        <v>703215</v>
      </c>
      <c r="AE8" t="s">
        <v>474</v>
      </c>
    </row>
    <row r="9" spans="1:31" x14ac:dyDescent="0.25">
      <c r="F9" s="191" t="s">
        <v>472</v>
      </c>
      <c r="G9" s="192">
        <f>G8+0.1</f>
        <v>1.4000000000000001</v>
      </c>
      <c r="H9" s="78" t="s">
        <v>460</v>
      </c>
      <c r="I9" s="79"/>
      <c r="J9" s="193">
        <v>30000</v>
      </c>
      <c r="K9" s="193">
        <f>J9+J11</f>
        <v>30900</v>
      </c>
      <c r="L9" s="194">
        <f>K9+K11</f>
        <v>31827</v>
      </c>
      <c r="M9" s="195">
        <v>35000</v>
      </c>
      <c r="N9" s="193">
        <f>M9+M11</f>
        <v>36050</v>
      </c>
      <c r="O9" s="194">
        <f>N9+N11</f>
        <v>37131.5</v>
      </c>
      <c r="P9" s="195">
        <v>30000</v>
      </c>
      <c r="Q9" s="193">
        <f>P9+P11</f>
        <v>30900</v>
      </c>
      <c r="R9" s="194">
        <f>Q9+Q11</f>
        <v>31827</v>
      </c>
      <c r="S9" s="196">
        <v>35000</v>
      </c>
      <c r="T9" s="193">
        <f>S9+S11</f>
        <v>36050</v>
      </c>
      <c r="U9" s="193">
        <f>T9+T11</f>
        <v>37131.5</v>
      </c>
      <c r="X9" s="124" t="s">
        <v>472</v>
      </c>
      <c r="Y9" s="107" t="s">
        <v>519</v>
      </c>
      <c r="Z9" s="108">
        <v>0.04</v>
      </c>
      <c r="AA9" s="109"/>
      <c r="AB9" s="109"/>
      <c r="AC9" s="109"/>
      <c r="AD9" s="8">
        <v>46881</v>
      </c>
      <c r="AE9" t="s">
        <v>444</v>
      </c>
    </row>
    <row r="10" spans="1:31" x14ac:dyDescent="0.25">
      <c r="A10" s="91" t="s">
        <v>501</v>
      </c>
      <c r="B10" s="92" t="s">
        <v>502</v>
      </c>
      <c r="F10" s="191" t="s">
        <v>472</v>
      </c>
      <c r="G10" s="192">
        <f>G9+0.1</f>
        <v>1.5000000000000002</v>
      </c>
      <c r="H10" s="17" t="s">
        <v>461</v>
      </c>
      <c r="I10" s="80">
        <v>0.6</v>
      </c>
      <c r="J10" s="81">
        <f t="shared" ref="J10:U10" si="0">$I$10*J8</f>
        <v>5400</v>
      </c>
      <c r="K10" s="81">
        <f t="shared" si="0"/>
        <v>5940</v>
      </c>
      <c r="L10" s="197">
        <f t="shared" si="0"/>
        <v>6496.2</v>
      </c>
      <c r="M10" s="198">
        <f t="shared" si="0"/>
        <v>6900</v>
      </c>
      <c r="N10" s="81">
        <f t="shared" si="0"/>
        <v>7530</v>
      </c>
      <c r="O10" s="197">
        <f t="shared" si="0"/>
        <v>8178.9</v>
      </c>
      <c r="P10" s="198">
        <f t="shared" si="0"/>
        <v>5400</v>
      </c>
      <c r="Q10" s="81">
        <f t="shared" si="0"/>
        <v>5940</v>
      </c>
      <c r="R10" s="197">
        <f t="shared" si="0"/>
        <v>6496.2</v>
      </c>
      <c r="S10" s="199">
        <f t="shared" si="0"/>
        <v>6900</v>
      </c>
      <c r="T10" s="81">
        <f t="shared" si="0"/>
        <v>7530</v>
      </c>
      <c r="U10" s="81">
        <f t="shared" si="0"/>
        <v>8178.9</v>
      </c>
      <c r="X10" s="122"/>
      <c r="Y10" s="87"/>
      <c r="Z10" s="89"/>
      <c r="AA10" s="90"/>
      <c r="AB10" s="90"/>
      <c r="AC10" s="90"/>
      <c r="AD10" s="8">
        <v>23440.5</v>
      </c>
      <c r="AE10" t="s">
        <v>445</v>
      </c>
    </row>
    <row r="11" spans="1:31" x14ac:dyDescent="0.25">
      <c r="A11" s="1" t="s">
        <v>496</v>
      </c>
      <c r="B11" s="130">
        <f>L23</f>
        <v>57378839.519999996</v>
      </c>
      <c r="F11" s="191" t="s">
        <v>472</v>
      </c>
      <c r="G11" s="192">
        <f>G10+0.1</f>
        <v>1.6000000000000003</v>
      </c>
      <c r="H11" s="17" t="s">
        <v>519</v>
      </c>
      <c r="I11" s="80">
        <v>0.03</v>
      </c>
      <c r="J11" s="81">
        <f t="shared" ref="J11:U11" si="1">$I$11*J9</f>
        <v>900</v>
      </c>
      <c r="K11" s="81">
        <f t="shared" si="1"/>
        <v>927</v>
      </c>
      <c r="L11" s="197">
        <f t="shared" si="1"/>
        <v>954.81</v>
      </c>
      <c r="M11" s="198">
        <f t="shared" si="1"/>
        <v>1050</v>
      </c>
      <c r="N11" s="81">
        <f t="shared" si="1"/>
        <v>1081.5</v>
      </c>
      <c r="O11" s="197">
        <f t="shared" si="1"/>
        <v>1113.9449999999999</v>
      </c>
      <c r="P11" s="198">
        <f t="shared" si="1"/>
        <v>900</v>
      </c>
      <c r="Q11" s="81">
        <f t="shared" si="1"/>
        <v>927</v>
      </c>
      <c r="R11" s="197">
        <f t="shared" si="1"/>
        <v>954.81</v>
      </c>
      <c r="S11" s="199">
        <f t="shared" si="1"/>
        <v>1050</v>
      </c>
      <c r="T11" s="81">
        <f t="shared" si="1"/>
        <v>1081.5</v>
      </c>
      <c r="U11" s="81">
        <f t="shared" si="1"/>
        <v>1113.9449999999999</v>
      </c>
      <c r="X11" s="122"/>
      <c r="Y11" s="88" t="s">
        <v>478</v>
      </c>
      <c r="Z11" s="89"/>
      <c r="AA11" s="90"/>
      <c r="AB11" s="90"/>
      <c r="AC11" s="90"/>
      <c r="AD11" s="6">
        <f>SUM(AD6:AD10)</f>
        <v>18485857.52</v>
      </c>
      <c r="AE11" t="s">
        <v>516</v>
      </c>
    </row>
    <row r="12" spans="1:31" x14ac:dyDescent="0.25">
      <c r="A12" s="1" t="s">
        <v>497</v>
      </c>
      <c r="B12" s="130">
        <f>O23</f>
        <v>65885239.439999998</v>
      </c>
      <c r="F12" s="69"/>
      <c r="G12" s="72" t="s">
        <v>597</v>
      </c>
      <c r="H12" s="71" t="s">
        <v>599</v>
      </c>
      <c r="I12" s="72" t="s">
        <v>454</v>
      </c>
      <c r="J12" s="73" t="str">
        <f>J4</f>
        <v>Y1</v>
      </c>
      <c r="K12" s="73" t="str">
        <f>K4</f>
        <v>Y2</v>
      </c>
      <c r="L12" s="73" t="str">
        <f>L4</f>
        <v>Y3</v>
      </c>
      <c r="M12" s="180" t="str">
        <f>J12</f>
        <v>Y1</v>
      </c>
      <c r="N12" s="180" t="str">
        <f>K12</f>
        <v>Y2</v>
      </c>
      <c r="O12" s="180" t="str">
        <f>L12</f>
        <v>Y3</v>
      </c>
      <c r="P12" s="180" t="str">
        <f>J12</f>
        <v>Y1</v>
      </c>
      <c r="Q12" s="180" t="str">
        <f>K12</f>
        <v>Y2</v>
      </c>
      <c r="R12" s="180" t="str">
        <f>L12</f>
        <v>Y3</v>
      </c>
      <c r="S12" s="181" t="str">
        <f>J12</f>
        <v>Y1</v>
      </c>
      <c r="T12" s="181" t="str">
        <f>K12</f>
        <v>Y2</v>
      </c>
      <c r="U12" s="181" t="str">
        <f>L12</f>
        <v>Y3</v>
      </c>
      <c r="X12" s="122"/>
      <c r="Y12" s="91" t="s">
        <v>453</v>
      </c>
      <c r="Z12" s="92" t="s">
        <v>454</v>
      </c>
      <c r="AA12" s="93" t="s">
        <v>455</v>
      </c>
      <c r="AB12" s="93" t="s">
        <v>456</v>
      </c>
      <c r="AC12" s="93" t="s">
        <v>457</v>
      </c>
      <c r="AD12" s="6">
        <f>AD11*3</f>
        <v>55457572.560000002</v>
      </c>
    </row>
    <row r="13" spans="1:31" x14ac:dyDescent="0.25">
      <c r="A13" s="141" t="s">
        <v>498</v>
      </c>
      <c r="B13" s="142">
        <f>R23</f>
        <v>51250303.109999999</v>
      </c>
      <c r="F13" s="191" t="s">
        <v>472</v>
      </c>
      <c r="G13" s="192">
        <f>G11+0.1</f>
        <v>1.7000000000000004</v>
      </c>
      <c r="H13" s="17" t="s">
        <v>482</v>
      </c>
      <c r="I13" s="80" t="s">
        <v>462</v>
      </c>
      <c r="J13" s="200">
        <v>14000</v>
      </c>
      <c r="K13" s="200">
        <f t="shared" ref="K13:L15" si="2">J13</f>
        <v>14000</v>
      </c>
      <c r="L13" s="201">
        <f t="shared" si="2"/>
        <v>14000</v>
      </c>
      <c r="M13" s="198">
        <f>J13</f>
        <v>14000</v>
      </c>
      <c r="N13" s="81">
        <f t="shared" ref="N13:O15" si="3">M13</f>
        <v>14000</v>
      </c>
      <c r="O13" s="197">
        <f t="shared" si="3"/>
        <v>14000</v>
      </c>
      <c r="P13" s="198">
        <f>J13</f>
        <v>14000</v>
      </c>
      <c r="Q13" s="81">
        <f t="shared" ref="Q13:R15" si="4">P13</f>
        <v>14000</v>
      </c>
      <c r="R13" s="197">
        <f t="shared" si="4"/>
        <v>14000</v>
      </c>
      <c r="S13" s="199">
        <f>J13</f>
        <v>14000</v>
      </c>
      <c r="T13" s="81">
        <f t="shared" ref="T13:U15" si="5">S13</f>
        <v>14000</v>
      </c>
      <c r="U13" s="81">
        <f t="shared" si="5"/>
        <v>14000</v>
      </c>
      <c r="X13" s="124" t="s">
        <v>472</v>
      </c>
      <c r="Y13" s="107" t="s">
        <v>482</v>
      </c>
      <c r="Z13" s="108" t="s">
        <v>462</v>
      </c>
      <c r="AA13" s="109"/>
      <c r="AB13" s="109"/>
      <c r="AC13" s="109"/>
    </row>
    <row r="14" spans="1:31" x14ac:dyDescent="0.25">
      <c r="A14" s="1" t="s">
        <v>499</v>
      </c>
      <c r="B14" s="130">
        <f>U23</f>
        <v>58831880.295000002</v>
      </c>
      <c r="F14" s="191" t="s">
        <v>491</v>
      </c>
      <c r="G14" s="192">
        <f>G13+0.1</f>
        <v>1.8000000000000005</v>
      </c>
      <c r="H14" s="17" t="s">
        <v>595</v>
      </c>
      <c r="I14" s="79">
        <v>4</v>
      </c>
      <c r="J14" s="202">
        <v>25000</v>
      </c>
      <c r="K14" s="202">
        <f t="shared" si="2"/>
        <v>25000</v>
      </c>
      <c r="L14" s="203">
        <f t="shared" si="2"/>
        <v>25000</v>
      </c>
      <c r="M14" s="204">
        <f>J14</f>
        <v>25000</v>
      </c>
      <c r="N14" s="205">
        <f t="shared" si="3"/>
        <v>25000</v>
      </c>
      <c r="O14" s="206">
        <f t="shared" si="3"/>
        <v>25000</v>
      </c>
      <c r="P14" s="204">
        <f>J14</f>
        <v>25000</v>
      </c>
      <c r="Q14" s="205">
        <f t="shared" si="4"/>
        <v>25000</v>
      </c>
      <c r="R14" s="206">
        <f t="shared" si="4"/>
        <v>25000</v>
      </c>
      <c r="S14" s="207">
        <f>J14</f>
        <v>25000</v>
      </c>
      <c r="T14" s="205">
        <f t="shared" si="5"/>
        <v>25000</v>
      </c>
      <c r="U14" s="205">
        <f t="shared" si="5"/>
        <v>25000</v>
      </c>
      <c r="X14" s="124" t="s">
        <v>491</v>
      </c>
      <c r="Y14" s="107" t="s">
        <v>483</v>
      </c>
      <c r="Z14" s="99">
        <v>3</v>
      </c>
      <c r="AA14" s="129"/>
      <c r="AB14" s="129"/>
      <c r="AC14" s="129"/>
    </row>
    <row r="15" spans="1:31" x14ac:dyDescent="0.25">
      <c r="A15" s="1" t="s">
        <v>500</v>
      </c>
      <c r="B15" s="130">
        <v>47000000</v>
      </c>
      <c r="F15" s="121" t="s">
        <v>492</v>
      </c>
      <c r="G15" s="192">
        <f>G14+0.1</f>
        <v>1.9000000000000006</v>
      </c>
      <c r="H15" s="17" t="s">
        <v>520</v>
      </c>
      <c r="I15" s="79">
        <v>5</v>
      </c>
      <c r="J15" s="81">
        <f>(I15*2400)/2</f>
        <v>6000</v>
      </c>
      <c r="K15" s="81">
        <f t="shared" si="2"/>
        <v>6000</v>
      </c>
      <c r="L15" s="197">
        <f t="shared" si="2"/>
        <v>6000</v>
      </c>
      <c r="M15" s="198">
        <f>($I$15*2400)/2</f>
        <v>6000</v>
      </c>
      <c r="N15" s="81">
        <f t="shared" si="3"/>
        <v>6000</v>
      </c>
      <c r="O15" s="197">
        <f t="shared" si="3"/>
        <v>6000</v>
      </c>
      <c r="P15" s="198">
        <f>($I$15*2400)/2</f>
        <v>6000</v>
      </c>
      <c r="Q15" s="81">
        <f t="shared" si="4"/>
        <v>6000</v>
      </c>
      <c r="R15" s="197">
        <f t="shared" si="4"/>
        <v>6000</v>
      </c>
      <c r="S15" s="199">
        <f>($I$15*2400)/2</f>
        <v>6000</v>
      </c>
      <c r="T15" s="81">
        <f t="shared" si="5"/>
        <v>6000</v>
      </c>
      <c r="U15" s="81">
        <f t="shared" si="5"/>
        <v>6000</v>
      </c>
      <c r="X15" s="124" t="s">
        <v>491</v>
      </c>
      <c r="Y15" s="107" t="s">
        <v>520</v>
      </c>
      <c r="Z15" s="99">
        <v>4</v>
      </c>
      <c r="AA15" s="109"/>
      <c r="AB15" s="109"/>
      <c r="AC15" s="109"/>
    </row>
    <row r="16" spans="1:31" x14ac:dyDescent="0.25">
      <c r="F16" s="69"/>
      <c r="G16" s="72" t="s">
        <v>597</v>
      </c>
      <c r="H16" s="71" t="s">
        <v>607</v>
      </c>
      <c r="I16" s="72" t="s">
        <v>454</v>
      </c>
      <c r="J16" s="73" t="str">
        <f>J4</f>
        <v>Y1</v>
      </c>
      <c r="K16" s="73" t="str">
        <f>K4</f>
        <v>Y2</v>
      </c>
      <c r="L16" s="73" t="str">
        <f>L4</f>
        <v>Y3</v>
      </c>
      <c r="M16" s="180" t="str">
        <f>J16</f>
        <v>Y1</v>
      </c>
      <c r="N16" s="180" t="str">
        <f>K16</f>
        <v>Y2</v>
      </c>
      <c r="O16" s="180" t="str">
        <f>L16</f>
        <v>Y3</v>
      </c>
      <c r="P16" s="180" t="str">
        <f>J16</f>
        <v>Y1</v>
      </c>
      <c r="Q16" s="180" t="str">
        <f>K16</f>
        <v>Y2</v>
      </c>
      <c r="R16" s="180" t="str">
        <f>L16</f>
        <v>Y3</v>
      </c>
      <c r="S16" s="181" t="str">
        <f>J16</f>
        <v>Y1</v>
      </c>
      <c r="T16" s="181" t="str">
        <f>K16</f>
        <v>Y2</v>
      </c>
      <c r="U16" s="181" t="str">
        <f>L16</f>
        <v>Y3</v>
      </c>
      <c r="V16" s="87"/>
      <c r="W16" s="87"/>
      <c r="X16" s="87"/>
      <c r="Y16" s="87"/>
      <c r="Z16" s="87"/>
      <c r="AA16" s="87"/>
      <c r="AB16" s="87"/>
      <c r="AC16" s="87"/>
      <c r="AD16" s="87"/>
    </row>
    <row r="17" spans="1:30" x14ac:dyDescent="0.25">
      <c r="F17" s="69"/>
      <c r="G17" s="208">
        <v>1.1000000000000001</v>
      </c>
      <c r="H17" s="209" t="s">
        <v>608</v>
      </c>
      <c r="I17" s="75" t="s">
        <v>609</v>
      </c>
      <c r="J17" s="210">
        <f t="shared" ref="J17:U17" si="6">(J9*12)+J10+(J11*9)+J13+J15+J14</f>
        <v>418500</v>
      </c>
      <c r="K17" s="210">
        <f t="shared" si="6"/>
        <v>430083</v>
      </c>
      <c r="L17" s="211">
        <f t="shared" si="6"/>
        <v>442013.49</v>
      </c>
      <c r="M17" s="212">
        <f t="shared" si="6"/>
        <v>481350</v>
      </c>
      <c r="N17" s="210">
        <f t="shared" si="6"/>
        <v>494863.5</v>
      </c>
      <c r="O17" s="211">
        <f t="shared" si="6"/>
        <v>508782.40500000003</v>
      </c>
      <c r="P17" s="212">
        <f t="shared" si="6"/>
        <v>418500</v>
      </c>
      <c r="Q17" s="210">
        <f t="shared" si="6"/>
        <v>430083</v>
      </c>
      <c r="R17" s="211">
        <f t="shared" si="6"/>
        <v>442013.49</v>
      </c>
      <c r="S17" s="213">
        <f t="shared" si="6"/>
        <v>481350</v>
      </c>
      <c r="T17" s="210">
        <f t="shared" si="6"/>
        <v>494863.5</v>
      </c>
      <c r="U17" s="210">
        <f t="shared" si="6"/>
        <v>508782.40500000003</v>
      </c>
      <c r="X17" s="122"/>
      <c r="Y17" s="87"/>
      <c r="Z17" s="89"/>
      <c r="AA17" s="90"/>
      <c r="AB17" s="90"/>
      <c r="AC17" s="90"/>
    </row>
    <row r="18" spans="1:30" x14ac:dyDescent="0.25">
      <c r="A18" t="s">
        <v>503</v>
      </c>
      <c r="B18" s="133">
        <v>39000000</v>
      </c>
      <c r="F18" s="69"/>
      <c r="G18" s="72" t="s">
        <v>597</v>
      </c>
      <c r="H18" s="71" t="s">
        <v>601</v>
      </c>
      <c r="I18" s="72" t="s">
        <v>454</v>
      </c>
      <c r="J18" s="73" t="str">
        <f>J4</f>
        <v>Y1</v>
      </c>
      <c r="K18" s="73" t="str">
        <f>K4</f>
        <v>Y2</v>
      </c>
      <c r="L18" s="73" t="str">
        <f>L4</f>
        <v>Y3</v>
      </c>
      <c r="M18" s="180" t="str">
        <f>J18</f>
        <v>Y1</v>
      </c>
      <c r="N18" s="180" t="str">
        <f>K18</f>
        <v>Y2</v>
      </c>
      <c r="O18" s="180" t="str">
        <f>L18</f>
        <v>Y3</v>
      </c>
      <c r="P18" s="180" t="str">
        <f>J18</f>
        <v>Y1</v>
      </c>
      <c r="Q18" s="180" t="str">
        <f>K18</f>
        <v>Y2</v>
      </c>
      <c r="R18" s="180" t="str">
        <f>L18</f>
        <v>Y3</v>
      </c>
      <c r="S18" s="181" t="str">
        <f>J18</f>
        <v>Y1</v>
      </c>
      <c r="T18" s="181" t="str">
        <f>K18</f>
        <v>Y2</v>
      </c>
      <c r="U18" s="181" t="str">
        <f>L18</f>
        <v>Y3</v>
      </c>
      <c r="V18" t="s">
        <v>489</v>
      </c>
      <c r="X18" s="122"/>
      <c r="Y18" s="87"/>
      <c r="Z18" s="89"/>
      <c r="AA18" s="90"/>
      <c r="AB18" s="90"/>
      <c r="AC18" s="90"/>
      <c r="AD18" t="s">
        <v>489</v>
      </c>
    </row>
    <row r="19" spans="1:30" x14ac:dyDescent="0.25">
      <c r="A19" t="s">
        <v>504</v>
      </c>
      <c r="B19" s="133">
        <f>B18+3000000</f>
        <v>42000000</v>
      </c>
      <c r="F19" s="69"/>
      <c r="G19" s="79">
        <v>1.1100000000000001</v>
      </c>
      <c r="H19" s="17" t="s">
        <v>464</v>
      </c>
      <c r="I19" s="79" t="s">
        <v>465</v>
      </c>
      <c r="J19" s="82">
        <v>302400</v>
      </c>
      <c r="K19" s="82">
        <v>302400</v>
      </c>
      <c r="L19" s="214">
        <v>302400</v>
      </c>
      <c r="M19" s="215">
        <v>302400</v>
      </c>
      <c r="N19" s="82">
        <v>302400</v>
      </c>
      <c r="O19" s="214">
        <v>302400</v>
      </c>
      <c r="P19" s="215">
        <v>302400</v>
      </c>
      <c r="Q19" s="82">
        <v>302400</v>
      </c>
      <c r="R19" s="214">
        <v>302400</v>
      </c>
      <c r="S19" s="216">
        <v>302400</v>
      </c>
      <c r="T19" s="82">
        <v>302400</v>
      </c>
      <c r="U19" s="82">
        <v>302400</v>
      </c>
      <c r="X19" s="122"/>
      <c r="Y19" s="88" t="s">
        <v>479</v>
      </c>
      <c r="Z19" s="89"/>
      <c r="AA19" s="90">
        <v>12</v>
      </c>
      <c r="AB19" s="90">
        <v>12</v>
      </c>
      <c r="AC19" s="90">
        <v>12</v>
      </c>
    </row>
    <row r="20" spans="1:30" x14ac:dyDescent="0.25">
      <c r="F20" s="69"/>
      <c r="G20" s="79">
        <v>1.1200000000000001</v>
      </c>
      <c r="H20" s="78" t="s">
        <v>466</v>
      </c>
      <c r="I20" s="79">
        <v>205</v>
      </c>
      <c r="J20" s="81">
        <v>3280</v>
      </c>
      <c r="K20" s="81">
        <v>3280</v>
      </c>
      <c r="L20" s="197">
        <v>3280</v>
      </c>
      <c r="M20" s="198">
        <v>3280</v>
      </c>
      <c r="N20" s="81">
        <v>3280</v>
      </c>
      <c r="O20" s="197">
        <v>3280</v>
      </c>
      <c r="P20" s="198">
        <v>3280</v>
      </c>
      <c r="Q20" s="81">
        <v>3280</v>
      </c>
      <c r="R20" s="197">
        <v>3280</v>
      </c>
      <c r="S20" s="199">
        <v>3280</v>
      </c>
      <c r="T20" s="81">
        <v>3280</v>
      </c>
      <c r="U20" s="81">
        <v>3280</v>
      </c>
      <c r="X20" s="122"/>
      <c r="Y20" s="91" t="s">
        <v>453</v>
      </c>
      <c r="Z20" s="92" t="s">
        <v>454</v>
      </c>
      <c r="AA20" s="93" t="s">
        <v>455</v>
      </c>
      <c r="AB20" s="93" t="s">
        <v>456</v>
      </c>
      <c r="AC20" s="93" t="s">
        <v>457</v>
      </c>
    </row>
    <row r="21" spans="1:30" x14ac:dyDescent="0.25">
      <c r="A21" t="s">
        <v>505</v>
      </c>
      <c r="B21" s="132">
        <f>R23</f>
        <v>51250303.109999999</v>
      </c>
      <c r="F21" s="191" t="s">
        <v>472</v>
      </c>
      <c r="G21" s="217">
        <v>1.1299999999999999</v>
      </c>
      <c r="H21" s="218" t="s">
        <v>602</v>
      </c>
      <c r="I21" s="219"/>
      <c r="J21" s="220">
        <f t="shared" ref="J21:U21" si="7">(J17*J5)+J19+J20</f>
        <v>16627180</v>
      </c>
      <c r="K21" s="220">
        <f t="shared" si="7"/>
        <v>19229332</v>
      </c>
      <c r="L21" s="221">
        <f t="shared" si="7"/>
        <v>21522327.52</v>
      </c>
      <c r="M21" s="222">
        <f t="shared" si="7"/>
        <v>19078330</v>
      </c>
      <c r="N21" s="220">
        <f t="shared" si="7"/>
        <v>22079674</v>
      </c>
      <c r="O21" s="221">
        <f t="shared" si="7"/>
        <v>24727235.440000001</v>
      </c>
      <c r="P21" s="222">
        <f t="shared" si="7"/>
        <v>16627180</v>
      </c>
      <c r="Q21" s="220">
        <f t="shared" si="7"/>
        <v>17078917</v>
      </c>
      <c r="R21" s="221">
        <f t="shared" si="7"/>
        <v>17544206.109999999</v>
      </c>
      <c r="S21" s="223">
        <f t="shared" si="7"/>
        <v>19078330</v>
      </c>
      <c r="T21" s="220">
        <f t="shared" si="7"/>
        <v>19605356.5</v>
      </c>
      <c r="U21" s="220">
        <f t="shared" si="7"/>
        <v>20148193.795000002</v>
      </c>
      <c r="X21" s="124" t="s">
        <v>472</v>
      </c>
      <c r="Y21" s="110" t="s">
        <v>463</v>
      </c>
      <c r="Z21" s="111" t="s">
        <v>518</v>
      </c>
      <c r="AA21" s="112">
        <f>(AA7*12)+AA8+(AA9*9)+AA13+AA15+AA14+AA16</f>
        <v>0</v>
      </c>
      <c r="AB21" s="112">
        <f>(AB7*12)+AB8+(AB9*9)+AB13+AB15+AB14+AB16</f>
        <v>0</v>
      </c>
      <c r="AC21" s="112">
        <f>(AC7*12)+AC8+(AC9*9)+AC13+AC15+AC14+AC16</f>
        <v>0</v>
      </c>
    </row>
    <row r="22" spans="1:30" x14ac:dyDescent="0.25">
      <c r="A22" t="s">
        <v>506</v>
      </c>
      <c r="B22" s="132">
        <f>B21-B19</f>
        <v>9250303.1099999994</v>
      </c>
      <c r="F22" s="69"/>
      <c r="G22" s="79">
        <v>1.1399999999999999</v>
      </c>
      <c r="H22" s="74" t="s">
        <v>481</v>
      </c>
      <c r="I22" s="74"/>
      <c r="J22" s="224"/>
      <c r="K22" s="224">
        <f>K21-J21</f>
        <v>2602152</v>
      </c>
      <c r="L22" s="225">
        <f>L21-K21</f>
        <v>2292995.5199999996</v>
      </c>
      <c r="M22" s="226"/>
      <c r="N22" s="224">
        <f>N21-M21</f>
        <v>3001344</v>
      </c>
      <c r="O22" s="225">
        <f>O21-N21</f>
        <v>2647561.4400000013</v>
      </c>
      <c r="P22" s="226"/>
      <c r="Q22" s="224">
        <f>Q21-P21</f>
        <v>451737</v>
      </c>
      <c r="R22" s="225">
        <f>R21-Q21</f>
        <v>465289.1099999994</v>
      </c>
      <c r="S22" s="227"/>
      <c r="T22" s="224">
        <f>T21-S21</f>
        <v>527026.5</v>
      </c>
      <c r="U22" s="224">
        <f>U21-T21</f>
        <v>542837.29500000179</v>
      </c>
      <c r="X22" s="77"/>
      <c r="Y22" s="97"/>
      <c r="Z22" s="97"/>
      <c r="AA22" s="97"/>
      <c r="AB22" s="97"/>
      <c r="AC22" s="97"/>
    </row>
    <row r="23" spans="1:30" x14ac:dyDescent="0.25">
      <c r="F23" s="121"/>
      <c r="G23" s="79">
        <v>1.1499999999999999</v>
      </c>
      <c r="H23" s="74" t="s">
        <v>490</v>
      </c>
      <c r="I23" s="74"/>
      <c r="J23" s="224"/>
      <c r="K23" s="224"/>
      <c r="L23" s="228">
        <f>SUM(J21:L21)</f>
        <v>57378839.519999996</v>
      </c>
      <c r="M23" s="226"/>
      <c r="N23" s="224"/>
      <c r="O23" s="228">
        <f>SUM(M21:O21)</f>
        <v>65885239.439999998</v>
      </c>
      <c r="P23" s="226"/>
      <c r="Q23" s="224"/>
      <c r="R23" s="228">
        <f>SUM(P21:R21)</f>
        <v>51250303.109999999</v>
      </c>
      <c r="S23" s="227"/>
      <c r="T23" s="224"/>
      <c r="U23" s="229">
        <f>SUM(S21:U21)</f>
        <v>58831880.295000002</v>
      </c>
      <c r="X23" s="122"/>
      <c r="Y23" s="88" t="s">
        <v>480</v>
      </c>
      <c r="Z23" s="89"/>
      <c r="AA23" s="90"/>
      <c r="AB23" s="90"/>
      <c r="AC23" s="90"/>
    </row>
    <row r="24" spans="1:30" x14ac:dyDescent="0.25">
      <c r="A24" s="3" t="s">
        <v>508</v>
      </c>
      <c r="B24" s="14">
        <v>14</v>
      </c>
      <c r="F24" s="69"/>
      <c r="G24" s="178"/>
      <c r="H24" s="69"/>
      <c r="I24" s="69"/>
      <c r="J24" s="69"/>
      <c r="K24" s="69"/>
      <c r="L24" s="69"/>
      <c r="X24" s="122"/>
      <c r="Y24" s="91" t="s">
        <v>453</v>
      </c>
      <c r="Z24" s="92" t="s">
        <v>454</v>
      </c>
      <c r="AA24" s="93" t="s">
        <v>455</v>
      </c>
      <c r="AB24" s="93" t="s">
        <v>456</v>
      </c>
      <c r="AC24" s="93" t="s">
        <v>457</v>
      </c>
    </row>
    <row r="25" spans="1:30" x14ac:dyDescent="0.25">
      <c r="A25" t="s">
        <v>510</v>
      </c>
      <c r="B25" s="132">
        <f>SUM(K22,L22,N22)</f>
        <v>7896491.5199999996</v>
      </c>
      <c r="G25" s="176"/>
      <c r="X25" s="77" t="s">
        <v>493</v>
      </c>
      <c r="Y25" s="107" t="s">
        <v>464</v>
      </c>
      <c r="Z25" s="99" t="s">
        <v>465</v>
      </c>
      <c r="AA25" s="113">
        <v>302400</v>
      </c>
      <c r="AB25" s="113">
        <v>302400</v>
      </c>
      <c r="AC25" s="113">
        <v>302400</v>
      </c>
    </row>
    <row r="26" spans="1:30" x14ac:dyDescent="0.25">
      <c r="A26" t="s">
        <v>443</v>
      </c>
      <c r="B26" s="6">
        <f>I35*B24</f>
        <v>1638000</v>
      </c>
      <c r="C26" t="s">
        <v>509</v>
      </c>
      <c r="F26" s="77"/>
      <c r="G26" s="176"/>
      <c r="X26" s="77" t="s">
        <v>493</v>
      </c>
      <c r="Y26" s="98" t="s">
        <v>466</v>
      </c>
      <c r="Z26" s="99">
        <v>205</v>
      </c>
      <c r="AA26" s="109">
        <v>3280</v>
      </c>
      <c r="AB26" s="109">
        <v>3280</v>
      </c>
      <c r="AC26" s="109">
        <v>3280</v>
      </c>
    </row>
    <row r="27" spans="1:30" x14ac:dyDescent="0.25">
      <c r="A27" t="s">
        <v>474</v>
      </c>
      <c r="B27" s="6">
        <f>I37*3</f>
        <v>749120.4</v>
      </c>
      <c r="C27" t="s">
        <v>509</v>
      </c>
      <c r="F27" s="77"/>
      <c r="X27" s="122"/>
      <c r="Y27" s="110" t="s">
        <v>467</v>
      </c>
      <c r="Z27" s="111"/>
      <c r="AA27" s="112">
        <f>(AA21*AA5)+AA25+AA26</f>
        <v>305680</v>
      </c>
      <c r="AB27" s="112">
        <f>(AB21*AB5)+AB25+AB26</f>
        <v>305680</v>
      </c>
      <c r="AC27" s="112">
        <f>(AC21*AC5)+AC25+AC26</f>
        <v>305680</v>
      </c>
    </row>
    <row r="28" spans="1:30" x14ac:dyDescent="0.25">
      <c r="A28" t="s">
        <v>487</v>
      </c>
      <c r="B28" s="8">
        <v>225000</v>
      </c>
      <c r="X28" s="122"/>
      <c r="Y28" s="83" t="s">
        <v>481</v>
      </c>
      <c r="Z28" s="84"/>
      <c r="AA28" s="85"/>
      <c r="AB28" s="85">
        <f>AB27-AA27</f>
        <v>0</v>
      </c>
      <c r="AC28" s="86">
        <f>AC27-AB27</f>
        <v>0</v>
      </c>
    </row>
    <row r="29" spans="1:30" x14ac:dyDescent="0.25">
      <c r="A29" t="s">
        <v>444</v>
      </c>
      <c r="B29" s="6">
        <v>157200</v>
      </c>
      <c r="X29" s="122"/>
      <c r="Y29" s="114" t="s">
        <v>490</v>
      </c>
      <c r="Z29" s="115"/>
      <c r="AA29" s="116"/>
      <c r="AB29" s="116"/>
      <c r="AC29" s="117">
        <f>SUM(AA27:AC27)</f>
        <v>917040</v>
      </c>
    </row>
    <row r="30" spans="1:30" x14ac:dyDescent="0.25">
      <c r="A30" t="s">
        <v>485</v>
      </c>
      <c r="B30" s="8">
        <v>144000</v>
      </c>
      <c r="X30" s="122"/>
      <c r="Y30" s="88" t="s">
        <v>468</v>
      </c>
      <c r="Z30" s="89"/>
      <c r="AA30" s="90"/>
      <c r="AB30" s="90"/>
      <c r="AC30" s="87"/>
    </row>
    <row r="31" spans="1:30" x14ac:dyDescent="0.25">
      <c r="A31" t="s">
        <v>484</v>
      </c>
      <c r="B31" s="8">
        <f>370*B24</f>
        <v>5180</v>
      </c>
      <c r="X31" s="122"/>
      <c r="Y31" s="87"/>
      <c r="Z31" s="89"/>
      <c r="AA31" s="118"/>
      <c r="AB31" s="119" t="s">
        <v>477</v>
      </c>
      <c r="AC31" s="120">
        <f>AC29</f>
        <v>917040</v>
      </c>
    </row>
    <row r="32" spans="1:30" x14ac:dyDescent="0.25">
      <c r="A32" t="s">
        <v>486</v>
      </c>
      <c r="B32" s="8">
        <f>205*B24*4</f>
        <v>11480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</row>
    <row r="33" spans="1:9" x14ac:dyDescent="0.25">
      <c r="A33" t="s">
        <v>434</v>
      </c>
      <c r="B33" s="135">
        <f>SUM(B25:B32)</f>
        <v>10826471.92</v>
      </c>
    </row>
    <row r="35" spans="1:9" x14ac:dyDescent="0.25">
      <c r="H35" s="88" t="s">
        <v>507</v>
      </c>
      <c r="I35" s="134">
        <f>SUM(J13:L14)</f>
        <v>117000</v>
      </c>
    </row>
    <row r="36" spans="1:9" x14ac:dyDescent="0.25">
      <c r="B36" s="132">
        <f>SUM(B29,B27)</f>
        <v>906320.4</v>
      </c>
      <c r="H36" s="88"/>
      <c r="I36" s="134"/>
    </row>
    <row r="37" spans="1:9" x14ac:dyDescent="0.25">
      <c r="B37" s="136">
        <f>(B36/B33)</f>
        <v>8.3713365415536034E-2</v>
      </c>
      <c r="H37" s="88" t="s">
        <v>474</v>
      </c>
      <c r="I37" s="134">
        <f>SUM(J10:L10)*B24</f>
        <v>249706.80000000002</v>
      </c>
    </row>
    <row r="38" spans="1:9" x14ac:dyDescent="0.25">
      <c r="B38" s="136">
        <f>(B21-B19)/B19</f>
        <v>0.22024531214285714</v>
      </c>
    </row>
    <row r="41" spans="1:9" x14ac:dyDescent="0.25">
      <c r="A41" s="15"/>
      <c r="B41" s="164" t="s">
        <v>581</v>
      </c>
      <c r="C41" s="163"/>
    </row>
    <row r="42" spans="1:9" x14ac:dyDescent="0.25">
      <c r="A42" s="151" t="s">
        <v>586</v>
      </c>
      <c r="B42" s="166" t="s">
        <v>584</v>
      </c>
      <c r="C42" s="153" t="s">
        <v>585</v>
      </c>
    </row>
    <row r="43" spans="1:9" x14ac:dyDescent="0.25">
      <c r="A43" s="1" t="s">
        <v>575</v>
      </c>
      <c r="B43" s="16">
        <v>2549</v>
      </c>
      <c r="C43" s="16">
        <v>2549</v>
      </c>
    </row>
    <row r="44" spans="1:9" x14ac:dyDescent="0.25">
      <c r="A44" s="1" t="s">
        <v>576</v>
      </c>
      <c r="B44" s="16">
        <v>3127</v>
      </c>
      <c r="C44" s="16">
        <v>3473</v>
      </c>
    </row>
    <row r="45" spans="1:9" x14ac:dyDescent="0.25">
      <c r="A45" s="1" t="s">
        <v>577</v>
      </c>
      <c r="B45" s="16">
        <v>3832</v>
      </c>
      <c r="C45" s="16">
        <v>4418</v>
      </c>
    </row>
    <row r="46" spans="1:9" x14ac:dyDescent="0.25">
      <c r="A46" s="1" t="s">
        <v>578</v>
      </c>
      <c r="B46" s="16">
        <v>4286</v>
      </c>
      <c r="C46" s="16">
        <v>5107</v>
      </c>
    </row>
    <row r="47" spans="1:9" x14ac:dyDescent="0.25">
      <c r="A47" s="1" t="s">
        <v>571</v>
      </c>
      <c r="B47" s="16">
        <v>4670</v>
      </c>
      <c r="C47" s="16">
        <v>5300</v>
      </c>
    </row>
    <row r="48" spans="1:9" x14ac:dyDescent="0.25">
      <c r="A48" s="151" t="s">
        <v>570</v>
      </c>
      <c r="B48" s="153">
        <v>5038</v>
      </c>
      <c r="C48" s="153">
        <v>5894</v>
      </c>
    </row>
    <row r="49" spans="1:34" x14ac:dyDescent="0.25">
      <c r="A49" s="151" t="s">
        <v>568</v>
      </c>
      <c r="B49" s="153">
        <v>5861</v>
      </c>
      <c r="C49" s="153">
        <v>7197</v>
      </c>
      <c r="AH49">
        <v>48031237.5</v>
      </c>
    </row>
    <row r="50" spans="1:34" x14ac:dyDescent="0.25">
      <c r="A50" s="1" t="s">
        <v>579</v>
      </c>
      <c r="B50" s="16">
        <v>7421</v>
      </c>
      <c r="C50" s="16">
        <v>9139</v>
      </c>
    </row>
    <row r="51" spans="1:34" x14ac:dyDescent="0.25">
      <c r="A51" s="1" t="s">
        <v>567</v>
      </c>
      <c r="B51" s="16">
        <v>10461</v>
      </c>
      <c r="C51" s="16">
        <v>12656</v>
      </c>
    </row>
    <row r="52" spans="1:34" x14ac:dyDescent="0.25">
      <c r="A52" s="1" t="s">
        <v>566</v>
      </c>
      <c r="B52" s="16">
        <v>15308</v>
      </c>
      <c r="C52" s="16">
        <v>17166</v>
      </c>
    </row>
    <row r="53" spans="1:34" x14ac:dyDescent="0.25">
      <c r="A53" s="1" t="s">
        <v>564</v>
      </c>
      <c r="B53" s="16">
        <v>23268</v>
      </c>
      <c r="C53" s="16">
        <v>24050</v>
      </c>
    </row>
    <row r="54" spans="1:34" x14ac:dyDescent="0.25">
      <c r="A54" s="1" t="s">
        <v>580</v>
      </c>
      <c r="B54" s="16">
        <v>30195</v>
      </c>
      <c r="C54" s="16">
        <v>30195</v>
      </c>
    </row>
    <row r="56" spans="1:34" x14ac:dyDescent="0.25">
      <c r="A56" s="924" t="s">
        <v>582</v>
      </c>
      <c r="B56" s="925"/>
      <c r="C56" s="926"/>
    </row>
    <row r="57" spans="1:34" x14ac:dyDescent="0.25">
      <c r="A57" s="151" t="s">
        <v>586</v>
      </c>
      <c r="B57" s="166" t="s">
        <v>584</v>
      </c>
      <c r="C57" s="153" t="s">
        <v>585</v>
      </c>
    </row>
    <row r="58" spans="1:34" x14ac:dyDescent="0.25">
      <c r="A58" s="1" t="s">
        <v>575</v>
      </c>
      <c r="B58" s="165">
        <f>B43*1.4652</f>
        <v>3734.7948000000001</v>
      </c>
      <c r="C58" s="165">
        <v>5040</v>
      </c>
    </row>
    <row r="59" spans="1:34" x14ac:dyDescent="0.25">
      <c r="A59" s="1" t="s">
        <v>576</v>
      </c>
      <c r="B59" s="165">
        <v>4451</v>
      </c>
      <c r="C59" s="165">
        <v>8260</v>
      </c>
    </row>
    <row r="60" spans="1:34" x14ac:dyDescent="0.25">
      <c r="A60" s="1" t="s">
        <v>577</v>
      </c>
      <c r="B60" s="165">
        <v>5323</v>
      </c>
      <c r="C60" s="165">
        <v>9924</v>
      </c>
    </row>
    <row r="61" spans="1:34" x14ac:dyDescent="0.25">
      <c r="A61" s="1" t="s">
        <v>578</v>
      </c>
      <c r="B61" s="165">
        <v>5885</v>
      </c>
      <c r="C61" s="165">
        <v>10171</v>
      </c>
    </row>
    <row r="62" spans="1:34" x14ac:dyDescent="0.25">
      <c r="A62" s="1" t="s">
        <v>571</v>
      </c>
      <c r="B62" s="165">
        <v>6360</v>
      </c>
      <c r="C62" s="165">
        <v>949</v>
      </c>
    </row>
    <row r="63" spans="1:34" x14ac:dyDescent="0.25">
      <c r="A63" s="1" t="s">
        <v>570</v>
      </c>
      <c r="B63" s="165">
        <v>6816</v>
      </c>
      <c r="C63" s="165">
        <v>9036</v>
      </c>
    </row>
    <row r="64" spans="1:34" x14ac:dyDescent="0.25">
      <c r="A64" s="151" t="s">
        <v>568</v>
      </c>
      <c r="B64" s="168">
        <v>7834</v>
      </c>
      <c r="C64" s="168">
        <v>10481</v>
      </c>
    </row>
    <row r="65" spans="1:7" x14ac:dyDescent="0.25">
      <c r="A65" s="151" t="s">
        <v>579</v>
      </c>
      <c r="B65" s="168">
        <v>9764</v>
      </c>
      <c r="C65" s="168">
        <v>12884</v>
      </c>
      <c r="F65" s="169">
        <f>C64+(C58*3)</f>
        <v>25601</v>
      </c>
      <c r="G65" s="177"/>
    </row>
    <row r="66" spans="1:7" x14ac:dyDescent="0.25">
      <c r="A66" s="151" t="s">
        <v>567</v>
      </c>
      <c r="B66" s="168">
        <v>13526</v>
      </c>
      <c r="C66" s="168">
        <v>16243</v>
      </c>
    </row>
    <row r="67" spans="1:7" x14ac:dyDescent="0.25">
      <c r="A67" s="1" t="s">
        <v>566</v>
      </c>
      <c r="B67" s="165">
        <v>19525</v>
      </c>
      <c r="C67" s="165">
        <v>21823</v>
      </c>
    </row>
    <row r="68" spans="1:7" x14ac:dyDescent="0.25">
      <c r="A68" s="1" t="s">
        <v>564</v>
      </c>
      <c r="B68" s="165">
        <v>29375</v>
      </c>
      <c r="C68" s="165">
        <v>30343</v>
      </c>
    </row>
    <row r="69" spans="1:7" x14ac:dyDescent="0.25">
      <c r="A69" s="1" t="s">
        <v>580</v>
      </c>
      <c r="B69" s="165">
        <v>37946</v>
      </c>
      <c r="C69" s="165">
        <v>37946</v>
      </c>
    </row>
    <row r="71" spans="1:7" x14ac:dyDescent="0.25">
      <c r="A71" s="927" t="s">
        <v>583</v>
      </c>
      <c r="B71" s="927"/>
      <c r="C71" s="927"/>
    </row>
    <row r="72" spans="1:7" x14ac:dyDescent="0.25">
      <c r="A72" s="151" t="s">
        <v>586</v>
      </c>
      <c r="B72" s="166" t="s">
        <v>584</v>
      </c>
      <c r="C72" s="153" t="s">
        <v>585</v>
      </c>
    </row>
    <row r="73" spans="1:7" x14ac:dyDescent="0.25">
      <c r="A73" s="1" t="s">
        <v>575</v>
      </c>
      <c r="B73" s="16">
        <v>5756</v>
      </c>
      <c r="C73" s="16">
        <v>7952</v>
      </c>
    </row>
    <row r="74" spans="1:7" x14ac:dyDescent="0.25">
      <c r="A74" s="1" t="s">
        <v>576</v>
      </c>
      <c r="B74" s="16">
        <v>6960</v>
      </c>
      <c r="C74" s="16">
        <v>13369</v>
      </c>
    </row>
    <row r="75" spans="1:7" x14ac:dyDescent="0.25">
      <c r="A75" s="1" t="s">
        <v>577</v>
      </c>
      <c r="B75" s="16">
        <v>8427</v>
      </c>
      <c r="C75" s="16">
        <v>16169</v>
      </c>
    </row>
    <row r="76" spans="1:7" x14ac:dyDescent="0.25">
      <c r="A76" s="1" t="s">
        <v>578</v>
      </c>
      <c r="B76" s="16">
        <v>9373</v>
      </c>
      <c r="C76" s="16">
        <v>16584</v>
      </c>
    </row>
    <row r="77" spans="1:7" x14ac:dyDescent="0.25">
      <c r="A77" s="1" t="s">
        <v>571</v>
      </c>
      <c r="B77" s="16">
        <v>10172</v>
      </c>
      <c r="C77" s="16">
        <v>15446</v>
      </c>
    </row>
    <row r="78" spans="1:7" x14ac:dyDescent="0.25">
      <c r="A78" s="1" t="s">
        <v>570</v>
      </c>
      <c r="B78" s="16">
        <v>10939</v>
      </c>
      <c r="C78" s="16">
        <v>14674</v>
      </c>
    </row>
    <row r="79" spans="1:7" x14ac:dyDescent="0.25">
      <c r="A79" s="1" t="s">
        <v>568</v>
      </c>
      <c r="B79" s="16">
        <v>12652</v>
      </c>
      <c r="C79" s="16">
        <v>17106</v>
      </c>
    </row>
    <row r="80" spans="1:7" x14ac:dyDescent="0.25">
      <c r="A80" s="151" t="s">
        <v>579</v>
      </c>
      <c r="B80" s="153">
        <v>15900</v>
      </c>
      <c r="C80" s="153">
        <v>21149</v>
      </c>
      <c r="F80" s="122">
        <f>C80+(C73*2)</f>
        <v>37053</v>
      </c>
    </row>
    <row r="81" spans="1:3" x14ac:dyDescent="0.25">
      <c r="A81" s="1" t="s">
        <v>567</v>
      </c>
      <c r="B81" s="16">
        <v>22230</v>
      </c>
      <c r="C81" s="16">
        <v>26800</v>
      </c>
    </row>
    <row r="82" spans="1:3" x14ac:dyDescent="0.25">
      <c r="A82" s="1" t="s">
        <v>566</v>
      </c>
      <c r="B82" s="16">
        <v>32322</v>
      </c>
      <c r="C82" s="16">
        <v>36189</v>
      </c>
    </row>
    <row r="83" spans="1:3" x14ac:dyDescent="0.25">
      <c r="A83" s="1" t="s">
        <v>564</v>
      </c>
      <c r="B83" s="16">
        <v>48895</v>
      </c>
      <c r="C83" s="16">
        <v>50523</v>
      </c>
    </row>
    <row r="84" spans="1:3" x14ac:dyDescent="0.25">
      <c r="A84" s="1" t="s">
        <v>580</v>
      </c>
      <c r="B84" s="16">
        <v>63317</v>
      </c>
      <c r="C84" s="16">
        <v>63317</v>
      </c>
    </row>
  </sheetData>
  <mergeCells count="7">
    <mergeCell ref="Y2:AC2"/>
    <mergeCell ref="A56:C56"/>
    <mergeCell ref="A71:C71"/>
    <mergeCell ref="M3:O3"/>
    <mergeCell ref="J3:L3"/>
    <mergeCell ref="P3:R3"/>
    <mergeCell ref="S3:U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45A3-0107-408A-920F-8B2529A08302}">
  <dimension ref="A3:I19"/>
  <sheetViews>
    <sheetView workbookViewId="0">
      <selection activeCell="H1" sqref="H1"/>
    </sheetView>
  </sheetViews>
  <sheetFormatPr defaultRowHeight="15" x14ac:dyDescent="0.25"/>
  <cols>
    <col min="1" max="1" width="12.5703125" bestFit="1" customWidth="1"/>
    <col min="2" max="2" width="19.140625" bestFit="1" customWidth="1"/>
    <col min="3" max="3" width="19.85546875" bestFit="1" customWidth="1"/>
    <col min="4" max="4" width="17.5703125" bestFit="1" customWidth="1"/>
    <col min="5" max="5" width="17.7109375" bestFit="1" customWidth="1"/>
    <col min="6" max="7" width="17.28515625" bestFit="1" customWidth="1"/>
    <col min="8" max="8" width="14" bestFit="1" customWidth="1"/>
    <col min="9" max="9" width="10.28515625" bestFit="1" customWidth="1"/>
  </cols>
  <sheetData>
    <row r="3" spans="1:9" x14ac:dyDescent="0.25">
      <c r="A3" s="151" t="s">
        <v>438</v>
      </c>
      <c r="B3" s="151" t="s">
        <v>550</v>
      </c>
      <c r="C3" s="151" t="s">
        <v>555</v>
      </c>
      <c r="D3" s="151" t="s">
        <v>591</v>
      </c>
      <c r="E3" s="151" t="s">
        <v>592</v>
      </c>
      <c r="F3" s="151" t="s">
        <v>593</v>
      </c>
      <c r="G3" s="151" t="s">
        <v>594</v>
      </c>
      <c r="H3" s="152" t="s">
        <v>434</v>
      </c>
      <c r="I3" s="152" t="s">
        <v>551</v>
      </c>
    </row>
    <row r="4" spans="1:9" x14ac:dyDescent="0.25">
      <c r="A4" s="149" t="s">
        <v>546</v>
      </c>
      <c r="B4" s="10">
        <v>3</v>
      </c>
      <c r="C4" s="10">
        <v>6415.0773333333336</v>
      </c>
      <c r="D4" s="10">
        <v>13367.46</v>
      </c>
      <c r="E4" s="10">
        <v>3482.97</v>
      </c>
      <c r="F4" s="10"/>
      <c r="G4" s="10"/>
      <c r="H4" s="10">
        <f>SUM(D4:G4)</f>
        <v>16850.43</v>
      </c>
      <c r="I4" s="150">
        <f t="shared" ref="I4:I9" si="0">C4/B4</f>
        <v>2138.3591111111114</v>
      </c>
    </row>
    <row r="5" spans="1:9" x14ac:dyDescent="0.25">
      <c r="A5" s="149" t="s">
        <v>547</v>
      </c>
      <c r="B5" s="10">
        <v>10</v>
      </c>
      <c r="C5" s="10">
        <v>8334.088749999999</v>
      </c>
      <c r="D5" s="10">
        <v>11750.2898</v>
      </c>
      <c r="E5" s="10">
        <v>3638.8424999999997</v>
      </c>
      <c r="F5" s="10">
        <v>3685.3813333333333</v>
      </c>
      <c r="G5" s="10"/>
      <c r="H5" s="10">
        <f t="shared" ref="H5:H9" si="1">SUM(D5:G5)</f>
        <v>19074.513633333336</v>
      </c>
      <c r="I5" s="150">
        <f t="shared" si="0"/>
        <v>833.40887499999985</v>
      </c>
    </row>
    <row r="6" spans="1:9" x14ac:dyDescent="0.25">
      <c r="A6" s="149" t="s">
        <v>548</v>
      </c>
      <c r="B6" s="10">
        <v>6</v>
      </c>
      <c r="C6" s="10">
        <v>8419.2167499999996</v>
      </c>
      <c r="D6" s="10">
        <v>11662.749</v>
      </c>
      <c r="E6" s="10">
        <v>3656.0684999999999</v>
      </c>
      <c r="F6" s="10">
        <v>4327.5119999999997</v>
      </c>
      <c r="G6" s="10"/>
      <c r="H6" s="10">
        <f t="shared" si="1"/>
        <v>19646.3295</v>
      </c>
      <c r="I6" s="150">
        <f t="shared" si="0"/>
        <v>1403.2027916666666</v>
      </c>
    </row>
    <row r="7" spans="1:9" x14ac:dyDescent="0.25">
      <c r="A7" s="149" t="s">
        <v>545</v>
      </c>
      <c r="B7" s="10">
        <v>3</v>
      </c>
      <c r="C7" s="10">
        <v>15737.0885</v>
      </c>
      <c r="D7" s="10">
        <v>26078.298750000002</v>
      </c>
      <c r="E7" s="10">
        <v>3656.0684999999999</v>
      </c>
      <c r="F7" s="10">
        <v>4998.9555</v>
      </c>
      <c r="G7" s="10"/>
      <c r="H7" s="10">
        <f t="shared" si="1"/>
        <v>34733.322750000007</v>
      </c>
      <c r="I7" s="150">
        <f t="shared" si="0"/>
        <v>5245.6961666666666</v>
      </c>
    </row>
    <row r="8" spans="1:9" x14ac:dyDescent="0.25">
      <c r="A8" s="149" t="s">
        <v>544</v>
      </c>
      <c r="B8" s="10">
        <v>10</v>
      </c>
      <c r="C8" s="10">
        <v>36463.612499999988</v>
      </c>
      <c r="D8" s="10">
        <v>23882.024833333337</v>
      </c>
      <c r="E8" s="10">
        <v>4889.0078999999996</v>
      </c>
      <c r="F8" s="10">
        <v>3656.0684999999999</v>
      </c>
      <c r="G8" s="10">
        <v>4448.6189999999997</v>
      </c>
      <c r="H8" s="10">
        <f t="shared" si="1"/>
        <v>36875.720233333341</v>
      </c>
      <c r="I8" s="150">
        <f t="shared" si="0"/>
        <v>3646.361249999999</v>
      </c>
    </row>
    <row r="9" spans="1:9" x14ac:dyDescent="0.25">
      <c r="A9" s="149" t="s">
        <v>439</v>
      </c>
      <c r="B9" s="10">
        <v>32</v>
      </c>
      <c r="C9" s="10">
        <v>17654.650328124993</v>
      </c>
      <c r="D9" s="10">
        <v>19081.011999999999</v>
      </c>
      <c r="E9" s="10">
        <v>4049.7663999999995</v>
      </c>
      <c r="F9" s="10">
        <v>4052.3131428571432</v>
      </c>
      <c r="G9" s="10">
        <v>4448.6189999999997</v>
      </c>
      <c r="H9" s="10">
        <f t="shared" si="1"/>
        <v>31631.710542857141</v>
      </c>
      <c r="I9" s="150">
        <f t="shared" si="0"/>
        <v>551.70782275390604</v>
      </c>
    </row>
    <row r="13" spans="1:9" x14ac:dyDescent="0.25">
      <c r="A13" s="154" t="s">
        <v>554</v>
      </c>
      <c r="B13" s="155" t="s">
        <v>552</v>
      </c>
      <c r="C13" s="155" t="s">
        <v>556</v>
      </c>
      <c r="D13" s="155" t="s">
        <v>423</v>
      </c>
      <c r="E13" s="155" t="s">
        <v>424</v>
      </c>
      <c r="F13" s="155" t="s">
        <v>553</v>
      </c>
      <c r="G13" s="155" t="s">
        <v>426</v>
      </c>
      <c r="H13" s="172" t="s">
        <v>434</v>
      </c>
    </row>
    <row r="14" spans="1:9" x14ac:dyDescent="0.25">
      <c r="A14" s="149" t="s">
        <v>546</v>
      </c>
      <c r="B14" s="18">
        <v>3</v>
      </c>
      <c r="C14" s="18">
        <v>6415.0773333333336</v>
      </c>
      <c r="D14" s="10">
        <v>13367.46</v>
      </c>
      <c r="E14" s="10">
        <v>3482.97</v>
      </c>
      <c r="F14" s="10"/>
      <c r="G14" s="10"/>
      <c r="H14" s="6">
        <f>SUM(D14:G14)</f>
        <v>16850.43</v>
      </c>
    </row>
    <row r="15" spans="1:9" x14ac:dyDescent="0.25">
      <c r="A15" s="149" t="s">
        <v>547</v>
      </c>
      <c r="B15" s="18">
        <v>10</v>
      </c>
      <c r="C15" s="18">
        <v>8334.088749999999</v>
      </c>
      <c r="D15" s="10">
        <v>11750.2898</v>
      </c>
      <c r="E15" s="10">
        <v>3638.8424999999997</v>
      </c>
      <c r="F15" s="10">
        <v>3685.3813333333333</v>
      </c>
      <c r="G15" s="10"/>
      <c r="H15" s="6">
        <f t="shared" ref="H15:H18" si="2">SUM(D15:G15)</f>
        <v>19074.513633333336</v>
      </c>
    </row>
    <row r="16" spans="1:9" x14ac:dyDescent="0.25">
      <c r="A16" s="149" t="s">
        <v>548</v>
      </c>
      <c r="B16" s="18">
        <v>6</v>
      </c>
      <c r="C16" s="18">
        <v>8419.2167499999996</v>
      </c>
      <c r="D16" s="10">
        <v>11662.749</v>
      </c>
      <c r="E16" s="10">
        <v>3656.0684999999999</v>
      </c>
      <c r="F16" s="10">
        <v>4327.5119999999997</v>
      </c>
      <c r="G16" s="10"/>
      <c r="H16" s="6">
        <f t="shared" si="2"/>
        <v>19646.3295</v>
      </c>
    </row>
    <row r="17" spans="1:8" x14ac:dyDescent="0.25">
      <c r="A17" s="149" t="s">
        <v>545</v>
      </c>
      <c r="B17" s="18">
        <v>3</v>
      </c>
      <c r="C17" s="18">
        <v>15737.0885</v>
      </c>
      <c r="D17" s="10">
        <v>26078.298750000002</v>
      </c>
      <c r="E17" s="10">
        <v>3656.0684999999999</v>
      </c>
      <c r="F17" s="10">
        <v>4998.9555</v>
      </c>
      <c r="G17" s="10"/>
      <c r="H17" s="6">
        <f t="shared" si="2"/>
        <v>34733.322750000007</v>
      </c>
    </row>
    <row r="18" spans="1:8" x14ac:dyDescent="0.25">
      <c r="A18" s="149" t="s">
        <v>544</v>
      </c>
      <c r="B18" s="18">
        <v>10</v>
      </c>
      <c r="C18" s="18">
        <v>36463.612499999988</v>
      </c>
      <c r="D18" s="10">
        <v>23882.024833333337</v>
      </c>
      <c r="E18" s="10">
        <v>4889.0078999999996</v>
      </c>
      <c r="F18" s="10">
        <v>3656.0684999999999</v>
      </c>
      <c r="G18" s="10">
        <v>4448.6189999999997</v>
      </c>
      <c r="H18" s="6">
        <f t="shared" si="2"/>
        <v>36875.720233333341</v>
      </c>
    </row>
    <row r="19" spans="1:8" x14ac:dyDescent="0.25">
      <c r="B19" s="6"/>
      <c r="H19" s="5">
        <f>AVERAGE(H14:H18)</f>
        <v>25436.063223333338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B25A-6DA1-4D30-8721-05FB3B868FA0}">
  <dimension ref="A3:F12"/>
  <sheetViews>
    <sheetView zoomScale="95" workbookViewId="0">
      <selection activeCell="F12" sqref="F12"/>
    </sheetView>
  </sheetViews>
  <sheetFormatPr defaultRowHeight="15" x14ac:dyDescent="0.25"/>
  <cols>
    <col min="1" max="1" width="12.5703125" bestFit="1" customWidth="1"/>
    <col min="2" max="2" width="17.5703125" bestFit="1" customWidth="1"/>
    <col min="3" max="3" width="16.7109375" bestFit="1" customWidth="1"/>
    <col min="4" max="4" width="15.5703125" bestFit="1" customWidth="1"/>
    <col min="5" max="5" width="19.85546875" bestFit="1" customWidth="1"/>
    <col min="6" max="6" width="9.7109375" customWidth="1"/>
    <col min="7" max="12" width="6" bestFit="1" customWidth="1"/>
    <col min="13" max="13" width="7" bestFit="1" customWidth="1"/>
    <col min="14" max="14" width="10.7109375" bestFit="1" customWidth="1"/>
  </cols>
  <sheetData>
    <row r="3" spans="1:6" x14ac:dyDescent="0.25">
      <c r="A3" s="11" t="s">
        <v>438</v>
      </c>
      <c r="B3" t="s">
        <v>590</v>
      </c>
      <c r="C3" t="s">
        <v>589</v>
      </c>
      <c r="D3" t="s">
        <v>588</v>
      </c>
      <c r="E3" t="s">
        <v>555</v>
      </c>
    </row>
    <row r="4" spans="1:6" x14ac:dyDescent="0.25">
      <c r="A4" s="12" t="s">
        <v>572</v>
      </c>
      <c r="B4" s="6">
        <v>4286</v>
      </c>
      <c r="C4" s="167">
        <v>5885</v>
      </c>
      <c r="D4" s="6">
        <v>9373</v>
      </c>
      <c r="E4" s="167">
        <v>6415.0773333333336</v>
      </c>
      <c r="F4" s="6">
        <f>E4-C4</f>
        <v>530.07733333333363</v>
      </c>
    </row>
    <row r="5" spans="1:6" x14ac:dyDescent="0.25">
      <c r="A5" s="12" t="s">
        <v>571</v>
      </c>
      <c r="B5" s="6">
        <v>4670</v>
      </c>
      <c r="C5" s="167">
        <v>6360</v>
      </c>
      <c r="D5" s="6">
        <v>10172</v>
      </c>
      <c r="E5" s="167">
        <v>8523.1039999999994</v>
      </c>
      <c r="F5" s="6">
        <f t="shared" ref="F5:F12" si="0">E5-C5</f>
        <v>2163.1039999999994</v>
      </c>
    </row>
    <row r="6" spans="1:6" x14ac:dyDescent="0.25">
      <c r="A6" s="12" t="s">
        <v>570</v>
      </c>
      <c r="B6" s="6">
        <v>5038</v>
      </c>
      <c r="C6" s="167">
        <v>6816</v>
      </c>
      <c r="D6" s="6">
        <v>10939</v>
      </c>
      <c r="E6" s="167">
        <v>8207.5924374999995</v>
      </c>
      <c r="F6" s="6">
        <f t="shared" si="0"/>
        <v>1391.5924374999995</v>
      </c>
    </row>
    <row r="7" spans="1:6" x14ac:dyDescent="0.25">
      <c r="A7" s="12" t="s">
        <v>568</v>
      </c>
      <c r="B7" s="6">
        <v>5861</v>
      </c>
      <c r="C7" s="167">
        <v>7834</v>
      </c>
      <c r="D7" s="6">
        <v>12651</v>
      </c>
      <c r="E7" s="167">
        <v>9035.2841250000001</v>
      </c>
      <c r="F7" s="6">
        <f t="shared" si="0"/>
        <v>1201.2841250000001</v>
      </c>
    </row>
    <row r="8" spans="1:6" x14ac:dyDescent="0.25">
      <c r="A8" s="12" t="s">
        <v>569</v>
      </c>
      <c r="B8" s="6">
        <v>7421</v>
      </c>
      <c r="C8" s="167">
        <v>9764</v>
      </c>
      <c r="D8" s="6">
        <v>15900</v>
      </c>
      <c r="E8" s="167">
        <v>10584.882</v>
      </c>
      <c r="F8" s="6">
        <f t="shared" si="0"/>
        <v>820.88199999999961</v>
      </c>
    </row>
    <row r="9" spans="1:6" x14ac:dyDescent="0.25">
      <c r="A9" s="12" t="s">
        <v>567</v>
      </c>
      <c r="B9" s="6">
        <v>10461</v>
      </c>
      <c r="C9" s="167">
        <v>13526</v>
      </c>
      <c r="D9" s="6">
        <v>22230</v>
      </c>
      <c r="E9" s="167">
        <v>14916.972</v>
      </c>
      <c r="F9" s="6">
        <f t="shared" si="0"/>
        <v>1390.9719999999998</v>
      </c>
    </row>
    <row r="10" spans="1:6" x14ac:dyDescent="0.25">
      <c r="A10" s="12" t="s">
        <v>566</v>
      </c>
      <c r="B10" s="6">
        <v>15308</v>
      </c>
      <c r="C10" s="167">
        <v>19525</v>
      </c>
      <c r="D10" s="6">
        <v>32322</v>
      </c>
      <c r="E10" s="167">
        <v>21709.411500000002</v>
      </c>
      <c r="F10" s="6">
        <f t="shared" si="0"/>
        <v>2184.411500000002</v>
      </c>
    </row>
    <row r="11" spans="1:6" x14ac:dyDescent="0.25">
      <c r="A11" s="12" t="s">
        <v>564</v>
      </c>
      <c r="B11" s="6">
        <v>23268</v>
      </c>
      <c r="C11" s="167">
        <v>29375</v>
      </c>
      <c r="D11" s="6">
        <v>48895</v>
      </c>
      <c r="E11" s="167">
        <v>32874.145499999991</v>
      </c>
      <c r="F11" s="6">
        <f t="shared" si="0"/>
        <v>3499.1454999999914</v>
      </c>
    </row>
    <row r="12" spans="1:6" x14ac:dyDescent="0.25">
      <c r="A12" s="12" t="s">
        <v>565</v>
      </c>
      <c r="B12" s="6">
        <v>30195</v>
      </c>
      <c r="C12" s="167">
        <v>37946</v>
      </c>
      <c r="D12" s="6">
        <v>63317</v>
      </c>
      <c r="E12" s="167">
        <v>41847.812999999995</v>
      </c>
      <c r="F12" s="6">
        <f t="shared" si="0"/>
        <v>3901.8129999999946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08F-CD14-4124-A31F-8C37E898202B}">
  <dimension ref="A1:AG49"/>
  <sheetViews>
    <sheetView zoomScaleNormal="100" workbookViewId="0">
      <selection activeCell="J9" sqref="J9"/>
    </sheetView>
  </sheetViews>
  <sheetFormatPr defaultColWidth="8.85546875" defaultRowHeight="15" x14ac:dyDescent="0.25"/>
  <cols>
    <col min="1" max="1" width="7.42578125" style="19" bestFit="1" customWidth="1"/>
    <col min="2" max="2" width="8.85546875" style="19" bestFit="1" customWidth="1"/>
    <col min="3" max="3" width="8.7109375" style="19" customWidth="1"/>
    <col min="4" max="4" width="29.85546875" style="19" customWidth="1"/>
    <col min="5" max="7" width="11.42578125" style="147" customWidth="1"/>
    <col min="8" max="10" width="18.7109375" style="157" customWidth="1"/>
    <col min="11" max="11" width="22.28515625" style="19" customWidth="1"/>
    <col min="12" max="13" width="11.7109375" style="21" bestFit="1" customWidth="1"/>
    <col min="14" max="15" width="10.7109375" style="21" bestFit="1" customWidth="1"/>
    <col min="16" max="16" width="10.28515625" style="21" bestFit="1" customWidth="1"/>
    <col min="17" max="17" width="7.7109375" style="21" bestFit="1" customWidth="1"/>
    <col min="18" max="18" width="13.5703125" style="21" bestFit="1" customWidth="1"/>
    <col min="19" max="19" width="14.7109375" style="22" bestFit="1" customWidth="1"/>
    <col min="20" max="20" width="19.5703125" style="19" bestFit="1" customWidth="1"/>
    <col min="21" max="21" width="9.140625" style="19" bestFit="1" customWidth="1"/>
    <col min="22" max="22" width="19.28515625" style="23" customWidth="1"/>
    <col min="23" max="23" width="19.140625" style="23" customWidth="1"/>
    <col min="24" max="24" width="24.42578125" style="23" customWidth="1"/>
    <col min="25" max="25" width="10.7109375" style="19" bestFit="1" customWidth="1"/>
    <col min="26" max="26" width="9" style="19" bestFit="1" customWidth="1"/>
    <col min="27" max="27" width="12" style="19" customWidth="1"/>
    <col min="28" max="29" width="9" style="19" bestFit="1" customWidth="1"/>
    <col min="30" max="30" width="10.28515625" style="19" bestFit="1" customWidth="1"/>
    <col min="31" max="31" width="9" style="19" bestFit="1" customWidth="1"/>
    <col min="32" max="16384" width="8.85546875" style="19"/>
  </cols>
  <sheetData>
    <row r="1" spans="1:33" s="27" customFormat="1" x14ac:dyDescent="0.25">
      <c r="A1" s="24" t="s">
        <v>294</v>
      </c>
      <c r="B1" s="24" t="s">
        <v>295</v>
      </c>
      <c r="C1" s="24" t="s">
        <v>587</v>
      </c>
      <c r="D1" s="24" t="s">
        <v>421</v>
      </c>
      <c r="E1" s="24" t="s">
        <v>521</v>
      </c>
      <c r="F1" s="24" t="s">
        <v>549</v>
      </c>
      <c r="G1" s="24" t="s">
        <v>557</v>
      </c>
      <c r="H1" s="9" t="s">
        <v>561</v>
      </c>
      <c r="I1" s="9" t="s">
        <v>562</v>
      </c>
      <c r="J1" s="9" t="s">
        <v>563</v>
      </c>
      <c r="K1" s="24" t="s">
        <v>297</v>
      </c>
      <c r="L1" s="25" t="s">
        <v>422</v>
      </c>
      <c r="M1" s="25" t="s">
        <v>423</v>
      </c>
      <c r="N1" s="25" t="s">
        <v>424</v>
      </c>
      <c r="O1" s="25" t="s">
        <v>425</v>
      </c>
      <c r="P1" s="25" t="s">
        <v>426</v>
      </c>
      <c r="Q1" s="25" t="s">
        <v>427</v>
      </c>
      <c r="R1" s="25" t="s">
        <v>428</v>
      </c>
      <c r="S1" s="26" t="s">
        <v>429</v>
      </c>
      <c r="T1" s="26" t="s">
        <v>430</v>
      </c>
      <c r="V1" s="28" t="s">
        <v>431</v>
      </c>
      <c r="W1" s="28" t="s">
        <v>432</v>
      </c>
      <c r="X1" s="28" t="s">
        <v>433</v>
      </c>
      <c r="Z1" s="27" t="s">
        <v>472</v>
      </c>
      <c r="AA1" s="27" t="s">
        <v>473</v>
      </c>
    </row>
    <row r="2" spans="1:33" s="242" customFormat="1" ht="16.5" x14ac:dyDescent="0.25">
      <c r="A2" s="233">
        <v>1</v>
      </c>
      <c r="B2" s="233" t="s">
        <v>300</v>
      </c>
      <c r="C2" s="234" t="s">
        <v>526</v>
      </c>
      <c r="D2" s="235" t="s">
        <v>301</v>
      </c>
      <c r="E2" s="233">
        <v>65</v>
      </c>
      <c r="F2" s="233" t="s">
        <v>564</v>
      </c>
      <c r="G2" s="145" t="s">
        <v>558</v>
      </c>
      <c r="H2" s="236">
        <v>48895</v>
      </c>
      <c r="I2" s="237">
        <v>29375</v>
      </c>
      <c r="J2" s="237">
        <v>23268</v>
      </c>
      <c r="K2" s="238" t="s">
        <v>302</v>
      </c>
      <c r="L2" s="239">
        <v>32874.145499999999</v>
      </c>
      <c r="M2" s="239">
        <v>34069.811999999998</v>
      </c>
      <c r="N2" s="239"/>
      <c r="O2" s="239"/>
      <c r="P2" s="239"/>
      <c r="Q2" s="239"/>
      <c r="R2" s="239">
        <f>+SUM(L2:Q2)</f>
        <v>66943.95749999999</v>
      </c>
      <c r="S2" s="240">
        <f>+R2/105%</f>
        <v>63756.149999999987</v>
      </c>
      <c r="T2" s="241"/>
      <c r="V2" s="243">
        <v>31308.71</v>
      </c>
      <c r="W2" s="243">
        <v>32447.439999999995</v>
      </c>
      <c r="X2" s="243">
        <v>63756.149999999994</v>
      </c>
      <c r="Y2" s="244" t="s">
        <v>469</v>
      </c>
      <c r="Z2" s="245">
        <f>MAX(V2:V37)</f>
        <v>39855.05999999999</v>
      </c>
      <c r="AA2" s="245">
        <f>MAX(W2:W37)</f>
        <v>32531.379999999997</v>
      </c>
    </row>
    <row r="3" spans="1:33" ht="16.5" x14ac:dyDescent="0.25">
      <c r="A3" s="29">
        <f>+A2+1</f>
        <v>2</v>
      </c>
      <c r="B3" s="29" t="s">
        <v>306</v>
      </c>
      <c r="C3" s="174" t="s">
        <v>537</v>
      </c>
      <c r="D3" s="231" t="s">
        <v>307</v>
      </c>
      <c r="E3" s="29">
        <v>68</v>
      </c>
      <c r="F3" s="29" t="s">
        <v>565</v>
      </c>
      <c r="G3" s="29"/>
      <c r="H3" s="156">
        <v>63317</v>
      </c>
      <c r="I3" s="156">
        <v>37946</v>
      </c>
      <c r="J3" s="156">
        <v>30195</v>
      </c>
      <c r="K3" s="30" t="s">
        <v>308</v>
      </c>
      <c r="L3" s="31">
        <v>41847.812999999995</v>
      </c>
      <c r="M3" s="31">
        <v>24363.045000000002</v>
      </c>
      <c r="N3" s="31">
        <v>4998.9555</v>
      </c>
      <c r="O3" s="31"/>
      <c r="P3" s="31"/>
      <c r="Q3" s="31"/>
      <c r="R3" s="31">
        <f t="shared" ref="R3:U33" si="0">+SUM(L3:Q3)</f>
        <v>71209.813499999989</v>
      </c>
      <c r="S3" s="32">
        <f t="shared" ref="S3:S33" si="1">+R3/105%</f>
        <v>67818.869999999981</v>
      </c>
      <c r="T3" s="33"/>
      <c r="V3" s="34">
        <v>39855.05999999999</v>
      </c>
      <c r="W3" s="34">
        <v>27963.81</v>
      </c>
      <c r="X3" s="34">
        <v>67818.87</v>
      </c>
      <c r="Y3" s="35" t="s">
        <v>470</v>
      </c>
      <c r="Z3" s="65">
        <f>AVERAGE(V2:V6,V8:V10,V12:V14,V16:V25,V26:V29,V31:V37)</f>
        <v>16851.876562500005</v>
      </c>
      <c r="AA3" s="65">
        <f>AVERAGE(W2:W6,W8:W10,W12:W14,W16:W25,W26:W29,W31:W37)</f>
        <v>13653.4628125</v>
      </c>
    </row>
    <row r="4" spans="1:33" ht="16.5" x14ac:dyDescent="0.25">
      <c r="A4" s="29">
        <f t="shared" ref="A4:A44" si="2">+A3+1</f>
        <v>3</v>
      </c>
      <c r="B4" s="29" t="s">
        <v>310</v>
      </c>
      <c r="C4" s="174" t="s">
        <v>538</v>
      </c>
      <c r="D4" s="231" t="s">
        <v>311</v>
      </c>
      <c r="E4" s="29">
        <v>68</v>
      </c>
      <c r="F4" s="29" t="s">
        <v>565</v>
      </c>
      <c r="G4" s="29"/>
      <c r="H4" s="156">
        <v>63317</v>
      </c>
      <c r="I4" s="156">
        <v>37946</v>
      </c>
      <c r="J4" s="156">
        <v>30195</v>
      </c>
      <c r="K4" s="30" t="s">
        <v>312</v>
      </c>
      <c r="L4" s="31">
        <v>41847.812999999995</v>
      </c>
      <c r="M4" s="31">
        <v>24363.045000000002</v>
      </c>
      <c r="N4" s="31"/>
      <c r="O4" s="31"/>
      <c r="P4" s="31"/>
      <c r="Q4" s="31"/>
      <c r="R4" s="31">
        <f t="shared" si="0"/>
        <v>66210.857999999993</v>
      </c>
      <c r="S4" s="32">
        <f t="shared" si="1"/>
        <v>63057.959999999992</v>
      </c>
      <c r="T4" s="33"/>
      <c r="V4" s="34">
        <v>39855.05999999999</v>
      </c>
      <c r="W4" s="34">
        <v>23202.9</v>
      </c>
      <c r="X4" s="34">
        <v>63057.959999999992</v>
      </c>
      <c r="Y4" s="35" t="s">
        <v>471</v>
      </c>
      <c r="Z4" s="65">
        <f>MIN(V2:V6,V8:V10,V12:V14,V16:V25,V26:V29,V31:V37)</f>
        <v>5817.52</v>
      </c>
      <c r="AA4" s="65">
        <f>MIN(W2:W6,W8:W10,W12:W14,W16:W25,W26:W29,W31:W37)</f>
        <v>0</v>
      </c>
    </row>
    <row r="5" spans="1:33" ht="16.5" x14ac:dyDescent="0.25">
      <c r="A5" s="29">
        <f t="shared" si="2"/>
        <v>4</v>
      </c>
      <c r="B5" s="29" t="s">
        <v>313</v>
      </c>
      <c r="C5" s="174" t="s">
        <v>527</v>
      </c>
      <c r="D5" s="231" t="s">
        <v>314</v>
      </c>
      <c r="E5" s="29">
        <v>68</v>
      </c>
      <c r="F5" s="29" t="s">
        <v>565</v>
      </c>
      <c r="G5" s="29"/>
      <c r="H5" s="156">
        <v>63317</v>
      </c>
      <c r="I5" s="156">
        <v>37946</v>
      </c>
      <c r="J5" s="156">
        <v>30195</v>
      </c>
      <c r="K5" s="30" t="s">
        <v>315</v>
      </c>
      <c r="L5" s="31">
        <v>41847.812999999995</v>
      </c>
      <c r="M5" s="31">
        <v>24363.045000000002</v>
      </c>
      <c r="N5" s="31"/>
      <c r="O5" s="31"/>
      <c r="P5" s="31"/>
      <c r="Q5" s="31"/>
      <c r="R5" s="31">
        <f t="shared" si="0"/>
        <v>66210.857999999993</v>
      </c>
      <c r="S5" s="32">
        <f t="shared" si="1"/>
        <v>63057.959999999992</v>
      </c>
      <c r="T5" s="33"/>
      <c r="V5" s="34">
        <v>39855.05999999999</v>
      </c>
      <c r="W5" s="34">
        <v>23202.9</v>
      </c>
      <c r="X5" s="34">
        <v>63057.959999999992</v>
      </c>
      <c r="Y5" s="67" t="s">
        <v>476</v>
      </c>
      <c r="Z5" s="68">
        <f>AVERAGE(Z2:Z4)</f>
        <v>20841.485520833332</v>
      </c>
      <c r="AA5" s="68">
        <f>AVERAGE(AA2:AA4)</f>
        <v>15394.947604166666</v>
      </c>
    </row>
    <row r="6" spans="1:33" ht="16.5" x14ac:dyDescent="0.25">
      <c r="A6" s="56">
        <f t="shared" si="2"/>
        <v>5</v>
      </c>
      <c r="B6" s="56" t="s">
        <v>317</v>
      </c>
      <c r="C6" s="143" t="s">
        <v>536</v>
      </c>
      <c r="D6" s="232" t="s">
        <v>318</v>
      </c>
      <c r="E6" s="56">
        <v>65</v>
      </c>
      <c r="F6" s="56" t="s">
        <v>564</v>
      </c>
      <c r="G6" s="29"/>
      <c r="H6" s="157">
        <v>48895</v>
      </c>
      <c r="I6" s="156">
        <v>29375</v>
      </c>
      <c r="J6" s="156">
        <v>23268</v>
      </c>
      <c r="K6" s="30" t="s">
        <v>319</v>
      </c>
      <c r="L6" s="31">
        <v>32874.145499999999</v>
      </c>
      <c r="M6" s="31">
        <v>17998.648499999999</v>
      </c>
      <c r="N6" s="31">
        <v>4448.6189999999997</v>
      </c>
      <c r="O6" s="31"/>
      <c r="P6" s="31"/>
      <c r="Q6" s="31"/>
      <c r="R6" s="31">
        <f t="shared" si="0"/>
        <v>55321.412999999993</v>
      </c>
      <c r="S6" s="32">
        <f t="shared" si="1"/>
        <v>52687.05999999999</v>
      </c>
      <c r="T6" s="33"/>
      <c r="V6" s="34">
        <v>31308.71</v>
      </c>
      <c r="W6" s="34">
        <v>21378.35</v>
      </c>
      <c r="X6" s="34">
        <v>52687.06</v>
      </c>
      <c r="Y6" s="35"/>
    </row>
    <row r="7" spans="1:33" x14ac:dyDescent="0.25">
      <c r="A7" s="29">
        <f t="shared" si="2"/>
        <v>6</v>
      </c>
      <c r="B7" s="29" t="s">
        <v>320</v>
      </c>
      <c r="C7" s="145"/>
      <c r="D7" s="30" t="s">
        <v>321</v>
      </c>
      <c r="E7" s="29"/>
      <c r="F7" s="29"/>
      <c r="G7" s="29"/>
      <c r="H7" s="156"/>
      <c r="I7" s="156"/>
      <c r="J7" s="156"/>
      <c r="K7" s="30" t="s">
        <v>322</v>
      </c>
      <c r="L7" s="31"/>
      <c r="M7" s="31"/>
      <c r="N7" s="31"/>
      <c r="O7" s="31"/>
      <c r="P7" s="31"/>
      <c r="Q7" s="31"/>
      <c r="R7" s="31">
        <f t="shared" si="0"/>
        <v>0</v>
      </c>
      <c r="S7" s="32">
        <v>0</v>
      </c>
      <c r="T7" s="33"/>
      <c r="V7" s="34">
        <v>0</v>
      </c>
      <c r="W7" s="34">
        <v>0</v>
      </c>
      <c r="X7" s="34">
        <v>0</v>
      </c>
      <c r="Y7" s="137" t="s">
        <v>511</v>
      </c>
      <c r="Z7" s="19">
        <v>10</v>
      </c>
    </row>
    <row r="8" spans="1:33" ht="16.5" x14ac:dyDescent="0.25">
      <c r="A8" s="29">
        <f>+A7+1</f>
        <v>7</v>
      </c>
      <c r="B8" s="29" t="s">
        <v>323</v>
      </c>
      <c r="C8" s="143" t="s">
        <v>531</v>
      </c>
      <c r="D8" s="231" t="s">
        <v>324</v>
      </c>
      <c r="E8" s="29">
        <v>60</v>
      </c>
      <c r="F8" s="29" t="s">
        <v>564</v>
      </c>
      <c r="G8" s="29"/>
      <c r="H8" s="157">
        <v>48895</v>
      </c>
      <c r="I8" s="156">
        <v>29375</v>
      </c>
      <c r="J8" s="156">
        <v>23268</v>
      </c>
      <c r="K8" s="30" t="s">
        <v>325</v>
      </c>
      <c r="L8" s="31">
        <v>32874.145499999999</v>
      </c>
      <c r="M8" s="31">
        <v>13349.122500000001</v>
      </c>
      <c r="N8" s="31">
        <v>3656.0684999999999</v>
      </c>
      <c r="O8" s="31">
        <v>3656.0684999999999</v>
      </c>
      <c r="P8" s="31">
        <v>4448.6189999999997</v>
      </c>
      <c r="Q8" s="31"/>
      <c r="R8" s="31">
        <f t="shared" si="0"/>
        <v>57984.023999999998</v>
      </c>
      <c r="S8" s="32">
        <f t="shared" si="1"/>
        <v>55222.879999999997</v>
      </c>
      <c r="T8" s="33"/>
      <c r="V8" s="34">
        <v>31308.71</v>
      </c>
      <c r="W8" s="34">
        <v>23914.170000000002</v>
      </c>
      <c r="X8" s="34">
        <v>55222.880000000005</v>
      </c>
      <c r="Y8" s="35"/>
      <c r="Z8" s="19">
        <v>34</v>
      </c>
    </row>
    <row r="9" spans="1:33" ht="16.5" x14ac:dyDescent="0.25">
      <c r="A9" s="29">
        <f t="shared" si="2"/>
        <v>8</v>
      </c>
      <c r="B9" s="29" t="s">
        <v>326</v>
      </c>
      <c r="C9" s="143" t="s">
        <v>530</v>
      </c>
      <c r="D9" s="30" t="s">
        <v>327</v>
      </c>
      <c r="E9" s="29">
        <v>48</v>
      </c>
      <c r="F9" s="29" t="s">
        <v>569</v>
      </c>
      <c r="G9" s="29"/>
      <c r="H9" s="156">
        <v>15900</v>
      </c>
      <c r="I9" s="156">
        <v>9764</v>
      </c>
      <c r="J9" s="156">
        <v>7421</v>
      </c>
      <c r="K9" s="30" t="s">
        <v>328</v>
      </c>
      <c r="L9" s="31">
        <v>10584.882</v>
      </c>
      <c r="M9" s="31">
        <v>17998.648499999999</v>
      </c>
      <c r="N9" s="31">
        <v>3656.0684999999999</v>
      </c>
      <c r="O9" s="31">
        <v>4998.9555</v>
      </c>
      <c r="P9" s="31"/>
      <c r="Q9" s="31"/>
      <c r="R9" s="31">
        <f t="shared" si="0"/>
        <v>37238.554499999998</v>
      </c>
      <c r="S9" s="32">
        <f t="shared" si="1"/>
        <v>35465.289999999994</v>
      </c>
      <c r="T9" s="33"/>
      <c r="V9" s="34">
        <v>10080.839999999998</v>
      </c>
      <c r="W9" s="34">
        <v>25384.45</v>
      </c>
      <c r="X9" s="34">
        <v>35465.29</v>
      </c>
      <c r="Y9" s="35"/>
      <c r="Z9" s="138">
        <f>Z7/Z8</f>
        <v>0.29411764705882354</v>
      </c>
    </row>
    <row r="10" spans="1:33" ht="16.5" x14ac:dyDescent="0.25">
      <c r="A10" s="29">
        <f t="shared" si="2"/>
        <v>9</v>
      </c>
      <c r="B10" s="29" t="s">
        <v>330</v>
      </c>
      <c r="C10" s="143" t="s">
        <v>524</v>
      </c>
      <c r="D10" s="30" t="s">
        <v>331</v>
      </c>
      <c r="E10" s="29">
        <v>35</v>
      </c>
      <c r="F10" s="29" t="s">
        <v>571</v>
      </c>
      <c r="G10" s="29"/>
      <c r="H10" s="156">
        <v>15446</v>
      </c>
      <c r="I10" s="156">
        <v>9494</v>
      </c>
      <c r="J10" s="156">
        <v>7203</v>
      </c>
      <c r="K10" s="30" t="s">
        <v>332</v>
      </c>
      <c r="L10" s="31">
        <v>12492.952499999999</v>
      </c>
      <c r="M10" s="31">
        <v>8469.6779999999999</v>
      </c>
      <c r="N10" s="31">
        <v>3744.2055</v>
      </c>
      <c r="O10" s="31">
        <v>3744.2055</v>
      </c>
      <c r="P10" s="31"/>
      <c r="Q10" s="31"/>
      <c r="R10" s="31">
        <f t="shared" si="0"/>
        <v>28451.041499999999</v>
      </c>
      <c r="S10" s="32">
        <f t="shared" si="1"/>
        <v>27096.23</v>
      </c>
      <c r="T10" s="33"/>
      <c r="V10" s="34">
        <v>11898.05</v>
      </c>
      <c r="W10" s="34">
        <v>15198.179999999998</v>
      </c>
      <c r="X10" s="34">
        <v>27096.229999999996</v>
      </c>
      <c r="Y10" s="35"/>
    </row>
    <row r="11" spans="1:33" ht="16.5" x14ac:dyDescent="0.25">
      <c r="A11" s="29">
        <f t="shared" si="2"/>
        <v>10</v>
      </c>
      <c r="B11" s="29" t="s">
        <v>334</v>
      </c>
      <c r="C11" s="143" t="s">
        <v>529</v>
      </c>
      <c r="D11" s="231" t="s">
        <v>335</v>
      </c>
      <c r="E11" s="29">
        <v>59</v>
      </c>
      <c r="F11" s="29" t="s">
        <v>566</v>
      </c>
      <c r="G11" s="29"/>
      <c r="H11" s="156">
        <v>32322</v>
      </c>
      <c r="I11" s="156">
        <v>19525</v>
      </c>
      <c r="J11" s="156">
        <v>15308</v>
      </c>
      <c r="K11" s="30" t="s">
        <v>308</v>
      </c>
      <c r="L11" s="36"/>
      <c r="M11" s="31"/>
      <c r="N11" s="31"/>
      <c r="O11" s="31"/>
      <c r="P11" s="31"/>
      <c r="Q11" s="31"/>
      <c r="R11" s="31">
        <f t="shared" si="0"/>
        <v>0</v>
      </c>
      <c r="S11" s="31">
        <f t="shared" si="0"/>
        <v>0</v>
      </c>
      <c r="T11" s="31">
        <f t="shared" si="0"/>
        <v>0</v>
      </c>
      <c r="U11" s="31">
        <f t="shared" si="0"/>
        <v>0</v>
      </c>
      <c r="V11" s="37">
        <v>0</v>
      </c>
      <c r="W11" s="37">
        <v>0</v>
      </c>
      <c r="X11" s="37">
        <v>0</v>
      </c>
      <c r="Y11" s="35"/>
      <c r="AA11"/>
      <c r="AB11" t="s">
        <v>581</v>
      </c>
      <c r="AC11"/>
      <c r="AD11" t="s">
        <v>582</v>
      </c>
      <c r="AE11"/>
      <c r="AF11" t="s">
        <v>583</v>
      </c>
      <c r="AG11"/>
    </row>
    <row r="12" spans="1:33" ht="16.5" x14ac:dyDescent="0.25">
      <c r="A12" s="29">
        <f t="shared" si="2"/>
        <v>11</v>
      </c>
      <c r="B12" s="29" t="s">
        <v>338</v>
      </c>
      <c r="C12" s="144" t="s">
        <v>523</v>
      </c>
      <c r="D12" s="30" t="s">
        <v>339</v>
      </c>
      <c r="E12" s="29">
        <v>52</v>
      </c>
      <c r="F12" s="29" t="s">
        <v>567</v>
      </c>
      <c r="G12" s="29"/>
      <c r="H12" s="157">
        <v>22230</v>
      </c>
      <c r="I12" s="156">
        <v>13526</v>
      </c>
      <c r="J12" s="156">
        <v>10461</v>
      </c>
      <c r="K12" s="30" t="s">
        <v>340</v>
      </c>
      <c r="L12" s="31">
        <v>14916.972</v>
      </c>
      <c r="M12" s="31"/>
      <c r="N12" s="31"/>
      <c r="O12" s="31"/>
      <c r="P12" s="31"/>
      <c r="Q12" s="31"/>
      <c r="R12" s="31">
        <f>+SUM(L12:Q12)</f>
        <v>14916.972</v>
      </c>
      <c r="S12" s="32">
        <f t="shared" si="1"/>
        <v>14206.64</v>
      </c>
      <c r="T12" s="33"/>
      <c r="V12" s="34">
        <v>14206.64</v>
      </c>
      <c r="W12" s="34">
        <v>0</v>
      </c>
      <c r="X12" s="34">
        <v>14206.64</v>
      </c>
      <c r="Y12" s="35"/>
      <c r="AA12"/>
      <c r="AB12" t="s">
        <v>573</v>
      </c>
      <c r="AC12" t="s">
        <v>574</v>
      </c>
      <c r="AD12" t="s">
        <v>573</v>
      </c>
      <c r="AE12" t="s">
        <v>574</v>
      </c>
      <c r="AF12" t="s">
        <v>573</v>
      </c>
      <c r="AG12" t="s">
        <v>574</v>
      </c>
    </row>
    <row r="13" spans="1:33" ht="16.5" x14ac:dyDescent="0.25">
      <c r="A13" s="173">
        <f t="shared" si="2"/>
        <v>12</v>
      </c>
      <c r="B13" s="173" t="s">
        <v>341</v>
      </c>
      <c r="C13" s="143" t="s">
        <v>522</v>
      </c>
      <c r="D13" s="230" t="s">
        <v>342</v>
      </c>
      <c r="E13" s="173">
        <v>63</v>
      </c>
      <c r="F13" s="173" t="s">
        <v>564</v>
      </c>
      <c r="G13" s="29"/>
      <c r="H13" s="157">
        <v>48895</v>
      </c>
      <c r="I13" s="156">
        <v>29375</v>
      </c>
      <c r="J13" s="156">
        <v>23268</v>
      </c>
      <c r="K13" s="30" t="s">
        <v>343</v>
      </c>
      <c r="L13" s="31">
        <v>32874.145499999999</v>
      </c>
      <c r="M13" s="31">
        <v>17998.648499999999</v>
      </c>
      <c r="N13" s="31">
        <v>4998.9555</v>
      </c>
      <c r="O13" s="31"/>
      <c r="P13" s="31"/>
      <c r="Q13" s="31"/>
      <c r="R13" s="31">
        <f t="shared" si="0"/>
        <v>55871.749499999991</v>
      </c>
      <c r="S13" s="32">
        <f t="shared" si="1"/>
        <v>53211.189999999988</v>
      </c>
      <c r="T13" s="33"/>
      <c r="V13" s="34">
        <v>31308.71</v>
      </c>
      <c r="W13" s="34">
        <v>21902.48</v>
      </c>
      <c r="X13" s="34">
        <v>53211.19</v>
      </c>
      <c r="Y13" s="35"/>
      <c r="AA13" t="s">
        <v>575</v>
      </c>
      <c r="AB13">
        <v>2549</v>
      </c>
      <c r="AC13">
        <v>2549</v>
      </c>
      <c r="AD13" s="8">
        <f>AB13*1.4652</f>
        <v>3734.7948000000001</v>
      </c>
      <c r="AE13">
        <v>5040</v>
      </c>
      <c r="AF13">
        <v>5756</v>
      </c>
      <c r="AG13">
        <v>7952</v>
      </c>
    </row>
    <row r="14" spans="1:33" ht="16.5" x14ac:dyDescent="0.25">
      <c r="A14" s="29">
        <f t="shared" si="2"/>
        <v>13</v>
      </c>
      <c r="B14" s="29" t="s">
        <v>344</v>
      </c>
      <c r="C14" s="174" t="s">
        <v>528</v>
      </c>
      <c r="D14" s="231" t="s">
        <v>345</v>
      </c>
      <c r="E14" s="29">
        <v>66</v>
      </c>
      <c r="F14" s="29" t="s">
        <v>565</v>
      </c>
      <c r="G14" s="29"/>
      <c r="H14" s="156">
        <v>63317</v>
      </c>
      <c r="I14" s="156">
        <v>37946</v>
      </c>
      <c r="J14" s="156">
        <v>30195</v>
      </c>
      <c r="K14" s="30" t="s">
        <v>346</v>
      </c>
      <c r="L14" s="31">
        <v>41847.812999999995</v>
      </c>
      <c r="M14" s="31">
        <v>34069.811999999998</v>
      </c>
      <c r="N14" s="31"/>
      <c r="O14" s="31"/>
      <c r="P14" s="31"/>
      <c r="Q14" s="31"/>
      <c r="R14" s="31">
        <f t="shared" si="0"/>
        <v>75917.625</v>
      </c>
      <c r="S14" s="32">
        <f t="shared" si="1"/>
        <v>72302.5</v>
      </c>
      <c r="T14" s="33"/>
      <c r="V14" s="34">
        <v>39855.05999999999</v>
      </c>
      <c r="W14" s="34">
        <v>32447.439999999995</v>
      </c>
      <c r="X14" s="34">
        <v>72302.499999999985</v>
      </c>
      <c r="Y14" s="35"/>
      <c r="AA14" t="s">
        <v>576</v>
      </c>
      <c r="AB14">
        <v>3127</v>
      </c>
      <c r="AC14">
        <v>3473</v>
      </c>
      <c r="AD14" s="8">
        <v>4451</v>
      </c>
      <c r="AE14">
        <v>8260</v>
      </c>
      <c r="AF14">
        <v>6960</v>
      </c>
      <c r="AG14">
        <v>13369</v>
      </c>
    </row>
    <row r="15" spans="1:33" ht="16.5" x14ac:dyDescent="0.25">
      <c r="A15" s="56">
        <f t="shared" si="2"/>
        <v>14</v>
      </c>
      <c r="B15" s="56" t="s">
        <v>347</v>
      </c>
      <c r="C15" s="143" t="s">
        <v>539</v>
      </c>
      <c r="D15" s="57" t="s">
        <v>348</v>
      </c>
      <c r="E15" s="56">
        <v>55</v>
      </c>
      <c r="F15" s="56" t="s">
        <v>567</v>
      </c>
      <c r="G15" s="29"/>
      <c r="H15" s="157">
        <v>22230</v>
      </c>
      <c r="I15" s="156">
        <v>13526</v>
      </c>
      <c r="J15" s="156">
        <v>10461</v>
      </c>
      <c r="K15" s="30" t="s">
        <v>349</v>
      </c>
      <c r="L15" s="31"/>
      <c r="M15" s="31"/>
      <c r="N15" s="31"/>
      <c r="O15" s="31"/>
      <c r="P15" s="31"/>
      <c r="Q15" s="31"/>
      <c r="R15" s="31">
        <f t="shared" si="0"/>
        <v>0</v>
      </c>
      <c r="S15" s="31">
        <f t="shared" si="0"/>
        <v>0</v>
      </c>
      <c r="T15" s="31">
        <f t="shared" si="0"/>
        <v>0</v>
      </c>
      <c r="U15" s="31">
        <f t="shared" si="0"/>
        <v>0</v>
      </c>
      <c r="V15" s="37">
        <v>0</v>
      </c>
      <c r="W15" s="37">
        <v>0</v>
      </c>
      <c r="X15" s="37">
        <v>0</v>
      </c>
      <c r="Y15" s="35"/>
      <c r="AA15" t="s">
        <v>577</v>
      </c>
      <c r="AB15">
        <v>3832</v>
      </c>
      <c r="AC15">
        <v>4418</v>
      </c>
      <c r="AD15" s="8">
        <v>5323</v>
      </c>
      <c r="AE15">
        <v>9924</v>
      </c>
      <c r="AF15">
        <v>8427</v>
      </c>
      <c r="AG15">
        <v>16169</v>
      </c>
    </row>
    <row r="16" spans="1:33" ht="16.5" x14ac:dyDescent="0.25">
      <c r="A16" s="29">
        <f t="shared" si="2"/>
        <v>15</v>
      </c>
      <c r="B16" s="29" t="s">
        <v>350</v>
      </c>
      <c r="C16" s="143" t="s">
        <v>541</v>
      </c>
      <c r="D16" s="30" t="s">
        <v>351</v>
      </c>
      <c r="E16" s="29">
        <v>38</v>
      </c>
      <c r="F16" s="29" t="s">
        <v>570</v>
      </c>
      <c r="G16" s="29"/>
      <c r="H16" s="156">
        <v>10939</v>
      </c>
      <c r="I16" s="156">
        <v>6816</v>
      </c>
      <c r="J16" s="156">
        <v>5038</v>
      </c>
      <c r="K16" s="30" t="s">
        <v>352</v>
      </c>
      <c r="L16" s="31">
        <v>7187.0820000000003</v>
      </c>
      <c r="M16" s="31">
        <v>12404.815500000001</v>
      </c>
      <c r="N16" s="31"/>
      <c r="O16" s="31"/>
      <c r="P16" s="31"/>
      <c r="Q16" s="31"/>
      <c r="R16" s="31">
        <f t="shared" si="0"/>
        <v>19591.897499999999</v>
      </c>
      <c r="S16" s="32">
        <f t="shared" si="1"/>
        <v>18658.949999999997</v>
      </c>
      <c r="T16" s="33"/>
      <c r="V16" s="34">
        <v>6844.84</v>
      </c>
      <c r="W16" s="34">
        <v>11814.11</v>
      </c>
      <c r="X16" s="34">
        <v>18658.95</v>
      </c>
      <c r="Y16" s="35"/>
      <c r="AA16" t="s">
        <v>578</v>
      </c>
      <c r="AB16">
        <v>4286</v>
      </c>
      <c r="AC16">
        <v>5107</v>
      </c>
      <c r="AD16" s="8">
        <v>5885</v>
      </c>
      <c r="AE16">
        <v>10171</v>
      </c>
      <c r="AF16">
        <v>9373</v>
      </c>
      <c r="AG16">
        <v>16584</v>
      </c>
    </row>
    <row r="17" spans="1:33" ht="16.5" x14ac:dyDescent="0.25">
      <c r="A17" s="29">
        <f t="shared" si="2"/>
        <v>16</v>
      </c>
      <c r="B17" s="29" t="s">
        <v>353</v>
      </c>
      <c r="C17" s="143" t="s">
        <v>533</v>
      </c>
      <c r="D17" s="30" t="s">
        <v>354</v>
      </c>
      <c r="E17" s="29">
        <v>39</v>
      </c>
      <c r="F17" s="29" t="s">
        <v>570</v>
      </c>
      <c r="G17" s="29"/>
      <c r="H17" s="156">
        <v>10939</v>
      </c>
      <c r="I17" s="156">
        <v>6816</v>
      </c>
      <c r="J17" s="156">
        <v>5894</v>
      </c>
      <c r="K17" s="30" t="s">
        <v>355</v>
      </c>
      <c r="L17" s="31">
        <v>8431.7204999999994</v>
      </c>
      <c r="M17" s="31"/>
      <c r="N17" s="31"/>
      <c r="O17" s="31"/>
      <c r="P17" s="31"/>
      <c r="Q17" s="31"/>
      <c r="R17" s="31">
        <f t="shared" si="0"/>
        <v>8431.7204999999994</v>
      </c>
      <c r="S17" s="32">
        <f t="shared" si="1"/>
        <v>8030.2099999999991</v>
      </c>
      <c r="T17" s="33"/>
      <c r="V17" s="34">
        <v>8030.2099999999991</v>
      </c>
      <c r="W17" s="34">
        <v>0</v>
      </c>
      <c r="X17" s="34">
        <v>8030.2099999999991</v>
      </c>
      <c r="Y17" s="35"/>
      <c r="AA17" t="s">
        <v>571</v>
      </c>
      <c r="AB17">
        <v>4670</v>
      </c>
      <c r="AC17">
        <v>5300</v>
      </c>
      <c r="AD17" s="8">
        <v>6360</v>
      </c>
      <c r="AE17">
        <v>949</v>
      </c>
      <c r="AF17">
        <v>10172</v>
      </c>
      <c r="AG17">
        <v>15446</v>
      </c>
    </row>
    <row r="18" spans="1:33" ht="16.5" x14ac:dyDescent="0.25">
      <c r="A18" s="29">
        <f t="shared" si="2"/>
        <v>17</v>
      </c>
      <c r="B18" s="29" t="s">
        <v>357</v>
      </c>
      <c r="C18" s="143" t="s">
        <v>532</v>
      </c>
      <c r="D18" s="30" t="s">
        <v>358</v>
      </c>
      <c r="E18" s="29">
        <v>39</v>
      </c>
      <c r="F18" s="29" t="s">
        <v>570</v>
      </c>
      <c r="G18" s="29"/>
      <c r="H18" s="156">
        <v>10939</v>
      </c>
      <c r="I18" s="156">
        <v>6816</v>
      </c>
      <c r="J18" s="156">
        <v>5894</v>
      </c>
      <c r="K18" s="30" t="s">
        <v>359</v>
      </c>
      <c r="L18" s="31">
        <v>10817.425499999999</v>
      </c>
      <c r="M18" s="31"/>
      <c r="N18" s="31"/>
      <c r="O18" s="31"/>
      <c r="P18" s="31"/>
      <c r="Q18" s="31"/>
      <c r="R18" s="31">
        <f t="shared" si="0"/>
        <v>10817.425499999999</v>
      </c>
      <c r="S18" s="32">
        <f t="shared" si="1"/>
        <v>10302.31</v>
      </c>
      <c r="T18" s="33"/>
      <c r="V18" s="34">
        <v>10302.31</v>
      </c>
      <c r="W18" s="34">
        <v>0</v>
      </c>
      <c r="X18" s="34">
        <v>10302.31</v>
      </c>
      <c r="Y18" s="35"/>
      <c r="AA18" t="s">
        <v>570</v>
      </c>
      <c r="AB18">
        <v>5038</v>
      </c>
      <c r="AC18">
        <v>5894</v>
      </c>
      <c r="AD18" s="8">
        <v>6816</v>
      </c>
      <c r="AE18">
        <v>9036</v>
      </c>
      <c r="AF18">
        <v>10939</v>
      </c>
      <c r="AG18">
        <v>14674</v>
      </c>
    </row>
    <row r="19" spans="1:33" ht="16.5" x14ac:dyDescent="0.25">
      <c r="A19" s="29">
        <f t="shared" si="2"/>
        <v>18</v>
      </c>
      <c r="B19" s="29" t="s">
        <v>360</v>
      </c>
      <c r="C19" s="143" t="s">
        <v>540</v>
      </c>
      <c r="D19" s="30" t="s">
        <v>361</v>
      </c>
      <c r="E19" s="29">
        <v>45</v>
      </c>
      <c r="F19" s="148" t="s">
        <v>568</v>
      </c>
      <c r="G19" s="148"/>
      <c r="H19" s="158">
        <v>12651</v>
      </c>
      <c r="I19" s="158">
        <v>7834</v>
      </c>
      <c r="J19" s="158">
        <v>5861</v>
      </c>
      <c r="K19" s="30" t="s">
        <v>362</v>
      </c>
      <c r="L19" s="31">
        <v>8457.3720000000012</v>
      </c>
      <c r="M19" s="31"/>
      <c r="N19" s="31"/>
      <c r="O19" s="31"/>
      <c r="P19" s="31"/>
      <c r="Q19" s="31"/>
      <c r="R19" s="31">
        <f t="shared" si="0"/>
        <v>8457.3720000000012</v>
      </c>
      <c r="S19" s="32">
        <f t="shared" si="1"/>
        <v>8054.6400000000012</v>
      </c>
      <c r="T19" s="33"/>
      <c r="V19" s="34">
        <v>8054.6400000000012</v>
      </c>
      <c r="W19" s="34">
        <v>0</v>
      </c>
      <c r="X19" s="34">
        <v>8054.6400000000012</v>
      </c>
      <c r="Y19" s="35"/>
      <c r="AA19" t="s">
        <v>568</v>
      </c>
      <c r="AB19">
        <v>5861</v>
      </c>
      <c r="AC19">
        <v>7197</v>
      </c>
      <c r="AD19" s="8">
        <v>7834</v>
      </c>
      <c r="AE19">
        <v>10481</v>
      </c>
      <c r="AF19">
        <v>12652</v>
      </c>
      <c r="AG19">
        <v>17106</v>
      </c>
    </row>
    <row r="20" spans="1:33" ht="16.5" x14ac:dyDescent="0.25">
      <c r="A20" s="29">
        <f t="shared" si="2"/>
        <v>19</v>
      </c>
      <c r="B20" s="29" t="s">
        <v>363</v>
      </c>
      <c r="C20" s="143" t="s">
        <v>543</v>
      </c>
      <c r="D20" s="30" t="s">
        <v>364</v>
      </c>
      <c r="E20" s="29">
        <v>37</v>
      </c>
      <c r="F20" s="29" t="s">
        <v>570</v>
      </c>
      <c r="G20" s="29"/>
      <c r="H20" s="156">
        <v>10939</v>
      </c>
      <c r="I20" s="156">
        <v>6816</v>
      </c>
      <c r="J20" s="156">
        <v>5038</v>
      </c>
      <c r="K20" s="30" t="s">
        <v>359</v>
      </c>
      <c r="L20" s="31">
        <v>7187.0820000000003</v>
      </c>
      <c r="M20" s="31">
        <v>12404.815500000001</v>
      </c>
      <c r="N20" s="31">
        <v>3656.0684999999999</v>
      </c>
      <c r="O20" s="31"/>
      <c r="P20" s="31"/>
      <c r="Q20" s="31"/>
      <c r="R20" s="31">
        <f t="shared" si="0"/>
        <v>23247.966</v>
      </c>
      <c r="S20" s="32">
        <f t="shared" si="1"/>
        <v>22140.92</v>
      </c>
      <c r="T20" s="33"/>
      <c r="V20" s="34">
        <v>6844.84</v>
      </c>
      <c r="W20" s="34">
        <v>15296.08</v>
      </c>
      <c r="X20" s="34">
        <v>22140.92</v>
      </c>
      <c r="Y20" s="35"/>
      <c r="AA20" t="s">
        <v>579</v>
      </c>
      <c r="AB20">
        <v>7421</v>
      </c>
      <c r="AC20">
        <v>9139</v>
      </c>
      <c r="AD20" s="8">
        <v>9764</v>
      </c>
      <c r="AE20">
        <v>12884</v>
      </c>
      <c r="AF20">
        <v>15900</v>
      </c>
      <c r="AG20">
        <v>21149</v>
      </c>
    </row>
    <row r="21" spans="1:33" ht="16.5" x14ac:dyDescent="0.25">
      <c r="A21" s="29">
        <f t="shared" si="2"/>
        <v>20</v>
      </c>
      <c r="B21" s="29" t="s">
        <v>365</v>
      </c>
      <c r="C21" s="143" t="s">
        <v>534</v>
      </c>
      <c r="D21" s="231" t="s">
        <v>366</v>
      </c>
      <c r="E21" s="29">
        <v>59</v>
      </c>
      <c r="F21" s="29" t="s">
        <v>566</v>
      </c>
      <c r="G21" s="29"/>
      <c r="H21" s="156">
        <v>32322</v>
      </c>
      <c r="I21" s="156">
        <v>19525</v>
      </c>
      <c r="J21" s="156">
        <v>15308</v>
      </c>
      <c r="K21" s="30" t="s">
        <v>367</v>
      </c>
      <c r="L21" s="31">
        <v>21709.411500000002</v>
      </c>
      <c r="M21" s="31">
        <v>34157.949000000001</v>
      </c>
      <c r="N21" s="31"/>
      <c r="O21" s="31"/>
      <c r="P21" s="31"/>
      <c r="Q21" s="31"/>
      <c r="R21" s="31">
        <f t="shared" si="0"/>
        <v>55867.360500000003</v>
      </c>
      <c r="S21" s="32">
        <f t="shared" si="1"/>
        <v>53207.01</v>
      </c>
      <c r="T21" s="33"/>
      <c r="V21" s="34">
        <v>20675.63</v>
      </c>
      <c r="W21" s="34">
        <v>32531.379999999997</v>
      </c>
      <c r="X21" s="34">
        <v>53207.009999999995</v>
      </c>
      <c r="Y21" s="35"/>
      <c r="AA21" t="s">
        <v>567</v>
      </c>
      <c r="AB21">
        <v>10461</v>
      </c>
      <c r="AC21">
        <v>12656</v>
      </c>
      <c r="AD21" s="8">
        <v>13526</v>
      </c>
      <c r="AE21">
        <v>16243</v>
      </c>
      <c r="AF21">
        <v>22230</v>
      </c>
      <c r="AG21">
        <v>26800</v>
      </c>
    </row>
    <row r="22" spans="1:33" ht="16.5" x14ac:dyDescent="0.25">
      <c r="A22" s="29">
        <f t="shared" si="2"/>
        <v>21</v>
      </c>
      <c r="B22" s="29" t="s">
        <v>369</v>
      </c>
      <c r="C22" s="143" t="s">
        <v>535</v>
      </c>
      <c r="D22" s="30" t="s">
        <v>370</v>
      </c>
      <c r="E22" s="29">
        <v>38</v>
      </c>
      <c r="F22" s="29" t="s">
        <v>570</v>
      </c>
      <c r="G22" s="29"/>
      <c r="H22" s="156">
        <v>10939</v>
      </c>
      <c r="I22" s="156">
        <v>6816</v>
      </c>
      <c r="J22" s="156">
        <v>5038</v>
      </c>
      <c r="K22" s="30" t="s">
        <v>371</v>
      </c>
      <c r="L22" s="31">
        <v>10817.425499999999</v>
      </c>
      <c r="M22" s="31"/>
      <c r="N22" s="31">
        <v>3656.0684999999999</v>
      </c>
      <c r="O22" s="31">
        <v>3656.0684999999999</v>
      </c>
      <c r="P22" s="31"/>
      <c r="Q22" s="31"/>
      <c r="R22" s="31">
        <f t="shared" si="0"/>
        <v>18129.5625</v>
      </c>
      <c r="S22" s="32">
        <f t="shared" si="1"/>
        <v>17266.25</v>
      </c>
      <c r="T22" s="33"/>
      <c r="V22" s="34">
        <v>10302.31</v>
      </c>
      <c r="W22" s="34">
        <v>6963.94</v>
      </c>
      <c r="X22" s="34">
        <v>17266.25</v>
      </c>
      <c r="Y22" s="35"/>
      <c r="AA22" t="s">
        <v>566</v>
      </c>
      <c r="AB22">
        <v>15308</v>
      </c>
      <c r="AC22">
        <v>17166</v>
      </c>
      <c r="AD22" s="8">
        <v>19525</v>
      </c>
      <c r="AE22">
        <v>21823</v>
      </c>
      <c r="AF22">
        <v>32322</v>
      </c>
      <c r="AG22">
        <v>36189</v>
      </c>
    </row>
    <row r="23" spans="1:33" ht="16.5" x14ac:dyDescent="0.25">
      <c r="A23" s="29">
        <f t="shared" si="2"/>
        <v>22</v>
      </c>
      <c r="B23" s="29" t="s">
        <v>372</v>
      </c>
      <c r="C23" s="143" t="s">
        <v>542</v>
      </c>
      <c r="D23" s="231" t="s">
        <v>373</v>
      </c>
      <c r="E23" s="29">
        <v>65</v>
      </c>
      <c r="F23" s="29" t="s">
        <v>564</v>
      </c>
      <c r="G23" s="29" t="s">
        <v>560</v>
      </c>
      <c r="H23" s="157">
        <v>48895</v>
      </c>
      <c r="I23" s="156">
        <v>29375</v>
      </c>
      <c r="J23" s="156">
        <v>23268</v>
      </c>
      <c r="K23" s="30" t="s">
        <v>374</v>
      </c>
      <c r="L23" s="31">
        <v>32874.145499999999</v>
      </c>
      <c r="M23" s="31"/>
      <c r="N23" s="31"/>
      <c r="O23" s="31"/>
      <c r="P23" s="31"/>
      <c r="Q23" s="31"/>
      <c r="R23" s="31">
        <f t="shared" si="0"/>
        <v>32874.145499999999</v>
      </c>
      <c r="S23" s="32">
        <f t="shared" si="1"/>
        <v>31308.71</v>
      </c>
      <c r="T23" s="33"/>
      <c r="V23" s="34">
        <v>31308.71</v>
      </c>
      <c r="W23" s="34">
        <v>0</v>
      </c>
      <c r="X23" s="34">
        <v>31308.71</v>
      </c>
      <c r="Y23" s="35"/>
      <c r="AA23" t="s">
        <v>564</v>
      </c>
      <c r="AB23">
        <v>23268</v>
      </c>
      <c r="AC23">
        <v>24050</v>
      </c>
      <c r="AD23" s="8">
        <v>29375</v>
      </c>
      <c r="AE23">
        <v>30343</v>
      </c>
      <c r="AF23">
        <v>48895</v>
      </c>
      <c r="AG23">
        <v>50523</v>
      </c>
    </row>
    <row r="24" spans="1:33" ht="16.5" x14ac:dyDescent="0.25">
      <c r="A24" s="29">
        <f t="shared" si="2"/>
        <v>23</v>
      </c>
      <c r="B24" s="29" t="s">
        <v>375</v>
      </c>
      <c r="C24" s="143" t="s">
        <v>525</v>
      </c>
      <c r="D24" s="30" t="s">
        <v>376</v>
      </c>
      <c r="E24" s="29">
        <v>45</v>
      </c>
      <c r="F24" s="148" t="s">
        <v>568</v>
      </c>
      <c r="G24" s="148"/>
      <c r="H24" s="158">
        <v>12651</v>
      </c>
      <c r="I24" s="158">
        <v>7834</v>
      </c>
      <c r="J24" s="158">
        <v>5861</v>
      </c>
      <c r="K24" s="30" t="s">
        <v>377</v>
      </c>
      <c r="L24" s="31">
        <v>8381.5409999999993</v>
      </c>
      <c r="M24" s="31">
        <v>10920.682499999999</v>
      </c>
      <c r="N24" s="31">
        <v>3656.0684999999999</v>
      </c>
      <c r="O24" s="31">
        <v>4998.9555</v>
      </c>
      <c r="P24" s="31"/>
      <c r="Q24" s="31"/>
      <c r="R24" s="31">
        <f t="shared" si="0"/>
        <v>27957.247500000001</v>
      </c>
      <c r="S24" s="32">
        <f t="shared" si="1"/>
        <v>26625.95</v>
      </c>
      <c r="T24" s="33"/>
      <c r="V24" s="34">
        <v>7982.4199999999992</v>
      </c>
      <c r="W24" s="34">
        <v>18643.53</v>
      </c>
      <c r="X24" s="34">
        <v>26625.949999999997</v>
      </c>
      <c r="Y24" s="35"/>
      <c r="AA24" t="s">
        <v>580</v>
      </c>
      <c r="AB24">
        <v>30195</v>
      </c>
      <c r="AC24">
        <v>30195</v>
      </c>
      <c r="AD24" s="8">
        <v>37946</v>
      </c>
      <c r="AE24">
        <v>37946</v>
      </c>
      <c r="AF24">
        <v>63317</v>
      </c>
      <c r="AG24">
        <v>63317</v>
      </c>
    </row>
    <row r="25" spans="1:33" ht="16.5" x14ac:dyDescent="0.25">
      <c r="A25" s="29">
        <f t="shared" si="2"/>
        <v>24</v>
      </c>
      <c r="B25" s="29" t="s">
        <v>378</v>
      </c>
      <c r="C25" s="143">
        <v>200088</v>
      </c>
      <c r="D25" s="231" t="s">
        <v>379</v>
      </c>
      <c r="E25" s="29">
        <v>65</v>
      </c>
      <c r="F25" s="29" t="s">
        <v>564</v>
      </c>
      <c r="G25" s="29" t="s">
        <v>559</v>
      </c>
      <c r="H25" s="157">
        <v>48895</v>
      </c>
      <c r="I25" s="156">
        <v>29375</v>
      </c>
      <c r="J25" s="156">
        <v>23268</v>
      </c>
      <c r="K25" s="30" t="s">
        <v>380</v>
      </c>
      <c r="L25" s="31">
        <v>32874.145499999999</v>
      </c>
      <c r="M25" s="31">
        <v>24363.045000000002</v>
      </c>
      <c r="N25" s="31">
        <v>6342.4409999999998</v>
      </c>
      <c r="O25" s="31"/>
      <c r="P25" s="31"/>
      <c r="Q25" s="31"/>
      <c r="R25" s="31">
        <f t="shared" si="0"/>
        <v>63579.631499999996</v>
      </c>
      <c r="S25" s="32">
        <f t="shared" si="1"/>
        <v>60552.029999999992</v>
      </c>
      <c r="T25" s="33"/>
      <c r="V25" s="34">
        <v>31308.71</v>
      </c>
      <c r="W25" s="34">
        <v>29243.32</v>
      </c>
      <c r="X25" s="34">
        <v>60552.03</v>
      </c>
      <c r="Y25" s="35"/>
    </row>
    <row r="26" spans="1:33" ht="16.5" x14ac:dyDescent="0.25">
      <c r="A26" s="29" t="e">
        <f>+#REF!+1</f>
        <v>#REF!</v>
      </c>
      <c r="B26" s="29" t="s">
        <v>382</v>
      </c>
      <c r="C26" s="143">
        <v>200795</v>
      </c>
      <c r="D26" s="30" t="s">
        <v>383</v>
      </c>
      <c r="E26" s="29">
        <v>40</v>
      </c>
      <c r="F26" s="29" t="s">
        <v>570</v>
      </c>
      <c r="G26" s="148"/>
      <c r="H26" s="156">
        <v>10939</v>
      </c>
      <c r="I26" s="156">
        <v>6816</v>
      </c>
      <c r="J26" s="156">
        <v>5038</v>
      </c>
      <c r="K26" s="30" t="s">
        <v>384</v>
      </c>
      <c r="L26" s="31">
        <v>7187.0820000000003</v>
      </c>
      <c r="M26" s="31">
        <v>12404.815500000001</v>
      </c>
      <c r="N26" s="31">
        <v>3656.0684999999999</v>
      </c>
      <c r="O26" s="31">
        <v>3656.0684999999999</v>
      </c>
      <c r="P26" s="31"/>
      <c r="Q26" s="31"/>
      <c r="R26" s="31">
        <f t="shared" si="0"/>
        <v>26904.034500000002</v>
      </c>
      <c r="S26" s="32">
        <f t="shared" si="1"/>
        <v>25622.89</v>
      </c>
      <c r="T26" s="33"/>
      <c r="V26" s="34">
        <v>6844.84</v>
      </c>
      <c r="W26" s="34">
        <v>18778.05</v>
      </c>
      <c r="X26" s="34">
        <v>25622.89</v>
      </c>
      <c r="Y26" s="35"/>
    </row>
    <row r="27" spans="1:33" x14ac:dyDescent="0.25">
      <c r="A27" s="29" t="e">
        <f t="shared" si="2"/>
        <v>#REF!</v>
      </c>
      <c r="B27" s="29">
        <v>0</v>
      </c>
      <c r="C27" s="145"/>
      <c r="D27" s="30" t="s">
        <v>385</v>
      </c>
      <c r="E27" s="29" t="e">
        <v>#N/A</v>
      </c>
      <c r="F27" s="29" t="s">
        <v>570</v>
      </c>
      <c r="G27" s="148"/>
      <c r="H27" s="158"/>
      <c r="I27" s="158"/>
      <c r="J27" s="158"/>
      <c r="K27" s="30" t="s">
        <v>386</v>
      </c>
      <c r="L27" s="31">
        <v>7187.0820000000003</v>
      </c>
      <c r="M27" s="31"/>
      <c r="N27" s="31"/>
      <c r="O27" s="31"/>
      <c r="P27" s="31"/>
      <c r="Q27" s="31"/>
      <c r="R27" s="31">
        <f t="shared" si="0"/>
        <v>7187.0820000000003</v>
      </c>
      <c r="S27" s="32">
        <f t="shared" si="1"/>
        <v>6844.84</v>
      </c>
      <c r="T27" s="33"/>
      <c r="V27" s="34">
        <v>6844.84</v>
      </c>
      <c r="W27" s="34">
        <v>0</v>
      </c>
      <c r="X27" s="34">
        <v>6844.84</v>
      </c>
      <c r="Y27" s="35"/>
    </row>
    <row r="28" spans="1:33" ht="16.5" x14ac:dyDescent="0.25">
      <c r="A28" s="29" t="e">
        <f t="shared" si="2"/>
        <v>#REF!</v>
      </c>
      <c r="B28" s="29">
        <v>0</v>
      </c>
      <c r="C28" s="143">
        <v>201086</v>
      </c>
      <c r="D28" s="30" t="s">
        <v>387</v>
      </c>
      <c r="E28" s="29">
        <v>33</v>
      </c>
      <c r="F28" s="29" t="s">
        <v>571</v>
      </c>
      <c r="G28" s="29"/>
      <c r="H28" s="156">
        <v>10172</v>
      </c>
      <c r="I28" s="156">
        <v>6360</v>
      </c>
      <c r="J28" s="156">
        <v>4670</v>
      </c>
      <c r="K28" s="30" t="s">
        <v>388</v>
      </c>
      <c r="L28" s="31">
        <v>6740.3595000000005</v>
      </c>
      <c r="M28" s="31"/>
      <c r="N28" s="31"/>
      <c r="O28" s="31"/>
      <c r="P28" s="31"/>
      <c r="Q28" s="31"/>
      <c r="R28" s="31">
        <f t="shared" si="0"/>
        <v>6740.3595000000005</v>
      </c>
      <c r="S28" s="32">
        <f t="shared" si="1"/>
        <v>6419.39</v>
      </c>
      <c r="T28" s="33"/>
      <c r="V28" s="34">
        <v>6419.39</v>
      </c>
      <c r="W28" s="34">
        <v>0</v>
      </c>
      <c r="X28" s="34">
        <v>6419.39</v>
      </c>
      <c r="Y28" s="35"/>
    </row>
    <row r="29" spans="1:33" ht="16.5" x14ac:dyDescent="0.25">
      <c r="A29" s="29" t="e">
        <f t="shared" si="2"/>
        <v>#REF!</v>
      </c>
      <c r="B29" s="29">
        <v>0</v>
      </c>
      <c r="C29" s="143">
        <v>201085</v>
      </c>
      <c r="D29" s="30" t="s">
        <v>390</v>
      </c>
      <c r="E29" s="29">
        <v>26</v>
      </c>
      <c r="F29" s="29" t="s">
        <v>572</v>
      </c>
      <c r="G29" s="29"/>
      <c r="H29" s="156">
        <v>9373</v>
      </c>
      <c r="I29" s="156">
        <v>5885</v>
      </c>
      <c r="J29" s="156">
        <v>4286</v>
      </c>
      <c r="K29" s="30" t="s">
        <v>391</v>
      </c>
      <c r="L29" s="31">
        <v>6108.3960000000006</v>
      </c>
      <c r="M29" s="31"/>
      <c r="N29" s="31"/>
      <c r="O29" s="31"/>
      <c r="P29" s="31"/>
      <c r="Q29" s="31"/>
      <c r="R29" s="31">
        <f t="shared" si="0"/>
        <v>6108.3960000000006</v>
      </c>
      <c r="S29" s="32">
        <f t="shared" si="1"/>
        <v>5817.52</v>
      </c>
      <c r="T29" s="33"/>
      <c r="V29" s="34">
        <v>5817.52</v>
      </c>
      <c r="W29" s="34">
        <v>0</v>
      </c>
      <c r="X29" s="34">
        <v>5817.52</v>
      </c>
      <c r="Y29" s="35"/>
    </row>
    <row r="30" spans="1:33" ht="16.5" x14ac:dyDescent="0.25">
      <c r="A30" s="29" t="e">
        <f t="shared" si="2"/>
        <v>#REF!</v>
      </c>
      <c r="B30" s="29">
        <v>0</v>
      </c>
      <c r="C30" s="143">
        <v>201771</v>
      </c>
      <c r="D30" s="30" t="s">
        <v>392</v>
      </c>
      <c r="E30" s="29">
        <v>56</v>
      </c>
      <c r="F30" s="29" t="s">
        <v>566</v>
      </c>
      <c r="G30" s="29"/>
      <c r="H30" s="156">
        <v>32322</v>
      </c>
      <c r="I30" s="156">
        <v>19525</v>
      </c>
      <c r="J30" s="156">
        <v>15308</v>
      </c>
      <c r="K30" s="30" t="s">
        <v>393</v>
      </c>
      <c r="L30" s="31"/>
      <c r="M30" s="31"/>
      <c r="N30" s="31"/>
      <c r="O30" s="31"/>
      <c r="P30" s="31"/>
      <c r="Q30" s="31"/>
      <c r="R30" s="31">
        <f t="shared" si="0"/>
        <v>0</v>
      </c>
      <c r="S30" s="32">
        <f t="shared" si="1"/>
        <v>0</v>
      </c>
      <c r="T30" s="33"/>
      <c r="V30" s="34">
        <v>0</v>
      </c>
      <c r="W30" s="34">
        <v>0</v>
      </c>
      <c r="X30" s="34">
        <v>0</v>
      </c>
      <c r="Y30" s="35"/>
    </row>
    <row r="31" spans="1:33" ht="16.5" x14ac:dyDescent="0.25">
      <c r="A31" s="29" t="e">
        <f t="shared" si="2"/>
        <v>#REF!</v>
      </c>
      <c r="B31" s="29">
        <v>0</v>
      </c>
      <c r="C31" s="143">
        <v>201773</v>
      </c>
      <c r="D31" s="30" t="s">
        <v>394</v>
      </c>
      <c r="E31" s="29">
        <v>45</v>
      </c>
      <c r="F31" s="148" t="s">
        <v>568</v>
      </c>
      <c r="G31" s="148"/>
      <c r="H31" s="158">
        <v>12651</v>
      </c>
      <c r="I31" s="158">
        <v>7834</v>
      </c>
      <c r="J31" s="158">
        <v>5861</v>
      </c>
      <c r="K31" s="30" t="s">
        <v>395</v>
      </c>
      <c r="L31" s="31">
        <v>10920.682499999999</v>
      </c>
      <c r="M31" s="31"/>
      <c r="N31" s="31">
        <v>3656.0684999999999</v>
      </c>
      <c r="O31" s="31"/>
      <c r="P31" s="31"/>
      <c r="Q31" s="31"/>
      <c r="R31" s="31">
        <f t="shared" si="0"/>
        <v>14576.750999999998</v>
      </c>
      <c r="S31" s="32">
        <f t="shared" si="1"/>
        <v>13882.619999999997</v>
      </c>
      <c r="T31" s="33"/>
      <c r="V31" s="34">
        <v>10400.649999999998</v>
      </c>
      <c r="W31" s="34">
        <v>3481.97</v>
      </c>
      <c r="X31" s="34">
        <v>13882.619999999997</v>
      </c>
      <c r="Y31" s="35"/>
    </row>
    <row r="32" spans="1:33" ht="16.5" x14ac:dyDescent="0.25">
      <c r="A32" s="29" t="e">
        <f t="shared" si="2"/>
        <v>#REF!</v>
      </c>
      <c r="B32" s="29">
        <v>0</v>
      </c>
      <c r="C32" s="143">
        <v>202033</v>
      </c>
      <c r="D32" s="30" t="s">
        <v>396</v>
      </c>
      <c r="E32" s="29">
        <v>41</v>
      </c>
      <c r="F32" s="148" t="s">
        <v>568</v>
      </c>
      <c r="G32" s="148"/>
      <c r="H32" s="158"/>
      <c r="I32" s="158"/>
      <c r="J32" s="158"/>
      <c r="K32" s="30" t="s">
        <v>397</v>
      </c>
      <c r="L32" s="31">
        <v>8381.5409999999993</v>
      </c>
      <c r="M32" s="31"/>
      <c r="N32" s="31"/>
      <c r="O32" s="31"/>
      <c r="P32" s="31"/>
      <c r="Q32" s="31"/>
      <c r="R32" s="31">
        <f t="shared" si="0"/>
        <v>8381.5409999999993</v>
      </c>
      <c r="S32" s="32">
        <f t="shared" si="1"/>
        <v>7982.4199999999992</v>
      </c>
      <c r="T32" s="33"/>
      <c r="V32" s="34">
        <v>7982.4199999999992</v>
      </c>
      <c r="W32" s="34">
        <v>0</v>
      </c>
      <c r="X32" s="34">
        <v>7982.4199999999992</v>
      </c>
      <c r="Y32" s="35"/>
    </row>
    <row r="33" spans="1:25" ht="16.5" x14ac:dyDescent="0.25">
      <c r="A33" s="29" t="e">
        <f t="shared" si="2"/>
        <v>#REF!</v>
      </c>
      <c r="B33" s="29">
        <v>0</v>
      </c>
      <c r="C33" s="143">
        <v>202034</v>
      </c>
      <c r="D33" s="30" t="s">
        <v>398</v>
      </c>
      <c r="E33" s="29">
        <v>29</v>
      </c>
      <c r="F33" s="29" t="s">
        <v>572</v>
      </c>
      <c r="G33" s="29"/>
      <c r="H33" s="156">
        <v>11081</v>
      </c>
      <c r="I33" s="156">
        <v>6900</v>
      </c>
      <c r="J33" s="156">
        <v>5107</v>
      </c>
      <c r="K33" s="30" t="s">
        <v>399</v>
      </c>
      <c r="L33" s="31">
        <v>7318.8359999999993</v>
      </c>
      <c r="M33" s="31"/>
      <c r="N33" s="31"/>
      <c r="O33" s="31"/>
      <c r="P33" s="31"/>
      <c r="Q33" s="31"/>
      <c r="R33" s="31">
        <f t="shared" si="0"/>
        <v>7318.8359999999993</v>
      </c>
      <c r="S33" s="32">
        <f t="shared" si="1"/>
        <v>6970.3199999999988</v>
      </c>
      <c r="T33" s="33"/>
      <c r="V33" s="34">
        <v>6970.3199999999988</v>
      </c>
      <c r="W33" s="34">
        <v>0</v>
      </c>
      <c r="X33" s="34">
        <v>6970.3199999999988</v>
      </c>
      <c r="Y33" s="35"/>
    </row>
    <row r="34" spans="1:25" ht="16.5" x14ac:dyDescent="0.25">
      <c r="A34" s="29" t="e">
        <f t="shared" si="2"/>
        <v>#REF!</v>
      </c>
      <c r="B34" s="29">
        <v>0</v>
      </c>
      <c r="C34" s="143">
        <v>202315</v>
      </c>
      <c r="D34" s="38" t="s">
        <v>411</v>
      </c>
      <c r="E34" s="29">
        <v>31</v>
      </c>
      <c r="F34" s="29" t="s">
        <v>571</v>
      </c>
      <c r="G34" s="29"/>
      <c r="H34" s="156">
        <v>10172</v>
      </c>
      <c r="I34" s="156">
        <v>6360</v>
      </c>
      <c r="J34" s="156">
        <v>4670</v>
      </c>
      <c r="K34" s="38" t="s">
        <v>381</v>
      </c>
      <c r="L34" s="31">
        <f>6311+25</f>
        <v>6336</v>
      </c>
      <c r="M34" s="31">
        <f>11790+25</f>
        <v>11815</v>
      </c>
      <c r="N34" s="31">
        <f>3457+25</f>
        <v>3482</v>
      </c>
      <c r="O34" s="31"/>
      <c r="P34" s="31"/>
      <c r="Q34" s="31"/>
      <c r="R34" s="31">
        <f t="shared" ref="R34:R37" si="3">+SUM(L34:Q34)</f>
        <v>21633</v>
      </c>
      <c r="S34" s="32">
        <f>+R34</f>
        <v>21633</v>
      </c>
      <c r="T34" s="39"/>
      <c r="V34" s="34">
        <v>6336</v>
      </c>
      <c r="W34" s="34">
        <v>15297</v>
      </c>
      <c r="X34" s="34">
        <v>21633</v>
      </c>
      <c r="Y34" s="35"/>
    </row>
    <row r="35" spans="1:25" ht="16.5" x14ac:dyDescent="0.25">
      <c r="A35" s="29" t="e">
        <f t="shared" si="2"/>
        <v>#REF!</v>
      </c>
      <c r="B35" s="29">
        <v>0</v>
      </c>
      <c r="C35" s="143">
        <v>202372</v>
      </c>
      <c r="D35" s="30" t="s">
        <v>412</v>
      </c>
      <c r="E35" s="29">
        <v>27</v>
      </c>
      <c r="F35" s="29" t="s">
        <v>572</v>
      </c>
      <c r="G35" s="29"/>
      <c r="H35" s="156">
        <v>9373</v>
      </c>
      <c r="I35" s="156">
        <v>5885</v>
      </c>
      <c r="J35" s="156">
        <v>4670</v>
      </c>
      <c r="K35" s="30" t="s">
        <v>352</v>
      </c>
      <c r="L35" s="31">
        <f>5793+25</f>
        <v>5818</v>
      </c>
      <c r="M35" s="31">
        <f>13342.46+25</f>
        <v>13367.46</v>
      </c>
      <c r="N35" s="31">
        <f>3457.97+25</f>
        <v>3482.97</v>
      </c>
      <c r="O35" s="31"/>
      <c r="P35" s="31"/>
      <c r="Q35" s="31"/>
      <c r="R35" s="31">
        <f t="shared" si="3"/>
        <v>22668.43</v>
      </c>
      <c r="S35" s="32">
        <f t="shared" ref="S35:S37" si="4">+R35</f>
        <v>22668.43</v>
      </c>
      <c r="T35" s="33"/>
      <c r="V35" s="34">
        <v>5818</v>
      </c>
      <c r="W35" s="34">
        <v>16850.43</v>
      </c>
      <c r="X35" s="34">
        <v>22668.43</v>
      </c>
      <c r="Y35" s="35"/>
    </row>
    <row r="36" spans="1:25" ht="16.5" x14ac:dyDescent="0.25">
      <c r="A36" s="29" t="e">
        <f t="shared" si="2"/>
        <v>#REF!</v>
      </c>
      <c r="B36" s="29">
        <v>0</v>
      </c>
      <c r="C36" s="143">
        <v>202645</v>
      </c>
      <c r="D36" s="30" t="s">
        <v>413</v>
      </c>
      <c r="E36" s="29">
        <v>37</v>
      </c>
      <c r="F36" s="29" t="s">
        <v>570</v>
      </c>
      <c r="G36" s="29"/>
      <c r="H36" s="156">
        <v>10939</v>
      </c>
      <c r="I36" s="156">
        <v>6816</v>
      </c>
      <c r="J36" s="156">
        <v>5038</v>
      </c>
      <c r="K36" s="30" t="s">
        <v>414</v>
      </c>
      <c r="L36" s="31">
        <v>6845.84</v>
      </c>
      <c r="M36" s="31"/>
      <c r="N36" s="31"/>
      <c r="O36" s="31"/>
      <c r="P36" s="31"/>
      <c r="Q36" s="31"/>
      <c r="R36" s="31">
        <f t="shared" si="3"/>
        <v>6845.84</v>
      </c>
      <c r="S36" s="32">
        <f t="shared" si="4"/>
        <v>6845.84</v>
      </c>
      <c r="T36" s="33"/>
      <c r="V36" s="34">
        <v>6845.84</v>
      </c>
      <c r="W36" s="34">
        <v>0</v>
      </c>
      <c r="X36" s="34">
        <v>6845.84</v>
      </c>
      <c r="Y36" s="35"/>
    </row>
    <row r="37" spans="1:25" x14ac:dyDescent="0.25">
      <c r="A37" s="29" t="e">
        <f t="shared" si="2"/>
        <v>#REF!</v>
      </c>
      <c r="B37" s="29">
        <v>0</v>
      </c>
      <c r="C37" s="145"/>
      <c r="D37" s="30" t="s">
        <v>415</v>
      </c>
      <c r="E37" s="29" t="e">
        <v>#N/A</v>
      </c>
      <c r="F37" s="29"/>
      <c r="G37" s="29"/>
      <c r="H37" s="156"/>
      <c r="I37" s="156"/>
      <c r="J37" s="156"/>
      <c r="K37" s="30" t="s">
        <v>416</v>
      </c>
      <c r="L37" s="31">
        <f>5793+692</f>
        <v>6485</v>
      </c>
      <c r="M37" s="31">
        <f>13342.46+314.68</f>
        <v>13657.14</v>
      </c>
      <c r="N37" s="31">
        <f>3457.97+197.9</f>
        <v>3655.87</v>
      </c>
      <c r="O37" s="31">
        <f>3457.97+197.9</f>
        <v>3655.87</v>
      </c>
      <c r="P37" s="31"/>
      <c r="Q37" s="31"/>
      <c r="R37" s="31">
        <f t="shared" si="3"/>
        <v>27453.879999999997</v>
      </c>
      <c r="S37" s="32">
        <f t="shared" si="4"/>
        <v>27453.879999999997</v>
      </c>
      <c r="T37" s="33"/>
      <c r="V37" s="34">
        <v>6485</v>
      </c>
      <c r="W37" s="34">
        <v>20968.879999999997</v>
      </c>
      <c r="X37" s="34">
        <v>27453.879999999997</v>
      </c>
      <c r="Y37" s="35"/>
    </row>
    <row r="38" spans="1:25" s="27" customFormat="1" x14ac:dyDescent="0.25">
      <c r="A38" s="40" t="s">
        <v>434</v>
      </c>
      <c r="B38" s="40"/>
      <c r="C38" s="40"/>
      <c r="D38" s="40"/>
      <c r="E38" s="40"/>
      <c r="F38" s="40"/>
      <c r="G38" s="40"/>
      <c r="H38" s="159"/>
      <c r="I38" s="159"/>
      <c r="J38" s="159"/>
      <c r="K38" s="40"/>
      <c r="L38" s="41">
        <f t="shared" ref="L38:T38" si="5">+SUM(L2:L37)</f>
        <v>564948.81049999991</v>
      </c>
      <c r="M38" s="41">
        <f t="shared" si="5"/>
        <v>362539.22800000006</v>
      </c>
      <c r="N38" s="41">
        <f t="shared" si="5"/>
        <v>60746.496000000006</v>
      </c>
      <c r="O38" s="41">
        <f t="shared" si="5"/>
        <v>28366.191999999999</v>
      </c>
      <c r="P38" s="41">
        <f t="shared" si="5"/>
        <v>4448.6189999999997</v>
      </c>
      <c r="Q38" s="41">
        <f t="shared" si="5"/>
        <v>0</v>
      </c>
      <c r="R38" s="41">
        <f t="shared" si="5"/>
        <v>1021049.3455000001</v>
      </c>
      <c r="S38" s="41">
        <f t="shared" si="5"/>
        <v>976170.86</v>
      </c>
      <c r="T38" s="41">
        <f t="shared" si="5"/>
        <v>0</v>
      </c>
      <c r="V38" s="41">
        <f>+SUM(V2:V37)</f>
        <v>539260.05000000016</v>
      </c>
      <c r="W38" s="41">
        <f>+SUM(W2:W37)</f>
        <v>436910.81</v>
      </c>
      <c r="X38" s="41">
        <f>+SUM(X2:X37)</f>
        <v>976170.86</v>
      </c>
      <c r="Y38" s="42"/>
    </row>
    <row r="39" spans="1:25" x14ac:dyDescent="0.25">
      <c r="A39" s="43"/>
      <c r="B39" s="43"/>
      <c r="C39" s="43"/>
      <c r="D39" s="44"/>
      <c r="E39" s="43"/>
      <c r="F39" s="43"/>
      <c r="G39" s="43"/>
      <c r="H39" s="160"/>
      <c r="I39" s="160"/>
      <c r="J39" s="160"/>
      <c r="K39" s="44"/>
      <c r="L39" s="45"/>
      <c r="M39" s="45"/>
      <c r="N39" s="45"/>
      <c r="O39" s="45"/>
      <c r="P39" s="45"/>
      <c r="Q39" s="45"/>
      <c r="R39" s="45"/>
      <c r="S39" s="46"/>
      <c r="V39" s="47"/>
      <c r="W39" s="47"/>
      <c r="X39" s="47"/>
    </row>
    <row r="40" spans="1:25" s="52" customFormat="1" ht="21" x14ac:dyDescent="0.35">
      <c r="A40" s="48"/>
      <c r="B40" s="48"/>
      <c r="C40" s="48"/>
      <c r="D40" s="20" t="s">
        <v>435</v>
      </c>
      <c r="E40" s="146"/>
      <c r="F40" s="146"/>
      <c r="G40" s="146"/>
      <c r="H40" s="161"/>
      <c r="I40" s="161"/>
      <c r="J40" s="161"/>
      <c r="K40" s="49"/>
      <c r="L40" s="50"/>
      <c r="M40" s="50"/>
      <c r="N40" s="50"/>
      <c r="O40" s="50"/>
      <c r="P40" s="50"/>
      <c r="Q40" s="50"/>
      <c r="R40" s="50"/>
      <c r="S40" s="51"/>
      <c r="V40" s="53"/>
      <c r="W40" s="53"/>
      <c r="X40" s="53"/>
    </row>
    <row r="41" spans="1:25" s="27" customFormat="1" x14ac:dyDescent="0.25">
      <c r="A41" s="24" t="s">
        <v>294</v>
      </c>
      <c r="B41" s="24" t="s">
        <v>295</v>
      </c>
      <c r="C41" s="24"/>
      <c r="D41" s="24" t="s">
        <v>296</v>
      </c>
      <c r="E41" s="24"/>
      <c r="F41" s="24"/>
      <c r="G41" s="24"/>
      <c r="H41" s="9"/>
      <c r="I41" s="9"/>
      <c r="J41" s="9"/>
      <c r="K41" s="24" t="s">
        <v>297</v>
      </c>
      <c r="L41" s="25" t="s">
        <v>422</v>
      </c>
      <c r="M41" s="25" t="s">
        <v>423</v>
      </c>
      <c r="N41" s="25" t="s">
        <v>424</v>
      </c>
      <c r="O41" s="25" t="s">
        <v>425</v>
      </c>
      <c r="P41" s="25" t="s">
        <v>426</v>
      </c>
      <c r="Q41" s="25" t="s">
        <v>427</v>
      </c>
      <c r="R41" s="25" t="s">
        <v>428</v>
      </c>
      <c r="S41" s="54" t="s">
        <v>436</v>
      </c>
      <c r="T41" s="54" t="s">
        <v>430</v>
      </c>
      <c r="U41" s="55"/>
      <c r="V41" s="28" t="s">
        <v>431</v>
      </c>
      <c r="W41" s="28" t="s">
        <v>432</v>
      </c>
      <c r="X41" s="28" t="s">
        <v>433</v>
      </c>
    </row>
    <row r="42" spans="1:25" x14ac:dyDescent="0.25">
      <c r="A42" s="56">
        <v>1</v>
      </c>
      <c r="B42" s="56">
        <v>0</v>
      </c>
      <c r="C42" s="56"/>
      <c r="D42" s="57" t="s">
        <v>417</v>
      </c>
      <c r="E42" s="56"/>
      <c r="F42" s="56"/>
      <c r="G42" s="56"/>
      <c r="H42" s="162"/>
      <c r="I42" s="162"/>
      <c r="J42" s="162"/>
      <c r="K42" s="57"/>
      <c r="L42" s="58">
        <f t="shared" ref="L42:L44" si="6">5793+692</f>
        <v>6485</v>
      </c>
      <c r="M42" s="58">
        <f t="shared" ref="M42:M44" si="7">13342.46+314.68</f>
        <v>13657.14</v>
      </c>
      <c r="N42" s="58">
        <f t="shared" ref="N42:O44" si="8">3457.97+197.9</f>
        <v>3655.87</v>
      </c>
      <c r="O42" s="58">
        <f t="shared" si="8"/>
        <v>3655.87</v>
      </c>
      <c r="P42" s="58"/>
      <c r="Q42" s="58"/>
      <c r="R42" s="58">
        <f t="shared" ref="R42:R44" si="9">+SUM(L42:Q42)</f>
        <v>27453.879999999997</v>
      </c>
      <c r="S42" s="59">
        <f>+R42</f>
        <v>27453.879999999997</v>
      </c>
      <c r="T42" s="19" t="s">
        <v>437</v>
      </c>
      <c r="V42" s="60">
        <f t="shared" ref="V42:V44" si="10">+L42</f>
        <v>6485</v>
      </c>
      <c r="W42" s="60">
        <f>+SUM(M42:Q42)</f>
        <v>20968.879999999997</v>
      </c>
      <c r="X42" s="60">
        <f t="shared" ref="X42:X44" si="11">+V42+W42</f>
        <v>27453.879999999997</v>
      </c>
    </row>
    <row r="43" spans="1:25" x14ac:dyDescent="0.25">
      <c r="A43" s="29">
        <v>2</v>
      </c>
      <c r="B43" s="29">
        <v>0</v>
      </c>
      <c r="C43" s="29"/>
      <c r="D43" s="30" t="s">
        <v>418</v>
      </c>
      <c r="E43" s="29"/>
      <c r="F43" s="29"/>
      <c r="G43" s="29"/>
      <c r="H43" s="156"/>
      <c r="I43" s="156"/>
      <c r="J43" s="156"/>
      <c r="K43" s="30"/>
      <c r="L43" s="61">
        <f t="shared" si="6"/>
        <v>6485</v>
      </c>
      <c r="M43" s="61">
        <f t="shared" si="7"/>
        <v>13657.14</v>
      </c>
      <c r="N43" s="61">
        <f t="shared" si="8"/>
        <v>3655.87</v>
      </c>
      <c r="O43" s="61">
        <f t="shared" si="8"/>
        <v>3655.87</v>
      </c>
      <c r="P43" s="61"/>
      <c r="Q43" s="61"/>
      <c r="R43" s="61">
        <f t="shared" si="9"/>
        <v>27453.879999999997</v>
      </c>
      <c r="S43" s="62">
        <f t="shared" ref="S43:S44" si="12">+R43</f>
        <v>27453.879999999997</v>
      </c>
      <c r="T43" s="19" t="s">
        <v>437</v>
      </c>
      <c r="V43" s="63">
        <f t="shared" si="10"/>
        <v>6485</v>
      </c>
      <c r="W43" s="63">
        <f t="shared" ref="W43:W44" si="13">+SUM(M43:Q43)</f>
        <v>20968.879999999997</v>
      </c>
      <c r="X43" s="63">
        <f t="shared" si="11"/>
        <v>27453.879999999997</v>
      </c>
    </row>
    <row r="44" spans="1:25" x14ac:dyDescent="0.25">
      <c r="A44" s="29">
        <f t="shared" si="2"/>
        <v>3</v>
      </c>
      <c r="B44" s="29">
        <v>0</v>
      </c>
      <c r="C44" s="29"/>
      <c r="D44" s="30" t="s">
        <v>419</v>
      </c>
      <c r="E44" s="29"/>
      <c r="F44" s="29"/>
      <c r="G44" s="29"/>
      <c r="H44" s="156"/>
      <c r="I44" s="156"/>
      <c r="J44" s="156"/>
      <c r="K44" s="30"/>
      <c r="L44" s="61">
        <f t="shared" si="6"/>
        <v>6485</v>
      </c>
      <c r="M44" s="61">
        <f t="shared" si="7"/>
        <v>13657.14</v>
      </c>
      <c r="N44" s="61">
        <f t="shared" si="8"/>
        <v>3655.87</v>
      </c>
      <c r="O44" s="61">
        <f t="shared" si="8"/>
        <v>3655.87</v>
      </c>
      <c r="P44" s="61"/>
      <c r="Q44" s="61"/>
      <c r="R44" s="61">
        <f t="shared" si="9"/>
        <v>27453.879999999997</v>
      </c>
      <c r="S44" s="62">
        <f t="shared" si="12"/>
        <v>27453.879999999997</v>
      </c>
      <c r="T44" s="19" t="s">
        <v>437</v>
      </c>
      <c r="V44" s="63">
        <f t="shared" si="10"/>
        <v>6485</v>
      </c>
      <c r="W44" s="63">
        <f t="shared" si="13"/>
        <v>20968.879999999997</v>
      </c>
      <c r="X44" s="63">
        <f t="shared" si="11"/>
        <v>27453.879999999997</v>
      </c>
    </row>
    <row r="45" spans="1:25" s="27" customFormat="1" x14ac:dyDescent="0.25">
      <c r="A45" s="40" t="s">
        <v>434</v>
      </c>
      <c r="B45" s="40"/>
      <c r="C45" s="40"/>
      <c r="D45" s="40"/>
      <c r="E45" s="40"/>
      <c r="F45" s="40"/>
      <c r="G45" s="40"/>
      <c r="H45" s="159"/>
      <c r="I45" s="159"/>
      <c r="J45" s="159"/>
      <c r="K45" s="40"/>
      <c r="L45" s="41">
        <f t="shared" ref="L45:R45" si="14">SUM(L42:L44)</f>
        <v>19455</v>
      </c>
      <c r="M45" s="41">
        <f t="shared" si="14"/>
        <v>40971.42</v>
      </c>
      <c r="N45" s="41">
        <f t="shared" si="14"/>
        <v>10967.61</v>
      </c>
      <c r="O45" s="41">
        <f t="shared" si="14"/>
        <v>10967.61</v>
      </c>
      <c r="P45" s="41">
        <f t="shared" si="14"/>
        <v>0</v>
      </c>
      <c r="Q45" s="41">
        <f t="shared" si="14"/>
        <v>0</v>
      </c>
      <c r="R45" s="41">
        <f t="shared" si="14"/>
        <v>82361.639999999985</v>
      </c>
      <c r="S45" s="41">
        <f>SUM(S42:S44)</f>
        <v>82361.639999999985</v>
      </c>
      <c r="T45" s="41">
        <f>SUM(T42:T44)</f>
        <v>0</v>
      </c>
      <c r="V45" s="41">
        <f>SUM(V42:V44)</f>
        <v>19455</v>
      </c>
      <c r="W45" s="41">
        <f t="shared" ref="W45:X45" si="15">SUM(W42:W44)</f>
        <v>62906.639999999992</v>
      </c>
      <c r="X45" s="41">
        <f t="shared" si="15"/>
        <v>82361.639999999985</v>
      </c>
      <c r="Y45" s="42"/>
    </row>
    <row r="46" spans="1:25" x14ac:dyDescent="0.25">
      <c r="V46" s="64"/>
      <c r="W46" s="64"/>
      <c r="X46" s="64"/>
    </row>
    <row r="47" spans="1:25" x14ac:dyDescent="0.25">
      <c r="V47" s="64"/>
      <c r="W47" s="64"/>
      <c r="X47" s="64"/>
    </row>
    <row r="48" spans="1:25" x14ac:dyDescent="0.25">
      <c r="V48" s="64"/>
      <c r="W48" s="64"/>
      <c r="X48" s="64"/>
    </row>
    <row r="49" spans="22:24" x14ac:dyDescent="0.25">
      <c r="V49" s="64"/>
      <c r="W49" s="64"/>
      <c r="X49" s="64"/>
    </row>
  </sheetData>
  <autoFilter ref="A1:AG38" xr:uid="{804F608F-CD14-4124-A31F-8C37E898202B}"/>
  <conditionalFormatting sqref="A1:A45 D2:G2 I2:J2 D1:J1 D7:J7 D6:G6 I6:J6 D9:J11 I12:J13 D8:G8 I8:J8 D12:G13 D23:G23 I23:J23 D25:G25 I25:J25 D3:J5 D14:J14 D15:G15 I15:J15 D24:J24 D16:J22 D26:J45">
    <cfRule type="duplicateValues" dxfId="1" priority="11"/>
  </conditionalFormatting>
  <conditionalFormatting sqref="B1:C45">
    <cfRule type="duplicateValues" dxfId="0" priority="9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74D7-C77A-40DB-8A6A-7EAB6BA3B00B}">
  <dimension ref="E20:K33"/>
  <sheetViews>
    <sheetView topLeftCell="A10" zoomScale="109" workbookViewId="0">
      <selection activeCell="P37" sqref="P37"/>
    </sheetView>
  </sheetViews>
  <sheetFormatPr defaultRowHeight="15" x14ac:dyDescent="0.25"/>
  <cols>
    <col min="8" max="8" width="10.28515625" bestFit="1" customWidth="1"/>
  </cols>
  <sheetData>
    <row r="20" spans="5:11" x14ac:dyDescent="0.25">
      <c r="F20" t="s">
        <v>581</v>
      </c>
      <c r="H20" t="s">
        <v>582</v>
      </c>
      <c r="J20" t="s">
        <v>583</v>
      </c>
    </row>
    <row r="21" spans="5:11" x14ac:dyDescent="0.25">
      <c r="F21" t="s">
        <v>573</v>
      </c>
      <c r="G21" t="s">
        <v>574</v>
      </c>
      <c r="H21" t="s">
        <v>573</v>
      </c>
      <c r="I21" t="s">
        <v>574</v>
      </c>
      <c r="J21" t="s">
        <v>573</v>
      </c>
      <c r="K21" t="s">
        <v>574</v>
      </c>
    </row>
    <row r="22" spans="5:11" x14ac:dyDescent="0.25">
      <c r="E22" t="s">
        <v>575</v>
      </c>
      <c r="F22">
        <v>2549</v>
      </c>
      <c r="G22">
        <v>2549</v>
      </c>
      <c r="H22" s="8">
        <f>F22*1.4652</f>
        <v>3734.7948000000001</v>
      </c>
      <c r="I22">
        <v>5040</v>
      </c>
      <c r="J22">
        <v>5756</v>
      </c>
      <c r="K22">
        <v>7952</v>
      </c>
    </row>
    <row r="23" spans="5:11" x14ac:dyDescent="0.25">
      <c r="E23" t="s">
        <v>576</v>
      </c>
      <c r="F23">
        <v>3127</v>
      </c>
      <c r="G23">
        <v>3473</v>
      </c>
      <c r="H23" s="8">
        <v>4451</v>
      </c>
      <c r="I23">
        <v>8260</v>
      </c>
      <c r="J23">
        <v>6960</v>
      </c>
      <c r="K23">
        <v>13369</v>
      </c>
    </row>
    <row r="24" spans="5:11" x14ac:dyDescent="0.25">
      <c r="E24" t="s">
        <v>577</v>
      </c>
      <c r="F24">
        <v>3832</v>
      </c>
      <c r="G24">
        <v>4418</v>
      </c>
      <c r="H24" s="8">
        <v>5323</v>
      </c>
      <c r="I24">
        <v>9924</v>
      </c>
      <c r="J24">
        <v>8427</v>
      </c>
      <c r="K24">
        <v>16169</v>
      </c>
    </row>
    <row r="25" spans="5:11" x14ac:dyDescent="0.25">
      <c r="E25" t="s">
        <v>578</v>
      </c>
      <c r="F25">
        <v>4286</v>
      </c>
      <c r="G25">
        <v>5107</v>
      </c>
      <c r="H25" s="8">
        <v>5885</v>
      </c>
      <c r="I25">
        <v>10171</v>
      </c>
      <c r="J25">
        <v>9373</v>
      </c>
      <c r="K25">
        <v>16584</v>
      </c>
    </row>
    <row r="26" spans="5:11" x14ac:dyDescent="0.25">
      <c r="E26" t="s">
        <v>571</v>
      </c>
      <c r="F26">
        <v>4670</v>
      </c>
      <c r="G26">
        <v>5300</v>
      </c>
      <c r="H26" s="8">
        <v>6360</v>
      </c>
      <c r="I26">
        <v>949</v>
      </c>
      <c r="J26">
        <v>10172</v>
      </c>
      <c r="K26">
        <v>15446</v>
      </c>
    </row>
    <row r="27" spans="5:11" x14ac:dyDescent="0.25">
      <c r="E27" t="s">
        <v>570</v>
      </c>
      <c r="F27">
        <v>5038</v>
      </c>
      <c r="G27">
        <v>5894</v>
      </c>
      <c r="H27" s="8">
        <v>6816</v>
      </c>
      <c r="I27">
        <v>9036</v>
      </c>
      <c r="J27">
        <v>10939</v>
      </c>
      <c r="K27">
        <v>14674</v>
      </c>
    </row>
    <row r="28" spans="5:11" x14ac:dyDescent="0.25">
      <c r="E28" t="s">
        <v>568</v>
      </c>
      <c r="F28">
        <v>5861</v>
      </c>
      <c r="G28">
        <v>7197</v>
      </c>
      <c r="H28" s="8">
        <v>7834</v>
      </c>
      <c r="I28">
        <v>10481</v>
      </c>
      <c r="J28">
        <v>12652</v>
      </c>
      <c r="K28">
        <v>17106</v>
      </c>
    </row>
    <row r="29" spans="5:11" x14ac:dyDescent="0.25">
      <c r="E29" t="s">
        <v>579</v>
      </c>
      <c r="F29">
        <v>7421</v>
      </c>
      <c r="G29">
        <v>9139</v>
      </c>
      <c r="H29" s="8">
        <v>9764</v>
      </c>
      <c r="I29">
        <v>12884</v>
      </c>
      <c r="J29">
        <v>15900</v>
      </c>
      <c r="K29">
        <v>21149</v>
      </c>
    </row>
    <row r="30" spans="5:11" x14ac:dyDescent="0.25">
      <c r="E30" t="s">
        <v>567</v>
      </c>
      <c r="F30">
        <v>10461</v>
      </c>
      <c r="G30">
        <v>12656</v>
      </c>
      <c r="H30" s="8">
        <v>13526</v>
      </c>
      <c r="I30">
        <v>16243</v>
      </c>
      <c r="J30">
        <v>22230</v>
      </c>
      <c r="K30">
        <v>26800</v>
      </c>
    </row>
    <row r="31" spans="5:11" x14ac:dyDescent="0.25">
      <c r="E31" t="s">
        <v>566</v>
      </c>
      <c r="F31">
        <v>15308</v>
      </c>
      <c r="G31">
        <v>17166</v>
      </c>
      <c r="H31" s="8">
        <v>19525</v>
      </c>
      <c r="I31">
        <v>21823</v>
      </c>
      <c r="J31">
        <v>32322</v>
      </c>
      <c r="K31">
        <v>36189</v>
      </c>
    </row>
    <row r="32" spans="5:11" x14ac:dyDescent="0.25">
      <c r="E32" t="s">
        <v>564</v>
      </c>
      <c r="F32">
        <v>23268</v>
      </c>
      <c r="G32">
        <v>24050</v>
      </c>
      <c r="H32" s="8">
        <v>29375</v>
      </c>
      <c r="I32">
        <v>30343</v>
      </c>
      <c r="J32">
        <v>48895</v>
      </c>
      <c r="K32">
        <v>50523</v>
      </c>
    </row>
    <row r="33" spans="5:11" x14ac:dyDescent="0.25">
      <c r="E33" t="s">
        <v>580</v>
      </c>
      <c r="F33">
        <v>30195</v>
      </c>
      <c r="G33">
        <v>30195</v>
      </c>
      <c r="H33" s="8">
        <v>37946</v>
      </c>
      <c r="I33">
        <v>37946</v>
      </c>
      <c r="J33">
        <v>63317</v>
      </c>
      <c r="K33">
        <v>63317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Forecast TQT SUMMARY </vt:lpstr>
      <vt:lpstr>Forecast TQT SUMMARY  (2)</vt:lpstr>
      <vt:lpstr>Insurance Apr2026-Apr2027</vt:lpstr>
      <vt:lpstr>CTC</vt:lpstr>
      <vt:lpstr>Summary_Master_Sheet</vt:lpstr>
      <vt:lpstr>Invoice list</vt:lpstr>
      <vt:lpstr>Clean Master sheet</vt:lpstr>
      <vt:lpstr>Sheet1</vt:lpstr>
      <vt:lpstr>document</vt:lpstr>
      <vt:lpstr>Insurance</vt:lpstr>
      <vt:lpstr>Model</vt:lpstr>
      <vt:lpstr>Model (2)</vt:lpstr>
      <vt:lpstr>Sheet5</vt:lpstr>
      <vt:lpstr>comparing TQT plans with CW</vt:lpstr>
      <vt:lpstr>TRANSCO 2026-2027 INSURANCE</vt:lpstr>
      <vt:lpstr>insurance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Riya Jain</cp:lastModifiedBy>
  <cp:lastPrinted>2026-04-03T13:16:13Z</cp:lastPrinted>
  <dcterms:created xsi:type="dcterms:W3CDTF">2026-02-10T04:05:41Z</dcterms:created>
  <dcterms:modified xsi:type="dcterms:W3CDTF">2026-09-15T05:41:47Z</dcterms:modified>
</cp:coreProperties>
</file>